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drawings/vmlDrawing1.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AG</author>
  </authors>
  <commentList>
    <comment ref="A3" authorId="0">
      <text>
        <r>
          <rPr>
            <sz val="10"/>
            <rFont val="Arial"/>
            <family val="2"/>
            <charset val="1"/>
          </rPr>
          <t xml:space="preserve">1 press Mute/phone button = Answer phone
2 press Mute/phone button = hang phone
HOLD Mute/phone button = MUTE/ATT
----
выбор источника по кругу, длительное нажатие - выкл. звука (MUTE).
</t>
        </r>
      </text>
    </comment>
    <comment ref="A11" authorId="0">
      <text>
        <r>
          <rPr>
            <sz val="10"/>
            <rFont val="Arial"/>
            <family val="2"/>
            <charset val="1"/>
          </rPr>
          <t xml:space="preserve"> прослушанным из каждого диапазона 1-2-3).</t>
        </r>
      </text>
    </comment>
    <comment ref="G33" authorId="0">
      <text>
        <r>
          <rPr>
            <sz val="10"/>
            <rFont val="Arial"/>
            <family val="2"/>
            <charset val="1"/>
          </rPr>
          <t xml:space="preserve">1 press Mute/phone button = Answer phone
2 press Mute/phone button = hang phone
HOLD Mute/phone button = MUTE/ATT
</t>
        </r>
      </text>
    </comment>
    <comment ref="H18" authorId="0">
      <text>
        <r>
          <rPr>
            <sz val="13"/>
            <color rgb="FF2D2D2D"/>
            <rFont val="Georgia"/>
            <family val="0"/>
            <charset val="1"/>
          </rPr>
          <t xml:space="preserve">I found voice control on my DEH-6700BT !!
Needs the ring-&gt;diode-&gt;sleeve connected, and then 38k-88k between tip &amp; sleeve.
So it's similar to the values for band/escape, but with the ring connected.
I had 10k &amp; 51k in my parts inventory, so gets me nice and close to the 62.75k avg for that.</t>
        </r>
      </text>
    </comment>
  </commentList>
</comments>
</file>

<file path=xl/sharedStrings.xml><?xml version="1.0" encoding="utf-8"?>
<sst xmlns="http://schemas.openxmlformats.org/spreadsheetml/2006/main" count="122" uniqueCount="96">
  <si>
    <t xml:space="preserve">shift</t>
  </si>
  <si>
    <t xml:space="preserve">https://forum.arduino.cc/index.php?topic=230068.0</t>
  </si>
  <si>
    <t xml:space="preserve">http://jvde.net/node/7</t>
  </si>
  <si>
    <t xml:space="preserve">http://faq.lancer-club.ru/Интерфейс_Wired_Remote_для_головных_устройств_Pioneer_и_Sony_-_справочная_информация</t>
  </si>
  <si>
    <t xml:space="preserve">https://0x7b.nl/ibus</t>
  </si>
  <si>
    <t xml:space="preserve">Variant 2</t>
  </si>
  <si>
    <t xml:space="preserve">OFF</t>
  </si>
  <si>
    <t xml:space="preserve">min</t>
  </si>
  <si>
    <t xml:space="preserve">ave</t>
  </si>
  <si>
    <t xml:space="preserve">max</t>
  </si>
  <si>
    <t xml:space="preserve">diff</t>
  </si>
  <si>
    <t xml:space="preserve">pin</t>
  </si>
  <si>
    <t xml:space="preserve">2015 3.3 volts MVH-X560BT</t>
  </si>
  <si>
    <t xml:space="preserve">6b18854s-960.jpg</t>
  </si>
  <si>
    <t xml:space="preserve">SRC/2 sec. off</t>
  </si>
  <si>
    <t xml:space="preserve">MUTE/ATT(enuation)</t>
  </si>
  <si>
    <t xml:space="preserve">DISP (dimmer/extinct/song tag info/RDS,...)</t>
  </si>
  <si>
    <t xml:space="preserve">NEXT track/tune up/EnterFct/Dial</t>
  </si>
  <si>
    <t xml:space="preserve">PREV track/tune down/Esc/return</t>
  </si>
  <si>
    <t xml:space="preserve">Vol+</t>
  </si>
  <si>
    <t xml:space="preserve">Vol-</t>
  </si>
  <si>
    <t xml:space="preserve">SEL</t>
  </si>
  <si>
    <t xml:space="preserve">BAND/mode(FM1,FM2)/Esc/play/pause</t>
  </si>
  <si>
    <t xml:space="preserve">SHIFT</t>
  </si>
  <si>
    <t xml:space="preserve">Tel. menu (Hold = Bluetooth menu)</t>
  </si>
  <si>
    <t xml:space="preserve">+0</t>
  </si>
  <si>
    <t xml:space="preserve">+</t>
  </si>
  <si>
    <t xml:space="preserve">Tel. Answer</t>
  </si>
  <si>
    <t xml:space="preserve">+2</t>
  </si>
  <si>
    <t xml:space="preserve">Esc/Return, Tel. Hang-up (Hold = Reject incoming call)</t>
  </si>
  <si>
    <t xml:space="preserve">+3</t>
  </si>
  <si>
    <t xml:space="preserve">preset up/folder up/prev item</t>
  </si>
  <si>
    <t xml:space="preserve">+4</t>
  </si>
  <si>
    <t xml:space="preserve">preset down/folder down/next item</t>
  </si>
  <si>
    <t xml:space="preserve">+5</t>
  </si>
  <si>
    <t xml:space="preserve">Voice control</t>
  </si>
  <si>
    <t xml:space="preserve">+9</t>
  </si>
  <si>
    <t xml:space="preserve">basics about resistor values</t>
  </si>
  <si>
    <t xml:space="preserve">The wired remote interface is internally composed of a pull-up (10k) and a series resistor of 1k to the analogue input (Tip) as well as to the digital input (Ring). I have this information from the circuit diagram inside the service manual of the DEH-5200-SD.</t>
  </si>
  <si>
    <t xml:space="preserve">+1K inline to ADC then +10K to 3.3V inside f unit</t>
  </si>
  <si>
    <t xml:space="preserve">SHIFT:+1K inline to ADC then +100K to 3.3V inside f unit</t>
  </si>
  <si>
    <t xml:space="preserve">For the analogue input, the internal pull-up and the series/external resistor form a voltage divider which is evaluated by AD-converter. The nominal thresholds apparently are 17.5/25/32.5/40/47.5/55/62.5/70/77.5/85% of the respective microcontroller supply (5V in older HUs, 3,3V in newer ones).</t>
  </si>
  <si>
    <t xml:space="preserve">To ensure safe operation of the "shift" (ring) functions, it is recommended to use shottky diodes instead of 1N4148 to reduce the undesired voltage offset to be able to use the same resistors as for the equivalent Tip function. Otherwise the resistors need to be lowered due to the diode's forward voltage.</t>
  </si>
  <si>
    <t xml:space="preserve">OFF?</t>
  </si>
  <si>
    <t xml:space="preserve">AD8400</t>
  </si>
  <si>
    <t xml:space="preserve">MCP4115</t>
  </si>
  <si>
    <t xml:space="preserve">source/2 sec. off</t>
  </si>
  <si>
    <t xml:space="preserve">SRC</t>
  </si>
  <si>
    <t xml:space="preserve">0.58V</t>
  </si>
  <si>
    <t xml:space="preserve">6-7</t>
  </si>
  <si>
    <t xml:space="preserve">0.83V</t>
  </si>
  <si>
    <t xml:space="preserve">ATT (mute)</t>
  </si>
  <si>
    <t xml:space="preserve">ATT</t>
  </si>
  <si>
    <t xml:space="preserve">10-11</t>
  </si>
  <si>
    <t xml:space="preserve">1.08V</t>
  </si>
  <si>
    <t xml:space="preserve">display (dimmer/extinct/song tag info/RDS,...)</t>
  </si>
  <si>
    <t xml:space="preserve">DISP</t>
  </si>
  <si>
    <t xml:space="preserve">1.33V</t>
  </si>
  <si>
    <t xml:space="preserve">tune up/next track/EnterFct/Dial</t>
  </si>
  <si>
    <t xml:space="preserve">NEXT</t>
  </si>
  <si>
    <t xml:space="preserve">23</t>
  </si>
  <si>
    <t xml:space="preserve">1.57V</t>
  </si>
  <si>
    <t xml:space="preserve">tune down/previous track/Esc/return</t>
  </si>
  <si>
    <t xml:space="preserve">PREV</t>
  </si>
  <si>
    <t xml:space="preserve">32</t>
  </si>
  <si>
    <t xml:space="preserve">1.82V</t>
  </si>
  <si>
    <t xml:space="preserve">volume up +</t>
  </si>
  <si>
    <t xml:space="preserve">VOL+</t>
  </si>
  <si>
    <t xml:space="preserve">44</t>
  </si>
  <si>
    <t xml:space="preserve">2.07V</t>
  </si>
  <si>
    <t xml:space="preserve">volume down -</t>
  </si>
  <si>
    <t xml:space="preserve">VOL-</t>
  </si>
  <si>
    <t xml:space="preserve">64</t>
  </si>
  <si>
    <t xml:space="preserve">2.32V</t>
  </si>
  <si>
    <t xml:space="preserve">select</t>
  </si>
  <si>
    <t xml:space="preserve">95-96</t>
  </si>
  <si>
    <t xml:space="preserve">2.57V</t>
  </si>
  <si>
    <t xml:space="preserve">band/escape/play/pause</t>
  </si>
  <si>
    <t xml:space="preserve">BAND</t>
  </si>
  <si>
    <t xml:space="preserve">160</t>
  </si>
  <si>
    <t xml:space="preserve">2.82V</t>
  </si>
  <si>
    <t xml:space="preserve">???</t>
  </si>
  <si>
    <t xml:space="preserve">volt(chip)</t>
  </si>
  <si>
    <t xml:space="preserve">kohm</t>
  </si>
  <si>
    <t xml:space="preserve">volt(tip)</t>
  </si>
  <si>
    <t xml:space="preserve">AD8400 good</t>
  </si>
  <si>
    <t xml:space="preserve">Source</t>
  </si>
  <si>
    <t xml:space="preserve">Mute</t>
  </si>
  <si>
    <t xml:space="preserve">Display,Camera</t>
  </si>
  <si>
    <t xml:space="preserve">Next</t>
  </si>
  <si>
    <t xml:space="preserve">Prev</t>
  </si>
  <si>
    <t xml:space="preserve">Volume(+)</t>
  </si>
  <si>
    <t xml:space="preserve">Volume(-)</t>
  </si>
  <si>
    <t xml:space="preserve">Enter/Select</t>
  </si>
  <si>
    <t xml:space="preserve">Band/Esc/BTPlay</t>
  </si>
  <si>
    <t xml:space="preserve">kohm serial connection</t>
  </si>
</sst>
</file>

<file path=xl/styles.xml><?xml version="1.0" encoding="utf-8"?>
<styleSheet xmlns="http://schemas.openxmlformats.org/spreadsheetml/2006/main">
  <numFmts count="8">
    <numFmt numFmtId="164" formatCode="General"/>
    <numFmt numFmtId="165" formatCode="@"/>
    <numFmt numFmtId="166" formatCode="General"/>
    <numFmt numFmtId="167" formatCode="0.00"/>
    <numFmt numFmtId="168" formatCode="0.0"/>
    <numFmt numFmtId="169" formatCode="0.00\V"/>
    <numFmt numFmtId="170" formatCode="0.0%"/>
    <numFmt numFmtId="171" formatCode="0"/>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FF66"/>
      <name val="Arial"/>
      <family val="2"/>
      <charset val="1"/>
    </font>
    <font>
      <sz val="13"/>
      <color rgb="FF2D2D2D"/>
      <name val="Georgia"/>
      <family val="0"/>
      <charset val="1"/>
    </font>
  </fonts>
  <fills count="9">
    <fill>
      <patternFill patternType="none"/>
    </fill>
    <fill>
      <patternFill patternType="gray125"/>
    </fill>
    <fill>
      <patternFill patternType="solid">
        <fgColor rgb="FF33FF99"/>
        <bgColor rgb="FF00FF66"/>
      </patternFill>
    </fill>
    <fill>
      <patternFill patternType="solid">
        <fgColor rgb="FF00CCFF"/>
        <bgColor rgb="FF00FFFF"/>
      </patternFill>
    </fill>
    <fill>
      <patternFill patternType="solid">
        <fgColor rgb="FFFF6666"/>
        <bgColor rgb="FFFF6600"/>
      </patternFill>
    </fill>
    <fill>
      <patternFill patternType="solid">
        <fgColor rgb="FFFFFF99"/>
        <bgColor rgb="FFFFFFCC"/>
      </patternFill>
    </fill>
    <fill>
      <patternFill patternType="solid">
        <fgColor rgb="FF99FF66"/>
        <bgColor rgb="FF99CC00"/>
      </patternFill>
    </fill>
    <fill>
      <patternFill patternType="solid">
        <fgColor rgb="FF66FFFF"/>
        <bgColor rgb="FF33FF99"/>
      </patternFill>
    </fill>
    <fill>
      <patternFill patternType="solid">
        <fgColor rgb="FFFF9999"/>
        <bgColor rgb="FFFFCC99"/>
      </patternFill>
    </fill>
  </fills>
  <borders count="2">
    <border diagonalUp="false" diagonalDown="false">
      <left/>
      <right/>
      <top/>
      <bottom/>
      <diagonal/>
    </border>
    <border diagonalUp="false" diagonalDown="false">
      <left style="hair"/>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6" fontId="0" fillId="6" borderId="1" xfId="0" applyFont="false" applyBorder="true" applyAlignment="true" applyProtection="false">
      <alignment horizontal="center" vertical="bottom" textRotation="0" wrapText="false" indent="0" shrinkToFit="false"/>
      <protection locked="true" hidden="false"/>
    </xf>
    <xf numFmtId="164" fontId="0" fillId="7" borderId="0" xfId="0" applyFont="false" applyBorder="false" applyAlignment="true" applyProtection="false">
      <alignment horizontal="center" vertical="bottom" textRotation="0" wrapText="false" indent="0" shrinkToFit="false"/>
      <protection locked="true" hidden="false"/>
    </xf>
    <xf numFmtId="166" fontId="0" fillId="8"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true" applyProtection="false">
      <alignment horizontal="center" vertical="bottom" textRotation="0" wrapText="false" indent="0" shrinkToFit="false"/>
      <protection locked="true" hidden="false"/>
    </xf>
    <xf numFmtId="170"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8" fontId="0" fillId="0" borderId="1" xfId="0" applyFont="false" applyBorder="true" applyAlignment="true" applyProtection="false">
      <alignment horizontal="center"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7" fontId="0" fillId="0"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66"/>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6666"/>
      <rgbColor rgb="FF0066CC"/>
      <rgbColor rgb="FFCCCCFF"/>
      <rgbColor rgb="FF000080"/>
      <rgbColor rgb="FFFF00FF"/>
      <rgbColor rgb="FFFFFF00"/>
      <rgbColor rgb="FF00FFFF"/>
      <rgbColor rgb="FF800080"/>
      <rgbColor rgb="FF800000"/>
      <rgbColor rgb="FF008080"/>
      <rgbColor rgb="FF0000FF"/>
      <rgbColor rgb="FF00CCFF"/>
      <rgbColor rgb="FFCCFFFF"/>
      <rgbColor rgb="FF99FF66"/>
      <rgbColor rgb="FFFFFF99"/>
      <rgbColor rgb="FF66FFFF"/>
      <rgbColor rgb="FFFF9999"/>
      <rgbColor rgb="FFCC99FF"/>
      <rgbColor rgb="FFFFCC99"/>
      <rgbColor rgb="FF3366FF"/>
      <rgbColor rgb="FF33FF99"/>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D2D2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Y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1" topLeftCell="E12" activePane="bottomRight" state="frozen"/>
      <selection pane="topLeft" activeCell="A1" activeCellId="0" sqref="A1"/>
      <selection pane="topRight" activeCell="E1" activeCellId="0" sqref="E1"/>
      <selection pane="bottomLeft" activeCell="A12" activeCellId="0" sqref="A12"/>
      <selection pane="bottomRight" activeCell="E47" activeCellId="0" sqref="E47:E56"/>
    </sheetView>
  </sheetViews>
  <sheetFormatPr defaultColWidth="11.60546875" defaultRowHeight="12.8" zeroHeight="false" outlineLevelRow="0" outlineLevelCol="0"/>
  <cols>
    <col collapsed="false" customWidth="true" hidden="false" outlineLevel="0" max="1" min="1" style="0" width="20.6"/>
    <col collapsed="false" customWidth="true" hidden="false" outlineLevel="0" max="2" min="2" style="0" width="6.08"/>
    <col collapsed="false" customWidth="true" hidden="false" outlineLevel="0" max="3" min="3" style="1" width="6.08"/>
    <col collapsed="false" customWidth="true" hidden="false" outlineLevel="0" max="4" min="4" style="0" width="8.54"/>
    <col collapsed="false" customWidth="true" hidden="false" outlineLevel="0" max="5" min="5" style="1" width="8.54"/>
    <col collapsed="false" customWidth="true" hidden="false" outlineLevel="0" max="6" min="6" style="1" width="8.06"/>
    <col collapsed="false" customWidth="true" hidden="false" outlineLevel="0" max="7" min="7" style="1" width="5.75"/>
    <col collapsed="false" customWidth="true" hidden="false" outlineLevel="0" max="8" min="8" style="2" width="8.21"/>
    <col collapsed="false" customWidth="true" hidden="false" outlineLevel="0" max="9" min="9" style="1" width="6.73"/>
    <col collapsed="false" customWidth="true" hidden="false" outlineLevel="0" max="10" min="10" style="0" width="6.61"/>
    <col collapsed="false" customWidth="true" hidden="false" outlineLevel="0" max="11" min="11" style="3" width="6.61"/>
    <col collapsed="false" customWidth="true" hidden="false" outlineLevel="0" max="12" min="12" style="0" width="7.87"/>
    <col collapsed="false" customWidth="true" hidden="false" outlineLevel="0" max="13" min="13" style="0" width="6.88"/>
    <col collapsed="false" customWidth="true" hidden="false" outlineLevel="0" max="14" min="14" style="0" width="6.61"/>
    <col collapsed="false" customWidth="true" hidden="false" outlineLevel="0" max="15" min="15" style="0" width="24.6"/>
    <col collapsed="false" customWidth="true" hidden="false" outlineLevel="0" max="16" min="16" style="1" width="7.56"/>
    <col collapsed="false" customWidth="true" hidden="false" outlineLevel="0" max="17" min="17" style="2" width="8.38"/>
    <col collapsed="false" customWidth="true" hidden="false" outlineLevel="0" max="19" min="19" style="1" width="7.72"/>
    <col collapsed="false" customWidth="true" hidden="false" outlineLevel="0" max="20" min="20" style="2" width="7.39"/>
    <col collapsed="false" customWidth="true" hidden="false" outlineLevel="0" max="21" min="21" style="1" width="4.6"/>
    <col collapsed="false" customWidth="true" hidden="false" outlineLevel="0" max="22" min="22" style="1" width="7.39"/>
    <col collapsed="false" customWidth="true" hidden="false" outlineLevel="0" max="23" min="23" style="2" width="8.54"/>
    <col collapsed="false" customWidth="true" hidden="false" outlineLevel="0" max="25" min="25" style="2" width="11.52"/>
  </cols>
  <sheetData>
    <row r="1" customFormat="false" ht="12.8" hidden="false" customHeight="false" outlineLevel="0" collapsed="false">
      <c r="C1" s="1" t="s">
        <v>0</v>
      </c>
      <c r="D1" s="4" t="s">
        <v>1</v>
      </c>
      <c r="E1" s="4"/>
      <c r="F1" s="4"/>
      <c r="H1" s="2" t="s">
        <v>2</v>
      </c>
      <c r="L1" s="0" t="s">
        <v>3</v>
      </c>
      <c r="O1" s="2" t="s">
        <v>4</v>
      </c>
      <c r="Q1" s="1"/>
      <c r="R1" s="2" t="s">
        <v>5</v>
      </c>
      <c r="S1" s="0"/>
      <c r="U1" s="0"/>
      <c r="V1" s="0"/>
      <c r="W1" s="0"/>
      <c r="Y1" s="0"/>
    </row>
    <row r="2" customFormat="false" ht="12.8" hidden="false" customHeight="false" outlineLevel="0" collapsed="false">
      <c r="A2" s="0" t="s">
        <v>6</v>
      </c>
      <c r="D2" s="0" t="s">
        <v>7</v>
      </c>
      <c r="E2" s="1" t="s">
        <v>8</v>
      </c>
      <c r="F2" s="1" t="s">
        <v>9</v>
      </c>
      <c r="G2" s="1" t="s">
        <v>10</v>
      </c>
      <c r="H2" s="3"/>
      <c r="I2" s="1" t="s">
        <v>10</v>
      </c>
      <c r="K2" s="3" t="s">
        <v>7</v>
      </c>
      <c r="L2" s="5" t="n">
        <v>0</v>
      </c>
      <c r="M2" s="5"/>
      <c r="N2" s="5" t="s">
        <v>9</v>
      </c>
      <c r="O2" s="2"/>
      <c r="P2" s="1" t="s">
        <v>11</v>
      </c>
      <c r="Q2" s="1" t="s">
        <v>10</v>
      </c>
      <c r="R2" s="2" t="s">
        <v>12</v>
      </c>
      <c r="S2" s="0"/>
      <c r="T2" s="2" t="s">
        <v>13</v>
      </c>
      <c r="U2" s="0"/>
      <c r="V2" s="0"/>
      <c r="W2" s="0"/>
      <c r="Y2" s="0"/>
    </row>
    <row r="3" customFormat="false" ht="12.8" hidden="false" customHeight="false" outlineLevel="0" collapsed="false">
      <c r="A3" s="0" t="s">
        <v>14</v>
      </c>
      <c r="B3" s="5" t="n">
        <v>0</v>
      </c>
      <c r="D3" s="6" t="n">
        <v>400</v>
      </c>
      <c r="E3" s="7" t="n">
        <v>1200</v>
      </c>
      <c r="F3" s="8" t="n">
        <v>2000</v>
      </c>
      <c r="G3" s="9"/>
      <c r="H3" s="3" t="n">
        <v>1200</v>
      </c>
      <c r="K3" s="10" t="n">
        <f aca="false">L3-M3</f>
        <v>400</v>
      </c>
      <c r="L3" s="11" t="n">
        <v>1270</v>
      </c>
      <c r="M3" s="1" t="n">
        <v>870</v>
      </c>
      <c r="N3" s="12" t="n">
        <f aca="false">L3+M3</f>
        <v>2140</v>
      </c>
      <c r="O3" s="3" t="n">
        <f aca="false">O2+Q3</f>
        <v>1000</v>
      </c>
      <c r="P3" s="1" t="n">
        <v>9</v>
      </c>
      <c r="Q3" s="1" t="n">
        <v>1000</v>
      </c>
      <c r="R3" s="3"/>
      <c r="S3" s="0"/>
      <c r="T3" s="2" t="n">
        <v>400</v>
      </c>
      <c r="U3" s="0" t="n">
        <v>1200</v>
      </c>
      <c r="V3" s="0" t="n">
        <v>2000</v>
      </c>
      <c r="W3" s="0"/>
      <c r="Y3" s="0"/>
    </row>
    <row r="4" customFormat="false" ht="12.8" hidden="false" customHeight="false" outlineLevel="0" collapsed="false">
      <c r="A4" s="0" t="s">
        <v>15</v>
      </c>
      <c r="B4" s="5" t="n">
        <v>2</v>
      </c>
      <c r="D4" s="6" t="n">
        <v>2500</v>
      </c>
      <c r="E4" s="7" t="n">
        <v>3500</v>
      </c>
      <c r="F4" s="8" t="n">
        <v>4500</v>
      </c>
      <c r="G4" s="9" t="n">
        <f aca="false">E4-E3</f>
        <v>2300</v>
      </c>
      <c r="H4" s="3" t="n">
        <v>3300</v>
      </c>
      <c r="I4" s="9" t="n">
        <f aca="false">H4-H3</f>
        <v>2100</v>
      </c>
      <c r="K4" s="10" t="n">
        <f aca="false">L4-M4</f>
        <v>2300</v>
      </c>
      <c r="L4" s="11" t="n">
        <v>3190</v>
      </c>
      <c r="M4" s="1" t="n">
        <v>890</v>
      </c>
      <c r="N4" s="12" t="n">
        <f aca="false">L4+M4</f>
        <v>4080</v>
      </c>
      <c r="O4" s="3" t="n">
        <f aca="false">O3+Q4</f>
        <v>3200</v>
      </c>
      <c r="P4" s="1" t="n">
        <v>8</v>
      </c>
      <c r="Q4" s="1" t="n">
        <v>2200</v>
      </c>
      <c r="R4" s="3" t="n">
        <v>1800</v>
      </c>
      <c r="S4" s="0"/>
      <c r="T4" s="2" t="n">
        <v>2500</v>
      </c>
      <c r="U4" s="0" t="n">
        <v>3500</v>
      </c>
      <c r="V4" s="0" t="n">
        <v>4500</v>
      </c>
      <c r="W4" s="0"/>
      <c r="Y4" s="0"/>
    </row>
    <row r="5" customFormat="false" ht="12.8" hidden="false" customHeight="false" outlineLevel="0" collapsed="false">
      <c r="A5" s="0" t="s">
        <v>16</v>
      </c>
      <c r="B5" s="5" t="n">
        <v>3</v>
      </c>
      <c r="D5" s="6" t="n">
        <v>5000</v>
      </c>
      <c r="E5" s="7" t="n">
        <v>5750</v>
      </c>
      <c r="F5" s="8" t="n">
        <v>6500</v>
      </c>
      <c r="G5" s="9" t="n">
        <f aca="false">E5-E4</f>
        <v>2250</v>
      </c>
      <c r="H5" s="3" t="n">
        <v>5600</v>
      </c>
      <c r="I5" s="9" t="n">
        <f aca="false">H5-H4</f>
        <v>2300</v>
      </c>
      <c r="K5" s="10" t="n">
        <f aca="false">L5-M5</f>
        <v>6600</v>
      </c>
      <c r="L5" s="11" t="n">
        <v>6600</v>
      </c>
      <c r="M5" s="1" t="n">
        <v>0</v>
      </c>
      <c r="N5" s="12" t="n">
        <f aca="false">L5+M5</f>
        <v>6600</v>
      </c>
      <c r="O5" s="3" t="n">
        <f aca="false">O4+Q5</f>
        <v>3200</v>
      </c>
      <c r="P5" s="1" t="n">
        <v>7</v>
      </c>
      <c r="Q5" s="1"/>
      <c r="R5" s="3" t="n">
        <v>2900</v>
      </c>
      <c r="S5" s="0"/>
      <c r="U5" s="0"/>
      <c r="V5" s="0"/>
      <c r="W5" s="0"/>
      <c r="Y5" s="0"/>
    </row>
    <row r="6" customFormat="false" ht="12.8" hidden="false" customHeight="false" outlineLevel="0" collapsed="false">
      <c r="A6" s="0" t="s">
        <v>17</v>
      </c>
      <c r="B6" s="5" t="n">
        <v>4</v>
      </c>
      <c r="D6" s="6" t="n">
        <v>7000</v>
      </c>
      <c r="E6" s="7" t="n">
        <v>8000</v>
      </c>
      <c r="F6" s="8" t="n">
        <v>9000</v>
      </c>
      <c r="G6" s="9" t="n">
        <f aca="false">E6-E5</f>
        <v>2250</v>
      </c>
      <c r="H6" s="3" t="n">
        <v>8200</v>
      </c>
      <c r="I6" s="9" t="n">
        <f aca="false">H6-H5</f>
        <v>2600</v>
      </c>
      <c r="K6" s="10" t="n">
        <f aca="false">L6-M6</f>
        <v>6500</v>
      </c>
      <c r="L6" s="11" t="n">
        <v>7570</v>
      </c>
      <c r="M6" s="1" t="n">
        <v>1070</v>
      </c>
      <c r="N6" s="12" t="n">
        <f aca="false">L6+M6</f>
        <v>8640</v>
      </c>
      <c r="O6" s="3" t="n">
        <f aca="false">O5+Q7</f>
        <v>7900</v>
      </c>
      <c r="P6" s="1" t="n">
        <v>6</v>
      </c>
      <c r="Q6" s="1" t="n">
        <v>4700</v>
      </c>
      <c r="R6" s="3" t="n">
        <v>3800</v>
      </c>
      <c r="S6" s="0"/>
      <c r="T6" s="2" t="n">
        <v>7000</v>
      </c>
      <c r="U6" s="0" t="n">
        <v>8000</v>
      </c>
      <c r="V6" s="0" t="n">
        <v>9000</v>
      </c>
      <c r="W6" s="0"/>
      <c r="Y6" s="0"/>
    </row>
    <row r="7" customFormat="false" ht="12.8" hidden="false" customHeight="false" outlineLevel="0" collapsed="false">
      <c r="A7" s="0" t="s">
        <v>18</v>
      </c>
      <c r="B7" s="5" t="n">
        <v>5</v>
      </c>
      <c r="D7" s="6" t="n">
        <v>9500</v>
      </c>
      <c r="E7" s="7" t="n">
        <v>11250</v>
      </c>
      <c r="F7" s="8" t="n">
        <v>13000</v>
      </c>
      <c r="G7" s="9" t="n">
        <f aca="false">E7-E6</f>
        <v>3250</v>
      </c>
      <c r="H7" s="3" t="n">
        <v>12000</v>
      </c>
      <c r="I7" s="9" t="n">
        <f aca="false">H7-H6</f>
        <v>3800</v>
      </c>
      <c r="K7" s="10" t="n">
        <f aca="false">L7-M7</f>
        <v>8580</v>
      </c>
      <c r="L7" s="11" t="n">
        <v>10700</v>
      </c>
      <c r="M7" s="1" t="n">
        <v>2120</v>
      </c>
      <c r="N7" s="12" t="n">
        <f aca="false">L7+M7</f>
        <v>12820</v>
      </c>
      <c r="O7" s="3" t="n">
        <f aca="false">O6+Q7</f>
        <v>12600</v>
      </c>
      <c r="Q7" s="1" t="n">
        <v>4700</v>
      </c>
      <c r="R7" s="3" t="n">
        <v>5500</v>
      </c>
      <c r="S7" s="0"/>
      <c r="T7" s="2" t="n">
        <v>9500</v>
      </c>
      <c r="U7" s="0" t="n">
        <v>11250</v>
      </c>
      <c r="V7" s="0" t="n">
        <v>13000</v>
      </c>
      <c r="W7" s="0"/>
      <c r="Y7" s="0"/>
    </row>
    <row r="8" customFormat="false" ht="12.8" hidden="false" customHeight="false" outlineLevel="0" collapsed="false">
      <c r="A8" s="0" t="s">
        <v>19</v>
      </c>
      <c r="B8" s="5" t="n">
        <v>6</v>
      </c>
      <c r="D8" s="6" t="n">
        <v>13500</v>
      </c>
      <c r="E8" s="7" t="n">
        <v>16000</v>
      </c>
      <c r="F8" s="8" t="n">
        <v>18500</v>
      </c>
      <c r="G8" s="9" t="n">
        <f aca="false">E8-E7</f>
        <v>4750</v>
      </c>
      <c r="H8" s="3" t="n">
        <v>15000</v>
      </c>
      <c r="I8" s="9" t="n">
        <f aca="false">H8-H7</f>
        <v>3000</v>
      </c>
      <c r="J8" s="0" t="n">
        <v>16000</v>
      </c>
      <c r="K8" s="10" t="n">
        <f aca="false">L8-M8</f>
        <v>13140</v>
      </c>
      <c r="L8" s="11" t="n">
        <v>15400</v>
      </c>
      <c r="M8" s="1" t="n">
        <v>2260</v>
      </c>
      <c r="N8" s="12" t="n">
        <f aca="false">L8+M8</f>
        <v>17660</v>
      </c>
      <c r="O8" s="3" t="n">
        <f aca="false">O7+Q8</f>
        <v>17300</v>
      </c>
      <c r="P8" s="1" t="n">
        <v>5</v>
      </c>
      <c r="Q8" s="1" t="n">
        <v>4700</v>
      </c>
      <c r="R8" s="3" t="n">
        <v>8300</v>
      </c>
      <c r="S8" s="0"/>
      <c r="T8" s="2" t="n">
        <v>13500</v>
      </c>
      <c r="U8" s="0" t="n">
        <v>16000</v>
      </c>
      <c r="V8" s="0" t="n">
        <v>18500</v>
      </c>
      <c r="W8" s="0"/>
      <c r="Y8" s="0"/>
    </row>
    <row r="9" customFormat="false" ht="12.8" hidden="false" customHeight="false" outlineLevel="0" collapsed="false">
      <c r="A9" s="0" t="s">
        <v>20</v>
      </c>
      <c r="B9" s="5" t="n">
        <v>7</v>
      </c>
      <c r="D9" s="6" t="n">
        <v>19000</v>
      </c>
      <c r="E9" s="7" t="n">
        <v>24000</v>
      </c>
      <c r="F9" s="8" t="n">
        <v>29000</v>
      </c>
      <c r="G9" s="9" t="n">
        <f aca="false">E9-E8</f>
        <v>8000</v>
      </c>
      <c r="H9" s="3" t="n">
        <v>22000</v>
      </c>
      <c r="I9" s="9" t="n">
        <f aca="false">H9-H8</f>
        <v>7000</v>
      </c>
      <c r="J9" s="0" t="n">
        <v>24000</v>
      </c>
      <c r="K9" s="10" t="n">
        <f aca="false">L9-M9</f>
        <v>17450</v>
      </c>
      <c r="L9" s="11" t="n">
        <v>23200</v>
      </c>
      <c r="M9" s="1" t="n">
        <v>5750</v>
      </c>
      <c r="N9" s="12" t="n">
        <f aca="false">L9+M9</f>
        <v>28950</v>
      </c>
      <c r="O9" s="3" t="n">
        <f aca="false">O8+Q9</f>
        <v>27300</v>
      </c>
      <c r="P9" s="1" t="n">
        <v>4</v>
      </c>
      <c r="Q9" s="1" t="n">
        <v>10000</v>
      </c>
      <c r="R9" s="3" t="n">
        <v>12000</v>
      </c>
      <c r="S9" s="0"/>
      <c r="T9" s="2" t="n">
        <v>19000</v>
      </c>
      <c r="U9" s="0" t="n">
        <v>24000</v>
      </c>
      <c r="V9" s="0" t="n">
        <v>29000</v>
      </c>
      <c r="W9" s="0"/>
      <c r="Y9" s="0"/>
    </row>
    <row r="10" customFormat="false" ht="12.8" hidden="false" customHeight="false" outlineLevel="0" collapsed="false">
      <c r="A10" s="0" t="s">
        <v>21</v>
      </c>
      <c r="B10" s="5" t="n">
        <v>8</v>
      </c>
      <c r="D10" s="6"/>
      <c r="E10" s="7" t="n">
        <v>33400</v>
      </c>
      <c r="F10" s="8"/>
      <c r="G10" s="9" t="n">
        <f aca="false">E10-E9</f>
        <v>9400</v>
      </c>
      <c r="H10" s="3" t="n">
        <v>33400</v>
      </c>
      <c r="I10" s="9" t="n">
        <f aca="false">H10-H9</f>
        <v>11400</v>
      </c>
      <c r="K10" s="10" t="n">
        <f aca="false">L10-M10</f>
        <v>33600</v>
      </c>
      <c r="L10" s="11" t="n">
        <v>33600</v>
      </c>
      <c r="M10" s="1" t="n">
        <v>0</v>
      </c>
      <c r="N10" s="12" t="n">
        <f aca="false">L10+M10</f>
        <v>33600</v>
      </c>
      <c r="O10" s="3" t="n">
        <f aca="false">O9+Q10</f>
        <v>27300</v>
      </c>
      <c r="Q10" s="1"/>
      <c r="T10" s="0"/>
      <c r="U10" s="0"/>
      <c r="V10" s="0"/>
      <c r="W10" s="3"/>
    </row>
    <row r="11" customFormat="false" ht="12.8" hidden="false" customHeight="false" outlineLevel="0" collapsed="false">
      <c r="A11" s="0" t="s">
        <v>22</v>
      </c>
      <c r="B11" s="5" t="n">
        <v>9</v>
      </c>
      <c r="D11" s="6" t="n">
        <v>37500</v>
      </c>
      <c r="E11" s="7" t="n">
        <v>62750</v>
      </c>
      <c r="F11" s="8" t="n">
        <v>88000</v>
      </c>
      <c r="G11" s="9" t="n">
        <f aca="false">E11-E10</f>
        <v>29350</v>
      </c>
      <c r="H11" s="3" t="n">
        <v>56000</v>
      </c>
      <c r="I11" s="9" t="n">
        <f aca="false">H11-H10</f>
        <v>22600</v>
      </c>
      <c r="J11" s="0" t="n">
        <v>62000</v>
      </c>
      <c r="K11" s="10" t="n">
        <f aca="false">L11-M11</f>
        <v>35600</v>
      </c>
      <c r="L11" s="11" t="n">
        <v>59700</v>
      </c>
      <c r="M11" s="1" t="n">
        <v>24100</v>
      </c>
      <c r="N11" s="12" t="n">
        <f aca="false">L11+M11</f>
        <v>83800</v>
      </c>
      <c r="O11" s="3" t="n">
        <f aca="false">O10+Q11</f>
        <v>74300</v>
      </c>
      <c r="P11" s="1" t="n">
        <v>3</v>
      </c>
      <c r="Q11" s="1" t="n">
        <v>47000</v>
      </c>
      <c r="T11" s="0"/>
      <c r="U11" s="0"/>
      <c r="V11" s="0"/>
      <c r="W11" s="3"/>
    </row>
    <row r="12" customFormat="false" ht="12.8" hidden="false" customHeight="false" outlineLevel="0" collapsed="false">
      <c r="A12" s="0" t="s">
        <v>23</v>
      </c>
      <c r="B12" s="5"/>
      <c r="D12" s="6"/>
      <c r="E12" s="7"/>
      <c r="F12" s="8"/>
      <c r="G12" s="9"/>
      <c r="H12" s="3"/>
      <c r="W12" s="3"/>
    </row>
    <row r="13" customFormat="false" ht="12.8" hidden="false" customHeight="false" outlineLevel="0" collapsed="false">
      <c r="A13" s="0" t="s">
        <v>24</v>
      </c>
      <c r="B13" s="5" t="s">
        <v>25</v>
      </c>
      <c r="C13" s="1" t="s">
        <v>26</v>
      </c>
      <c r="H13" s="3" t="n">
        <v>1200</v>
      </c>
      <c r="W13" s="3" t="n">
        <v>6700</v>
      </c>
    </row>
    <row r="14" customFormat="false" ht="12.8" hidden="false" customHeight="false" outlineLevel="0" collapsed="false">
      <c r="A14" s="0" t="s">
        <v>27</v>
      </c>
      <c r="B14" s="5" t="s">
        <v>28</v>
      </c>
      <c r="C14" s="1" t="s">
        <v>26</v>
      </c>
      <c r="H14" s="3" t="n">
        <v>3000</v>
      </c>
      <c r="W14" s="3" t="n">
        <v>10000</v>
      </c>
    </row>
    <row r="15" customFormat="false" ht="12.8" hidden="false" customHeight="false" outlineLevel="0" collapsed="false">
      <c r="A15" s="0" t="s">
        <v>29</v>
      </c>
      <c r="B15" s="5" t="s">
        <v>30</v>
      </c>
      <c r="C15" s="1" t="s">
        <v>26</v>
      </c>
      <c r="H15" s="3" t="n">
        <v>5500</v>
      </c>
      <c r="W15" s="3"/>
    </row>
    <row r="16" customFormat="false" ht="12.8" hidden="false" customHeight="false" outlineLevel="0" collapsed="false">
      <c r="A16" s="0" t="s">
        <v>31</v>
      </c>
      <c r="B16" s="5" t="s">
        <v>32</v>
      </c>
      <c r="C16" s="1" t="s">
        <v>26</v>
      </c>
      <c r="D16" s="1"/>
      <c r="H16" s="3" t="n">
        <v>8200</v>
      </c>
      <c r="W16" s="3" t="n">
        <v>1200</v>
      </c>
    </row>
    <row r="17" customFormat="false" ht="12.8" hidden="false" customHeight="false" outlineLevel="0" collapsed="false">
      <c r="A17" s="0" t="s">
        <v>33</v>
      </c>
      <c r="B17" s="5" t="s">
        <v>34</v>
      </c>
      <c r="C17" s="1" t="s">
        <v>26</v>
      </c>
      <c r="D17" s="1"/>
      <c r="H17" s="3" t="n">
        <v>12000</v>
      </c>
      <c r="W17" s="3" t="n">
        <v>3500</v>
      </c>
    </row>
    <row r="18" customFormat="false" ht="12.8" hidden="false" customHeight="false" outlineLevel="0" collapsed="false">
      <c r="A18" s="0" t="s">
        <v>35</v>
      </c>
      <c r="B18" s="5" t="s">
        <v>36</v>
      </c>
      <c r="C18" s="1" t="s">
        <v>26</v>
      </c>
      <c r="H18" s="3" t="n">
        <v>62000</v>
      </c>
      <c r="W18" s="3" t="n">
        <v>5500</v>
      </c>
    </row>
    <row r="19" customFormat="false" ht="12.8" hidden="false" customHeight="false" outlineLevel="0" collapsed="false">
      <c r="C19" s="0"/>
      <c r="E19" s="0"/>
      <c r="F19" s="0"/>
      <c r="G19" s="0"/>
      <c r="H19" s="0"/>
    </row>
    <row r="20" customFormat="false" ht="12.8" hidden="false" customHeight="false" outlineLevel="0" collapsed="false">
      <c r="C20" s="0"/>
      <c r="E20" s="0"/>
      <c r="F20" s="0"/>
      <c r="G20" s="0"/>
      <c r="H20" s="0"/>
    </row>
    <row r="23" customFormat="false" ht="12.8" hidden="false" customHeight="false" outlineLevel="0" collapsed="false">
      <c r="A23" s="13" t="s">
        <v>37</v>
      </c>
    </row>
    <row r="24" customFormat="false" ht="12.8" hidden="false" customHeight="false" outlineLevel="0" collapsed="false">
      <c r="A24" s="0" t="s">
        <v>38</v>
      </c>
    </row>
    <row r="25" customFormat="false" ht="12.8" hidden="false" customHeight="false" outlineLevel="0" collapsed="false">
      <c r="A25" s="0" t="s">
        <v>39</v>
      </c>
    </row>
    <row r="26" customFormat="false" ht="12.8" hidden="false" customHeight="false" outlineLevel="0" collapsed="false">
      <c r="A26" s="0" t="s">
        <v>40</v>
      </c>
    </row>
    <row r="27" customFormat="false" ht="12.8" hidden="false" customHeight="false" outlineLevel="0" collapsed="false">
      <c r="A27" s="0" t="s">
        <v>41</v>
      </c>
    </row>
    <row r="29" customFormat="false" ht="12.8" hidden="false" customHeight="false" outlineLevel="0" collapsed="false">
      <c r="A29" s="0" t="s">
        <v>42</v>
      </c>
    </row>
    <row r="31" customFormat="false" ht="12.8" hidden="false" customHeight="false" outlineLevel="0" collapsed="false">
      <c r="C31" s="0" t="n">
        <v>3.75</v>
      </c>
      <c r="D31" s="0" t="s">
        <v>9</v>
      </c>
      <c r="E31" s="1" t="s">
        <v>7</v>
      </c>
      <c r="F31" s="1" t="s">
        <v>9</v>
      </c>
      <c r="H31" s="0"/>
    </row>
    <row r="32" customFormat="false" ht="12.8" hidden="false" customHeight="false" outlineLevel="0" collapsed="false">
      <c r="C32" s="14" t="n">
        <v>10</v>
      </c>
      <c r="D32" s="15" t="n">
        <f aca="false">10000*C32/(100-C32)-1000</f>
        <v>111.111111111111</v>
      </c>
      <c r="E32" s="15" t="n">
        <f aca="false">10000*(C32-C$31)/(100-(C32-C$31))-1000</f>
        <v>-333.333333333333</v>
      </c>
      <c r="F32" s="15" t="n">
        <f aca="false">10000*(C32+C$31)/(100-(C32+C$31))-1000</f>
        <v>594.202898550725</v>
      </c>
      <c r="H32" s="0"/>
      <c r="K32" s="3" t="s">
        <v>43</v>
      </c>
      <c r="L32" s="0" t="n">
        <v>3.315</v>
      </c>
      <c r="N32" s="0" t="s">
        <v>44</v>
      </c>
      <c r="O32" s="16"/>
      <c r="P32" s="1" t="s">
        <v>45</v>
      </c>
    </row>
    <row r="33" customFormat="false" ht="12.8" hidden="false" customHeight="false" outlineLevel="0" collapsed="false">
      <c r="C33" s="14" t="n">
        <f aca="false">C32+7.5</f>
        <v>17.5</v>
      </c>
      <c r="D33" s="15" t="n">
        <f aca="false">10000*C33/(100-C33)-1000</f>
        <v>1121.21212121212</v>
      </c>
      <c r="E33" s="15" t="n">
        <f aca="false">10000*(C33-C$31)/(100-(C33-C$31))-1000</f>
        <v>594.202898550725</v>
      </c>
      <c r="F33" s="15" t="n">
        <f aca="false">10000*(C33+C$31)/(100-(C33+C$31))-1000</f>
        <v>1698.4126984127</v>
      </c>
      <c r="G33" s="17" t="s">
        <v>46</v>
      </c>
      <c r="J33" s="14" t="n">
        <f aca="false">D33/1000</f>
        <v>1.12121212121212</v>
      </c>
      <c r="K33" s="3" t="s">
        <v>47</v>
      </c>
      <c r="L33" s="18" t="n">
        <f aca="false">L$32*C33/100</f>
        <v>0.580125</v>
      </c>
      <c r="N33" s="0" t="n">
        <f aca="false">ROUND(D33/(100000/256),0)</f>
        <v>3</v>
      </c>
      <c r="O33" s="16"/>
      <c r="P33" s="1" t="n">
        <v>0.8886</v>
      </c>
      <c r="Q33" s="2" t="n">
        <v>253</v>
      </c>
      <c r="R33" s="0" t="n">
        <f aca="false">256-Q33</f>
        <v>3</v>
      </c>
      <c r="S33" s="19" t="s">
        <v>48</v>
      </c>
    </row>
    <row r="34" customFormat="false" ht="12.8" hidden="false" customHeight="false" outlineLevel="0" collapsed="false">
      <c r="A34" s="0" t="n">
        <f aca="false">(Q3+1000)/((Q3+1000)+10000)</f>
        <v>0.166666666666667</v>
      </c>
      <c r="C34" s="14" t="n">
        <f aca="false">C33+7.5</f>
        <v>25</v>
      </c>
      <c r="D34" s="15" t="n">
        <f aca="false">10000*C34/(100-C34)-1000</f>
        <v>2333.33333333333</v>
      </c>
      <c r="E34" s="15" t="n">
        <f aca="false">10000*(C34-C$31)/(100-(C34-C$31))-1000</f>
        <v>1698.4126984127</v>
      </c>
      <c r="F34" s="15" t="n">
        <f aca="false">10000*(C34+C$31)/(100-(C34+C$31))-1000</f>
        <v>3035.08771929825</v>
      </c>
      <c r="G34" s="17"/>
      <c r="J34" s="14" t="n">
        <f aca="false">D34/1000</f>
        <v>2.33333333333333</v>
      </c>
      <c r="L34" s="18" t="n">
        <f aca="false">L$32*C34/100</f>
        <v>0.82875</v>
      </c>
      <c r="N34" s="0" t="n">
        <f aca="false">ROUND(D34/(100000/256),0)</f>
        <v>6</v>
      </c>
      <c r="O34" s="16" t="s">
        <v>49</v>
      </c>
      <c r="P34" s="1" t="n">
        <v>1.2232</v>
      </c>
      <c r="Q34" s="2" t="n">
        <v>250</v>
      </c>
      <c r="R34" s="0" t="n">
        <f aca="false">256-Q34</f>
        <v>6</v>
      </c>
      <c r="S34" s="1" t="s">
        <v>50</v>
      </c>
    </row>
    <row r="35" customFormat="false" ht="12.8" hidden="false" customHeight="false" outlineLevel="0" collapsed="false">
      <c r="A35" s="0" t="n">
        <f aca="false">(Q4+1000)/((Q4+1000)+10000)</f>
        <v>0.242424242424242</v>
      </c>
      <c r="C35" s="14" t="n">
        <f aca="false">C34+7.5</f>
        <v>32.5</v>
      </c>
      <c r="D35" s="15" t="n">
        <f aca="false">10000*C35/(100-C35)-1000</f>
        <v>3814.81481481481</v>
      </c>
      <c r="E35" s="15" t="n">
        <f aca="false">10000*(C35-C$31)/(100-(C35-C$31))-1000</f>
        <v>3035.08771929825</v>
      </c>
      <c r="F35" s="15" t="n">
        <f aca="false">10000*(C35+C$31)/(100-(C35+C$31))-1000</f>
        <v>4686.27450980392</v>
      </c>
      <c r="G35" s="17" t="s">
        <v>51</v>
      </c>
      <c r="J35" s="14" t="n">
        <f aca="false">D35/1000</f>
        <v>3.81481481481481</v>
      </c>
      <c r="K35" s="3" t="s">
        <v>52</v>
      </c>
      <c r="L35" s="18" t="n">
        <f aca="false">L$32*C35/100</f>
        <v>1.077375</v>
      </c>
      <c r="N35" s="0" t="n">
        <f aca="false">ROUND(D35/(100000/256),0)</f>
        <v>10</v>
      </c>
      <c r="O35" s="16" t="s">
        <v>53</v>
      </c>
      <c r="P35" s="1" t="n">
        <v>1.5927</v>
      </c>
      <c r="Q35" s="2" t="n">
        <v>246</v>
      </c>
      <c r="R35" s="0" t="n">
        <f aca="false">256-Q35</f>
        <v>10</v>
      </c>
      <c r="S35" s="1" t="s">
        <v>54</v>
      </c>
    </row>
    <row r="36" customFormat="false" ht="12.8" hidden="false" customHeight="false" outlineLevel="0" collapsed="false">
      <c r="A36" s="0" t="n">
        <f aca="false">(Q5+1000)/((Q5+1000)+10000)</f>
        <v>0.0909090909090909</v>
      </c>
      <c r="C36" s="14" t="n">
        <f aca="false">C35+7.5</f>
        <v>40</v>
      </c>
      <c r="D36" s="15" t="n">
        <f aca="false">10000*C36/(100-C36)-1000</f>
        <v>5666.66666666667</v>
      </c>
      <c r="E36" s="15" t="n">
        <f aca="false">10000*(C36-C$31)/(100-(C36-C$31))-1000</f>
        <v>4686.27450980392</v>
      </c>
      <c r="F36" s="15" t="n">
        <f aca="false">10000*(C36+C$31)/(100-(C36+C$31))-1000</f>
        <v>6777.77777777778</v>
      </c>
      <c r="G36" s="17" t="s">
        <v>55</v>
      </c>
      <c r="J36" s="14" t="n">
        <f aca="false">D36/1000</f>
        <v>5.66666666666667</v>
      </c>
      <c r="K36" s="3" t="s">
        <v>56</v>
      </c>
      <c r="L36" s="18" t="n">
        <f aca="false">L$32*C36/100</f>
        <v>1.326</v>
      </c>
      <c r="N36" s="0" t="n">
        <f aca="false">ROUND(D36/(100000/256),0)</f>
        <v>15</v>
      </c>
      <c r="O36" s="16" t="n">
        <v>16</v>
      </c>
      <c r="P36" s="1" t="n">
        <v>1.9605</v>
      </c>
      <c r="Q36" s="2" t="n">
        <v>241</v>
      </c>
      <c r="R36" s="0" t="n">
        <f aca="false">256-Q36</f>
        <v>15</v>
      </c>
      <c r="S36" s="1" t="s">
        <v>57</v>
      </c>
    </row>
    <row r="37" customFormat="false" ht="12.8" hidden="false" customHeight="false" outlineLevel="0" collapsed="false">
      <c r="A37" s="0" t="n">
        <f aca="false">(Q6+1000)/((Q6+1000)+10000)</f>
        <v>0.363057324840764</v>
      </c>
      <c r="C37" s="14" t="n">
        <f aca="false">C36+7.5</f>
        <v>47.5</v>
      </c>
      <c r="D37" s="15" t="n">
        <f aca="false">10000*C37/(100-C37)-1000</f>
        <v>8047.61904761905</v>
      </c>
      <c r="E37" s="15" t="n">
        <f aca="false">10000*(C37-C$31)/(100-(C37-C$31))-1000</f>
        <v>6777.77777777778</v>
      </c>
      <c r="F37" s="15" t="n">
        <f aca="false">10000*(C37+C$31)/(100-(C37+C$31))-1000</f>
        <v>9512.82051282051</v>
      </c>
      <c r="G37" s="17" t="s">
        <v>58</v>
      </c>
      <c r="J37" s="14" t="n">
        <f aca="false">D37/1000</f>
        <v>8.04761904761905</v>
      </c>
      <c r="K37" s="3" t="s">
        <v>59</v>
      </c>
      <c r="L37" s="18" t="n">
        <f aca="false">L$32*C37/100</f>
        <v>1.574625</v>
      </c>
      <c r="N37" s="0" t="n">
        <f aca="false">ROUND(D37/(100000/256),0)</f>
        <v>21</v>
      </c>
      <c r="O37" s="16" t="s">
        <v>60</v>
      </c>
      <c r="P37" s="1" t="n">
        <v>2.3581</v>
      </c>
      <c r="Q37" s="2" t="n">
        <v>234</v>
      </c>
      <c r="R37" s="0" t="n">
        <f aca="false">256-Q37</f>
        <v>22</v>
      </c>
      <c r="S37" s="1" t="s">
        <v>61</v>
      </c>
    </row>
    <row r="38" customFormat="false" ht="12.8" hidden="false" customHeight="false" outlineLevel="0" collapsed="false">
      <c r="A38" s="0" t="n">
        <f aca="false">(Q7+1000)/((Q7+1000)+10000)</f>
        <v>0.363057324840764</v>
      </c>
      <c r="C38" s="14" t="n">
        <f aca="false">C37+7.5</f>
        <v>55</v>
      </c>
      <c r="D38" s="15" t="n">
        <f aca="false">10000*C38/(100-C38)-1000</f>
        <v>11222.2222222222</v>
      </c>
      <c r="E38" s="15" t="n">
        <f aca="false">10000*(C38-C$31)/(100-(C38-C$31))-1000</f>
        <v>9512.82051282051</v>
      </c>
      <c r="F38" s="15" t="n">
        <f aca="false">10000*(C38+C$31)/(100-(C38+C$31))-1000</f>
        <v>13242.4242424242</v>
      </c>
      <c r="G38" s="17" t="s">
        <v>62</v>
      </c>
      <c r="J38" s="14" t="n">
        <f aca="false">D38/1000</f>
        <v>11.2222222222222</v>
      </c>
      <c r="K38" s="3" t="s">
        <v>63</v>
      </c>
      <c r="L38" s="18" t="n">
        <f aca="false">L$32*C38/100</f>
        <v>1.82325</v>
      </c>
      <c r="N38" s="0" t="n">
        <f aca="false">ROUND(D38/(100000/256),0)</f>
        <v>29</v>
      </c>
      <c r="O38" s="16" t="s">
        <v>64</v>
      </c>
      <c r="P38" s="1" t="n">
        <v>2.7005</v>
      </c>
      <c r="Q38" s="2" t="n">
        <v>226</v>
      </c>
      <c r="R38" s="0" t="n">
        <f aca="false">256-Q38</f>
        <v>30</v>
      </c>
      <c r="S38" s="1" t="s">
        <v>65</v>
      </c>
    </row>
    <row r="39" customFormat="false" ht="12.8" hidden="false" customHeight="false" outlineLevel="0" collapsed="false">
      <c r="A39" s="0" t="n">
        <f aca="false">(Q8+1000)/((Q8+1000)+10000)</f>
        <v>0.363057324840764</v>
      </c>
      <c r="C39" s="14" t="n">
        <f aca="false">C38+7.5</f>
        <v>62.5</v>
      </c>
      <c r="D39" s="15" t="n">
        <f aca="false">10000*C39/(100-C39)-1000</f>
        <v>15666.6666666667</v>
      </c>
      <c r="E39" s="15" t="n">
        <f aca="false">10000*(C39-C$31)/(100-(C39-C$31))-1000</f>
        <v>13242.4242424242</v>
      </c>
      <c r="F39" s="15" t="n">
        <f aca="false">10000*(C39+C$31)/(100-(C39+C$31))-1000</f>
        <v>18629.6296296296</v>
      </c>
      <c r="G39" s="17" t="s">
        <v>66</v>
      </c>
      <c r="J39" s="14" t="n">
        <f aca="false">D39/1000</f>
        <v>15.6666666666667</v>
      </c>
      <c r="K39" s="3" t="s">
        <v>67</v>
      </c>
      <c r="L39" s="18" t="n">
        <f aca="false">L$32*C39/100</f>
        <v>2.071875</v>
      </c>
      <c r="N39" s="0" t="n">
        <f aca="false">ROUND(D39/(100000/256),0)</f>
        <v>40</v>
      </c>
      <c r="O39" s="16" t="s">
        <v>68</v>
      </c>
      <c r="P39" s="1" t="n">
        <v>3.07001</v>
      </c>
      <c r="Q39" s="2" t="n">
        <v>214</v>
      </c>
      <c r="R39" s="0" t="n">
        <f aca="false">256-Q39</f>
        <v>42</v>
      </c>
      <c r="S39" s="1" t="s">
        <v>69</v>
      </c>
    </row>
    <row r="40" customFormat="false" ht="12.8" hidden="false" customHeight="false" outlineLevel="0" collapsed="false">
      <c r="A40" s="0" t="n">
        <f aca="false">(Q9+1000)/((Q9+1000)+10000)</f>
        <v>0.523809523809524</v>
      </c>
      <c r="C40" s="14" t="n">
        <f aca="false">C39+7.5</f>
        <v>70</v>
      </c>
      <c r="D40" s="15" t="n">
        <f aca="false">10000*C40/(100-C40)-1000</f>
        <v>22333.3333333333</v>
      </c>
      <c r="E40" s="15" t="n">
        <f aca="false">10000*(C40-C$31)/(100-(C40-C$31))-1000</f>
        <v>18629.6296296296</v>
      </c>
      <c r="F40" s="15" t="n">
        <f aca="false">10000*(C40+C$31)/(100-(C40+C$31))-1000</f>
        <v>27095.2380952381</v>
      </c>
      <c r="G40" s="17" t="s">
        <v>70</v>
      </c>
      <c r="J40" s="14" t="n">
        <f aca="false">D40/1000</f>
        <v>22.3333333333333</v>
      </c>
      <c r="K40" s="3" t="s">
        <v>71</v>
      </c>
      <c r="L40" s="18" t="n">
        <f aca="false">L$32*C40/100</f>
        <v>2.3205</v>
      </c>
      <c r="N40" s="0" t="n">
        <f aca="false">ROUND(D40/(100000/256),0)</f>
        <v>57</v>
      </c>
      <c r="O40" s="16" t="s">
        <v>72</v>
      </c>
      <c r="P40" s="1" t="n">
        <v>3.438</v>
      </c>
      <c r="Q40" s="2" t="n">
        <v>195</v>
      </c>
      <c r="R40" s="0" t="n">
        <f aca="false">256-Q40</f>
        <v>61</v>
      </c>
      <c r="S40" s="1" t="s">
        <v>73</v>
      </c>
    </row>
    <row r="41" customFormat="false" ht="12.8" hidden="false" customHeight="false" outlineLevel="0" collapsed="false">
      <c r="A41" s="0" t="n">
        <f aca="false">(Q10+1000)/((Q10+1000)+10000)</f>
        <v>0.0909090909090909</v>
      </c>
      <c r="C41" s="14" t="n">
        <f aca="false">C40+7.5</f>
        <v>77.5</v>
      </c>
      <c r="D41" s="15" t="n">
        <f aca="false">10000*C41/(100-C41)-1000</f>
        <v>33444.4444444444</v>
      </c>
      <c r="E41" s="15" t="n">
        <f aca="false">10000*(C41-C$31)/(100-(C41-C$31))-1000</f>
        <v>27095.2380952381</v>
      </c>
      <c r="F41" s="15" t="n">
        <f aca="false">10000*(C41+C$31)/(100-(C41+C$31))-1000</f>
        <v>42333.3333333333</v>
      </c>
      <c r="G41" s="17" t="s">
        <v>74</v>
      </c>
      <c r="J41" s="14" t="n">
        <f aca="false">D41/1000</f>
        <v>33.4444444444444</v>
      </c>
      <c r="K41" s="3" t="s">
        <v>21</v>
      </c>
      <c r="L41" s="18" t="n">
        <f aca="false">L$32*C41/100</f>
        <v>2.569125</v>
      </c>
      <c r="N41" s="0" t="n">
        <f aca="false">ROUND(D41/(100000/256),0)</f>
        <v>86</v>
      </c>
      <c r="O41" s="16" t="s">
        <v>75</v>
      </c>
      <c r="P41" s="1" t="n">
        <v>3.814</v>
      </c>
      <c r="Q41" s="2" t="n">
        <v>165</v>
      </c>
      <c r="R41" s="0" t="n">
        <f aca="false">256-Q41</f>
        <v>91</v>
      </c>
      <c r="S41" s="1" t="s">
        <v>76</v>
      </c>
    </row>
    <row r="42" customFormat="false" ht="12.8" hidden="false" customHeight="false" outlineLevel="0" collapsed="false">
      <c r="A42" s="0" t="n">
        <f aca="false">(Q11+1000)/((Q11+1000)+10000)</f>
        <v>0.827586206896552</v>
      </c>
      <c r="C42" s="14" t="n">
        <f aca="false">C41+7.5</f>
        <v>85</v>
      </c>
      <c r="D42" s="15" t="n">
        <f aca="false">10000*C42/(100-C42)-1000</f>
        <v>55666.6666666667</v>
      </c>
      <c r="E42" s="15" t="n">
        <f aca="false">10000*(C42-C$31)/(100-(C42-C$31))-1000</f>
        <v>42333.3333333333</v>
      </c>
      <c r="F42" s="15" t="n">
        <f aca="false">10000*(C42+C$31)/(100-(C42+C$31))-1000</f>
        <v>77888.8888888889</v>
      </c>
      <c r="G42" s="17" t="s">
        <v>77</v>
      </c>
      <c r="J42" s="14" t="n">
        <f aca="false">D42/1000</f>
        <v>55.6666666666667</v>
      </c>
      <c r="K42" s="3" t="s">
        <v>78</v>
      </c>
      <c r="L42" s="18" t="n">
        <f aca="false">L$32*C42/100</f>
        <v>2.81775</v>
      </c>
      <c r="N42" s="0" t="n">
        <f aca="false">ROUND(D42/(100000/256),0)</f>
        <v>143</v>
      </c>
      <c r="O42" s="16" t="s">
        <v>79</v>
      </c>
      <c r="P42" s="1" t="n">
        <v>4.17</v>
      </c>
      <c r="Q42" s="2" t="n">
        <v>106</v>
      </c>
      <c r="R42" s="0" t="n">
        <f aca="false">256-Q42</f>
        <v>150</v>
      </c>
      <c r="S42" s="1" t="s">
        <v>80</v>
      </c>
    </row>
    <row r="43" customFormat="false" ht="12.8" hidden="false" customHeight="false" outlineLevel="0" collapsed="false">
      <c r="A43" s="0" t="n">
        <f aca="false">Q12/(Q12+10000)</f>
        <v>0</v>
      </c>
      <c r="C43" s="14" t="n">
        <f aca="false">C42+7.5</f>
        <v>92.5</v>
      </c>
      <c r="D43" s="15" t="n">
        <f aca="false">10000*C43/(100-C43)-1000</f>
        <v>122333.333333333</v>
      </c>
      <c r="E43" s="15" t="n">
        <f aca="false">10000*(C43-C$31)/(100-(C43-C$31))-1000</f>
        <v>77888.8888888889</v>
      </c>
      <c r="F43" s="15" t="n">
        <f aca="false">10000*(C43+C$31)/(100-(C43+C$31))-1000</f>
        <v>255666.666666667</v>
      </c>
      <c r="H43" s="0"/>
      <c r="K43" s="3" t="s">
        <v>81</v>
      </c>
      <c r="L43" s="18" t="n">
        <f aca="false">L$32*C43/100</f>
        <v>3.066375</v>
      </c>
      <c r="N43" s="0" t="n">
        <f aca="false">ROUND(D43/(100000/256),0)</f>
        <v>313</v>
      </c>
      <c r="O43" s="16"/>
    </row>
    <row r="44" customFormat="false" ht="12.8" hidden="false" customHeight="false" outlineLevel="0" collapsed="false">
      <c r="D44" s="0" t="s">
        <v>82</v>
      </c>
      <c r="E44" s="0" t="s">
        <v>83</v>
      </c>
      <c r="F44" s="0" t="s">
        <v>84</v>
      </c>
      <c r="I44" s="0"/>
    </row>
    <row r="45" customFormat="false" ht="12.8" hidden="false" customHeight="false" outlineLevel="0" collapsed="false">
      <c r="C45" s="20" t="n">
        <v>0.025</v>
      </c>
      <c r="D45" s="0" t="n">
        <f aca="false">3.3*C45</f>
        <v>0.0825</v>
      </c>
      <c r="E45" s="0" t="n">
        <f aca="false">(C45*(1+10)-1)/(1-C45)</f>
        <v>-0.743589743589744</v>
      </c>
      <c r="F45" s="14" t="n">
        <f aca="false">3.3*E45/(E45+1+10)</f>
        <v>-0.23925</v>
      </c>
      <c r="I45" s="0"/>
    </row>
    <row r="46" customFormat="false" ht="12.8" hidden="false" customHeight="false" outlineLevel="0" collapsed="false">
      <c r="A46" s="21"/>
      <c r="B46" s="21"/>
      <c r="C46" s="20" t="n">
        <f aca="false">C45+0.075</f>
        <v>0.1</v>
      </c>
      <c r="D46" s="0" t="n">
        <f aca="false">3.3*C46</f>
        <v>0.33</v>
      </c>
      <c r="E46" s="14" t="n">
        <f aca="false">(C46*(1+10)-1)/(1-C46)</f>
        <v>0.111111111111111</v>
      </c>
      <c r="F46" s="14" t="n">
        <f aca="false">3.3*E46/(E46+1+10)</f>
        <v>0.033</v>
      </c>
      <c r="G46" s="22"/>
      <c r="I46" s="0"/>
      <c r="L46" s="0" t="s">
        <v>44</v>
      </c>
      <c r="M46" s="0" t="s">
        <v>85</v>
      </c>
    </row>
    <row r="47" customFormat="false" ht="12.8" hidden="false" customHeight="false" outlineLevel="0" collapsed="false">
      <c r="A47" s="21"/>
      <c r="B47" s="21"/>
      <c r="C47" s="20" t="n">
        <f aca="false">C46+0.075</f>
        <v>0.175</v>
      </c>
      <c r="D47" s="0" t="n">
        <f aca="false">3.3*C47</f>
        <v>0.5775</v>
      </c>
      <c r="E47" s="14" t="n">
        <f aca="false">(C47*(1+10)-1)/(1-C47)</f>
        <v>1.12121212121212</v>
      </c>
      <c r="F47" s="14" t="n">
        <f aca="false">3.3*E47/(E47+1+10)</f>
        <v>0.30525</v>
      </c>
      <c r="G47" s="22" t="s">
        <v>86</v>
      </c>
      <c r="I47" s="23" t="n">
        <f aca="false">E47*255/100</f>
        <v>2.85909090909091</v>
      </c>
      <c r="L47" s="24" t="n">
        <f aca="false">(E47-0.1)*255/100</f>
        <v>2.60409090909091</v>
      </c>
      <c r="M47" s="0" t="n">
        <v>3</v>
      </c>
    </row>
    <row r="48" customFormat="false" ht="12.8" hidden="false" customHeight="false" outlineLevel="0" collapsed="false">
      <c r="A48" s="21"/>
      <c r="B48" s="21"/>
      <c r="C48" s="20" t="n">
        <f aca="false">C47+0.075</f>
        <v>0.25</v>
      </c>
      <c r="D48" s="0" t="n">
        <f aca="false">3.3*C48</f>
        <v>0.825</v>
      </c>
      <c r="E48" s="14" t="n">
        <f aca="false">(C48*(1+10)-1)/(1-C48)</f>
        <v>2.33333333333333</v>
      </c>
      <c r="F48" s="14" t="n">
        <f aca="false">3.3*E48/(E48+1+10)</f>
        <v>0.5775</v>
      </c>
      <c r="G48" s="0"/>
      <c r="I48" s="23" t="n">
        <f aca="false">E48*255/100</f>
        <v>5.95</v>
      </c>
      <c r="L48" s="24" t="n">
        <f aca="false">(E48-0.1)*255/100</f>
        <v>5.69499999999999</v>
      </c>
      <c r="M48" s="0" t="n">
        <v>6</v>
      </c>
    </row>
    <row r="49" customFormat="false" ht="12.8" hidden="false" customHeight="false" outlineLevel="0" collapsed="false">
      <c r="A49" s="21"/>
      <c r="B49" s="21"/>
      <c r="C49" s="20" t="n">
        <f aca="false">C48+0.075</f>
        <v>0.325</v>
      </c>
      <c r="D49" s="0" t="n">
        <f aca="false">3.3*C49</f>
        <v>1.0725</v>
      </c>
      <c r="E49" s="14" t="n">
        <f aca="false">(C49*(1+10)-1)/(1-C49)</f>
        <v>3.81481481481481</v>
      </c>
      <c r="F49" s="14" t="n">
        <f aca="false">3.3*E49/(E49+1+10)</f>
        <v>0.84975</v>
      </c>
      <c r="G49" s="22" t="s">
        <v>87</v>
      </c>
      <c r="I49" s="23" t="n">
        <f aca="false">E49*255/100</f>
        <v>9.72777777777778</v>
      </c>
      <c r="L49" s="24" t="n">
        <f aca="false">(E49-0.1)*255/100</f>
        <v>9.47277777777777</v>
      </c>
      <c r="M49" s="0" t="n">
        <v>10</v>
      </c>
    </row>
    <row r="50" customFormat="false" ht="12.8" hidden="false" customHeight="false" outlineLevel="0" collapsed="false">
      <c r="A50" s="21"/>
      <c r="B50" s="21"/>
      <c r="C50" s="20" t="n">
        <f aca="false">C49+0.075</f>
        <v>0.4</v>
      </c>
      <c r="D50" s="0" t="n">
        <f aca="false">3.3*C50</f>
        <v>1.32</v>
      </c>
      <c r="E50" s="14" t="n">
        <f aca="false">(C50*(1+10)-1)/(1-C50)</f>
        <v>5.66666666666667</v>
      </c>
      <c r="F50" s="14" t="n">
        <f aca="false">3.3*E50/(E50+1+10)</f>
        <v>1.122</v>
      </c>
      <c r="G50" s="22" t="s">
        <v>88</v>
      </c>
      <c r="I50" s="23" t="n">
        <f aca="false">E50*255/100</f>
        <v>14.45</v>
      </c>
      <c r="L50" s="24" t="n">
        <f aca="false">(E50-0.1)*255/100</f>
        <v>14.195</v>
      </c>
      <c r="M50" s="0" t="n">
        <v>15</v>
      </c>
    </row>
    <row r="51" customFormat="false" ht="12.8" hidden="false" customHeight="false" outlineLevel="0" collapsed="false">
      <c r="A51" s="21"/>
      <c r="B51" s="21"/>
      <c r="C51" s="20" t="n">
        <f aca="false">C50+0.075</f>
        <v>0.475</v>
      </c>
      <c r="D51" s="0" t="n">
        <f aca="false">3.3*C51</f>
        <v>1.5675</v>
      </c>
      <c r="E51" s="14" t="n">
        <f aca="false">(C51*(1+10)-1)/(1-C51)</f>
        <v>8.04761904761905</v>
      </c>
      <c r="F51" s="14" t="n">
        <f aca="false">3.3*E51/(E51+1+10)</f>
        <v>1.39425</v>
      </c>
      <c r="G51" s="22" t="s">
        <v>89</v>
      </c>
      <c r="I51" s="23" t="n">
        <f aca="false">E51*255/100</f>
        <v>20.5214285714286</v>
      </c>
      <c r="L51" s="24" t="n">
        <f aca="false">(E51-0.1)*255/100</f>
        <v>20.2664285714286</v>
      </c>
      <c r="M51" s="0" t="n">
        <v>22</v>
      </c>
    </row>
    <row r="52" customFormat="false" ht="12.8" hidden="false" customHeight="false" outlineLevel="0" collapsed="false">
      <c r="A52" s="21"/>
      <c r="B52" s="21"/>
      <c r="C52" s="20" t="n">
        <f aca="false">C51+0.075</f>
        <v>0.55</v>
      </c>
      <c r="D52" s="0" t="n">
        <f aca="false">3.3*C52</f>
        <v>1.815</v>
      </c>
      <c r="E52" s="14" t="n">
        <f aca="false">(C52*(1+10)-1)/(1-C52)</f>
        <v>11.2222222222222</v>
      </c>
      <c r="F52" s="14" t="n">
        <f aca="false">3.3*E52/(E52+1+10)</f>
        <v>1.6665</v>
      </c>
      <c r="G52" s="22" t="s">
        <v>90</v>
      </c>
      <c r="I52" s="23" t="n">
        <f aca="false">E52*255/100</f>
        <v>28.6166666666667</v>
      </c>
      <c r="L52" s="24" t="n">
        <f aca="false">(E52-0.1)*255/100</f>
        <v>28.3616666666666</v>
      </c>
      <c r="M52" s="0" t="n">
        <v>30</v>
      </c>
    </row>
    <row r="53" customFormat="false" ht="12.8" hidden="false" customHeight="false" outlineLevel="0" collapsed="false">
      <c r="C53" s="20" t="n">
        <f aca="false">C52+0.075</f>
        <v>0.625</v>
      </c>
      <c r="D53" s="0" t="n">
        <f aca="false">3.3*C53</f>
        <v>2.0625</v>
      </c>
      <c r="E53" s="14" t="n">
        <f aca="false">(C53*(1+10)-1)/(1-C53)</f>
        <v>15.6666666666667</v>
      </c>
      <c r="F53" s="14" t="n">
        <f aca="false">3.3*E53/(E53+1+10)</f>
        <v>1.93875</v>
      </c>
      <c r="G53" s="22" t="s">
        <v>91</v>
      </c>
      <c r="I53" s="23" t="n">
        <f aca="false">E53*255/100</f>
        <v>39.95</v>
      </c>
      <c r="L53" s="24" t="n">
        <f aca="false">(E53-0.1)*255/100</f>
        <v>39.6950000000001</v>
      </c>
      <c r="M53" s="0" t="n">
        <v>42</v>
      </c>
    </row>
    <row r="54" customFormat="false" ht="12.8" hidden="false" customHeight="false" outlineLevel="0" collapsed="false">
      <c r="A54" s="21"/>
      <c r="B54" s="21"/>
      <c r="C54" s="20" t="n">
        <f aca="false">C53+0.075</f>
        <v>0.7</v>
      </c>
      <c r="D54" s="0" t="n">
        <f aca="false">3.3*C54</f>
        <v>2.31</v>
      </c>
      <c r="E54" s="14" t="n">
        <f aca="false">(C54*(1+10)-1)/(1-C54)</f>
        <v>22.3333333333333</v>
      </c>
      <c r="F54" s="14" t="n">
        <f aca="false">3.3*E54/(E54+1+10)</f>
        <v>2.211</v>
      </c>
      <c r="G54" s="22" t="s">
        <v>92</v>
      </c>
      <c r="I54" s="23" t="n">
        <f aca="false">E54*255/100</f>
        <v>56.95</v>
      </c>
      <c r="L54" s="24" t="n">
        <f aca="false">(E54-0.1)*255/100</f>
        <v>56.6949999999999</v>
      </c>
      <c r="M54" s="0" t="n">
        <v>60</v>
      </c>
    </row>
    <row r="55" customFormat="false" ht="12.8" hidden="false" customHeight="false" outlineLevel="0" collapsed="false">
      <c r="A55" s="21"/>
      <c r="B55" s="21"/>
      <c r="C55" s="20" t="n">
        <f aca="false">C54+0.075</f>
        <v>0.775</v>
      </c>
      <c r="D55" s="0" t="n">
        <f aca="false">3.3*C55</f>
        <v>2.5575</v>
      </c>
      <c r="E55" s="14" t="n">
        <f aca="false">(C55*(1+10)-1)/(1-C55)</f>
        <v>33.4444444444444</v>
      </c>
      <c r="F55" s="14" t="n">
        <f aca="false">3.3*E55/(E55+1+10)</f>
        <v>2.48325</v>
      </c>
      <c r="G55" s="22" t="s">
        <v>93</v>
      </c>
      <c r="I55" s="23" t="n">
        <f aca="false">E55*255/100</f>
        <v>85.2833333333333</v>
      </c>
      <c r="L55" s="24" t="n">
        <f aca="false">(E55-0.1)*255/100</f>
        <v>85.0283333333332</v>
      </c>
      <c r="M55" s="0" t="n">
        <v>92</v>
      </c>
    </row>
    <row r="56" customFormat="false" ht="12.8" hidden="false" customHeight="false" outlineLevel="0" collapsed="false">
      <c r="C56" s="20" t="n">
        <f aca="false">C55+0.075</f>
        <v>0.85</v>
      </c>
      <c r="D56" s="0" t="n">
        <f aca="false">3.3*C56</f>
        <v>2.805</v>
      </c>
      <c r="E56" s="14" t="n">
        <f aca="false">(C56*(1+10)-1)/(1-C56)</f>
        <v>55.6666666666666</v>
      </c>
      <c r="F56" s="14" t="n">
        <f aca="false">3.3*E56/(E56+1+10)</f>
        <v>2.7555</v>
      </c>
      <c r="G56" s="22" t="s">
        <v>94</v>
      </c>
      <c r="I56" s="23" t="n">
        <f aca="false">E56*255/100</f>
        <v>141.95</v>
      </c>
      <c r="L56" s="24" t="n">
        <f aca="false">(E56-0.1)*255/100</f>
        <v>141.695</v>
      </c>
      <c r="M56" s="0" t="n">
        <v>152</v>
      </c>
    </row>
    <row r="57" customFormat="false" ht="12.8" hidden="false" customHeight="false" outlineLevel="0" collapsed="false">
      <c r="C57" s="20" t="n">
        <f aca="false">C56+0.075</f>
        <v>0.925</v>
      </c>
      <c r="D57" s="0" t="n">
        <f aca="false">3.3*C57</f>
        <v>3.0525</v>
      </c>
      <c r="E57" s="14" t="n">
        <f aca="false">(C57*(1+10)-1)/(1-C57)</f>
        <v>122.333333333333</v>
      </c>
      <c r="F57" s="14" t="n">
        <f aca="false">3.3*E57/(E57+1+10)</f>
        <v>3.02775</v>
      </c>
      <c r="G57" s="22"/>
      <c r="L57" s="24" t="n">
        <f aca="false">(E57-0.1)*255/100</f>
        <v>311.694999999999</v>
      </c>
    </row>
    <row r="59" customFormat="false" ht="12.8" hidden="false" customHeight="false" outlineLevel="0" collapsed="false">
      <c r="B59" s="0" t="n">
        <v>0.1</v>
      </c>
      <c r="D59" s="0" t="s">
        <v>82</v>
      </c>
      <c r="E59" s="0" t="s">
        <v>83</v>
      </c>
      <c r="F59" s="0" t="s">
        <v>84</v>
      </c>
      <c r="H59" s="2" t="s">
        <v>95</v>
      </c>
    </row>
    <row r="60" customFormat="false" ht="12.8" hidden="false" customHeight="false" outlineLevel="0" collapsed="false">
      <c r="C60" s="20" t="n">
        <v>0</v>
      </c>
      <c r="D60" s="0" t="n">
        <f aca="false">3.3*C60</f>
        <v>0</v>
      </c>
      <c r="E60" s="0" t="n">
        <f aca="false">(C60*(1+10)-1)/(1-C60)</f>
        <v>-1</v>
      </c>
      <c r="F60" s="14" t="n">
        <f aca="false">3.3*E60/(E60+1+10)</f>
        <v>-0.33</v>
      </c>
      <c r="H60" s="25" t="n">
        <f aca="false">E47</f>
        <v>1.12121212121212</v>
      </c>
      <c r="I60" s="22" t="s">
        <v>86</v>
      </c>
      <c r="L60" s="0" t="n">
        <v>3</v>
      </c>
      <c r="M60" s="0" t="n">
        <f aca="false">L60*100/255</f>
        <v>1.17647058823529</v>
      </c>
      <c r="O60" s="0" t="n">
        <f aca="false">H60/100*257</f>
        <v>2.88151515151515</v>
      </c>
    </row>
    <row r="61" customFormat="false" ht="12.8" hidden="false" customHeight="false" outlineLevel="0" collapsed="false">
      <c r="C61" s="20" t="n">
        <f aca="false">C60+B$59</f>
        <v>0.1</v>
      </c>
      <c r="D61" s="0" t="n">
        <f aca="false">3.3*C61</f>
        <v>0.33</v>
      </c>
      <c r="E61" s="14" t="n">
        <f aca="false">(C61*(1+10)-1)/(1-C61)</f>
        <v>0.111111111111111</v>
      </c>
      <c r="F61" s="14" t="n">
        <f aca="false">3.3*E61/(E61+1+10)</f>
        <v>0.033</v>
      </c>
      <c r="H61" s="25" t="n">
        <f aca="false">E48-E47</f>
        <v>1.21212121212121</v>
      </c>
      <c r="I61" s="0"/>
      <c r="O61" s="0" t="n">
        <f aca="false">H61/100*257</f>
        <v>3.11515151515151</v>
      </c>
    </row>
    <row r="62" customFormat="false" ht="12.8" hidden="false" customHeight="false" outlineLevel="0" collapsed="false">
      <c r="C62" s="20" t="n">
        <f aca="false">C61+B$59</f>
        <v>0.2</v>
      </c>
      <c r="D62" s="0" t="n">
        <f aca="false">3.3*C62</f>
        <v>0.66</v>
      </c>
      <c r="E62" s="14" t="n">
        <f aca="false">(C62*(1+10)-1)/(1-C62)</f>
        <v>1.5</v>
      </c>
      <c r="F62" s="14" t="n">
        <f aca="false">3.3*E62/(E62+1+10)</f>
        <v>0.396</v>
      </c>
      <c r="H62" s="25" t="n">
        <f aca="false">E49-E48</f>
        <v>1.48148148148148</v>
      </c>
      <c r="I62" s="22" t="s">
        <v>87</v>
      </c>
      <c r="L62" s="0" t="n">
        <v>9</v>
      </c>
      <c r="M62" s="0" t="n">
        <f aca="false">L62*100/255</f>
        <v>3.52941176470588</v>
      </c>
      <c r="O62" s="0" t="n">
        <f aca="false">H62/100*257</f>
        <v>3.8074074074074</v>
      </c>
    </row>
    <row r="63" customFormat="false" ht="12.8" hidden="false" customHeight="false" outlineLevel="0" collapsed="false">
      <c r="C63" s="20" t="n">
        <f aca="false">C62+B$59</f>
        <v>0.3</v>
      </c>
      <c r="D63" s="0" t="n">
        <f aca="false">3.3*C63</f>
        <v>0.99</v>
      </c>
      <c r="E63" s="14" t="n">
        <f aca="false">(C63*(1+10)-1)/(1-C63)</f>
        <v>3.28571428571429</v>
      </c>
      <c r="F63" s="14" t="n">
        <f aca="false">3.3*E63/(E63+1+10)</f>
        <v>0.759</v>
      </c>
      <c r="H63" s="25" t="n">
        <f aca="false">E50-E49</f>
        <v>1.85185185185185</v>
      </c>
      <c r="I63" s="22" t="s">
        <v>88</v>
      </c>
      <c r="L63" s="0" t="n">
        <v>15</v>
      </c>
      <c r="M63" s="0" t="n">
        <f aca="false">L63*100/255</f>
        <v>5.88235294117647</v>
      </c>
      <c r="O63" s="0" t="n">
        <f aca="false">H63/100*257</f>
        <v>4.75925925925925</v>
      </c>
    </row>
    <row r="64" customFormat="false" ht="12.8" hidden="false" customHeight="false" outlineLevel="0" collapsed="false">
      <c r="C64" s="20" t="n">
        <f aca="false">C63+B$59</f>
        <v>0.4</v>
      </c>
      <c r="D64" s="0" t="n">
        <f aca="false">3.3*C64</f>
        <v>1.32</v>
      </c>
      <c r="E64" s="14" t="n">
        <f aca="false">(C64*(1+10)-1)/(1-C64)</f>
        <v>5.66666666666667</v>
      </c>
      <c r="F64" s="14" t="n">
        <f aca="false">3.3*E64/(E64+1+10)</f>
        <v>1.122</v>
      </c>
      <c r="H64" s="25" t="n">
        <f aca="false">E51-E50</f>
        <v>2.38095238095238</v>
      </c>
      <c r="I64" s="22" t="s">
        <v>89</v>
      </c>
      <c r="L64" s="0" t="n">
        <v>21</v>
      </c>
      <c r="M64" s="0" t="n">
        <f aca="false">L64*100/255</f>
        <v>8.23529411764706</v>
      </c>
      <c r="O64" s="0" t="n">
        <f aca="false">H64/100*257</f>
        <v>6.11904761904762</v>
      </c>
    </row>
    <row r="65" customFormat="false" ht="12.8" hidden="false" customHeight="false" outlineLevel="0" collapsed="false">
      <c r="C65" s="20" t="n">
        <f aca="false">C64+B$59</f>
        <v>0.5</v>
      </c>
      <c r="D65" s="0" t="n">
        <f aca="false">3.3*C65</f>
        <v>1.65</v>
      </c>
      <c r="E65" s="14" t="n">
        <f aca="false">(C65*(1+10)-1)/(1-C65)</f>
        <v>9</v>
      </c>
      <c r="F65" s="14" t="n">
        <f aca="false">3.3*E65/(E65+1+10)</f>
        <v>1.485</v>
      </c>
      <c r="H65" s="25" t="n">
        <f aca="false">E52-E51</f>
        <v>3.17460317460318</v>
      </c>
      <c r="I65" s="22" t="s">
        <v>90</v>
      </c>
      <c r="L65" s="0" t="n">
        <v>30</v>
      </c>
      <c r="M65" s="0" t="n">
        <f aca="false">L65*100/255</f>
        <v>11.7647058823529</v>
      </c>
      <c r="O65" s="0" t="n">
        <f aca="false">H65/100*257</f>
        <v>8.15873015873017</v>
      </c>
    </row>
    <row r="66" customFormat="false" ht="12.8" hidden="false" customHeight="false" outlineLevel="0" collapsed="false">
      <c r="C66" s="20" t="n">
        <f aca="false">C65+B$59</f>
        <v>0.6</v>
      </c>
      <c r="D66" s="0" t="n">
        <f aca="false">3.3*C66</f>
        <v>1.98</v>
      </c>
      <c r="E66" s="14" t="n">
        <f aca="false">(C66*(1+10)-1)/(1-C66)</f>
        <v>14</v>
      </c>
      <c r="F66" s="14" t="n">
        <f aca="false">3.3*E66/(E66+1+10)</f>
        <v>1.848</v>
      </c>
      <c r="H66" s="25" t="n">
        <f aca="false">E53-E52</f>
        <v>4.44444444444444</v>
      </c>
      <c r="I66" s="22" t="s">
        <v>91</v>
      </c>
      <c r="L66" s="0" t="n">
        <v>42</v>
      </c>
      <c r="M66" s="0" t="n">
        <f aca="false">L66*100/255</f>
        <v>16.4705882352941</v>
      </c>
      <c r="O66" s="0" t="n">
        <f aca="false">H66/100*257</f>
        <v>11.4222222222222</v>
      </c>
    </row>
    <row r="67" customFormat="false" ht="12.8" hidden="false" customHeight="false" outlineLevel="0" collapsed="false">
      <c r="C67" s="20" t="n">
        <f aca="false">C66+B$59</f>
        <v>0.7</v>
      </c>
      <c r="D67" s="0" t="n">
        <f aca="false">3.3*C67</f>
        <v>2.31</v>
      </c>
      <c r="E67" s="14" t="n">
        <f aca="false">(C67*(1+10)-1)/(1-C67)</f>
        <v>22.3333333333333</v>
      </c>
      <c r="F67" s="14" t="n">
        <f aca="false">3.3*E67/(E67+1+10)</f>
        <v>2.211</v>
      </c>
      <c r="H67" s="25" t="n">
        <f aca="false">E54-E53</f>
        <v>6.66666666666666</v>
      </c>
      <c r="I67" s="22" t="s">
        <v>92</v>
      </c>
      <c r="L67" s="0" t="n">
        <v>63</v>
      </c>
      <c r="M67" s="0" t="n">
        <f aca="false">L67*100/255</f>
        <v>24.7058823529412</v>
      </c>
      <c r="O67" s="0" t="n">
        <f aca="false">H67/100*257</f>
        <v>17.1333333333333</v>
      </c>
    </row>
    <row r="68" customFormat="false" ht="12.8" hidden="false" customHeight="false" outlineLevel="0" collapsed="false">
      <c r="C68" s="20" t="n">
        <f aca="false">C67+B$59</f>
        <v>0.8</v>
      </c>
      <c r="D68" s="0" t="n">
        <f aca="false">3.3*C68</f>
        <v>2.64</v>
      </c>
      <c r="E68" s="14" t="n">
        <f aca="false">(C68*(1+10)-1)/(1-C68)</f>
        <v>39</v>
      </c>
      <c r="F68" s="14" t="n">
        <f aca="false">3.3*E68/(E68+1+10)</f>
        <v>2.574</v>
      </c>
      <c r="H68" s="25" t="n">
        <f aca="false">E55-E54</f>
        <v>11.1111111111111</v>
      </c>
      <c r="I68" s="22" t="s">
        <v>93</v>
      </c>
      <c r="L68" s="0" t="n">
        <v>90</v>
      </c>
      <c r="M68" s="0" t="n">
        <f aca="false">L68*100/255</f>
        <v>35.2941176470588</v>
      </c>
      <c r="O68" s="0" t="n">
        <f aca="false">H68/100*257</f>
        <v>28.5555555555555</v>
      </c>
    </row>
    <row r="69" customFormat="false" ht="12.8" hidden="false" customHeight="false" outlineLevel="0" collapsed="false">
      <c r="C69" s="20" t="n">
        <f aca="false">C68+B$59</f>
        <v>0.9</v>
      </c>
      <c r="D69" s="0" t="n">
        <f aca="false">3.3*C69</f>
        <v>2.97</v>
      </c>
      <c r="E69" s="14" t="n">
        <f aca="false">(C69*(1+10)-1)/(1-C69)</f>
        <v>88.9999999999999</v>
      </c>
      <c r="F69" s="14" t="n">
        <f aca="false">3.3*E69/(E69+1+10)</f>
        <v>2.937</v>
      </c>
      <c r="H69" s="25" t="n">
        <f aca="false">E56-E55</f>
        <v>22.2222222222222</v>
      </c>
      <c r="I69" s="22" t="s">
        <v>94</v>
      </c>
      <c r="L69" s="0" t="n">
        <v>159</v>
      </c>
      <c r="M69" s="0" t="n">
        <f aca="false">L69*100/255</f>
        <v>62.3529411764706</v>
      </c>
      <c r="O69" s="0" t="n">
        <f aca="false">H69/100*257</f>
        <v>57.1111111111111</v>
      </c>
    </row>
    <row r="70" customFormat="false" ht="12.8" hidden="false" customHeight="false" outlineLevel="0" collapsed="false">
      <c r="C70" s="20" t="n">
        <f aca="false">C69+B$59</f>
        <v>1</v>
      </c>
      <c r="D70" s="0" t="n">
        <f aca="false">3.3*C70</f>
        <v>3.3</v>
      </c>
      <c r="E70" s="14" t="e">
        <f aca="false">(C70*(1+10)-1)/(1-C70)</f>
        <v>#DIV/0!</v>
      </c>
      <c r="F70" s="14" t="e">
        <f aca="false">3.3*E70/(E70+1+10)</f>
        <v>#DIV/0!</v>
      </c>
    </row>
    <row r="71" customFormat="false" ht="12.8" hidden="false" customHeight="false" outlineLevel="0" collapsed="false">
      <c r="C71" s="20" t="n">
        <f aca="false">C70+B$59</f>
        <v>1.1</v>
      </c>
      <c r="D71" s="0" t="n">
        <f aca="false">3.3*C71</f>
        <v>3.63</v>
      </c>
      <c r="E71" s="14" t="n">
        <f aca="false">(C71*(1+10)-1)/(1-C71)</f>
        <v>-111</v>
      </c>
      <c r="F71" s="14" t="n">
        <f aca="false">3.3*E71/(E71+1+10)</f>
        <v>3.663</v>
      </c>
    </row>
    <row r="72" customFormat="false" ht="12.8" hidden="false" customHeight="false" outlineLevel="0" collapsed="false">
      <c r="C72" s="20" t="n">
        <f aca="false">C71+B$59</f>
        <v>1.2</v>
      </c>
      <c r="D72" s="0" t="n">
        <f aca="false">3.3*C72</f>
        <v>3.96</v>
      </c>
      <c r="E72" s="14" t="n">
        <f aca="false">(C72*(1+10)-1)/(1-C72)</f>
        <v>-61</v>
      </c>
      <c r="F72" s="14" t="n">
        <f aca="false">3.3*E72/(E72+1+10)</f>
        <v>4.026</v>
      </c>
    </row>
  </sheetData>
  <mergeCells count="1">
    <mergeCell ref="D1:F1"/>
  </mergeCells>
  <printOptions headings="false" gridLines="false" gridLinesSet="true" horizontalCentered="false" verticalCentered="false"/>
  <pageMargins left="0.7875" right="0.7875" top="1.05277777777778" bottom="1.05277777777778" header="0.7875" footer="0.7875"/>
  <pageSetup paperSize="1" scale="52" firstPageNumber="1" fitToWidth="1" fitToHeight="1" pageOrder="downThenOver" orientation="landscap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1752</TotalTime>
  <Application>LibreOffice/6.3.4.2$MacOSX_X86_64 LibreOffice_project/60da17e045e08f1793c57c00ba83cdfce946d0aa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2018-10-02T00:09:43Z</dcterms:created>
  <dc:creator>Alex Gerchanovsky</dc:creator>
  <dc:description/>
  <dc:language>en-US</dc:language>
  <cp:lastModifiedBy>Alex Gerchanovsky</cp:lastModifiedBy>
  <cp:lastPrinted>2018-10-03T11:31:59Z</cp:lastPrinted>
  <dcterms:modified xsi:type="dcterms:W3CDTF">2020-02-08T19:17:12Z</dcterms:modified>
  <cp:revision>33</cp:revision>
  <dc:subject/>
  <dc:title/>
</cp:coreProperties>
</file>