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erardoD\Dropbox\"/>
    </mc:Choice>
  </mc:AlternateContent>
  <bookViews>
    <workbookView xWindow="0" yWindow="0" windowWidth="24686" windowHeight="12009" activeTab="1"/>
  </bookViews>
  <sheets>
    <sheet name="Futures" sheetId="3" r:id="rId1"/>
    <sheet name="Chooser" sheetId="4" r:id="rId2"/>
  </sheets>
  <definedNames>
    <definedName name="chooser_discount">Chooser!$H$2</definedName>
    <definedName name="d">Futures!$E$4</definedName>
    <definedName name="discount">Futures!$E$2</definedName>
    <definedName name="div">Futures!$B$4</definedName>
    <definedName name="k">Futures!$B$2</definedName>
    <definedName name="k_chooser">Chooser!$B$2</definedName>
    <definedName name="nperiods">Futures!$B$7</definedName>
    <definedName name="q">Futures!$E$5</definedName>
    <definedName name="q_chooser">Chooser!$H$5</definedName>
    <definedName name="rate">Futures!$B$3</definedName>
    <definedName name="s0">Futures!$B$1</definedName>
    <definedName name="sigma">Futures!$B$6</definedName>
    <definedName name="ttm">Futures!$B$5</definedName>
    <definedName name="u">Futures!$E$3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4" l="1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H70" i="4"/>
  <c r="G70" i="4" s="1"/>
  <c r="I70" i="4"/>
  <c r="J70" i="4"/>
  <c r="B71" i="4"/>
  <c r="C71" i="4"/>
  <c r="D71" i="4"/>
  <c r="E71" i="4"/>
  <c r="J71" i="4"/>
  <c r="I71" i="4" s="1"/>
  <c r="B72" i="4"/>
  <c r="C72" i="4"/>
  <c r="D72" i="4"/>
  <c r="J72" i="4"/>
  <c r="I73" i="4" s="1"/>
  <c r="H74" i="4" s="1"/>
  <c r="B73" i="4"/>
  <c r="C73" i="4"/>
  <c r="J73" i="4"/>
  <c r="B74" i="4"/>
  <c r="I74" i="4"/>
  <c r="J74" i="4"/>
  <c r="J75" i="4"/>
  <c r="I75" i="4" s="1"/>
  <c r="J76" i="4"/>
  <c r="I76" i="4" s="1"/>
  <c r="A67" i="4"/>
  <c r="A68" i="4"/>
  <c r="A69" i="4"/>
  <c r="A70" i="4"/>
  <c r="A71" i="4"/>
  <c r="A72" i="4"/>
  <c r="A73" i="4"/>
  <c r="A74" i="4"/>
  <c r="A75" i="4"/>
  <c r="A66" i="4"/>
  <c r="H5" i="4"/>
  <c r="H2" i="4"/>
  <c r="H3" i="4"/>
  <c r="H4" i="4" s="1"/>
  <c r="B30" i="4"/>
  <c r="B48" i="4" s="1"/>
  <c r="C30" i="4"/>
  <c r="D30" i="4"/>
  <c r="E30" i="4"/>
  <c r="F30" i="4"/>
  <c r="F48" i="4" s="1"/>
  <c r="G30" i="4"/>
  <c r="G48" i="4" s="1"/>
  <c r="H30" i="4"/>
  <c r="I30" i="4"/>
  <c r="I48" i="4" s="1"/>
  <c r="J30" i="4"/>
  <c r="J48" i="4" s="1"/>
  <c r="K30" i="4"/>
  <c r="L30" i="4"/>
  <c r="M30" i="4"/>
  <c r="N30" i="4"/>
  <c r="O30" i="4"/>
  <c r="B31" i="4"/>
  <c r="B49" i="4" s="1"/>
  <c r="C31" i="4"/>
  <c r="C49" i="4" s="1"/>
  <c r="D31" i="4"/>
  <c r="D49" i="4" s="1"/>
  <c r="E31" i="4"/>
  <c r="F31" i="4"/>
  <c r="G31" i="4"/>
  <c r="H31" i="4"/>
  <c r="H49" i="4" s="1"/>
  <c r="I31" i="4"/>
  <c r="I49" i="4" s="1"/>
  <c r="J31" i="4"/>
  <c r="J49" i="4" s="1"/>
  <c r="K31" i="4"/>
  <c r="L31" i="4"/>
  <c r="M31" i="4"/>
  <c r="N31" i="4"/>
  <c r="B32" i="4"/>
  <c r="C32" i="4"/>
  <c r="C50" i="4" s="1"/>
  <c r="D32" i="4"/>
  <c r="D50" i="4" s="1"/>
  <c r="E32" i="4"/>
  <c r="F32" i="4"/>
  <c r="F50" i="4" s="1"/>
  <c r="G32" i="4"/>
  <c r="H32" i="4"/>
  <c r="I32" i="4"/>
  <c r="J32" i="4"/>
  <c r="K32" i="4"/>
  <c r="L32" i="4"/>
  <c r="M32" i="4"/>
  <c r="B33" i="4"/>
  <c r="B51" i="4" s="1"/>
  <c r="C33" i="4"/>
  <c r="C51" i="4" s="1"/>
  <c r="D33" i="4"/>
  <c r="E33" i="4"/>
  <c r="F33" i="4"/>
  <c r="F51" i="4" s="1"/>
  <c r="G33" i="4"/>
  <c r="H33" i="4"/>
  <c r="H51" i="4" s="1"/>
  <c r="I33" i="4"/>
  <c r="J33" i="4"/>
  <c r="J51" i="4" s="1"/>
  <c r="K33" i="4"/>
  <c r="L33" i="4"/>
  <c r="B34" i="4"/>
  <c r="C34" i="4"/>
  <c r="D34" i="4"/>
  <c r="D52" i="4" s="1"/>
  <c r="E34" i="4"/>
  <c r="E52" i="4" s="1"/>
  <c r="F34" i="4"/>
  <c r="F52" i="4" s="1"/>
  <c r="G34" i="4"/>
  <c r="G52" i="4" s="1"/>
  <c r="H34" i="4"/>
  <c r="H52" i="4" s="1"/>
  <c r="I34" i="4"/>
  <c r="I52" i="4" s="1"/>
  <c r="J34" i="4"/>
  <c r="K34" i="4"/>
  <c r="B35" i="4"/>
  <c r="B53" i="4" s="1"/>
  <c r="C35" i="4"/>
  <c r="C53" i="4" s="1"/>
  <c r="D35" i="4"/>
  <c r="D53" i="4" s="1"/>
  <c r="E35" i="4"/>
  <c r="F35" i="4"/>
  <c r="F53" i="4" s="1"/>
  <c r="G35" i="4"/>
  <c r="H35" i="4"/>
  <c r="I35" i="4"/>
  <c r="J35" i="4"/>
  <c r="J53" i="4" s="1"/>
  <c r="B36" i="4"/>
  <c r="B54" i="4" s="1"/>
  <c r="C36" i="4"/>
  <c r="C54" i="4" s="1"/>
  <c r="D36" i="4"/>
  <c r="D54" i="4" s="1"/>
  <c r="E36" i="4"/>
  <c r="E54" i="4" s="1"/>
  <c r="F36" i="4"/>
  <c r="G36" i="4"/>
  <c r="H36" i="4"/>
  <c r="I36" i="4"/>
  <c r="B37" i="4"/>
  <c r="B55" i="4" s="1"/>
  <c r="C37" i="4"/>
  <c r="C55" i="4" s="1"/>
  <c r="D37" i="4"/>
  <c r="D55" i="4" s="1"/>
  <c r="E37" i="4"/>
  <c r="F37" i="4"/>
  <c r="F55" i="4" s="1"/>
  <c r="G37" i="4"/>
  <c r="H37" i="4"/>
  <c r="B38" i="4"/>
  <c r="B56" i="4" s="1"/>
  <c r="C38" i="4"/>
  <c r="C56" i="4" s="1"/>
  <c r="D38" i="4"/>
  <c r="D56" i="4" s="1"/>
  <c r="E38" i="4"/>
  <c r="E56" i="4" s="1"/>
  <c r="F38" i="4"/>
  <c r="F56" i="4" s="1"/>
  <c r="G38" i="4"/>
  <c r="B39" i="4"/>
  <c r="B57" i="4" s="1"/>
  <c r="C39" i="4"/>
  <c r="C57" i="4" s="1"/>
  <c r="D39" i="4"/>
  <c r="D57" i="4" s="1"/>
  <c r="E39" i="4"/>
  <c r="E57" i="4" s="1"/>
  <c r="F39" i="4"/>
  <c r="F57" i="4" s="1"/>
  <c r="B40" i="4"/>
  <c r="B58" i="4" s="1"/>
  <c r="C40" i="4"/>
  <c r="C58" i="4" s="1"/>
  <c r="D40" i="4"/>
  <c r="D58" i="4" s="1"/>
  <c r="E40" i="4"/>
  <c r="E58" i="4" s="1"/>
  <c r="B41" i="4"/>
  <c r="C41" i="4"/>
  <c r="C59" i="4" s="1"/>
  <c r="D41" i="4"/>
  <c r="B42" i="4"/>
  <c r="B60" i="4" s="1"/>
  <c r="C42" i="4"/>
  <c r="C60" i="4" s="1"/>
  <c r="B43" i="4"/>
  <c r="B61" i="4" s="1"/>
  <c r="A31" i="4"/>
  <c r="A32" i="4"/>
  <c r="A50" i="4" s="1"/>
  <c r="A33" i="4"/>
  <c r="A34" i="4"/>
  <c r="A35" i="4"/>
  <c r="A53" i="4" s="1"/>
  <c r="A36" i="4"/>
  <c r="A54" i="4" s="1"/>
  <c r="A37" i="4"/>
  <c r="A55" i="4" s="1"/>
  <c r="A38" i="4"/>
  <c r="A56" i="4" s="1"/>
  <c r="A39" i="4"/>
  <c r="A40" i="4"/>
  <c r="A58" i="4" s="1"/>
  <c r="A41" i="4"/>
  <c r="A42" i="4"/>
  <c r="A60" i="4" s="1"/>
  <c r="A43" i="4"/>
  <c r="A61" i="4" s="1"/>
  <c r="A44" i="4"/>
  <c r="A62" i="4" s="1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31" i="4"/>
  <c r="P32" i="4"/>
  <c r="O33" i="4" s="1"/>
  <c r="P33" i="4"/>
  <c r="O34" i="4" s="1"/>
  <c r="P34" i="4"/>
  <c r="P35" i="4"/>
  <c r="P36" i="4"/>
  <c r="P37" i="4"/>
  <c r="P38" i="4"/>
  <c r="P39" i="4"/>
  <c r="P40" i="4"/>
  <c r="P41" i="4"/>
  <c r="O42" i="4" s="1"/>
  <c r="P42" i="4"/>
  <c r="P43" i="4"/>
  <c r="P44" i="4"/>
  <c r="P45" i="4"/>
  <c r="K78" i="3"/>
  <c r="K79" i="3"/>
  <c r="K80" i="3"/>
  <c r="K81" i="3"/>
  <c r="J81" i="3" s="1"/>
  <c r="K82" i="3"/>
  <c r="K83" i="3"/>
  <c r="K84" i="3"/>
  <c r="J85" i="3" s="1"/>
  <c r="K85" i="3"/>
  <c r="K86" i="3"/>
  <c r="J87" i="3" s="1"/>
  <c r="I87" i="3" s="1"/>
  <c r="K87" i="3"/>
  <c r="K77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J79" i="3"/>
  <c r="B80" i="3"/>
  <c r="C80" i="3"/>
  <c r="D80" i="3"/>
  <c r="E80" i="3"/>
  <c r="F80" i="3"/>
  <c r="G80" i="3"/>
  <c r="J80" i="3"/>
  <c r="B81" i="3"/>
  <c r="C81" i="3"/>
  <c r="D81" i="3"/>
  <c r="E81" i="3"/>
  <c r="F81" i="3"/>
  <c r="B82" i="3"/>
  <c r="C82" i="3"/>
  <c r="D82" i="3"/>
  <c r="E82" i="3"/>
  <c r="J82" i="3"/>
  <c r="B83" i="3"/>
  <c r="C83" i="3"/>
  <c r="D83" i="3"/>
  <c r="J83" i="3"/>
  <c r="B84" i="3"/>
  <c r="C84" i="3"/>
  <c r="B85" i="3"/>
  <c r="J86" i="3"/>
  <c r="A78" i="3"/>
  <c r="A79" i="3"/>
  <c r="A80" i="3"/>
  <c r="A81" i="3"/>
  <c r="A82" i="3"/>
  <c r="A83" i="3"/>
  <c r="A84" i="3"/>
  <c r="A85" i="3"/>
  <c r="A86" i="3"/>
  <c r="A77" i="3"/>
  <c r="A30" i="4"/>
  <c r="C48" i="4"/>
  <c r="D48" i="4"/>
  <c r="E48" i="4"/>
  <c r="H48" i="4"/>
  <c r="A49" i="4"/>
  <c r="E49" i="4"/>
  <c r="F49" i="4"/>
  <c r="G49" i="4"/>
  <c r="B50" i="4"/>
  <c r="E50" i="4"/>
  <c r="G50" i="4"/>
  <c r="H50" i="4"/>
  <c r="I50" i="4"/>
  <c r="J50" i="4"/>
  <c r="A51" i="4"/>
  <c r="D51" i="4"/>
  <c r="E51" i="4"/>
  <c r="G51" i="4"/>
  <c r="I51" i="4"/>
  <c r="A52" i="4"/>
  <c r="B52" i="4"/>
  <c r="C52" i="4"/>
  <c r="J52" i="4"/>
  <c r="E53" i="4"/>
  <c r="G53" i="4"/>
  <c r="H53" i="4"/>
  <c r="I53" i="4"/>
  <c r="F54" i="4"/>
  <c r="G54" i="4"/>
  <c r="H54" i="4"/>
  <c r="I54" i="4"/>
  <c r="E55" i="4"/>
  <c r="G55" i="4"/>
  <c r="H55" i="4"/>
  <c r="G56" i="4"/>
  <c r="A57" i="4"/>
  <c r="A59" i="4"/>
  <c r="B59" i="4"/>
  <c r="D59" i="4"/>
  <c r="A48" i="4"/>
  <c r="E4" i="4"/>
  <c r="H76" i="4" l="1"/>
  <c r="H75" i="4"/>
  <c r="G76" i="4" s="1"/>
  <c r="H71" i="4"/>
  <c r="I72" i="4"/>
  <c r="H73" i="4" s="1"/>
  <c r="G74" i="4" s="1"/>
  <c r="O45" i="4"/>
  <c r="O37" i="4"/>
  <c r="O43" i="4"/>
  <c r="N44" i="4" s="1"/>
  <c r="O35" i="4"/>
  <c r="N35" i="4"/>
  <c r="O44" i="4"/>
  <c r="N45" i="4" s="1"/>
  <c r="M45" i="4" s="1"/>
  <c r="O36" i="4"/>
  <c r="N36" i="4" s="1"/>
  <c r="M36" i="4" s="1"/>
  <c r="O40" i="4"/>
  <c r="O32" i="4"/>
  <c r="N33" i="4" s="1"/>
  <c r="M34" i="4" s="1"/>
  <c r="O39" i="4"/>
  <c r="N40" i="4" s="1"/>
  <c r="O38" i="4"/>
  <c r="O41" i="4"/>
  <c r="N41" i="4" s="1"/>
  <c r="N37" i="4"/>
  <c r="N34" i="4"/>
  <c r="I85" i="3"/>
  <c r="H86" i="3" s="1"/>
  <c r="G87" i="3" s="1"/>
  <c r="I86" i="3"/>
  <c r="I82" i="3"/>
  <c r="I81" i="3"/>
  <c r="H82" i="3" s="1"/>
  <c r="H87" i="3"/>
  <c r="J84" i="3"/>
  <c r="I83" i="3"/>
  <c r="H83" i="3" s="1"/>
  <c r="I80" i="3"/>
  <c r="J78" i="3"/>
  <c r="I79" i="3" s="1"/>
  <c r="H80" i="3" s="1"/>
  <c r="G81" i="3" s="1"/>
  <c r="F82" i="3" s="1"/>
  <c r="H81" i="3"/>
  <c r="G82" i="3" s="1"/>
  <c r="I84" i="3"/>
  <c r="B1" i="4"/>
  <c r="E2" i="3"/>
  <c r="E2" i="4" s="1"/>
  <c r="K48" i="4"/>
  <c r="L48" i="4"/>
  <c r="M48" i="4"/>
  <c r="N48" i="4"/>
  <c r="O48" i="4"/>
  <c r="K49" i="4"/>
  <c r="L49" i="4"/>
  <c r="M49" i="4"/>
  <c r="N49" i="4"/>
  <c r="K50" i="4"/>
  <c r="L50" i="4"/>
  <c r="M50" i="4"/>
  <c r="K51" i="4"/>
  <c r="L51" i="4"/>
  <c r="K52" i="4"/>
  <c r="B3" i="4"/>
  <c r="G71" i="4" l="1"/>
  <c r="H72" i="4"/>
  <c r="G73" i="4" s="1"/>
  <c r="F74" i="4" s="1"/>
  <c r="G75" i="4"/>
  <c r="F76" i="4" s="1"/>
  <c r="L35" i="4"/>
  <c r="M35" i="4"/>
  <c r="N43" i="4"/>
  <c r="M44" i="4" s="1"/>
  <c r="L36" i="4"/>
  <c r="N39" i="4"/>
  <c r="N42" i="4"/>
  <c r="M43" i="4" s="1"/>
  <c r="L44" i="4" s="1"/>
  <c r="M41" i="4"/>
  <c r="M40" i="4"/>
  <c r="L41" i="4" s="1"/>
  <c r="N38" i="4"/>
  <c r="M39" i="4" s="1"/>
  <c r="M42" i="4"/>
  <c r="M37" i="4"/>
  <c r="L37" i="4" s="1"/>
  <c r="L45" i="4"/>
  <c r="H85" i="3"/>
  <c r="G86" i="3" s="1"/>
  <c r="F87" i="3" s="1"/>
  <c r="H84" i="3"/>
  <c r="G83" i="3"/>
  <c r="G84" i="3"/>
  <c r="E3" i="3"/>
  <c r="B7" i="4"/>
  <c r="A27" i="4"/>
  <c r="B6" i="4"/>
  <c r="B5" i="4"/>
  <c r="B4" i="4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B35" i="3"/>
  <c r="B49" i="3" s="1"/>
  <c r="B63" i="3" s="1"/>
  <c r="C35" i="3"/>
  <c r="C49" i="3" s="1"/>
  <c r="C63" i="3" s="1"/>
  <c r="D35" i="3"/>
  <c r="D49" i="3" s="1"/>
  <c r="D63" i="3" s="1"/>
  <c r="E35" i="3"/>
  <c r="E49" i="3" s="1"/>
  <c r="E63" i="3" s="1"/>
  <c r="F35" i="3"/>
  <c r="F49" i="3" s="1"/>
  <c r="F63" i="3" s="1"/>
  <c r="G35" i="3"/>
  <c r="G49" i="3" s="1"/>
  <c r="G63" i="3" s="1"/>
  <c r="H35" i="3"/>
  <c r="H49" i="3" s="1"/>
  <c r="H63" i="3" s="1"/>
  <c r="I35" i="3"/>
  <c r="I49" i="3" s="1"/>
  <c r="I63" i="3" s="1"/>
  <c r="J35" i="3"/>
  <c r="J49" i="3" s="1"/>
  <c r="J63" i="3" s="1"/>
  <c r="B36" i="3"/>
  <c r="B50" i="3" s="1"/>
  <c r="B64" i="3" s="1"/>
  <c r="C36" i="3"/>
  <c r="C50" i="3" s="1"/>
  <c r="C64" i="3" s="1"/>
  <c r="D36" i="3"/>
  <c r="D50" i="3" s="1"/>
  <c r="D64" i="3" s="1"/>
  <c r="E36" i="3"/>
  <c r="E50" i="3" s="1"/>
  <c r="E64" i="3" s="1"/>
  <c r="F36" i="3"/>
  <c r="F50" i="3" s="1"/>
  <c r="F64" i="3" s="1"/>
  <c r="G36" i="3"/>
  <c r="H36" i="3"/>
  <c r="H50" i="3" s="1"/>
  <c r="H64" i="3" s="1"/>
  <c r="I36" i="3"/>
  <c r="I50" i="3" s="1"/>
  <c r="I64" i="3" s="1"/>
  <c r="B37" i="3"/>
  <c r="B51" i="3" s="1"/>
  <c r="B65" i="3" s="1"/>
  <c r="C37" i="3"/>
  <c r="C51" i="3" s="1"/>
  <c r="C65" i="3" s="1"/>
  <c r="D37" i="3"/>
  <c r="D51" i="3" s="1"/>
  <c r="D65" i="3" s="1"/>
  <c r="E37" i="3"/>
  <c r="E51" i="3" s="1"/>
  <c r="E65" i="3" s="1"/>
  <c r="F37" i="3"/>
  <c r="F51" i="3" s="1"/>
  <c r="F65" i="3" s="1"/>
  <c r="G37" i="3"/>
  <c r="G51" i="3" s="1"/>
  <c r="G65" i="3" s="1"/>
  <c r="H37" i="3"/>
  <c r="H51" i="3" s="1"/>
  <c r="H65" i="3" s="1"/>
  <c r="B38" i="3"/>
  <c r="B52" i="3" s="1"/>
  <c r="B66" i="3" s="1"/>
  <c r="C38" i="3"/>
  <c r="C52" i="3" s="1"/>
  <c r="C66" i="3" s="1"/>
  <c r="D38" i="3"/>
  <c r="D52" i="3" s="1"/>
  <c r="D66" i="3" s="1"/>
  <c r="E38" i="3"/>
  <c r="E52" i="3" s="1"/>
  <c r="E66" i="3" s="1"/>
  <c r="F38" i="3"/>
  <c r="F52" i="3" s="1"/>
  <c r="F66" i="3" s="1"/>
  <c r="G38" i="3"/>
  <c r="G52" i="3" s="1"/>
  <c r="G66" i="3" s="1"/>
  <c r="B39" i="3"/>
  <c r="B53" i="3" s="1"/>
  <c r="B67" i="3" s="1"/>
  <c r="C39" i="3"/>
  <c r="C53" i="3" s="1"/>
  <c r="C67" i="3" s="1"/>
  <c r="D39" i="3"/>
  <c r="D53" i="3" s="1"/>
  <c r="D67" i="3" s="1"/>
  <c r="E39" i="3"/>
  <c r="E53" i="3" s="1"/>
  <c r="E67" i="3" s="1"/>
  <c r="F39" i="3"/>
  <c r="F53" i="3" s="1"/>
  <c r="F67" i="3" s="1"/>
  <c r="B40" i="3"/>
  <c r="B54" i="3" s="1"/>
  <c r="B68" i="3" s="1"/>
  <c r="C40" i="3"/>
  <c r="C54" i="3" s="1"/>
  <c r="C68" i="3" s="1"/>
  <c r="D40" i="3"/>
  <c r="D54" i="3" s="1"/>
  <c r="D68" i="3" s="1"/>
  <c r="E40" i="3"/>
  <c r="E54" i="3" s="1"/>
  <c r="E68" i="3" s="1"/>
  <c r="B41" i="3"/>
  <c r="B55" i="3" s="1"/>
  <c r="B69" i="3" s="1"/>
  <c r="C41" i="3"/>
  <c r="C55" i="3" s="1"/>
  <c r="C69" i="3" s="1"/>
  <c r="D41" i="3"/>
  <c r="D55" i="3" s="1"/>
  <c r="D69" i="3" s="1"/>
  <c r="B42" i="3"/>
  <c r="B56" i="3" s="1"/>
  <c r="B70" i="3" s="1"/>
  <c r="C42" i="3"/>
  <c r="C56" i="3" s="1"/>
  <c r="C70" i="3" s="1"/>
  <c r="B43" i="3"/>
  <c r="B57" i="3" s="1"/>
  <c r="B71" i="3" s="1"/>
  <c r="A31" i="3"/>
  <c r="A32" i="3"/>
  <c r="A33" i="3"/>
  <c r="A34" i="3"/>
  <c r="A35" i="3"/>
  <c r="A49" i="3" s="1"/>
  <c r="A63" i="3" s="1"/>
  <c r="A36" i="3"/>
  <c r="A50" i="3" s="1"/>
  <c r="A64" i="3" s="1"/>
  <c r="A37" i="3"/>
  <c r="A51" i="3" s="1"/>
  <c r="A65" i="3" s="1"/>
  <c r="A38" i="3"/>
  <c r="A52" i="3" s="1"/>
  <c r="A66" i="3" s="1"/>
  <c r="A39" i="3"/>
  <c r="A53" i="3" s="1"/>
  <c r="A67" i="3" s="1"/>
  <c r="A40" i="3"/>
  <c r="A54" i="3" s="1"/>
  <c r="A68" i="3" s="1"/>
  <c r="A41" i="3"/>
  <c r="A55" i="3" s="1"/>
  <c r="A69" i="3" s="1"/>
  <c r="A42" i="3"/>
  <c r="A56" i="3" s="1"/>
  <c r="A70" i="3" s="1"/>
  <c r="A43" i="3"/>
  <c r="A57" i="3" s="1"/>
  <c r="A71" i="3" s="1"/>
  <c r="A44" i="3"/>
  <c r="A58" i="3" s="1"/>
  <c r="A72" i="3" s="1"/>
  <c r="A30" i="3"/>
  <c r="G50" i="3"/>
  <c r="G64" i="3" s="1"/>
  <c r="E75" i="4" l="1"/>
  <c r="D76" i="4" s="1"/>
  <c r="F75" i="4"/>
  <c r="E76" i="4" s="1"/>
  <c r="G72" i="4"/>
  <c r="F73" i="4" s="1"/>
  <c r="E74" i="4" s="1"/>
  <c r="D75" i="4" s="1"/>
  <c r="C76" i="4" s="1"/>
  <c r="F71" i="4"/>
  <c r="K36" i="4"/>
  <c r="L40" i="4"/>
  <c r="K41" i="4" s="1"/>
  <c r="M38" i="4"/>
  <c r="L39" i="4" s="1"/>
  <c r="K40" i="4" s="1"/>
  <c r="J41" i="4" s="1"/>
  <c r="K37" i="4"/>
  <c r="L43" i="4"/>
  <c r="K44" i="4" s="1"/>
  <c r="L42" i="4"/>
  <c r="K45" i="4"/>
  <c r="F84" i="3"/>
  <c r="G85" i="3"/>
  <c r="F86" i="3" s="1"/>
  <c r="E87" i="3" s="1"/>
  <c r="F83" i="3"/>
  <c r="E3" i="4"/>
  <c r="A26" i="3"/>
  <c r="E72" i="4" l="1"/>
  <c r="D73" i="4" s="1"/>
  <c r="C74" i="4" s="1"/>
  <c r="B75" i="4" s="1"/>
  <c r="A76" i="4" s="1"/>
  <c r="F72" i="4"/>
  <c r="E73" i="4" s="1"/>
  <c r="D74" i="4" s="1"/>
  <c r="C75" i="4" s="1"/>
  <c r="B76" i="4" s="1"/>
  <c r="J37" i="4"/>
  <c r="L38" i="4"/>
  <c r="K43" i="4"/>
  <c r="J44" i="4" s="1"/>
  <c r="K42" i="4"/>
  <c r="J45" i="4"/>
  <c r="F85" i="3"/>
  <c r="E86" i="3" s="1"/>
  <c r="D87" i="3" s="1"/>
  <c r="E84" i="3"/>
  <c r="E83" i="3"/>
  <c r="D84" i="3" s="1"/>
  <c r="B26" i="4"/>
  <c r="E4" i="3"/>
  <c r="B25" i="3"/>
  <c r="I23" i="3"/>
  <c r="M18" i="3"/>
  <c r="N20" i="3"/>
  <c r="K39" i="4" l="1"/>
  <c r="J40" i="4" s="1"/>
  <c r="I41" i="4" s="1"/>
  <c r="K38" i="4"/>
  <c r="J43" i="4"/>
  <c r="J42" i="4"/>
  <c r="I45" i="4"/>
  <c r="I44" i="4"/>
  <c r="E85" i="3"/>
  <c r="D86" i="3" s="1"/>
  <c r="C87" i="3" s="1"/>
  <c r="K19" i="3"/>
  <c r="P12" i="4"/>
  <c r="J26" i="3"/>
  <c r="K21" i="4"/>
  <c r="I21" i="4"/>
  <c r="G25" i="4"/>
  <c r="P12" i="3"/>
  <c r="P31" i="3" s="1"/>
  <c r="M22" i="3"/>
  <c r="M24" i="3"/>
  <c r="D25" i="4"/>
  <c r="P16" i="4"/>
  <c r="P24" i="4"/>
  <c r="P26" i="4"/>
  <c r="P25" i="4"/>
  <c r="P18" i="4"/>
  <c r="P19" i="4"/>
  <c r="P27" i="4"/>
  <c r="P15" i="4"/>
  <c r="P14" i="4"/>
  <c r="P21" i="4"/>
  <c r="P22" i="4"/>
  <c r="P17" i="4"/>
  <c r="P13" i="4"/>
  <c r="P20" i="4"/>
  <c r="P23" i="4"/>
  <c r="P18" i="3"/>
  <c r="F24" i="3"/>
  <c r="N23" i="3"/>
  <c r="O17" i="3"/>
  <c r="J17" i="3"/>
  <c r="L20" i="3"/>
  <c r="J24" i="3"/>
  <c r="P13" i="3"/>
  <c r="P32" i="3" s="1"/>
  <c r="N13" i="3"/>
  <c r="O22" i="3"/>
  <c r="H25" i="3"/>
  <c r="G23" i="3"/>
  <c r="E26" i="3"/>
  <c r="L23" i="3"/>
  <c r="D23" i="3"/>
  <c r="N19" i="3"/>
  <c r="H24" i="3"/>
  <c r="G21" i="3"/>
  <c r="M16" i="3"/>
  <c r="F22" i="3"/>
  <c r="N15" i="3"/>
  <c r="E22" i="3"/>
  <c r="I26" i="3"/>
  <c r="O14" i="3"/>
  <c r="N14" i="4"/>
  <c r="H27" i="4"/>
  <c r="E5" i="3"/>
  <c r="E5" i="4" s="1"/>
  <c r="P21" i="3"/>
  <c r="P40" i="3" s="1"/>
  <c r="K16" i="3"/>
  <c r="O26" i="3"/>
  <c r="M25" i="3"/>
  <c r="G24" i="3"/>
  <c r="P11" i="3"/>
  <c r="L21" i="3"/>
  <c r="N25" i="3"/>
  <c r="M21" i="3"/>
  <c r="N24" i="3"/>
  <c r="F26" i="3"/>
  <c r="L24" i="3"/>
  <c r="O20" i="4"/>
  <c r="M15" i="4"/>
  <c r="M17" i="3"/>
  <c r="F23" i="3"/>
  <c r="P19" i="3"/>
  <c r="P38" i="3" s="1"/>
  <c r="K25" i="3"/>
  <c r="K24" i="3"/>
  <c r="L18" i="3"/>
  <c r="C24" i="3"/>
  <c r="E24" i="3"/>
  <c r="K20" i="3"/>
  <c r="H23" i="4"/>
  <c r="K23" i="4"/>
  <c r="M15" i="3"/>
  <c r="O21" i="3"/>
  <c r="J22" i="3"/>
  <c r="P25" i="3"/>
  <c r="P44" i="3" s="1"/>
  <c r="L22" i="3"/>
  <c r="D26" i="3"/>
  <c r="O12" i="3"/>
  <c r="K17" i="3"/>
  <c r="J19" i="3"/>
  <c r="K22" i="3"/>
  <c r="P15" i="3"/>
  <c r="P34" i="3" s="1"/>
  <c r="P26" i="3"/>
  <c r="P45" i="3" s="1"/>
  <c r="I25" i="3"/>
  <c r="E25" i="4"/>
  <c r="D24" i="4"/>
  <c r="I21" i="3"/>
  <c r="O13" i="3"/>
  <c r="I24" i="3"/>
  <c r="P20" i="3"/>
  <c r="P39" i="3" s="1"/>
  <c r="K26" i="3"/>
  <c r="N17" i="3"/>
  <c r="O19" i="3"/>
  <c r="J20" i="3"/>
  <c r="P24" i="3"/>
  <c r="P43" i="3" s="1"/>
  <c r="J25" i="3"/>
  <c r="O15" i="3"/>
  <c r="N16" i="3"/>
  <c r="G26" i="3"/>
  <c r="O14" i="4"/>
  <c r="L18" i="4"/>
  <c r="K18" i="3"/>
  <c r="H22" i="3"/>
  <c r="N26" i="3"/>
  <c r="I22" i="3"/>
  <c r="P16" i="3"/>
  <c r="P35" i="3" s="1"/>
  <c r="F21" i="3"/>
  <c r="N14" i="3"/>
  <c r="K23" i="3"/>
  <c r="F25" i="3"/>
  <c r="G27" i="4"/>
  <c r="L15" i="3"/>
  <c r="M26" i="3"/>
  <c r="G25" i="3"/>
  <c r="O20" i="3"/>
  <c r="J21" i="3"/>
  <c r="O25" i="3"/>
  <c r="N18" i="3"/>
  <c r="H23" i="3"/>
  <c r="O24" i="3"/>
  <c r="E25" i="3"/>
  <c r="M20" i="3"/>
  <c r="P14" i="3"/>
  <c r="P33" i="3" s="1"/>
  <c r="I20" i="4"/>
  <c r="L20" i="4"/>
  <c r="D25" i="3"/>
  <c r="O16" i="3"/>
  <c r="I18" i="3"/>
  <c r="J18" i="3"/>
  <c r="L25" i="3"/>
  <c r="M23" i="3"/>
  <c r="M14" i="3"/>
  <c r="E23" i="3"/>
  <c r="M25" i="4"/>
  <c r="F22" i="4"/>
  <c r="K18" i="4"/>
  <c r="H22" i="4"/>
  <c r="I22" i="4"/>
  <c r="I19" i="3"/>
  <c r="I20" i="3"/>
  <c r="K21" i="3"/>
  <c r="G22" i="3"/>
  <c r="M19" i="3"/>
  <c r="F26" i="4"/>
  <c r="N22" i="4"/>
  <c r="K19" i="4"/>
  <c r="L23" i="4"/>
  <c r="M23" i="4"/>
  <c r="N27" i="4"/>
  <c r="J23" i="4"/>
  <c r="J20" i="4"/>
  <c r="O24" i="4"/>
  <c r="M21" i="4"/>
  <c r="D24" i="3"/>
  <c r="L26" i="3"/>
  <c r="C26" i="3"/>
  <c r="O23" i="3"/>
  <c r="G20" i="3"/>
  <c r="H21" i="3"/>
  <c r="J23" i="3"/>
  <c r="M16" i="4"/>
  <c r="F25" i="4"/>
  <c r="O25" i="4"/>
  <c r="N24" i="4"/>
  <c r="J27" i="4"/>
  <c r="L26" i="4"/>
  <c r="N25" i="4"/>
  <c r="N17" i="4"/>
  <c r="J19" i="4"/>
  <c r="O27" i="4"/>
  <c r="N15" i="4"/>
  <c r="O15" i="4"/>
  <c r="J24" i="4"/>
  <c r="O18" i="3"/>
  <c r="P23" i="3"/>
  <c r="P42" i="3" s="1"/>
  <c r="L17" i="3"/>
  <c r="C25" i="3"/>
  <c r="P22" i="3"/>
  <c r="P41" i="3" s="1"/>
  <c r="L16" i="3"/>
  <c r="I19" i="4"/>
  <c r="O21" i="4"/>
  <c r="N26" i="4"/>
  <c r="O16" i="4"/>
  <c r="E24" i="4"/>
  <c r="H21" i="4"/>
  <c r="I26" i="4"/>
  <c r="L19" i="4"/>
  <c r="I25" i="4"/>
  <c r="L17" i="4"/>
  <c r="H24" i="4"/>
  <c r="N16" i="4"/>
  <c r="J22" i="4"/>
  <c r="D27" i="4"/>
  <c r="O18" i="4"/>
  <c r="B26" i="3"/>
  <c r="B27" i="4"/>
  <c r="G26" i="4"/>
  <c r="L22" i="4"/>
  <c r="F27" i="4"/>
  <c r="J18" i="4"/>
  <c r="M24" i="4"/>
  <c r="L24" i="4"/>
  <c r="G22" i="4"/>
  <c r="I27" i="4"/>
  <c r="K20" i="4"/>
  <c r="M18" i="4"/>
  <c r="O13" i="4"/>
  <c r="F23" i="4"/>
  <c r="L27" i="4"/>
  <c r="O19" i="4"/>
  <c r="L25" i="4"/>
  <c r="O22" i="4"/>
  <c r="H20" i="4"/>
  <c r="J21" i="4"/>
  <c r="J26" i="4"/>
  <c r="M19" i="4"/>
  <c r="J25" i="4"/>
  <c r="N23" i="4"/>
  <c r="N20" i="4"/>
  <c r="E26" i="4"/>
  <c r="C26" i="4"/>
  <c r="M17" i="4"/>
  <c r="I24" i="4"/>
  <c r="N21" i="4"/>
  <c r="M26" i="4"/>
  <c r="H20" i="3"/>
  <c r="L19" i="3"/>
  <c r="N22" i="3"/>
  <c r="H19" i="3"/>
  <c r="P17" i="3"/>
  <c r="N21" i="3"/>
  <c r="H26" i="3"/>
  <c r="O17" i="4"/>
  <c r="K24" i="4"/>
  <c r="M22" i="4"/>
  <c r="G21" i="4"/>
  <c r="H26" i="4"/>
  <c r="F24" i="4"/>
  <c r="O26" i="4"/>
  <c r="L21" i="4"/>
  <c r="K26" i="4"/>
  <c r="N18" i="4"/>
  <c r="C25" i="4"/>
  <c r="I23" i="4"/>
  <c r="K22" i="4"/>
  <c r="E27" i="4"/>
  <c r="C27" i="4"/>
  <c r="N19" i="4"/>
  <c r="K25" i="4"/>
  <c r="G23" i="4"/>
  <c r="M27" i="4"/>
  <c r="H25" i="4"/>
  <c r="K17" i="4"/>
  <c r="G24" i="4"/>
  <c r="E23" i="4"/>
  <c r="K27" i="4"/>
  <c r="M20" i="4"/>
  <c r="D26" i="4"/>
  <c r="L16" i="4"/>
  <c r="O23" i="4"/>
  <c r="P37" i="3"/>
  <c r="P30" i="3"/>
  <c r="P36" i="3"/>
  <c r="P48" i="4" l="1"/>
  <c r="P30" i="4"/>
  <c r="O31" i="4" s="1"/>
  <c r="N32" i="4" s="1"/>
  <c r="M33" i="4" s="1"/>
  <c r="L34" i="4" s="1"/>
  <c r="K35" i="4" s="1"/>
  <c r="J36" i="4" s="1"/>
  <c r="I37" i="4" s="1"/>
  <c r="J39" i="4"/>
  <c r="I40" i="4" s="1"/>
  <c r="H41" i="4" s="1"/>
  <c r="J38" i="4"/>
  <c r="I43" i="4"/>
  <c r="H44" i="4" s="1"/>
  <c r="I42" i="4"/>
  <c r="H45" i="4"/>
  <c r="D85" i="3"/>
  <c r="O54" i="4"/>
  <c r="O55" i="4"/>
  <c r="O37" i="3"/>
  <c r="O41" i="3"/>
  <c r="O32" i="3"/>
  <c r="O34" i="3"/>
  <c r="O31" i="3"/>
  <c r="O38" i="3"/>
  <c r="O39" i="3"/>
  <c r="O33" i="3"/>
  <c r="O42" i="3"/>
  <c r="O45" i="3"/>
  <c r="O40" i="3"/>
  <c r="O61" i="4"/>
  <c r="O50" i="4"/>
  <c r="O36" i="3"/>
  <c r="O35" i="3"/>
  <c r="O44" i="3"/>
  <c r="O43" i="3"/>
  <c r="I39" i="4" l="1"/>
  <c r="H40" i="4" s="1"/>
  <c r="G41" i="4" s="1"/>
  <c r="I38" i="4"/>
  <c r="H43" i="4"/>
  <c r="G44" i="4" s="1"/>
  <c r="H42" i="4"/>
  <c r="G45" i="4"/>
  <c r="O63" i="4"/>
  <c r="C86" i="3"/>
  <c r="B87" i="3" s="1"/>
  <c r="C85" i="3"/>
  <c r="B86" i="3" s="1"/>
  <c r="A87" i="3" s="1"/>
  <c r="N55" i="4"/>
  <c r="O58" i="4"/>
  <c r="O62" i="4"/>
  <c r="O57" i="4"/>
  <c r="O56" i="4"/>
  <c r="O59" i="4"/>
  <c r="O51" i="4"/>
  <c r="N35" i="3"/>
  <c r="N32" i="3"/>
  <c r="N33" i="3"/>
  <c r="N40" i="3"/>
  <c r="N37" i="3"/>
  <c r="N42" i="3"/>
  <c r="N34" i="3"/>
  <c r="N39" i="3"/>
  <c r="N43" i="3"/>
  <c r="N41" i="3"/>
  <c r="N38" i="3"/>
  <c r="N36" i="3"/>
  <c r="N45" i="3"/>
  <c r="N44" i="3"/>
  <c r="H38" i="4" l="1"/>
  <c r="H39" i="4"/>
  <c r="G40" i="4" s="1"/>
  <c r="F41" i="4" s="1"/>
  <c r="G43" i="4"/>
  <c r="F44" i="4" s="1"/>
  <c r="G42" i="4"/>
  <c r="F45" i="4"/>
  <c r="O53" i="4"/>
  <c r="O60" i="4"/>
  <c r="N60" i="4" s="1"/>
  <c r="O52" i="4"/>
  <c r="O49" i="4"/>
  <c r="N63" i="4"/>
  <c r="M33" i="3"/>
  <c r="N58" i="4"/>
  <c r="N57" i="4"/>
  <c r="N56" i="4"/>
  <c r="N51" i="4"/>
  <c r="N59" i="4"/>
  <c r="M38" i="3"/>
  <c r="M42" i="3"/>
  <c r="M43" i="3"/>
  <c r="M35" i="3"/>
  <c r="M37" i="3"/>
  <c r="M40" i="3"/>
  <c r="M36" i="3"/>
  <c r="M34" i="3"/>
  <c r="L34" i="3" s="1"/>
  <c r="M44" i="3"/>
  <c r="M39" i="3"/>
  <c r="M41" i="3"/>
  <c r="M45" i="3"/>
  <c r="G39" i="4" l="1"/>
  <c r="F40" i="4" s="1"/>
  <c r="E41" i="4" s="1"/>
  <c r="F43" i="4"/>
  <c r="E44" i="4" s="1"/>
  <c r="F42" i="4"/>
  <c r="E45" i="4"/>
  <c r="N52" i="4"/>
  <c r="M52" i="4" s="1"/>
  <c r="N53" i="4"/>
  <c r="N61" i="4"/>
  <c r="M61" i="4" s="1"/>
  <c r="N50" i="4"/>
  <c r="N62" i="4"/>
  <c r="N54" i="4"/>
  <c r="M58" i="4"/>
  <c r="M59" i="4"/>
  <c r="M57" i="4"/>
  <c r="M56" i="4"/>
  <c r="L38" i="3"/>
  <c r="L39" i="3"/>
  <c r="K39" i="3" s="1"/>
  <c r="L44" i="3"/>
  <c r="L43" i="3"/>
  <c r="K44" i="3" s="1"/>
  <c r="L42" i="3"/>
  <c r="L37" i="3"/>
  <c r="K38" i="3" s="1"/>
  <c r="K52" i="3" s="1"/>
  <c r="K66" i="3" s="1"/>
  <c r="L36" i="3"/>
  <c r="L35" i="3"/>
  <c r="L40" i="3"/>
  <c r="L45" i="3"/>
  <c r="L41" i="3"/>
  <c r="E43" i="4" l="1"/>
  <c r="D44" i="4" s="1"/>
  <c r="E42" i="4"/>
  <c r="D45" i="4"/>
  <c r="M54" i="4"/>
  <c r="M55" i="4"/>
  <c r="M63" i="4"/>
  <c r="M53" i="4"/>
  <c r="M62" i="4"/>
  <c r="M60" i="4"/>
  <c r="L61" i="4" s="1"/>
  <c r="M51" i="4"/>
  <c r="L52" i="4" s="1"/>
  <c r="K37" i="3"/>
  <c r="K51" i="3" s="1"/>
  <c r="K65" i="3" s="1"/>
  <c r="K45" i="3"/>
  <c r="K59" i="3" s="1"/>
  <c r="K73" i="3" s="1"/>
  <c r="K40" i="3"/>
  <c r="J40" i="3" s="1"/>
  <c r="L59" i="4"/>
  <c r="L57" i="4"/>
  <c r="K43" i="3"/>
  <c r="J44" i="3" s="1"/>
  <c r="K42" i="3"/>
  <c r="K56" i="3" s="1"/>
  <c r="K70" i="3" s="1"/>
  <c r="J39" i="3"/>
  <c r="J38" i="3"/>
  <c r="J52" i="3" s="1"/>
  <c r="J66" i="3" s="1"/>
  <c r="K36" i="3"/>
  <c r="K35" i="3"/>
  <c r="K49" i="3" s="1"/>
  <c r="K63" i="3" s="1"/>
  <c r="K41" i="3"/>
  <c r="J45" i="3"/>
  <c r="K53" i="3"/>
  <c r="K67" i="3" s="1"/>
  <c r="K58" i="3"/>
  <c r="K72" i="3" s="1"/>
  <c r="D43" i="4" l="1"/>
  <c r="C44" i="4" s="1"/>
  <c r="D42" i="4"/>
  <c r="C45" i="4"/>
  <c r="L55" i="4"/>
  <c r="L54" i="4"/>
  <c r="L56" i="4"/>
  <c r="K57" i="4" s="1"/>
  <c r="L62" i="4"/>
  <c r="K62" i="4" s="1"/>
  <c r="L53" i="4"/>
  <c r="L60" i="4"/>
  <c r="L63" i="4"/>
  <c r="L58" i="4"/>
  <c r="K59" i="4" s="1"/>
  <c r="J41" i="3"/>
  <c r="I41" i="3" s="1"/>
  <c r="K54" i="3"/>
  <c r="K68" i="3" s="1"/>
  <c r="K57" i="3"/>
  <c r="K71" i="3" s="1"/>
  <c r="J36" i="3"/>
  <c r="J43" i="3"/>
  <c r="I40" i="3"/>
  <c r="I39" i="3"/>
  <c r="J37" i="3"/>
  <c r="K50" i="3"/>
  <c r="K64" i="3" s="1"/>
  <c r="I45" i="3"/>
  <c r="J42" i="3"/>
  <c r="K55" i="3"/>
  <c r="K69" i="3" s="1"/>
  <c r="J54" i="3"/>
  <c r="J68" i="3" s="1"/>
  <c r="J59" i="3"/>
  <c r="J73" i="3" s="1"/>
  <c r="J53" i="3"/>
  <c r="J67" i="3" s="1"/>
  <c r="J58" i="3"/>
  <c r="J72" i="3" s="1"/>
  <c r="K55" i="4" l="1"/>
  <c r="K63" i="4"/>
  <c r="C43" i="4"/>
  <c r="B44" i="4" s="1"/>
  <c r="K56" i="4"/>
  <c r="B45" i="4"/>
  <c r="K54" i="4"/>
  <c r="J55" i="4" s="1"/>
  <c r="K58" i="4"/>
  <c r="J59" i="4" s="1"/>
  <c r="J63" i="4"/>
  <c r="K60" i="4"/>
  <c r="K61" i="4"/>
  <c r="J62" i="4" s="1"/>
  <c r="K53" i="4"/>
  <c r="K66" i="4" s="1"/>
  <c r="J57" i="4"/>
  <c r="J56" i="4"/>
  <c r="I42" i="3"/>
  <c r="H40" i="3"/>
  <c r="J57" i="3"/>
  <c r="J71" i="3" s="1"/>
  <c r="I44" i="3"/>
  <c r="J50" i="3"/>
  <c r="J64" i="3" s="1"/>
  <c r="H41" i="3"/>
  <c r="I54" i="3"/>
  <c r="I68" i="3" s="1"/>
  <c r="I53" i="3"/>
  <c r="I67" i="3" s="1"/>
  <c r="I38" i="3"/>
  <c r="J51" i="3"/>
  <c r="J65" i="3" s="1"/>
  <c r="I37" i="3"/>
  <c r="I43" i="3"/>
  <c r="J55" i="3"/>
  <c r="J56" i="3"/>
  <c r="J70" i="3" s="1"/>
  <c r="H42" i="3"/>
  <c r="I59" i="3"/>
  <c r="I73" i="3" s="1"/>
  <c r="A45" i="4" l="1"/>
  <c r="J58" i="4"/>
  <c r="J61" i="4"/>
  <c r="I63" i="4"/>
  <c r="J60" i="4"/>
  <c r="J54" i="4"/>
  <c r="I57" i="4"/>
  <c r="I56" i="4"/>
  <c r="G41" i="3"/>
  <c r="I58" i="3"/>
  <c r="I72" i="3" s="1"/>
  <c r="H45" i="3"/>
  <c r="H59" i="3" s="1"/>
  <c r="H73" i="3" s="1"/>
  <c r="G42" i="3"/>
  <c r="H54" i="3"/>
  <c r="H68" i="3" s="1"/>
  <c r="I57" i="3"/>
  <c r="I71" i="3" s="1"/>
  <c r="H43" i="3"/>
  <c r="G43" i="3" s="1"/>
  <c r="H44" i="3"/>
  <c r="H38" i="3"/>
  <c r="I51" i="3"/>
  <c r="I65" i="3" s="1"/>
  <c r="H39" i="3"/>
  <c r="I52" i="3"/>
  <c r="I66" i="3" s="1"/>
  <c r="J69" i="3"/>
  <c r="I56" i="3"/>
  <c r="I70" i="3" s="1"/>
  <c r="I55" i="3"/>
  <c r="I58" i="4" l="1"/>
  <c r="I62" i="4"/>
  <c r="I55" i="4"/>
  <c r="H56" i="4" s="1"/>
  <c r="I59" i="4"/>
  <c r="I60" i="4"/>
  <c r="H63" i="4"/>
  <c r="I61" i="4"/>
  <c r="H57" i="4"/>
  <c r="F42" i="3"/>
  <c r="G45" i="3"/>
  <c r="G59" i="3" s="1"/>
  <c r="G73" i="3" s="1"/>
  <c r="H58" i="3"/>
  <c r="G44" i="3"/>
  <c r="F44" i="3" s="1"/>
  <c r="G40" i="3"/>
  <c r="H53" i="3"/>
  <c r="H67" i="3" s="1"/>
  <c r="G39" i="3"/>
  <c r="H52" i="3"/>
  <c r="H66" i="3" s="1"/>
  <c r="H57" i="3"/>
  <c r="H71" i="3" s="1"/>
  <c r="H56" i="3"/>
  <c r="H70" i="3" s="1"/>
  <c r="I69" i="3"/>
  <c r="H55" i="3"/>
  <c r="H72" i="3"/>
  <c r="F43" i="3"/>
  <c r="H59" i="4" l="1"/>
  <c r="G59" i="4" s="1"/>
  <c r="H58" i="4"/>
  <c r="H62" i="4"/>
  <c r="H61" i="4"/>
  <c r="G63" i="4"/>
  <c r="H60" i="4"/>
  <c r="G57" i="4"/>
  <c r="G58" i="4"/>
  <c r="F45" i="3"/>
  <c r="E45" i="3" s="1"/>
  <c r="G58" i="3"/>
  <c r="G54" i="3"/>
  <c r="G68" i="3" s="1"/>
  <c r="F41" i="3"/>
  <c r="E42" i="3" s="1"/>
  <c r="F40" i="3"/>
  <c r="G53" i="3"/>
  <c r="G67" i="3" s="1"/>
  <c r="G57" i="3"/>
  <c r="G71" i="3" s="1"/>
  <c r="H69" i="3"/>
  <c r="G56" i="3"/>
  <c r="G70" i="3" s="1"/>
  <c r="G55" i="3"/>
  <c r="E44" i="3"/>
  <c r="E43" i="3"/>
  <c r="G61" i="4" l="1"/>
  <c r="G62" i="4"/>
  <c r="G60" i="4"/>
  <c r="F60" i="4" s="1"/>
  <c r="F58" i="4"/>
  <c r="F59" i="4"/>
  <c r="F59" i="3"/>
  <c r="F73" i="3" s="1"/>
  <c r="D45" i="3"/>
  <c r="G72" i="3"/>
  <c r="E41" i="3"/>
  <c r="D42" i="3" s="1"/>
  <c r="F54" i="3"/>
  <c r="F68" i="3" s="1"/>
  <c r="F58" i="3"/>
  <c r="F72" i="3" s="1"/>
  <c r="F57" i="3"/>
  <c r="F71" i="3" s="1"/>
  <c r="G69" i="3"/>
  <c r="F56" i="3"/>
  <c r="F70" i="3" s="1"/>
  <c r="F55" i="3"/>
  <c r="D44" i="3"/>
  <c r="D43" i="3"/>
  <c r="F63" i="4" l="1"/>
  <c r="F62" i="4"/>
  <c r="F61" i="4"/>
  <c r="E61" i="4" s="1"/>
  <c r="E59" i="4"/>
  <c r="E60" i="4"/>
  <c r="C45" i="3"/>
  <c r="E58" i="3"/>
  <c r="E72" i="3" s="1"/>
  <c r="E59" i="3"/>
  <c r="E73" i="3" s="1"/>
  <c r="E55" i="3"/>
  <c r="E56" i="3"/>
  <c r="E70" i="3" s="1"/>
  <c r="F69" i="3"/>
  <c r="E57" i="3"/>
  <c r="E71" i="3" s="1"/>
  <c r="C44" i="3"/>
  <c r="B45" i="3" s="1"/>
  <c r="C43" i="3"/>
  <c r="E62" i="4" l="1"/>
  <c r="D62" i="4" s="1"/>
  <c r="E63" i="4"/>
  <c r="D61" i="4"/>
  <c r="D60" i="4"/>
  <c r="D59" i="3"/>
  <c r="D73" i="3" s="1"/>
  <c r="D58" i="3"/>
  <c r="D72" i="3" s="1"/>
  <c r="D57" i="3"/>
  <c r="D71" i="3" s="1"/>
  <c r="E69" i="3"/>
  <c r="D56" i="3"/>
  <c r="D70" i="3" s="1"/>
  <c r="B44" i="3"/>
  <c r="A45" i="3" s="1"/>
  <c r="D63" i="4" l="1"/>
  <c r="C63" i="4" s="1"/>
  <c r="C61" i="4"/>
  <c r="C62" i="4"/>
  <c r="C57" i="3"/>
  <c r="C71" i="3" s="1"/>
  <c r="C59" i="3"/>
  <c r="C73" i="3" s="1"/>
  <c r="C58" i="3"/>
  <c r="C72" i="3" s="1"/>
  <c r="B63" i="4" l="1"/>
  <c r="B62" i="4"/>
  <c r="B58" i="3"/>
  <c r="B72" i="3" s="1"/>
  <c r="B59" i="3"/>
  <c r="B73" i="3" s="1"/>
  <c r="A63" i="4" l="1"/>
  <c r="A59" i="3"/>
  <c r="A73" i="3" s="1"/>
  <c r="B8" i="3" s="1"/>
  <c r="K69" i="4" l="1"/>
  <c r="K67" i="4"/>
  <c r="K76" i="4"/>
  <c r="K68" i="4"/>
  <c r="K75" i="4"/>
  <c r="K73" i="4" l="1"/>
  <c r="K71" i="4"/>
  <c r="K74" i="4"/>
  <c r="K70" i="4"/>
  <c r="K72" i="4"/>
  <c r="B9" i="4" l="1"/>
</calcChain>
</file>

<file path=xl/sharedStrings.xml><?xml version="1.0" encoding="utf-8"?>
<sst xmlns="http://schemas.openxmlformats.org/spreadsheetml/2006/main" count="41" uniqueCount="22">
  <si>
    <t>S0</t>
  </si>
  <si>
    <t>K</t>
  </si>
  <si>
    <t>r</t>
  </si>
  <si>
    <t>c</t>
  </si>
  <si>
    <t>T</t>
  </si>
  <si>
    <t>sigma</t>
  </si>
  <si>
    <t>Futures</t>
  </si>
  <si>
    <t>u</t>
  </si>
  <si>
    <t>d</t>
  </si>
  <si>
    <t>Stock</t>
  </si>
  <si>
    <t>q</t>
  </si>
  <si>
    <t>option value</t>
  </si>
  <si>
    <t>option payoff</t>
  </si>
  <si>
    <t>Option Price</t>
  </si>
  <si>
    <t>discount</t>
  </si>
  <si>
    <t>Option</t>
  </si>
  <si>
    <t>n.periods</t>
  </si>
  <si>
    <t>Call</t>
  </si>
  <si>
    <t>Put</t>
  </si>
  <si>
    <t>Chooser</t>
  </si>
  <si>
    <t>Lattice</t>
  </si>
  <si>
    <t>ch.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</si>
</sst>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5" borderId="0" applyNumberFormat="0" applyBorder="0" applyAlignment="0" applyProtection="0"/>
  </cellStyleXfs>
  <cellXfs count="15">
    <xf numFmtId="0" fontId="0" fillId="0" borderId="0" xfId="0"/>
    <xf numFmtId="44" fontId="3" fillId="4" borderId="0" xfId="4" applyNumberFormat="1"/>
    <xf numFmtId="0" fontId="2" fillId="2" borderId="0" xfId="2" applyAlignment="1">
      <alignment horizontal="center" vertical="center"/>
    </xf>
    <xf numFmtId="0" fontId="2" fillId="3" borderId="0" xfId="3" applyAlignment="1">
      <alignment horizontal="center" vertical="center"/>
    </xf>
    <xf numFmtId="2" fontId="2" fillId="3" borderId="0" xfId="3" applyNumberFormat="1" applyAlignment="1">
      <alignment horizontal="center" vertical="center"/>
    </xf>
    <xf numFmtId="164" fontId="2" fillId="3" borderId="0" xfId="3" applyNumberFormat="1" applyAlignment="1">
      <alignment horizontal="center" vertical="center"/>
    </xf>
    <xf numFmtId="0" fontId="1" fillId="0" borderId="1" xfId="1" applyAlignment="1">
      <alignment horizontal="center"/>
    </xf>
    <xf numFmtId="165" fontId="2" fillId="3" borderId="0" xfId="3" applyNumberFormat="1" applyAlignment="1">
      <alignment horizontal="center" vertical="center"/>
    </xf>
    <xf numFmtId="0" fontId="5" fillId="0" borderId="0" xfId="5"/>
    <xf numFmtId="0" fontId="4" fillId="2" borderId="0" xfId="2" applyFont="1" applyAlignment="1">
      <alignment horizontal="center"/>
    </xf>
    <xf numFmtId="0" fontId="1" fillId="0" borderId="1" xfId="1" applyAlignment="1">
      <alignment horizontal="right"/>
    </xf>
    <xf numFmtId="0" fontId="2" fillId="5" borderId="0" xfId="6" applyAlignment="1">
      <alignment horizontal="center"/>
    </xf>
    <xf numFmtId="0" fontId="3" fillId="4" borderId="0" xfId="4" applyAlignment="1">
      <alignment horizontal="center" vertical="center"/>
    </xf>
    <xf numFmtId="44" fontId="3" fillId="4" borderId="0" xfId="4" applyNumberFormat="1" applyAlignment="1">
      <alignment horizontal="center" vertical="center"/>
    </xf>
    <xf numFmtId="0" fontId="3" fillId="4" borderId="0" xfId="4" applyAlignment="1">
      <alignment horizontal="center"/>
    </xf>
  </cellXfs>
  <cellStyles count="7">
    <cellStyle name="60% - Accent1" xfId="3" builtinId="32"/>
    <cellStyle name="Accent1" xfId="2" builtinId="29"/>
    <cellStyle name="Accent5" xfId="6" builtinId="45"/>
    <cellStyle name="Good" xfId="4" builtinId="26"/>
    <cellStyle name="Heading 3" xfId="1" builtinId="18"/>
    <cellStyle name="Normal" xfId="0" builtinId="0"/>
    <cellStyle name="Warning Text" xfId="5" builtinId="1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B1" workbookViewId="0">
      <selection activeCell="E5" sqref="E5"/>
    </sheetView>
  </sheetViews>
  <sheetFormatPr defaultRowHeight="14.6" x14ac:dyDescent="0.4"/>
  <cols>
    <col min="1" max="1" width="12.23046875" customWidth="1"/>
    <col min="5" max="5" width="9.23046875" customWidth="1"/>
    <col min="7" max="7" width="11.84375" bestFit="1" customWidth="1"/>
    <col min="11" max="11" width="9.61328125" bestFit="1" customWidth="1"/>
  </cols>
  <sheetData>
    <row r="1" spans="1:17" x14ac:dyDescent="0.4">
      <c r="A1" s="2" t="s">
        <v>0</v>
      </c>
      <c r="B1" s="3">
        <v>100</v>
      </c>
      <c r="D1" s="11" t="s">
        <v>15</v>
      </c>
      <c r="E1" s="11"/>
    </row>
    <row r="2" spans="1:17" x14ac:dyDescent="0.4">
      <c r="A2" s="2" t="s">
        <v>1</v>
      </c>
      <c r="B2" s="3">
        <v>110</v>
      </c>
      <c r="D2" s="2" t="s">
        <v>14</v>
      </c>
      <c r="E2" s="5">
        <f>EXP(-(rate-div)*ttm/nperiods)</f>
        <v>0.99983334722145067</v>
      </c>
    </row>
    <row r="3" spans="1:17" x14ac:dyDescent="0.4">
      <c r="A3" s="2" t="s">
        <v>2</v>
      </c>
      <c r="B3" s="3">
        <v>0.02</v>
      </c>
      <c r="D3" s="2" t="s">
        <v>7</v>
      </c>
      <c r="E3" s="5">
        <f>EXP(sigma*SQRT(ttm/nperiods))</f>
        <v>1.0394896104013376</v>
      </c>
    </row>
    <row r="4" spans="1:17" x14ac:dyDescent="0.4">
      <c r="A4" s="2" t="s">
        <v>3</v>
      </c>
      <c r="B4" s="3">
        <v>0.01</v>
      </c>
      <c r="D4" s="2" t="s">
        <v>8</v>
      </c>
      <c r="E4" s="5">
        <f>1/E3</f>
        <v>0.96201057710803761</v>
      </c>
    </row>
    <row r="5" spans="1:17" x14ac:dyDescent="0.4">
      <c r="A5" s="2" t="s">
        <v>4</v>
      </c>
      <c r="B5" s="3">
        <v>0.25</v>
      </c>
      <c r="D5" s="2" t="s">
        <v>10</v>
      </c>
      <c r="E5" s="7">
        <f>(1/discount-d)/(u-d)</f>
        <v>0.49247005062451049</v>
      </c>
    </row>
    <row r="6" spans="1:17" x14ac:dyDescent="0.4">
      <c r="A6" s="2" t="s">
        <v>5</v>
      </c>
      <c r="B6" s="4">
        <v>0.3</v>
      </c>
    </row>
    <row r="7" spans="1:17" x14ac:dyDescent="0.4">
      <c r="A7" s="2" t="s">
        <v>16</v>
      </c>
      <c r="B7" s="3">
        <v>15</v>
      </c>
    </row>
    <row r="8" spans="1:17" x14ac:dyDescent="0.4">
      <c r="A8" s="14" t="s">
        <v>15</v>
      </c>
      <c r="B8" s="1">
        <f>A87</f>
        <v>1.6651388420235167</v>
      </c>
    </row>
    <row r="9" spans="1:17" ht="15" thickBot="1" x14ac:dyDescent="0.45">
      <c r="A9" s="6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</row>
    <row r="10" spans="1:17" x14ac:dyDescent="0.4">
      <c r="A10" s="9" t="s">
        <v>9</v>
      </c>
    </row>
    <row r="11" spans="1:17" ht="15" thickBot="1" x14ac:dyDescent="0.45">
      <c r="P11">
        <f t="shared" ref="P11:P26" si="0">s0*u^(P$9-$Q11)*d^($Q11)</f>
        <v>178.77315075823688</v>
      </c>
      <c r="Q11" s="10">
        <v>0</v>
      </c>
    </row>
    <row r="12" spans="1:17" ht="15" thickBot="1" x14ac:dyDescent="0.45">
      <c r="O12">
        <f t="shared" ref="O12:O26" si="1">s0*u^(O$9-$Q11)*d^($Q11)</f>
        <v>171.98166193235366</v>
      </c>
      <c r="P12">
        <f t="shared" si="0"/>
        <v>165.44817784754298</v>
      </c>
      <c r="Q12" s="10">
        <v>1</v>
      </c>
    </row>
    <row r="13" spans="1:17" ht="15" thickBot="1" x14ac:dyDescent="0.45">
      <c r="N13">
        <f t="shared" ref="N13:N26" si="2">s0*u^(N$9-$Q11)*d^($Q11)</f>
        <v>165.44817784754298</v>
      </c>
      <c r="O13">
        <f t="shared" si="1"/>
        <v>159.16289705258808</v>
      </c>
      <c r="P13">
        <f t="shared" si="0"/>
        <v>153.11639044774742</v>
      </c>
      <c r="Q13" s="10">
        <v>2</v>
      </c>
    </row>
    <row r="14" spans="1:17" ht="15" thickBot="1" x14ac:dyDescent="0.45">
      <c r="M14">
        <f t="shared" ref="M14:M26" si="3">s0*u^(M$9-$Q11)*d^($Q11)</f>
        <v>159.16289705258805</v>
      </c>
      <c r="N14">
        <f t="shared" si="2"/>
        <v>153.11639044774742</v>
      </c>
      <c r="O14">
        <f t="shared" si="1"/>
        <v>147.29958713933709</v>
      </c>
      <c r="P14">
        <f t="shared" si="0"/>
        <v>141.70376083168935</v>
      </c>
      <c r="Q14" s="10">
        <v>3</v>
      </c>
    </row>
    <row r="15" spans="1:17" ht="15" thickBot="1" x14ac:dyDescent="0.45">
      <c r="L15">
        <f t="shared" ref="L15:L26" si="4">s0*u^(L$9-$Q11)*d^($Q11)</f>
        <v>153.11639044774745</v>
      </c>
      <c r="M15">
        <f t="shared" si="3"/>
        <v>147.29958713933715</v>
      </c>
      <c r="N15">
        <f t="shared" si="2"/>
        <v>141.70376083168941</v>
      </c>
      <c r="O15">
        <f t="shared" si="1"/>
        <v>136.32051673607285</v>
      </c>
      <c r="P15">
        <f t="shared" si="0"/>
        <v>131.14177897693534</v>
      </c>
      <c r="Q15" s="10">
        <v>4</v>
      </c>
    </row>
    <row r="16" spans="1:17" ht="15" thickBot="1" x14ac:dyDescent="0.45">
      <c r="K16">
        <f t="shared" ref="K16:K26" si="5">s0*u^(K$9-$Q11)*d^($Q11)</f>
        <v>147.29958713933712</v>
      </c>
      <c r="L16">
        <f t="shared" si="4"/>
        <v>141.70376083168938</v>
      </c>
      <c r="M16">
        <f t="shared" si="3"/>
        <v>136.32051673607282</v>
      </c>
      <c r="N16">
        <f t="shared" si="2"/>
        <v>131.14177897693531</v>
      </c>
      <c r="O16">
        <f t="shared" si="1"/>
        <v>126.15977847657626</v>
      </c>
      <c r="P16">
        <f t="shared" si="0"/>
        <v>121.36704130007331</v>
      </c>
      <c r="Q16" s="10">
        <v>5</v>
      </c>
    </row>
    <row r="17" spans="1:17" ht="15" thickBot="1" x14ac:dyDescent="0.45">
      <c r="J17">
        <f t="shared" ref="J17:J26" si="6">s0*u^(J$9-$Q11)*d^($Q11)</f>
        <v>141.70376083168941</v>
      </c>
      <c r="K17">
        <f t="shared" si="5"/>
        <v>136.32051673607288</v>
      </c>
      <c r="L17">
        <f t="shared" si="4"/>
        <v>131.14177897693534</v>
      </c>
      <c r="M17">
        <f t="shared" si="3"/>
        <v>126.15977847657629</v>
      </c>
      <c r="N17">
        <f t="shared" si="2"/>
        <v>121.36704130007334</v>
      </c>
      <c r="O17">
        <f t="shared" si="1"/>
        <v>116.75637744297859</v>
      </c>
      <c r="P17">
        <f t="shared" si="0"/>
        <v>112.3208700449637</v>
      </c>
      <c r="Q17" s="10">
        <v>6</v>
      </c>
    </row>
    <row r="18" spans="1:17" ht="15" thickBot="1" x14ac:dyDescent="0.45">
      <c r="I18">
        <f t="shared" ref="I18:I26" si="7">s0*u^(I$9-$Q11)*d^($Q11)</f>
        <v>136.32051673607288</v>
      </c>
      <c r="J18">
        <f t="shared" si="6"/>
        <v>131.14177897693537</v>
      </c>
      <c r="K18">
        <f t="shared" si="5"/>
        <v>126.15977847657631</v>
      </c>
      <c r="L18">
        <f t="shared" si="4"/>
        <v>121.36704130007335</v>
      </c>
      <c r="M18">
        <f t="shared" si="3"/>
        <v>116.7563774429786</v>
      </c>
      <c r="N18">
        <f t="shared" si="2"/>
        <v>112.32087004496371</v>
      </c>
      <c r="O18">
        <f t="shared" si="1"/>
        <v>108.05386501323242</v>
      </c>
      <c r="P18">
        <f t="shared" si="0"/>
        <v>103.94896104013372</v>
      </c>
      <c r="Q18" s="10">
        <v>7</v>
      </c>
    </row>
    <row r="19" spans="1:17" ht="15" thickBot="1" x14ac:dyDescent="0.45">
      <c r="H19">
        <f t="shared" ref="H19:H26" si="8">s0*u^(H$9-$Q11)*d^($Q11)</f>
        <v>131.14177897693537</v>
      </c>
      <c r="I19">
        <f t="shared" si="7"/>
        <v>126.15977847657631</v>
      </c>
      <c r="J19">
        <f t="shared" si="6"/>
        <v>121.36704130007335</v>
      </c>
      <c r="K19">
        <f t="shared" si="5"/>
        <v>116.7563774429786</v>
      </c>
      <c r="L19">
        <f t="shared" si="4"/>
        <v>112.32087004496371</v>
      </c>
      <c r="M19">
        <f t="shared" si="3"/>
        <v>108.05386501323244</v>
      </c>
      <c r="N19">
        <f t="shared" si="2"/>
        <v>103.94896104013372</v>
      </c>
      <c r="O19">
        <f t="shared" si="1"/>
        <v>99.999999999999957</v>
      </c>
      <c r="P19">
        <f t="shared" si="0"/>
        <v>96.201057710803724</v>
      </c>
      <c r="Q19" s="10">
        <v>8</v>
      </c>
    </row>
    <row r="20" spans="1:17" ht="15" thickBot="1" x14ac:dyDescent="0.45">
      <c r="G20">
        <f t="shared" ref="G20:G26" si="9">s0*u^(G$9-$Q11)*d^($Q11)</f>
        <v>126.15977847657631</v>
      </c>
      <c r="H20">
        <f t="shared" si="8"/>
        <v>121.36704130007335</v>
      </c>
      <c r="I20">
        <f t="shared" si="7"/>
        <v>116.7563774429786</v>
      </c>
      <c r="J20">
        <f t="shared" si="6"/>
        <v>112.3208700449637</v>
      </c>
      <c r="K20">
        <f t="shared" si="5"/>
        <v>108.05386501323244</v>
      </c>
      <c r="L20">
        <f t="shared" si="4"/>
        <v>103.94896104013372</v>
      </c>
      <c r="M20">
        <f t="shared" si="3"/>
        <v>99.999999999999957</v>
      </c>
      <c r="N20">
        <f t="shared" si="2"/>
        <v>96.201057710803724</v>
      </c>
      <c r="O20">
        <f t="shared" si="1"/>
        <v>92.546435046773922</v>
      </c>
      <c r="P20">
        <f t="shared" si="0"/>
        <v>89.030649388638494</v>
      </c>
      <c r="Q20" s="10">
        <v>9</v>
      </c>
    </row>
    <row r="21" spans="1:17" ht="15" thickBot="1" x14ac:dyDescent="0.45">
      <c r="F21">
        <f t="shared" ref="F21:F26" si="10">s0*u^(F$9-$Q11)*d^($Q11)</f>
        <v>121.36704130007337</v>
      </c>
      <c r="G21">
        <f t="shared" si="9"/>
        <v>116.75637744297862</v>
      </c>
      <c r="H21">
        <f t="shared" si="8"/>
        <v>112.32087004496373</v>
      </c>
      <c r="I21">
        <f t="shared" si="7"/>
        <v>108.05386501323244</v>
      </c>
      <c r="J21">
        <f t="shared" si="6"/>
        <v>103.94896104013374</v>
      </c>
      <c r="K21">
        <f t="shared" si="5"/>
        <v>99.999999999999972</v>
      </c>
      <c r="L21">
        <f t="shared" si="4"/>
        <v>96.201057710803724</v>
      </c>
      <c r="M21">
        <f t="shared" si="3"/>
        <v>92.546435046773937</v>
      </c>
      <c r="N21">
        <f t="shared" si="2"/>
        <v>89.030649388638508</v>
      </c>
      <c r="O21">
        <f t="shared" si="1"/>
        <v>85.648426398667482</v>
      </c>
      <c r="P21">
        <f t="shared" si="0"/>
        <v>82.394692108177381</v>
      </c>
      <c r="Q21" s="10">
        <v>10</v>
      </c>
    </row>
    <row r="22" spans="1:17" ht="15" thickBot="1" x14ac:dyDescent="0.45">
      <c r="E22">
        <f>s0*u^(E$9-$Q11)*d^($Q11)</f>
        <v>116.75637744297862</v>
      </c>
      <c r="F22">
        <f t="shared" si="10"/>
        <v>112.32087004496373</v>
      </c>
      <c r="G22">
        <f t="shared" si="9"/>
        <v>108.05386501323244</v>
      </c>
      <c r="H22">
        <f t="shared" si="8"/>
        <v>103.94896104013374</v>
      </c>
      <c r="I22">
        <f t="shared" si="7"/>
        <v>99.999999999999972</v>
      </c>
      <c r="J22">
        <f t="shared" si="6"/>
        <v>96.201057710803738</v>
      </c>
      <c r="K22">
        <f t="shared" si="5"/>
        <v>92.546435046773937</v>
      </c>
      <c r="L22">
        <f t="shared" si="4"/>
        <v>89.030649388638508</v>
      </c>
      <c r="M22">
        <f t="shared" si="3"/>
        <v>85.648426398667482</v>
      </c>
      <c r="N22">
        <f t="shared" si="2"/>
        <v>82.394692108177395</v>
      </c>
      <c r="O22">
        <f t="shared" si="1"/>
        <v>79.264565305626803</v>
      </c>
      <c r="P22">
        <f t="shared" si="0"/>
        <v>76.253350213883778</v>
      </c>
      <c r="Q22" s="10">
        <v>11</v>
      </c>
    </row>
    <row r="23" spans="1:17" ht="15" thickBot="1" x14ac:dyDescent="0.45">
      <c r="D23">
        <f>s0*u^(D$9-$Q11)*d^($Q11)</f>
        <v>112.32087004496374</v>
      </c>
      <c r="E23">
        <f>s0*u^(E$9-$Q12)*d^($Q12)</f>
        <v>108.05386501323247</v>
      </c>
      <c r="F23">
        <f t="shared" si="10"/>
        <v>103.94896104013375</v>
      </c>
      <c r="G23">
        <f t="shared" si="9"/>
        <v>99.999999999999986</v>
      </c>
      <c r="H23">
        <f t="shared" si="8"/>
        <v>96.201057710803752</v>
      </c>
      <c r="I23">
        <f t="shared" si="7"/>
        <v>92.546435046773951</v>
      </c>
      <c r="J23">
        <f t="shared" si="6"/>
        <v>89.030649388638523</v>
      </c>
      <c r="K23">
        <f t="shared" si="5"/>
        <v>85.648426398667496</v>
      </c>
      <c r="L23">
        <f t="shared" si="4"/>
        <v>82.394692108177409</v>
      </c>
      <c r="M23">
        <f t="shared" si="3"/>
        <v>79.264565305626817</v>
      </c>
      <c r="N23">
        <f t="shared" si="2"/>
        <v>76.253350213883778</v>
      </c>
      <c r="O23">
        <f t="shared" si="1"/>
        <v>73.356529445679641</v>
      </c>
      <c r="P23">
        <f t="shared" si="0"/>
        <v>70.56975722668102</v>
      </c>
      <c r="Q23" s="10">
        <v>12</v>
      </c>
    </row>
    <row r="24" spans="1:17" ht="15" thickBot="1" x14ac:dyDescent="0.45">
      <c r="C24">
        <f>s0*u^(C$9-$Q11)*d^($Q11)</f>
        <v>108.05386501323247</v>
      </c>
      <c r="D24">
        <f>s0*u^(D$9-$Q12)*d^($Q12)</f>
        <v>103.94896104013377</v>
      </c>
      <c r="E24">
        <f>s0*u^(E$9-$Q13)*d^($Q13)</f>
        <v>100</v>
      </c>
      <c r="F24">
        <f t="shared" si="10"/>
        <v>96.201057710803752</v>
      </c>
      <c r="G24">
        <f t="shared" si="9"/>
        <v>92.546435046773951</v>
      </c>
      <c r="H24">
        <f t="shared" si="8"/>
        <v>89.030649388638523</v>
      </c>
      <c r="I24">
        <f t="shared" si="7"/>
        <v>85.648426398667496</v>
      </c>
      <c r="J24">
        <f t="shared" si="6"/>
        <v>82.394692108177409</v>
      </c>
      <c r="K24">
        <f t="shared" si="5"/>
        <v>79.264565305626817</v>
      </c>
      <c r="L24">
        <f t="shared" si="4"/>
        <v>76.253350213883792</v>
      </c>
      <c r="M24">
        <f t="shared" si="3"/>
        <v>73.356529445679641</v>
      </c>
      <c r="N24">
        <f t="shared" si="2"/>
        <v>70.569757226681034</v>
      </c>
      <c r="O24">
        <f t="shared" si="1"/>
        <v>67.88885287601353</v>
      </c>
      <c r="P24">
        <f t="shared" si="0"/>
        <v>65.309794534456429</v>
      </c>
      <c r="Q24" s="10">
        <v>13</v>
      </c>
    </row>
    <row r="25" spans="1:17" ht="15" thickBot="1" x14ac:dyDescent="0.45">
      <c r="B25">
        <f>s0*u^B$9</f>
        <v>103.94896104013375</v>
      </c>
      <c r="C25">
        <f>s0*u^(C$9-$Q12)*d^($Q12)</f>
        <v>99.999999999999986</v>
      </c>
      <c r="D25">
        <f>s0*u^(D$9-$Q13)*d^($Q13)</f>
        <v>96.201057710803752</v>
      </c>
      <c r="E25">
        <f>s0*u^(E$9-$Q14)*d^($Q14)</f>
        <v>92.546435046773937</v>
      </c>
      <c r="F25">
        <f t="shared" si="10"/>
        <v>89.030649388638523</v>
      </c>
      <c r="G25">
        <f t="shared" si="9"/>
        <v>85.648426398667496</v>
      </c>
      <c r="H25">
        <f t="shared" si="8"/>
        <v>82.394692108177395</v>
      </c>
      <c r="I25">
        <f t="shared" si="7"/>
        <v>79.264565305626817</v>
      </c>
      <c r="J25">
        <f t="shared" si="6"/>
        <v>76.253350213883792</v>
      </c>
      <c r="K25">
        <f t="shared" si="5"/>
        <v>73.356529445679655</v>
      </c>
      <c r="L25">
        <f t="shared" si="4"/>
        <v>70.56975722668102</v>
      </c>
      <c r="M25">
        <f t="shared" si="3"/>
        <v>67.888852876013516</v>
      </c>
      <c r="N25">
        <f t="shared" si="2"/>
        <v>65.309794534456429</v>
      </c>
      <c r="O25">
        <f t="shared" si="1"/>
        <v>62.828713130899786</v>
      </c>
      <c r="P25">
        <f t="shared" si="0"/>
        <v>60.441886578012237</v>
      </c>
      <c r="Q25" s="10">
        <v>14</v>
      </c>
    </row>
    <row r="26" spans="1:17" ht="15" thickBot="1" x14ac:dyDescent="0.45">
      <c r="A26">
        <f>s0</f>
        <v>100</v>
      </c>
      <c r="B26">
        <f>s0*d^B$9</f>
        <v>96.201057710803767</v>
      </c>
      <c r="C26">
        <f>s0*u^(C$9-$Q13)*d^($Q13)</f>
        <v>92.546435046773951</v>
      </c>
      <c r="D26">
        <f>s0*u^(D$9-$Q14)*d^($Q14)</f>
        <v>89.030649388638523</v>
      </c>
      <c r="E26">
        <f>s0*u^(E$9-$Q15)*d^($Q15)</f>
        <v>85.64842639866751</v>
      </c>
      <c r="F26">
        <f t="shared" si="10"/>
        <v>82.394692108177409</v>
      </c>
      <c r="G26">
        <f t="shared" si="9"/>
        <v>79.264565305626817</v>
      </c>
      <c r="H26">
        <f t="shared" si="8"/>
        <v>76.253350213883792</v>
      </c>
      <c r="I26">
        <f t="shared" si="7"/>
        <v>73.356529445679655</v>
      </c>
      <c r="J26">
        <f t="shared" si="6"/>
        <v>70.569757226681034</v>
      </c>
      <c r="K26">
        <f t="shared" si="5"/>
        <v>67.88885287601353</v>
      </c>
      <c r="L26">
        <f t="shared" si="4"/>
        <v>65.309794534456429</v>
      </c>
      <c r="M26">
        <f t="shared" si="3"/>
        <v>62.828713130899793</v>
      </c>
      <c r="N26">
        <f t="shared" si="2"/>
        <v>60.441886578012252</v>
      </c>
      <c r="O26">
        <f t="shared" si="1"/>
        <v>58.145734188412113</v>
      </c>
      <c r="P26">
        <f t="shared" si="0"/>
        <v>55.936811302964898</v>
      </c>
      <c r="Q26" s="10">
        <v>15</v>
      </c>
    </row>
    <row r="29" spans="1:17" x14ac:dyDescent="0.4">
      <c r="A29" s="9" t="s">
        <v>6</v>
      </c>
    </row>
    <row r="30" spans="1:17" x14ac:dyDescent="0.4">
      <c r="A30" t="str">
        <f t="shared" ref="A30:O30" si="11">IF(A11&lt;&gt;"", B29*q + B30*(1-q), "")</f>
        <v/>
      </c>
      <c r="B30" t="str">
        <f t="shared" si="11"/>
        <v/>
      </c>
      <c r="C30" t="str">
        <f t="shared" si="11"/>
        <v/>
      </c>
      <c r="D30" t="str">
        <f t="shared" si="11"/>
        <v/>
      </c>
      <c r="E30" t="str">
        <f t="shared" si="11"/>
        <v/>
      </c>
      <c r="F30" t="str">
        <f t="shared" si="11"/>
        <v/>
      </c>
      <c r="G30" t="str">
        <f t="shared" si="11"/>
        <v/>
      </c>
      <c r="H30" t="str">
        <f t="shared" si="11"/>
        <v/>
      </c>
      <c r="I30" t="str">
        <f t="shared" si="11"/>
        <v/>
      </c>
      <c r="J30" t="str">
        <f t="shared" si="11"/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 t="shared" si="11"/>
        <v/>
      </c>
      <c r="O30" t="str">
        <f t="shared" si="11"/>
        <v/>
      </c>
      <c r="P30">
        <f>P11</f>
        <v>178.77315075823688</v>
      </c>
    </row>
    <row r="31" spans="1:17" x14ac:dyDescent="0.4">
      <c r="A31" t="str">
        <f t="shared" ref="A31:O31" si="12">IF(A12&lt;&gt;"", B30*q + B31*(1-q), "")</f>
        <v/>
      </c>
      <c r="B31" t="str">
        <f t="shared" si="12"/>
        <v/>
      </c>
      <c r="C31" t="str">
        <f t="shared" si="12"/>
        <v/>
      </c>
      <c r="D31" t="str">
        <f t="shared" si="12"/>
        <v/>
      </c>
      <c r="E31" t="str">
        <f t="shared" si="12"/>
        <v/>
      </c>
      <c r="F31" t="str">
        <f t="shared" si="12"/>
        <v/>
      </c>
      <c r="G31" t="str">
        <f t="shared" si="12"/>
        <v/>
      </c>
      <c r="H31" t="str">
        <f t="shared" si="12"/>
        <v/>
      </c>
      <c r="I31" t="str">
        <f t="shared" si="12"/>
        <v/>
      </c>
      <c r="J31" t="str">
        <f t="shared" si="12"/>
        <v/>
      </c>
      <c r="K31" t="str">
        <f t="shared" si="12"/>
        <v/>
      </c>
      <c r="L31" t="str">
        <f t="shared" si="12"/>
        <v/>
      </c>
      <c r="M31" t="str">
        <f t="shared" si="12"/>
        <v/>
      </c>
      <c r="N31" t="str">
        <f t="shared" si="12"/>
        <v/>
      </c>
      <c r="O31">
        <f t="shared" si="12"/>
        <v>172.01032793144265</v>
      </c>
      <c r="P31">
        <f>P12</f>
        <v>165.44817784754298</v>
      </c>
    </row>
    <row r="32" spans="1:17" x14ac:dyDescent="0.4">
      <c r="A32" t="str">
        <f t="shared" ref="A32:O32" si="13">IF(A13&lt;&gt;"", B31*q + B32*(1-q), "")</f>
        <v/>
      </c>
      <c r="B32" t="str">
        <f t="shared" si="13"/>
        <v/>
      </c>
      <c r="C32" t="str">
        <f t="shared" si="13"/>
        <v/>
      </c>
      <c r="D32" t="str">
        <f t="shared" si="13"/>
        <v/>
      </c>
      <c r="E32" t="str">
        <f t="shared" si="13"/>
        <v/>
      </c>
      <c r="F32" t="str">
        <f t="shared" si="13"/>
        <v/>
      </c>
      <c r="G32" t="str">
        <f t="shared" si="13"/>
        <v/>
      </c>
      <c r="H32" t="str">
        <f t="shared" si="13"/>
        <v/>
      </c>
      <c r="I32" t="str">
        <f t="shared" si="13"/>
        <v/>
      </c>
      <c r="J32" t="str">
        <f t="shared" si="13"/>
        <v/>
      </c>
      <c r="K32" t="str">
        <f t="shared" si="13"/>
        <v/>
      </c>
      <c r="L32" t="str">
        <f t="shared" si="13"/>
        <v/>
      </c>
      <c r="M32" t="str">
        <f t="shared" si="13"/>
        <v/>
      </c>
      <c r="N32">
        <f t="shared" si="13"/>
        <v>165.50333643274561</v>
      </c>
      <c r="O32">
        <f t="shared" si="13"/>
        <v>159.18942641281541</v>
      </c>
      <c r="P32">
        <f t="shared" ref="P32:P45" si="14">P13</f>
        <v>153.11639044774742</v>
      </c>
    </row>
    <row r="33" spans="1:16" x14ac:dyDescent="0.4">
      <c r="A33" t="str">
        <f t="shared" ref="A33:O33" si="15">IF(A14&lt;&gt;"", B32*q + B33*(1-q), "")</f>
        <v/>
      </c>
      <c r="B33" t="str">
        <f t="shared" si="15"/>
        <v/>
      </c>
      <c r="C33" t="str">
        <f t="shared" si="15"/>
        <v/>
      </c>
      <c r="D33" t="str">
        <f t="shared" si="15"/>
        <v/>
      </c>
      <c r="E33" t="str">
        <f t="shared" si="15"/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>
        <f t="shared" si="15"/>
        <v>159.24249839979277</v>
      </c>
      <c r="N33">
        <f t="shared" si="15"/>
        <v>153.16743775197469</v>
      </c>
      <c r="O33">
        <f t="shared" si="15"/>
        <v>147.32413911646825</v>
      </c>
      <c r="P33">
        <f t="shared" si="14"/>
        <v>141.70376083168935</v>
      </c>
    </row>
    <row r="34" spans="1:16" x14ac:dyDescent="0.4">
      <c r="A34" t="str">
        <f t="shared" ref="A34:O34" si="16">IF(A15&lt;&gt;"", B33*q + B34*(1-q), "")</f>
        <v/>
      </c>
      <c r="B34" t="str">
        <f t="shared" si="16"/>
        <v/>
      </c>
      <c r="C34" t="str">
        <f t="shared" si="16"/>
        <v/>
      </c>
      <c r="D34" t="str">
        <f t="shared" si="16"/>
        <v/>
      </c>
      <c r="E34" t="str">
        <f t="shared" si="16"/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>
        <f t="shared" si="16"/>
        <v>153.21850207480634</v>
      </c>
      <c r="M34">
        <f t="shared" si="16"/>
        <v>147.37325534842427</v>
      </c>
      <c r="N34">
        <f t="shared" si="16"/>
        <v>141.75100329193918</v>
      </c>
      <c r="O34">
        <f t="shared" si="16"/>
        <v>136.34323871564118</v>
      </c>
      <c r="P34">
        <f t="shared" si="14"/>
        <v>131.14177897693534</v>
      </c>
    </row>
    <row r="35" spans="1:16" x14ac:dyDescent="0.4">
      <c r="A35" t="str">
        <f t="shared" ref="A35:O35" si="17">IF(A16&lt;&gt;"", B34*q + B35*(1-q), "")</f>
        <v/>
      </c>
      <c r="B35" t="str">
        <f t="shared" si="17"/>
        <v/>
      </c>
      <c r="C35" t="str">
        <f t="shared" si="17"/>
        <v/>
      </c>
      <c r="D35" t="str">
        <f t="shared" si="17"/>
        <v/>
      </c>
      <c r="E35" t="str">
        <f t="shared" si="17"/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s="8">
        <f t="shared" si="17"/>
        <v>147.42238795518659</v>
      </c>
      <c r="L35">
        <f t="shared" si="17"/>
        <v>141.79826150230065</v>
      </c>
      <c r="M35">
        <f t="shared" si="17"/>
        <v>136.38869403734577</v>
      </c>
      <c r="N35">
        <f t="shared" si="17"/>
        <v>131.18550018972491</v>
      </c>
      <c r="O35">
        <f t="shared" si="17"/>
        <v>126.18080685863886</v>
      </c>
      <c r="P35">
        <f t="shared" si="14"/>
        <v>121.36704130007331</v>
      </c>
    </row>
    <row r="36" spans="1:16" x14ac:dyDescent="0.4">
      <c r="A36" t="str">
        <f t="shared" ref="A36:O36" si="18">IF(A17&lt;&gt;"", B35*q + B36*(1-q), "")</f>
        <v/>
      </c>
      <c r="B36" t="str">
        <f t="shared" si="18"/>
        <v/>
      </c>
      <c r="C36" t="str">
        <f t="shared" si="18"/>
        <v/>
      </c>
      <c r="D36" t="str">
        <f t="shared" si="18"/>
        <v/>
      </c>
      <c r="E36" t="str">
        <f t="shared" si="18"/>
        <v/>
      </c>
      <c r="F36" t="str">
        <f t="shared" si="18"/>
        <v/>
      </c>
      <c r="G36" t="str">
        <f t="shared" si="18"/>
        <v/>
      </c>
      <c r="H36" t="str">
        <f t="shared" si="18"/>
        <v/>
      </c>
      <c r="I36" t="str">
        <f t="shared" si="18"/>
        <v/>
      </c>
      <c r="J36">
        <f t="shared" si="18"/>
        <v>141.84553546802462</v>
      </c>
      <c r="K36" s="8">
        <f t="shared" si="18"/>
        <v>136.43416451334988</v>
      </c>
      <c r="L36">
        <f t="shared" si="18"/>
        <v>131.22923597868134</v>
      </c>
      <c r="M36">
        <f t="shared" si="18"/>
        <v>126.22287413841551</v>
      </c>
      <c r="N36">
        <f t="shared" si="18"/>
        <v>121.40750372386933</v>
      </c>
      <c r="O36">
        <f t="shared" si="18"/>
        <v>116.77583846092551</v>
      </c>
      <c r="P36">
        <f t="shared" si="14"/>
        <v>112.3208700449637</v>
      </c>
    </row>
    <row r="37" spans="1:16" x14ac:dyDescent="0.4">
      <c r="A37" t="str">
        <f t="shared" ref="A37:O37" si="19">IF(A18&lt;&gt;"", B36*q + B37*(1-q), "")</f>
        <v/>
      </c>
      <c r="B37" t="str">
        <f t="shared" si="19"/>
        <v/>
      </c>
      <c r="C37" t="str">
        <f t="shared" si="19"/>
        <v/>
      </c>
      <c r="D37" t="str">
        <f t="shared" si="19"/>
        <v/>
      </c>
      <c r="E37" t="str">
        <f t="shared" si="19"/>
        <v/>
      </c>
      <c r="F37" t="str">
        <f t="shared" si="19"/>
        <v/>
      </c>
      <c r="G37" t="str">
        <f t="shared" si="19"/>
        <v/>
      </c>
      <c r="H37" t="str">
        <f t="shared" si="19"/>
        <v/>
      </c>
      <c r="I37">
        <f t="shared" si="19"/>
        <v>136.4796501487057</v>
      </c>
      <c r="J37">
        <f t="shared" si="19"/>
        <v>131.27298634866412</v>
      </c>
      <c r="K37" s="8">
        <f t="shared" si="19"/>
        <v>126.26495544295608</v>
      </c>
      <c r="L37">
        <f t="shared" si="19"/>
        <v>121.44797963738807</v>
      </c>
      <c r="M37">
        <f t="shared" si="19"/>
        <v>116.81477022867996</v>
      </c>
      <c r="N37">
        <f t="shared" si="19"/>
        <v>112.35831657572039</v>
      </c>
      <c r="O37">
        <f t="shared" si="19"/>
        <v>108.07187549156612</v>
      </c>
      <c r="P37">
        <f t="shared" si="14"/>
        <v>103.94896104013372</v>
      </c>
    </row>
    <row r="38" spans="1:16" x14ac:dyDescent="0.4">
      <c r="A38" t="str">
        <f t="shared" ref="A38:O38" si="20">IF(A19&lt;&gt;"", B37*q + B38*(1-q), "")</f>
        <v/>
      </c>
      <c r="B38" t="str">
        <f t="shared" si="20"/>
        <v/>
      </c>
      <c r="C38" t="str">
        <f t="shared" si="20"/>
        <v/>
      </c>
      <c r="D38" t="str">
        <f t="shared" si="20"/>
        <v/>
      </c>
      <c r="E38" t="str">
        <f t="shared" si="20"/>
        <v/>
      </c>
      <c r="F38" t="str">
        <f t="shared" si="20"/>
        <v/>
      </c>
      <c r="G38" t="str">
        <f t="shared" si="20"/>
        <v/>
      </c>
      <c r="H38">
        <f t="shared" si="20"/>
        <v>131.31675130453442</v>
      </c>
      <c r="I38">
        <f t="shared" si="20"/>
        <v>126.30705077693628</v>
      </c>
      <c r="J38">
        <f t="shared" si="20"/>
        <v>121.48846904512692</v>
      </c>
      <c r="K38" s="8">
        <f t="shared" si="20"/>
        <v>116.85371497585344</v>
      </c>
      <c r="L38">
        <f t="shared" si="20"/>
        <v>112.39577559073462</v>
      </c>
      <c r="M38">
        <f t="shared" si="20"/>
        <v>108.10790545472355</v>
      </c>
      <c r="N38">
        <f t="shared" si="20"/>
        <v>103.98361646939776</v>
      </c>
      <c r="O38">
        <f t="shared" si="20"/>
        <v>100.01666805563268</v>
      </c>
      <c r="P38">
        <f t="shared" si="14"/>
        <v>96.201057710803724</v>
      </c>
    </row>
    <row r="39" spans="1:16" x14ac:dyDescent="0.4">
      <c r="A39" t="str">
        <f t="shared" ref="A39:O39" si="21">IF(A20&lt;&gt;"", B38*q + B39*(1-q), "")</f>
        <v/>
      </c>
      <c r="B39" t="str">
        <f t="shared" si="21"/>
        <v/>
      </c>
      <c r="C39" t="str">
        <f t="shared" si="21"/>
        <v/>
      </c>
      <c r="D39" t="str">
        <f t="shared" si="21"/>
        <v/>
      </c>
      <c r="E39" t="str">
        <f t="shared" si="21"/>
        <v/>
      </c>
      <c r="F39" t="str">
        <f t="shared" si="21"/>
        <v/>
      </c>
      <c r="G39">
        <f t="shared" si="21"/>
        <v>126.34916014503335</v>
      </c>
      <c r="H39">
        <f t="shared" si="21"/>
        <v>121.52897195158465</v>
      </c>
      <c r="I39">
        <f t="shared" si="21"/>
        <v>116.89267270677315</v>
      </c>
      <c r="J39">
        <f t="shared" si="21"/>
        <v>112.43324709416848</v>
      </c>
      <c r="K39" s="8">
        <f t="shared" si="21"/>
        <v>108.14394742987058</v>
      </c>
      <c r="L39">
        <f t="shared" si="21"/>
        <v>104.01828345239704</v>
      </c>
      <c r="M39">
        <f t="shared" si="21"/>
        <v>100.05001250208355</v>
      </c>
      <c r="N39">
        <f t="shared" si="21"/>
        <v>96.233130075137751</v>
      </c>
      <c r="O39">
        <f t="shared" si="21"/>
        <v>92.56186073805361</v>
      </c>
      <c r="P39">
        <f t="shared" si="14"/>
        <v>89.030649388638494</v>
      </c>
    </row>
    <row r="40" spans="1:16" x14ac:dyDescent="0.4">
      <c r="A40" t="str">
        <f t="shared" ref="A40:O40" si="22">IF(A21&lt;&gt;"", B39*q + B40*(1-q), "")</f>
        <v/>
      </c>
      <c r="B40" t="str">
        <f t="shared" si="22"/>
        <v/>
      </c>
      <c r="C40" t="str">
        <f t="shared" si="22"/>
        <v/>
      </c>
      <c r="D40" t="str">
        <f t="shared" si="22"/>
        <v/>
      </c>
      <c r="E40" t="str">
        <f t="shared" si="22"/>
        <v/>
      </c>
      <c r="F40">
        <f t="shared" si="22"/>
        <v>121.56948836126165</v>
      </c>
      <c r="G40">
        <f t="shared" si="22"/>
        <v>116.93164342576773</v>
      </c>
      <c r="H40">
        <f t="shared" si="22"/>
        <v>112.47073109018547</v>
      </c>
      <c r="I40">
        <f t="shared" si="22"/>
        <v>108.18000142101189</v>
      </c>
      <c r="J40">
        <f t="shared" si="22"/>
        <v>104.0529619929835</v>
      </c>
      <c r="K40" s="8">
        <f t="shared" si="22"/>
        <v>100.08336806520256</v>
      </c>
      <c r="L40">
        <f t="shared" si="22"/>
        <v>96.265213132041879</v>
      </c>
      <c r="M40">
        <f t="shared" si="22"/>
        <v>92.592719834529987</v>
      </c>
      <c r="N40">
        <f t="shared" si="22"/>
        <v>89.060331218464853</v>
      </c>
      <c r="O40">
        <f t="shared" si="22"/>
        <v>85.662702326028153</v>
      </c>
      <c r="P40">
        <f t="shared" si="14"/>
        <v>82.394692108177381</v>
      </c>
    </row>
    <row r="41" spans="1:16" x14ac:dyDescent="0.4">
      <c r="A41" t="str">
        <f t="shared" ref="A41:O41" si="23">IF(A22&lt;&gt;"", B40*q + B41*(1-q), "")</f>
        <v/>
      </c>
      <c r="B41" t="str">
        <f t="shared" si="23"/>
        <v/>
      </c>
      <c r="C41" t="str">
        <f t="shared" si="23"/>
        <v/>
      </c>
      <c r="D41" t="str">
        <f t="shared" si="23"/>
        <v/>
      </c>
      <c r="E41">
        <f t="shared" si="23"/>
        <v>116.97062713716724</v>
      </c>
      <c r="F41">
        <f t="shared" si="23"/>
        <v>112.50822758295044</v>
      </c>
      <c r="G41">
        <f t="shared" si="23"/>
        <v>108.21606743215348</v>
      </c>
      <c r="H41">
        <f t="shared" si="23"/>
        <v>104.0876520950103</v>
      </c>
      <c r="I41">
        <f t="shared" si="23"/>
        <v>100.11673474869592</v>
      </c>
      <c r="J41">
        <f t="shared" si="23"/>
        <v>96.297306885080872</v>
      </c>
      <c r="K41" s="8">
        <f t="shared" si="23"/>
        <v>92.623589219086412</v>
      </c>
      <c r="L41">
        <f t="shared" si="23"/>
        <v>89.090022943883639</v>
      </c>
      <c r="M41">
        <f t="shared" si="23"/>
        <v>85.691261319704665</v>
      </c>
      <c r="N41">
        <f t="shared" si="23"/>
        <v>82.422161583538312</v>
      </c>
      <c r="O41">
        <f t="shared" si="23"/>
        <v>79.277777167468969</v>
      </c>
      <c r="P41">
        <f t="shared" si="14"/>
        <v>76.253350213883778</v>
      </c>
    </row>
    <row r="42" spans="1:16" x14ac:dyDescent="0.4">
      <c r="A42" t="str">
        <f t="shared" ref="A42:O42" si="24">IF(A23&lt;&gt;"", B41*q + B42*(1-q), "")</f>
        <v/>
      </c>
      <c r="B42" t="str">
        <f t="shared" si="24"/>
        <v/>
      </c>
      <c r="C42" t="str">
        <f t="shared" si="24"/>
        <v/>
      </c>
      <c r="D42">
        <f t="shared" si="24"/>
        <v>112.54573657662974</v>
      </c>
      <c r="E42">
        <f t="shared" si="24"/>
        <v>108.25214546730265</v>
      </c>
      <c r="F42">
        <f t="shared" si="24"/>
        <v>104.12235376233187</v>
      </c>
      <c r="G42">
        <f t="shared" si="24"/>
        <v>100.15011255627101</v>
      </c>
      <c r="H42">
        <f t="shared" si="24"/>
        <v>96.329411337820744</v>
      </c>
      <c r="I42">
        <f t="shared" si="24"/>
        <v>92.654468895152831</v>
      </c>
      <c r="J42">
        <f t="shared" si="24"/>
        <v>89.119724568193959</v>
      </c>
      <c r="K42" s="8">
        <f t="shared" si="24"/>
        <v>85.71982983463252</v>
      </c>
      <c r="L42">
        <f t="shared" si="24"/>
        <v>82.449640216917274</v>
      </c>
      <c r="M42">
        <f t="shared" si="24"/>
        <v>79.304207498001801</v>
      </c>
      <c r="N42">
        <f t="shared" si="24"/>
        <v>76.278772234056362</v>
      </c>
      <c r="O42">
        <f t="shared" si="24"/>
        <v>73.368756552817871</v>
      </c>
      <c r="P42">
        <f t="shared" si="14"/>
        <v>70.56975722668102</v>
      </c>
    </row>
    <row r="43" spans="1:16" x14ac:dyDescent="0.4">
      <c r="A43" t="str">
        <f t="shared" ref="A43:O43" si="25">IF(A24&lt;&gt;"", B42*q + B43*(1-q), "")</f>
        <v/>
      </c>
      <c r="B43" t="str">
        <f t="shared" si="25"/>
        <v/>
      </c>
      <c r="C43">
        <f t="shared" si="25"/>
        <v>108.28823553046811</v>
      </c>
      <c r="D43">
        <f t="shared" si="25"/>
        <v>104.15706699880396</v>
      </c>
      <c r="E43">
        <f t="shared" si="25"/>
        <v>100.18350149163651</v>
      </c>
      <c r="F43">
        <f t="shared" si="25"/>
        <v>96.361526493828649</v>
      </c>
      <c r="G43">
        <f t="shared" si="25"/>
        <v>92.685358866160371</v>
      </c>
      <c r="H43">
        <f t="shared" si="25"/>
        <v>89.149436094696</v>
      </c>
      <c r="I43">
        <f t="shared" si="25"/>
        <v>85.748407873986011</v>
      </c>
      <c r="J43">
        <f t="shared" si="25"/>
        <v>82.477128011367483</v>
      </c>
      <c r="K43" s="8">
        <f t="shared" si="25"/>
        <v>79.330646640113358</v>
      </c>
      <c r="L43">
        <f t="shared" si="25"/>
        <v>76.304202729648182</v>
      </c>
      <c r="M43">
        <f t="shared" si="25"/>
        <v>73.393216881497096</v>
      </c>
      <c r="N43">
        <f t="shared" si="25"/>
        <v>70.593284400067631</v>
      </c>
      <c r="O43">
        <f t="shared" si="25"/>
        <v>67.900168627779308</v>
      </c>
      <c r="P43">
        <f t="shared" si="14"/>
        <v>65.309794534456429</v>
      </c>
    </row>
    <row r="44" spans="1:16" x14ac:dyDescent="0.4">
      <c r="A44" t="str">
        <f t="shared" ref="A44:O44" si="26">IF(A25&lt;&gt;"", B43*q + B44*(1-q), "")</f>
        <v/>
      </c>
      <c r="B44">
        <f t="shared" si="26"/>
        <v>104.1917918082836</v>
      </c>
      <c r="C44">
        <f t="shared" si="26"/>
        <v>100.21690155850226</v>
      </c>
      <c r="D44">
        <f t="shared" si="26"/>
        <v>96.393652356672931</v>
      </c>
      <c r="E44">
        <f t="shared" si="26"/>
        <v>92.716259135541193</v>
      </c>
      <c r="F44">
        <f t="shared" si="26"/>
        <v>89.179157526691014</v>
      </c>
      <c r="G44">
        <f t="shared" si="26"/>
        <v>85.776995440940453</v>
      </c>
      <c r="H44">
        <f t="shared" si="26"/>
        <v>82.50462496994308</v>
      </c>
      <c r="I44">
        <f t="shared" si="26"/>
        <v>79.357094596741263</v>
      </c>
      <c r="J44">
        <f t="shared" si="26"/>
        <v>76.32964170348481</v>
      </c>
      <c r="K44" s="8">
        <f t="shared" si="26"/>
        <v>73.417685364978283</v>
      </c>
      <c r="L44">
        <f t="shared" si="26"/>
        <v>70.616819417152584</v>
      </c>
      <c r="M44">
        <f t="shared" si="26"/>
        <v>67.922805789972671</v>
      </c>
      <c r="N44">
        <f t="shared" si="26"/>
        <v>65.331568094693012</v>
      </c>
      <c r="O44">
        <f t="shared" si="26"/>
        <v>62.839185455757757</v>
      </c>
      <c r="P44">
        <f t="shared" si="14"/>
        <v>60.441886578012237</v>
      </c>
    </row>
    <row r="45" spans="1:16" x14ac:dyDescent="0.4">
      <c r="A45">
        <f t="shared" ref="A45:O45" si="27">IF(A26&lt;&gt;"", B44*q + B45*(1-q), "")</f>
        <v>100.25031276057939</v>
      </c>
      <c r="B45">
        <f t="shared" si="27"/>
        <v>96.425788929923129</v>
      </c>
      <c r="C45">
        <f t="shared" si="27"/>
        <v>92.747169706728698</v>
      </c>
      <c r="D45">
        <f t="shared" si="27"/>
        <v>89.208888867481406</v>
      </c>
      <c r="E45">
        <f t="shared" si="27"/>
        <v>85.805592538672258</v>
      </c>
      <c r="F45">
        <f t="shared" si="27"/>
        <v>82.532131095699327</v>
      </c>
      <c r="G45">
        <f t="shared" si="27"/>
        <v>79.383551370824208</v>
      </c>
      <c r="H45">
        <f t="shared" si="27"/>
        <v>76.355089158392815</v>
      </c>
      <c r="I45">
        <f t="shared" si="27"/>
        <v>73.442162005980123</v>
      </c>
      <c r="J45">
        <f t="shared" si="27"/>
        <v>70.640362280550875</v>
      </c>
      <c r="K45" s="8">
        <f t="shared" si="27"/>
        <v>67.945450499144499</v>
      </c>
      <c r="L45">
        <f t="shared" si="27"/>
        <v>65.353348913992789</v>
      </c>
      <c r="M45">
        <f t="shared" si="27"/>
        <v>62.860135342363471</v>
      </c>
      <c r="N45">
        <f t="shared" si="27"/>
        <v>60.462037231793957</v>
      </c>
      <c r="O45">
        <f t="shared" si="27"/>
        <v>58.155425951734685</v>
      </c>
      <c r="P45">
        <f t="shared" si="14"/>
        <v>55.936811302964898</v>
      </c>
    </row>
    <row r="48" spans="1:16" x14ac:dyDescent="0.4">
      <c r="A48" s="9" t="s">
        <v>11</v>
      </c>
    </row>
    <row r="49" spans="1:11" x14ac:dyDescent="0.4">
      <c r="A49" t="str">
        <f t="shared" ref="A49:J49" si="28">IF(A35&lt;&gt;"", discount*(B48*q + B49*(1-q)), "")</f>
        <v/>
      </c>
      <c r="B49" t="str">
        <f t="shared" si="28"/>
        <v/>
      </c>
      <c r="C49" t="str">
        <f t="shared" si="28"/>
        <v/>
      </c>
      <c r="D49" t="str">
        <f t="shared" si="28"/>
        <v/>
      </c>
      <c r="E49" t="str">
        <f t="shared" si="28"/>
        <v/>
      </c>
      <c r="F49" t="str">
        <f t="shared" si="28"/>
        <v/>
      </c>
      <c r="G49" t="str">
        <f t="shared" si="28"/>
        <v/>
      </c>
      <c r="H49" t="str">
        <f t="shared" si="28"/>
        <v/>
      </c>
      <c r="I49" t="str">
        <f t="shared" si="28"/>
        <v/>
      </c>
      <c r="J49" t="str">
        <f t="shared" si="28"/>
        <v/>
      </c>
      <c r="K49">
        <f t="shared" ref="K49:K59" si="29">MAX(K35 - k,0)</f>
        <v>37.422387955186593</v>
      </c>
    </row>
    <row r="50" spans="1:11" x14ac:dyDescent="0.4">
      <c r="A50" t="str">
        <f t="shared" ref="A50:J50" si="30">IF(A36&lt;&gt;"", discount*(B49*q + B50*(1-q)), "")</f>
        <v/>
      </c>
      <c r="B50" t="str">
        <f t="shared" si="30"/>
        <v/>
      </c>
      <c r="C50" t="str">
        <f t="shared" si="30"/>
        <v/>
      </c>
      <c r="D50" t="str">
        <f t="shared" si="30"/>
        <v/>
      </c>
      <c r="E50" t="str">
        <f t="shared" si="30"/>
        <v/>
      </c>
      <c r="F50" t="str">
        <f t="shared" si="30"/>
        <v/>
      </c>
      <c r="G50" t="str">
        <f t="shared" si="30"/>
        <v/>
      </c>
      <c r="H50" t="str">
        <f t="shared" si="30"/>
        <v/>
      </c>
      <c r="I50" t="str">
        <f t="shared" si="30"/>
        <v/>
      </c>
      <c r="J50">
        <f t="shared" si="30"/>
        <v>31.840228321054504</v>
      </c>
      <c r="K50">
        <f t="shared" si="29"/>
        <v>26.434164513349884</v>
      </c>
    </row>
    <row r="51" spans="1:11" x14ac:dyDescent="0.4">
      <c r="A51" t="str">
        <f t="shared" ref="A51:J51" si="31">IF(A37&lt;&gt;"", discount*(B50*q + B51*(1-q)), "")</f>
        <v/>
      </c>
      <c r="B51" t="str">
        <f t="shared" si="31"/>
        <v/>
      </c>
      <c r="C51" t="str">
        <f t="shared" si="31"/>
        <v/>
      </c>
      <c r="D51" t="str">
        <f t="shared" si="31"/>
        <v/>
      </c>
      <c r="E51" t="str">
        <f t="shared" si="31"/>
        <v/>
      </c>
      <c r="F51" t="str">
        <f t="shared" si="31"/>
        <v/>
      </c>
      <c r="G51" t="str">
        <f t="shared" si="31"/>
        <v/>
      </c>
      <c r="H51" t="str">
        <f t="shared" si="31"/>
        <v/>
      </c>
      <c r="I51">
        <f t="shared" si="31"/>
        <v>26.4708250695844</v>
      </c>
      <c r="J51">
        <f t="shared" si="31"/>
        <v>21.269441146381102</v>
      </c>
      <c r="K51">
        <f t="shared" si="29"/>
        <v>16.264955442956079</v>
      </c>
    </row>
    <row r="52" spans="1:11" x14ac:dyDescent="0.4">
      <c r="A52" t="str">
        <f t="shared" ref="A52:J52" si="32">IF(A38&lt;&gt;"", discount*(B51*q + B52*(1-q)), "")</f>
        <v/>
      </c>
      <c r="B52" t="str">
        <f t="shared" si="32"/>
        <v/>
      </c>
      <c r="C52" t="str">
        <f t="shared" si="32"/>
        <v/>
      </c>
      <c r="D52" t="str">
        <f t="shared" si="32"/>
        <v/>
      </c>
      <c r="E52" t="str">
        <f t="shared" si="32"/>
        <v/>
      </c>
      <c r="F52" t="str">
        <f t="shared" si="32"/>
        <v/>
      </c>
      <c r="G52" t="str">
        <f t="shared" si="32"/>
        <v/>
      </c>
      <c r="H52">
        <f t="shared" si="32"/>
        <v>21.306095593032058</v>
      </c>
      <c r="I52">
        <f t="shared" si="32"/>
        <v>16.301615999190595</v>
      </c>
      <c r="J52">
        <f t="shared" si="32"/>
        <v>11.486554459839267</v>
      </c>
      <c r="K52">
        <f t="shared" si="29"/>
        <v>6.8537149758534355</v>
      </c>
    </row>
    <row r="53" spans="1:11" x14ac:dyDescent="0.4">
      <c r="A53" t="str">
        <f t="shared" ref="A53:J53" si="33">IF(A39&lt;&gt;"", discount*(B52*q + B53*(1-q)), "")</f>
        <v/>
      </c>
      <c r="B53" t="str">
        <f t="shared" si="33"/>
        <v/>
      </c>
      <c r="C53" t="str">
        <f t="shared" si="33"/>
        <v/>
      </c>
      <c r="D53" t="str">
        <f t="shared" si="33"/>
        <v/>
      </c>
      <c r="E53" t="str">
        <f t="shared" si="33"/>
        <v/>
      </c>
      <c r="F53" t="str">
        <f t="shared" si="33"/>
        <v/>
      </c>
      <c r="G53">
        <f t="shared" si="33"/>
        <v>16.461332989233682</v>
      </c>
      <c r="H53">
        <f t="shared" si="33"/>
        <v>11.765734820991117</v>
      </c>
      <c r="I53">
        <f t="shared" si="33"/>
        <v>7.3683105567179688</v>
      </c>
      <c r="J53">
        <f t="shared" si="33"/>
        <v>3.3746868664401788</v>
      </c>
      <c r="K53">
        <f t="shared" si="29"/>
        <v>0</v>
      </c>
    </row>
    <row r="54" spans="1:11" x14ac:dyDescent="0.4">
      <c r="A54" t="str">
        <f t="shared" ref="A54:J54" si="34">IF(A40&lt;&gt;"", discount*(B53*q + B54*(1-q)), "")</f>
        <v/>
      </c>
      <c r="B54" t="str">
        <f t="shared" si="34"/>
        <v/>
      </c>
      <c r="C54" t="str">
        <f t="shared" si="34"/>
        <v/>
      </c>
      <c r="D54" t="str">
        <f t="shared" si="34"/>
        <v/>
      </c>
      <c r="E54" t="str">
        <f t="shared" si="34"/>
        <v/>
      </c>
      <c r="F54">
        <f t="shared" si="34"/>
        <v>12.196503764406529</v>
      </c>
      <c r="G54">
        <f t="shared" si="34"/>
        <v>8.0622300199610617</v>
      </c>
      <c r="H54">
        <f t="shared" si="34"/>
        <v>4.4712668026986755</v>
      </c>
      <c r="I54">
        <f t="shared" si="34"/>
        <v>1.6616552463367822</v>
      </c>
      <c r="J54">
        <f t="shared" si="34"/>
        <v>0</v>
      </c>
      <c r="K54">
        <f t="shared" si="29"/>
        <v>0</v>
      </c>
    </row>
    <row r="55" spans="1:11" x14ac:dyDescent="0.4">
      <c r="A55" t="str">
        <f t="shared" ref="A55:J55" si="35">IF(A41&lt;&gt;"", discount*(B54*q + B55*(1-q)), "")</f>
        <v/>
      </c>
      <c r="B55" t="str">
        <f t="shared" si="35"/>
        <v/>
      </c>
      <c r="C55" t="str">
        <f t="shared" si="35"/>
        <v/>
      </c>
      <c r="D55" t="str">
        <f t="shared" si="35"/>
        <v/>
      </c>
      <c r="E55">
        <f t="shared" si="35"/>
        <v>8.6936633707681477</v>
      </c>
      <c r="F55">
        <f t="shared" si="35"/>
        <v>5.2976176330567508</v>
      </c>
      <c r="G55">
        <f t="shared" si="35"/>
        <v>2.6167792038057467</v>
      </c>
      <c r="H55">
        <f t="shared" si="35"/>
        <v>0.81817906874160551</v>
      </c>
      <c r="I55">
        <f t="shared" si="35"/>
        <v>0</v>
      </c>
      <c r="J55">
        <f t="shared" si="35"/>
        <v>0</v>
      </c>
      <c r="K55">
        <f t="shared" si="29"/>
        <v>0</v>
      </c>
    </row>
    <row r="56" spans="1:11" x14ac:dyDescent="0.4">
      <c r="A56" t="str">
        <f t="shared" ref="A56:J56" si="36">IF(A42&lt;&gt;"", discount*(B55*q + B56*(1-q)), "")</f>
        <v/>
      </c>
      <c r="B56" t="str">
        <f t="shared" si="36"/>
        <v/>
      </c>
      <c r="C56" t="str">
        <f t="shared" si="36"/>
        <v/>
      </c>
      <c r="D56">
        <f t="shared" si="36"/>
        <v>5.9887412408991425</v>
      </c>
      <c r="E56">
        <f t="shared" si="36"/>
        <v>3.3660488595960989</v>
      </c>
      <c r="F56">
        <f t="shared" si="36"/>
        <v>1.4929008455249106</v>
      </c>
      <c r="G56">
        <f t="shared" si="36"/>
        <v>0.40286153821778031</v>
      </c>
      <c r="H56">
        <f t="shared" si="36"/>
        <v>0</v>
      </c>
      <c r="I56">
        <f t="shared" si="36"/>
        <v>0</v>
      </c>
      <c r="J56">
        <f t="shared" si="36"/>
        <v>0</v>
      </c>
      <c r="K56">
        <f t="shared" si="29"/>
        <v>0</v>
      </c>
    </row>
    <row r="57" spans="1:11" x14ac:dyDescent="0.4">
      <c r="A57" t="str">
        <f t="shared" ref="A57:J57" si="37">IF(A43&lt;&gt;"", discount*(B56*q + B57*(1-q)), "")</f>
        <v/>
      </c>
      <c r="B57" t="str">
        <f t="shared" si="37"/>
        <v/>
      </c>
      <c r="C57">
        <f t="shared" si="37"/>
        <v>4.0050302768877248</v>
      </c>
      <c r="D57">
        <f t="shared" si="37"/>
        <v>2.0814971348579658</v>
      </c>
      <c r="E57">
        <f t="shared" si="37"/>
        <v>0.83574541402032076</v>
      </c>
      <c r="F57">
        <f t="shared" si="37"/>
        <v>0.19836417866912248</v>
      </c>
      <c r="G57">
        <f t="shared" si="37"/>
        <v>0</v>
      </c>
      <c r="H57">
        <f t="shared" si="37"/>
        <v>0</v>
      </c>
      <c r="I57">
        <f t="shared" si="37"/>
        <v>0</v>
      </c>
      <c r="J57">
        <f t="shared" si="37"/>
        <v>0</v>
      </c>
      <c r="K57">
        <f t="shared" si="29"/>
        <v>0</v>
      </c>
    </row>
    <row r="58" spans="1:11" x14ac:dyDescent="0.4">
      <c r="A58" t="str">
        <f t="shared" ref="A58:J58" si="38">IF(A44&lt;&gt;"", discount*(B57*q + B58*(1-q)), "")</f>
        <v/>
      </c>
      <c r="B58">
        <f t="shared" si="38"/>
        <v>2.6108386309176028</v>
      </c>
      <c r="C58">
        <f t="shared" si="38"/>
        <v>1.2588741699434078</v>
      </c>
      <c r="D58">
        <f t="shared" si="38"/>
        <v>0.46107426901618265</v>
      </c>
      <c r="E58">
        <f t="shared" si="38"/>
        <v>9.767213706512852E-2</v>
      </c>
      <c r="F58">
        <f t="shared" si="38"/>
        <v>0</v>
      </c>
      <c r="G58">
        <f t="shared" si="38"/>
        <v>0</v>
      </c>
      <c r="H58">
        <f t="shared" si="38"/>
        <v>0</v>
      </c>
      <c r="I58">
        <f t="shared" si="38"/>
        <v>0</v>
      </c>
      <c r="J58">
        <f t="shared" si="38"/>
        <v>0</v>
      </c>
      <c r="K58">
        <f t="shared" si="29"/>
        <v>0</v>
      </c>
    </row>
    <row r="59" spans="1:11" x14ac:dyDescent="0.4">
      <c r="A59">
        <f t="shared" ref="A59:J59" si="39">IF(A45&lt;&gt;"", discount*(B58*q + B59*(1-q)), "")</f>
        <v>1.6648317433973059</v>
      </c>
      <c r="B59">
        <f t="shared" si="39"/>
        <v>0.74744240454154975</v>
      </c>
      <c r="C59">
        <f t="shared" si="39"/>
        <v>0.25143178764615642</v>
      </c>
      <c r="D59">
        <f t="shared" si="39"/>
        <v>4.8092586186047268E-2</v>
      </c>
      <c r="E59">
        <f t="shared" si="39"/>
        <v>0</v>
      </c>
      <c r="F59">
        <f t="shared" si="39"/>
        <v>0</v>
      </c>
      <c r="G59">
        <f t="shared" si="39"/>
        <v>0</v>
      </c>
      <c r="H59">
        <f t="shared" si="39"/>
        <v>0</v>
      </c>
      <c r="I59">
        <f t="shared" si="39"/>
        <v>0</v>
      </c>
      <c r="J59">
        <f t="shared" si="39"/>
        <v>0</v>
      </c>
      <c r="K59">
        <f t="shared" si="29"/>
        <v>0</v>
      </c>
    </row>
    <row r="62" spans="1:11" x14ac:dyDescent="0.4">
      <c r="A62" s="9" t="s">
        <v>12</v>
      </c>
    </row>
    <row r="63" spans="1:11" x14ac:dyDescent="0.4">
      <c r="A63" t="str">
        <f>IF(A49&lt;&gt;"",MAX(A35-k,0), "")</f>
        <v/>
      </c>
      <c r="B63" t="str">
        <f t="shared" ref="B63:J63" si="40">IF(B49&lt;&gt;"",MAX(B35-k,0), "")</f>
        <v/>
      </c>
      <c r="C63" t="str">
        <f t="shared" si="40"/>
        <v/>
      </c>
      <c r="D63" t="str">
        <f t="shared" si="40"/>
        <v/>
      </c>
      <c r="E63" t="str">
        <f t="shared" si="40"/>
        <v/>
      </c>
      <c r="F63" t="str">
        <f t="shared" si="40"/>
        <v/>
      </c>
      <c r="G63" t="str">
        <f t="shared" si="40"/>
        <v/>
      </c>
      <c r="H63" t="str">
        <f t="shared" si="40"/>
        <v/>
      </c>
      <c r="I63" t="str">
        <f t="shared" si="40"/>
        <v/>
      </c>
      <c r="J63" t="str">
        <f t="shared" si="40"/>
        <v/>
      </c>
      <c r="K63">
        <f>IF(K49&lt;&gt;"",MAX(K35-k,0), "")</f>
        <v>37.422387955186593</v>
      </c>
    </row>
    <row r="64" spans="1:11" x14ac:dyDescent="0.4">
      <c r="A64" t="str">
        <f t="shared" ref="A64:J64" si="41">IF(A50&lt;&gt;"",MAX(A36-k,0), "")</f>
        <v/>
      </c>
      <c r="B64" t="str">
        <f t="shared" si="41"/>
        <v/>
      </c>
      <c r="C64" t="str">
        <f t="shared" si="41"/>
        <v/>
      </c>
      <c r="D64" t="str">
        <f t="shared" si="41"/>
        <v/>
      </c>
      <c r="E64" t="str">
        <f t="shared" si="41"/>
        <v/>
      </c>
      <c r="F64" t="str">
        <f t="shared" si="41"/>
        <v/>
      </c>
      <c r="G64" t="str">
        <f t="shared" si="41"/>
        <v/>
      </c>
      <c r="H64" t="str">
        <f t="shared" si="41"/>
        <v/>
      </c>
      <c r="I64" t="str">
        <f t="shared" si="41"/>
        <v/>
      </c>
      <c r="J64">
        <f t="shared" si="41"/>
        <v>31.845535468024622</v>
      </c>
      <c r="K64">
        <f>IF(K50&lt;&gt;"",MAX(K36-k,0), "")</f>
        <v>26.434164513349884</v>
      </c>
    </row>
    <row r="65" spans="1:11" x14ac:dyDescent="0.4">
      <c r="A65" t="str">
        <f t="shared" ref="A65:K65" si="42">IF(A51&lt;&gt;"",MAX(A37-k,0), "")</f>
        <v/>
      </c>
      <c r="B65" t="str">
        <f t="shared" si="42"/>
        <v/>
      </c>
      <c r="C65" t="str">
        <f t="shared" si="42"/>
        <v/>
      </c>
      <c r="D65" t="str">
        <f t="shared" si="42"/>
        <v/>
      </c>
      <c r="E65" t="str">
        <f t="shared" si="42"/>
        <v/>
      </c>
      <c r="F65" t="str">
        <f t="shared" si="42"/>
        <v/>
      </c>
      <c r="G65" t="str">
        <f t="shared" si="42"/>
        <v/>
      </c>
      <c r="H65" t="str">
        <f t="shared" si="42"/>
        <v/>
      </c>
      <c r="I65">
        <f t="shared" si="42"/>
        <v>26.479650148705701</v>
      </c>
      <c r="J65">
        <f t="shared" si="42"/>
        <v>21.272986348664119</v>
      </c>
      <c r="K65">
        <f t="shared" si="42"/>
        <v>16.264955442956079</v>
      </c>
    </row>
    <row r="66" spans="1:11" x14ac:dyDescent="0.4">
      <c r="A66" t="str">
        <f t="shared" ref="A66:K66" si="43">IF(A52&lt;&gt;"",MAX(A38-k,0), "")</f>
        <v/>
      </c>
      <c r="B66" t="str">
        <f t="shared" si="43"/>
        <v/>
      </c>
      <c r="C66" t="str">
        <f t="shared" si="43"/>
        <v/>
      </c>
      <c r="D66" t="str">
        <f t="shared" si="43"/>
        <v/>
      </c>
      <c r="E66" t="str">
        <f t="shared" si="43"/>
        <v/>
      </c>
      <c r="F66" t="str">
        <f t="shared" si="43"/>
        <v/>
      </c>
      <c r="G66" t="str">
        <f t="shared" si="43"/>
        <v/>
      </c>
      <c r="H66">
        <f>IF(H52&lt;&gt;"",MAX(H38-k,0), "")</f>
        <v>21.316751304534421</v>
      </c>
      <c r="I66">
        <f t="shared" si="43"/>
        <v>16.307050776936279</v>
      </c>
      <c r="J66">
        <f t="shared" si="43"/>
        <v>11.488469045126919</v>
      </c>
      <c r="K66">
        <f t="shared" si="43"/>
        <v>6.8537149758534355</v>
      </c>
    </row>
    <row r="67" spans="1:11" x14ac:dyDescent="0.4">
      <c r="A67" t="str">
        <f t="shared" ref="A67:K67" si="44">IF(A53&lt;&gt;"",MAX(A39-k,0), "")</f>
        <v/>
      </c>
      <c r="B67" t="str">
        <f t="shared" si="44"/>
        <v/>
      </c>
      <c r="C67" t="str">
        <f t="shared" si="44"/>
        <v/>
      </c>
      <c r="D67" t="str">
        <f t="shared" si="44"/>
        <v/>
      </c>
      <c r="E67" t="str">
        <f t="shared" si="44"/>
        <v/>
      </c>
      <c r="F67" t="str">
        <f t="shared" si="44"/>
        <v/>
      </c>
      <c r="G67">
        <f t="shared" si="44"/>
        <v>16.349160145033352</v>
      </c>
      <c r="H67">
        <f t="shared" si="44"/>
        <v>11.528971951584651</v>
      </c>
      <c r="I67">
        <f t="shared" si="44"/>
        <v>6.8926727067731548</v>
      </c>
      <c r="J67">
        <f t="shared" si="44"/>
        <v>2.433247094168479</v>
      </c>
      <c r="K67">
        <f t="shared" si="44"/>
        <v>0</v>
      </c>
    </row>
    <row r="68" spans="1:11" x14ac:dyDescent="0.4">
      <c r="A68" t="str">
        <f t="shared" ref="A68:K68" si="45">IF(A54&lt;&gt;"",MAX(A40-k,0), "")</f>
        <v/>
      </c>
      <c r="B68" t="str">
        <f t="shared" si="45"/>
        <v/>
      </c>
      <c r="C68" t="str">
        <f t="shared" si="45"/>
        <v/>
      </c>
      <c r="D68" t="str">
        <f t="shared" si="45"/>
        <v/>
      </c>
      <c r="E68" t="str">
        <f t="shared" si="45"/>
        <v/>
      </c>
      <c r="F68">
        <f t="shared" si="45"/>
        <v>11.569488361261648</v>
      </c>
      <c r="G68">
        <f>IF(G54&lt;&gt;"",MAX(G40-k,0), "")</f>
        <v>6.9316434257677315</v>
      </c>
      <c r="H68">
        <f t="shared" si="45"/>
        <v>2.4707310901854669</v>
      </c>
      <c r="I68">
        <f t="shared" si="45"/>
        <v>0</v>
      </c>
      <c r="J68">
        <f t="shared" si="45"/>
        <v>0</v>
      </c>
      <c r="K68">
        <f t="shared" si="45"/>
        <v>0</v>
      </c>
    </row>
    <row r="69" spans="1:11" x14ac:dyDescent="0.4">
      <c r="A69" t="str">
        <f t="shared" ref="A69:K69" si="46">IF(A55&lt;&gt;"",MAX(A41-k,0), "")</f>
        <v/>
      </c>
      <c r="B69" t="str">
        <f t="shared" si="46"/>
        <v/>
      </c>
      <c r="C69" t="str">
        <f t="shared" si="46"/>
        <v/>
      </c>
      <c r="D69" t="str">
        <f t="shared" si="46"/>
        <v/>
      </c>
      <c r="E69">
        <f t="shared" si="46"/>
        <v>6.9706271371672415</v>
      </c>
      <c r="F69">
        <f t="shared" si="46"/>
        <v>2.5082275829504397</v>
      </c>
      <c r="G69">
        <f t="shared" si="46"/>
        <v>0</v>
      </c>
      <c r="H69">
        <f t="shared" si="46"/>
        <v>0</v>
      </c>
      <c r="I69">
        <f t="shared" si="46"/>
        <v>0</v>
      </c>
      <c r="J69">
        <f t="shared" si="46"/>
        <v>0</v>
      </c>
      <c r="K69">
        <f t="shared" si="46"/>
        <v>0</v>
      </c>
    </row>
    <row r="70" spans="1:11" x14ac:dyDescent="0.4">
      <c r="A70" t="str">
        <f t="shared" ref="A70:K70" si="47">IF(A56&lt;&gt;"",MAX(A42-k,0), "")</f>
        <v/>
      </c>
      <c r="B70" t="str">
        <f t="shared" si="47"/>
        <v/>
      </c>
      <c r="C70" t="str">
        <f t="shared" si="47"/>
        <v/>
      </c>
      <c r="D70">
        <f t="shared" si="47"/>
        <v>2.5457365766297357</v>
      </c>
      <c r="E70">
        <f t="shared" si="47"/>
        <v>0</v>
      </c>
      <c r="F70">
        <f t="shared" si="47"/>
        <v>0</v>
      </c>
      <c r="G70">
        <f t="shared" si="47"/>
        <v>0</v>
      </c>
      <c r="H70">
        <f t="shared" si="47"/>
        <v>0</v>
      </c>
      <c r="I70">
        <f t="shared" si="47"/>
        <v>0</v>
      </c>
      <c r="J70">
        <f t="shared" si="47"/>
        <v>0</v>
      </c>
      <c r="K70">
        <f t="shared" si="47"/>
        <v>0</v>
      </c>
    </row>
    <row r="71" spans="1:11" x14ac:dyDescent="0.4">
      <c r="A71" t="str">
        <f t="shared" ref="A71:K71" si="48">IF(A57&lt;&gt;"",MAX(A43-k,0), "")</f>
        <v/>
      </c>
      <c r="B71" t="str">
        <f t="shared" si="48"/>
        <v/>
      </c>
      <c r="C71">
        <f t="shared" si="48"/>
        <v>0</v>
      </c>
      <c r="D71">
        <f t="shared" si="48"/>
        <v>0</v>
      </c>
      <c r="E71">
        <f t="shared" si="48"/>
        <v>0</v>
      </c>
      <c r="F71">
        <f t="shared" si="48"/>
        <v>0</v>
      </c>
      <c r="G71">
        <f t="shared" si="48"/>
        <v>0</v>
      </c>
      <c r="H71">
        <f t="shared" si="48"/>
        <v>0</v>
      </c>
      <c r="I71">
        <f t="shared" si="48"/>
        <v>0</v>
      </c>
      <c r="J71">
        <f t="shared" si="48"/>
        <v>0</v>
      </c>
      <c r="K71">
        <f t="shared" si="48"/>
        <v>0</v>
      </c>
    </row>
    <row r="72" spans="1:11" x14ac:dyDescent="0.4">
      <c r="A72" t="str">
        <f t="shared" ref="A72:K72" si="49">IF(A58&lt;&gt;"",MAX(A44-k,0), "")</f>
        <v/>
      </c>
      <c r="B72">
        <f t="shared" si="49"/>
        <v>0</v>
      </c>
      <c r="C72">
        <f t="shared" si="49"/>
        <v>0</v>
      </c>
      <c r="D72">
        <f t="shared" si="49"/>
        <v>0</v>
      </c>
      <c r="E72">
        <f t="shared" si="49"/>
        <v>0</v>
      </c>
      <c r="F72">
        <f t="shared" si="49"/>
        <v>0</v>
      </c>
      <c r="G72">
        <f t="shared" si="49"/>
        <v>0</v>
      </c>
      <c r="H72">
        <f t="shared" si="49"/>
        <v>0</v>
      </c>
      <c r="I72">
        <f t="shared" si="49"/>
        <v>0</v>
      </c>
      <c r="J72">
        <f t="shared" si="49"/>
        <v>0</v>
      </c>
      <c r="K72">
        <f t="shared" si="49"/>
        <v>0</v>
      </c>
    </row>
    <row r="73" spans="1:11" x14ac:dyDescent="0.4">
      <c r="A73">
        <f t="shared" ref="A73:K73" si="50">IF(A59&lt;&gt;"",MAX(A45-k,0), "")</f>
        <v>0</v>
      </c>
      <c r="B73">
        <f t="shared" si="50"/>
        <v>0</v>
      </c>
      <c r="C73">
        <f t="shared" si="50"/>
        <v>0</v>
      </c>
      <c r="D73">
        <f t="shared" si="50"/>
        <v>0</v>
      </c>
      <c r="E73">
        <f t="shared" si="50"/>
        <v>0</v>
      </c>
      <c r="F73">
        <f t="shared" si="50"/>
        <v>0</v>
      </c>
      <c r="G73">
        <f t="shared" si="50"/>
        <v>0</v>
      </c>
      <c r="H73">
        <f t="shared" si="50"/>
        <v>0</v>
      </c>
      <c r="I73">
        <f t="shared" si="50"/>
        <v>0</v>
      </c>
      <c r="J73">
        <f t="shared" si="50"/>
        <v>0</v>
      </c>
      <c r="K73">
        <f t="shared" si="50"/>
        <v>0</v>
      </c>
    </row>
    <row r="76" spans="1:11" x14ac:dyDescent="0.4">
      <c r="A76" s="9" t="s">
        <v>13</v>
      </c>
    </row>
    <row r="77" spans="1:11" x14ac:dyDescent="0.4">
      <c r="A77" t="str">
        <f>IF(A63&lt;&gt;"",MAX(A63,discount*(B76*q + B77*(1-q))), "")</f>
        <v/>
      </c>
      <c r="B77" t="str">
        <f>IF(B63&lt;&gt;"",MAX(B63,discount*(C76*q + C77*(1-q))), "")</f>
        <v/>
      </c>
      <c r="C77" t="str">
        <f>IF(C63&lt;&gt;"",MAX(C63,discount*(D76*q + D77*(1-q))), "")</f>
        <v/>
      </c>
      <c r="D77" t="str">
        <f>IF(D63&lt;&gt;"",MAX(D63,discount*(E76*q + E77*(1-q))), "")</f>
        <v/>
      </c>
      <c r="E77" t="str">
        <f>IF(E63&lt;&gt;"",MAX(E63,discount*(F76*q + F77*(1-q))), "")</f>
        <v/>
      </c>
      <c r="F77" t="str">
        <f>IF(F63&lt;&gt;"",MAX(F63,discount*(G76*q + G77*(1-q))), "")</f>
        <v/>
      </c>
      <c r="G77" t="str">
        <f>IF(G63&lt;&gt;"",MAX(G63,discount*(H76*q + H77*(1-q))), "")</f>
        <v/>
      </c>
      <c r="H77" t="str">
        <f>IF(H63&lt;&gt;"",MAX(H63,discount*(I76*q + I77*(1-q))), "")</f>
        <v/>
      </c>
      <c r="I77" t="str">
        <f>IF(I63&lt;&gt;"",MAX(I63,discount*(J76*q + J77*(1-q))), "")</f>
        <v/>
      </c>
      <c r="J77" t="str">
        <f>IF(J63&lt;&gt;"",MAX(J63,discount*(K76*q + K77*(1-q))), "")</f>
        <v/>
      </c>
      <c r="K77">
        <f>K49</f>
        <v>37.422387955186593</v>
      </c>
    </row>
    <row r="78" spans="1:11" x14ac:dyDescent="0.4">
      <c r="A78" t="str">
        <f>IF(A64&lt;&gt;"",MAX(A64,discount*(B77*q + B78*(1-q))), "")</f>
        <v/>
      </c>
      <c r="B78" t="str">
        <f>IF(B64&lt;&gt;"",MAX(B64,discount*(C77*q + C78*(1-q))), "")</f>
        <v/>
      </c>
      <c r="C78" t="str">
        <f>IF(C64&lt;&gt;"",MAX(C64,discount*(D77*q + D78*(1-q))), "")</f>
        <v/>
      </c>
      <c r="D78" t="str">
        <f>IF(D64&lt;&gt;"",MAX(D64,discount*(E77*q + E78*(1-q))), "")</f>
        <v/>
      </c>
      <c r="E78" t="str">
        <f>IF(E64&lt;&gt;"",MAX(E64,discount*(F77*q + F78*(1-q))), "")</f>
        <v/>
      </c>
      <c r="F78" t="str">
        <f>IF(F64&lt;&gt;"",MAX(F64,discount*(G77*q + G78*(1-q))), "")</f>
        <v/>
      </c>
      <c r="G78" t="str">
        <f>IF(G64&lt;&gt;"",MAX(G64,discount*(H77*q + H78*(1-q))), "")</f>
        <v/>
      </c>
      <c r="H78" t="str">
        <f>IF(H64&lt;&gt;"",MAX(H64,discount*(I77*q + I78*(1-q))), "")</f>
        <v/>
      </c>
      <c r="I78" t="str">
        <f>IF(I64&lt;&gt;"",MAX(I64,discount*(J77*q + J78*(1-q))), "")</f>
        <v/>
      </c>
      <c r="J78">
        <f>IF(J64&lt;&gt;"",MAX(J64,discount*(K77*q + K78*(1-q))), "")</f>
        <v>31.845535468024622</v>
      </c>
      <c r="K78">
        <f t="shared" ref="K78:K87" si="51">K50</f>
        <v>26.434164513349884</v>
      </c>
    </row>
    <row r="79" spans="1:11" x14ac:dyDescent="0.4">
      <c r="A79" t="str">
        <f>IF(A65&lt;&gt;"",MAX(A65,discount*(B78*q + B79*(1-q))), "")</f>
        <v/>
      </c>
      <c r="B79" t="str">
        <f>IF(B65&lt;&gt;"",MAX(B65,discount*(C78*q + C79*(1-q))), "")</f>
        <v/>
      </c>
      <c r="C79" t="str">
        <f>IF(C65&lt;&gt;"",MAX(C65,discount*(D78*q + D79*(1-q))), "")</f>
        <v/>
      </c>
      <c r="D79" t="str">
        <f>IF(D65&lt;&gt;"",MAX(D65,discount*(E78*q + E79*(1-q))), "")</f>
        <v/>
      </c>
      <c r="E79" t="str">
        <f>IF(E65&lt;&gt;"",MAX(E65,discount*(F78*q + F79*(1-q))), "")</f>
        <v/>
      </c>
      <c r="F79" t="str">
        <f>IF(F65&lt;&gt;"",MAX(F65,discount*(G78*q + G79*(1-q))), "")</f>
        <v/>
      </c>
      <c r="G79" t="str">
        <f>IF(G65&lt;&gt;"",MAX(G65,discount*(H78*q + H79*(1-q))), "")</f>
        <v/>
      </c>
      <c r="H79" t="str">
        <f>IF(H65&lt;&gt;"",MAX(H65,discount*(I78*q + I79*(1-q))), "")</f>
        <v/>
      </c>
      <c r="I79">
        <f>IF(I65&lt;&gt;"",MAX(I65,discount*(J78*q + J79*(1-q))), "")</f>
        <v>26.479650148705701</v>
      </c>
      <c r="J79">
        <f>IF(J65&lt;&gt;"",MAX(J65,discount*(K78*q + K79*(1-q))), "")</f>
        <v>21.272986348664119</v>
      </c>
      <c r="K79">
        <f t="shared" si="51"/>
        <v>16.264955442956079</v>
      </c>
    </row>
    <row r="80" spans="1:11" x14ac:dyDescent="0.4">
      <c r="A80" t="str">
        <f>IF(A66&lt;&gt;"",MAX(A66,discount*(B79*q + B80*(1-q))), "")</f>
        <v/>
      </c>
      <c r="B80" t="str">
        <f>IF(B66&lt;&gt;"",MAX(B66,discount*(C79*q + C80*(1-q))), "")</f>
        <v/>
      </c>
      <c r="C80" t="str">
        <f>IF(C66&lt;&gt;"",MAX(C66,discount*(D79*q + D80*(1-q))), "")</f>
        <v/>
      </c>
      <c r="D80" t="str">
        <f>IF(D66&lt;&gt;"",MAX(D66,discount*(E79*q + E80*(1-q))), "")</f>
        <v/>
      </c>
      <c r="E80" t="str">
        <f>IF(E66&lt;&gt;"",MAX(E66,discount*(F79*q + F80*(1-q))), "")</f>
        <v/>
      </c>
      <c r="F80" t="str">
        <f>IF(F66&lt;&gt;"",MAX(F66,discount*(G79*q + G80*(1-q))), "")</f>
        <v/>
      </c>
      <c r="G80" t="str">
        <f>IF(G66&lt;&gt;"",MAX(G66,discount*(H79*q + H80*(1-q))), "")</f>
        <v/>
      </c>
      <c r="H80">
        <f>IF(H66&lt;&gt;"",MAX(H66,discount*(I79*q + I80*(1-q))), "")</f>
        <v>21.316751304534421</v>
      </c>
      <c r="I80">
        <f>IF(I66&lt;&gt;"",MAX(I66,discount*(J79*q + J80*(1-q))), "")</f>
        <v>16.307050776936279</v>
      </c>
      <c r="J80">
        <f>IF(J66&lt;&gt;"",MAX(J66,discount*(K79*q + K80*(1-q))), "")</f>
        <v>11.488469045126919</v>
      </c>
      <c r="K80">
        <f t="shared" si="51"/>
        <v>6.8537149758534355</v>
      </c>
    </row>
    <row r="81" spans="1:11" x14ac:dyDescent="0.4">
      <c r="A81" t="str">
        <f>IF(A67&lt;&gt;"",MAX(A67,discount*(B80*q + B81*(1-q))), "")</f>
        <v/>
      </c>
      <c r="B81" t="str">
        <f>IF(B67&lt;&gt;"",MAX(B67,discount*(C80*q + C81*(1-q))), "")</f>
        <v/>
      </c>
      <c r="C81" t="str">
        <f>IF(C67&lt;&gt;"",MAX(C67,discount*(D80*q + D81*(1-q))), "")</f>
        <v/>
      </c>
      <c r="D81" t="str">
        <f>IF(D67&lt;&gt;"",MAX(D67,discount*(E80*q + E81*(1-q))), "")</f>
        <v/>
      </c>
      <c r="E81" t="str">
        <f>IF(E67&lt;&gt;"",MAX(E67,discount*(F80*q + F81*(1-q))), "")</f>
        <v/>
      </c>
      <c r="F81" t="str">
        <f>IF(F67&lt;&gt;"",MAX(F67,discount*(G80*q + G81*(1-q))), "")</f>
        <v/>
      </c>
      <c r="G81">
        <f>IF(G67&lt;&gt;"",MAX(G67,discount*(H80*q + H81*(1-q))), "")</f>
        <v>16.468180417891947</v>
      </c>
      <c r="H81">
        <f>IF(H67&lt;&gt;"",MAX(H67,discount*(I80*q + I81*(1-q))), "")</f>
        <v>11.76888921850095</v>
      </c>
      <c r="I81">
        <f>IF(I67&lt;&gt;"",MAX(I67,discount*(J80*q + J81*(1-q))), "")</f>
        <v>7.3692532754986129</v>
      </c>
      <c r="J81">
        <f>IF(J67&lt;&gt;"",MAX(J67,discount*(K80*q + K81*(1-q))), "")</f>
        <v>3.3746868664401788</v>
      </c>
      <c r="K81">
        <f t="shared" si="51"/>
        <v>0</v>
      </c>
    </row>
    <row r="82" spans="1:11" x14ac:dyDescent="0.4">
      <c r="A82" t="str">
        <f>IF(A68&lt;&gt;"",MAX(A68,discount*(B81*q + B82*(1-q))), "")</f>
        <v/>
      </c>
      <c r="B82" t="str">
        <f>IF(B68&lt;&gt;"",MAX(B68,discount*(C81*q + C82*(1-q))), "")</f>
        <v/>
      </c>
      <c r="C82" t="str">
        <f>IF(C68&lt;&gt;"",MAX(C68,discount*(D81*q + D82*(1-q))), "")</f>
        <v/>
      </c>
      <c r="D82" t="str">
        <f>IF(D68&lt;&gt;"",MAX(D68,discount*(E81*q + E82*(1-q))), "")</f>
        <v/>
      </c>
      <c r="E82" t="str">
        <f>IF(E68&lt;&gt;"",MAX(E68,discount*(F81*q + F82*(1-q))), "")</f>
        <v/>
      </c>
      <c r="F82">
        <f>IF(F68&lt;&gt;"",MAX(F68,discount*(G81*q + G82*(1-q))), "")</f>
        <v>12.200783041321774</v>
      </c>
      <c r="G82">
        <f>IF(G68&lt;&gt;"",MAX(G68,discount*(H81*q + H82*(1-q))), "")</f>
        <v>8.0640187550901619</v>
      </c>
      <c r="H82">
        <f>IF(H68&lt;&gt;"",MAX(H68,discount*(I81*q + I82*(1-q))), "")</f>
        <v>4.4717309860939576</v>
      </c>
      <c r="I82">
        <f>IF(I68&lt;&gt;"",MAX(I68,discount*(J81*q + J82*(1-q))), "")</f>
        <v>1.6616552463367822</v>
      </c>
      <c r="J82">
        <f>IF(J68&lt;&gt;"",MAX(J68,discount*(K81*q + K82*(1-q))), "")</f>
        <v>0</v>
      </c>
      <c r="K82">
        <f t="shared" si="51"/>
        <v>0</v>
      </c>
    </row>
    <row r="83" spans="1:11" x14ac:dyDescent="0.4">
      <c r="A83" t="str">
        <f>IF(A69&lt;&gt;"",MAX(A69,discount*(B82*q + B83*(1-q))), "")</f>
        <v/>
      </c>
      <c r="B83" t="str">
        <f>IF(B69&lt;&gt;"",MAX(B69,discount*(C82*q + C83*(1-q))), "")</f>
        <v/>
      </c>
      <c r="C83" t="str">
        <f>IF(C69&lt;&gt;"",MAX(C69,discount*(D82*q + D83*(1-q))), "")</f>
        <v/>
      </c>
      <c r="D83" t="str">
        <f>IF(D69&lt;&gt;"",MAX(D69,discount*(E82*q + E83*(1-q))), "")</f>
        <v/>
      </c>
      <c r="E83">
        <f>IF(E69&lt;&gt;"",MAX(E69,discount*(F82*q + F83*(1-q))), "")</f>
        <v>8.6962762225903081</v>
      </c>
      <c r="F83">
        <f>IF(F69&lt;&gt;"",MAX(F69,discount*(G82*q + G83*(1-q))), "")</f>
        <v>5.298614365594978</v>
      </c>
      <c r="G83">
        <f>IF(G69&lt;&gt;"",MAX(G69,discount*(H82*q + H83*(1-q))), "")</f>
        <v>2.6170077621296914</v>
      </c>
      <c r="H83">
        <f>IF(H69&lt;&gt;"",MAX(H69,discount*(I82*q + I83*(1-q))), "")</f>
        <v>0.81817906874160551</v>
      </c>
      <c r="I83">
        <f>IF(I69&lt;&gt;"",MAX(I69,discount*(J82*q + J83*(1-q))), "")</f>
        <v>0</v>
      </c>
      <c r="J83">
        <f>IF(J69&lt;&gt;"",MAX(J69,discount*(K82*q + K83*(1-q))), "")</f>
        <v>0</v>
      </c>
      <c r="K83">
        <f t="shared" si="51"/>
        <v>0</v>
      </c>
    </row>
    <row r="84" spans="1:11" x14ac:dyDescent="0.4">
      <c r="A84" t="str">
        <f>IF(A70&lt;&gt;"",MAX(A70,discount*(B83*q + B84*(1-q))), "")</f>
        <v/>
      </c>
      <c r="B84" t="str">
        <f>IF(B70&lt;&gt;"",MAX(B70,discount*(C83*q + C84*(1-q))), "")</f>
        <v/>
      </c>
      <c r="C84" t="str">
        <f>IF(C70&lt;&gt;"",MAX(C70,discount*(D83*q + D84*(1-q))), "")</f>
        <v/>
      </c>
      <c r="D84">
        <f>IF(D70&lt;&gt;"",MAX(D70,discount*(E83*q + E84*(1-q))), "")</f>
        <v>5.9903058002972243</v>
      </c>
      <c r="E84">
        <f>IF(E70&lt;&gt;"",MAX(E70,discount*(F83*q + F84*(1-q))), "")</f>
        <v>3.3665967462989861</v>
      </c>
      <c r="F84">
        <f>IF(F70&lt;&gt;"",MAX(F70,discount*(G83*q + G84*(1-q))), "")</f>
        <v>1.4930133848961495</v>
      </c>
      <c r="G84">
        <f>IF(G70&lt;&gt;"",MAX(G70,discount*(H83*q + H84*(1-q))), "")</f>
        <v>0.40286153821778031</v>
      </c>
      <c r="H84">
        <f>IF(H70&lt;&gt;"",MAX(H70,discount*(I83*q + I84*(1-q))), "")</f>
        <v>0</v>
      </c>
      <c r="I84">
        <f>IF(I70&lt;&gt;"",MAX(I70,discount*(J83*q + J84*(1-q))), "")</f>
        <v>0</v>
      </c>
      <c r="J84">
        <f>IF(J70&lt;&gt;"",MAX(J70,discount*(K83*q + K84*(1-q))), "")</f>
        <v>0</v>
      </c>
      <c r="K84">
        <f t="shared" si="51"/>
        <v>0</v>
      </c>
    </row>
    <row r="85" spans="1:11" x14ac:dyDescent="0.4">
      <c r="A85" t="str">
        <f>IF(A71&lt;&gt;"",MAX(A71,discount*(B84*q + B85*(1-q))), "")</f>
        <v/>
      </c>
      <c r="B85" t="str">
        <f>IF(B71&lt;&gt;"",MAX(B71,discount*(C84*q + C85*(1-q))), "")</f>
        <v/>
      </c>
      <c r="C85">
        <f>IF(C71&lt;&gt;"",MAX(C71,discount*(D84*q + D85*(1-q))), "")</f>
        <v>4.0059518109997363</v>
      </c>
      <c r="D85">
        <f>IF(D71&lt;&gt;"",MAX(D71,discount*(E84*q + E85*(1-q))), "")</f>
        <v>2.081795026771609</v>
      </c>
      <c r="E85">
        <f>IF(E71&lt;&gt;"",MAX(E71,discount*(F84*q + F85*(1-q))), "")</f>
        <v>0.8358008270538968</v>
      </c>
      <c r="F85">
        <f>IF(F71&lt;&gt;"",MAX(F71,discount*(G84*q + G85*(1-q))), "")</f>
        <v>0.19836417866912248</v>
      </c>
      <c r="G85">
        <f>IF(G71&lt;&gt;"",MAX(G71,discount*(H84*q + H85*(1-q))), "")</f>
        <v>0</v>
      </c>
      <c r="H85">
        <f>IF(H71&lt;&gt;"",MAX(H71,discount*(I84*q + I85*(1-q))), "")</f>
        <v>0</v>
      </c>
      <c r="I85">
        <f>IF(I71&lt;&gt;"",MAX(I71,discount*(J84*q + J85*(1-q))), "")</f>
        <v>0</v>
      </c>
      <c r="J85">
        <f>IF(J71&lt;&gt;"",MAX(J71,discount*(K84*q + K85*(1-q))), "")</f>
        <v>0</v>
      </c>
      <c r="K85">
        <f t="shared" si="51"/>
        <v>0</v>
      </c>
    </row>
    <row r="86" spans="1:11" x14ac:dyDescent="0.4">
      <c r="A86" t="str">
        <f>IF(A72&lt;&gt;"",MAX(A72,discount*(B85*q + B86*(1-q))), "")</f>
        <v/>
      </c>
      <c r="B86">
        <f>IF(B72&lt;&gt;"",MAX(B72,discount*(C85*q + C86*(1-q))), "")</f>
        <v>2.6113738403451601</v>
      </c>
      <c r="C86">
        <f>IF(C72&lt;&gt;"",MAX(C72,discount*(D85*q + D86*(1-q))), "")</f>
        <v>1.2590346938412946</v>
      </c>
      <c r="D86">
        <f>IF(D72&lt;&gt;"",MAX(D72,discount*(E85*q + E86*(1-q))), "")</f>
        <v>0.4611015537278022</v>
      </c>
      <c r="E86">
        <f>IF(E72&lt;&gt;"",MAX(E72,discount*(F85*q + F86*(1-q))), "")</f>
        <v>9.767213706512852E-2</v>
      </c>
      <c r="F86">
        <f>IF(F72&lt;&gt;"",MAX(F72,discount*(G85*q + G86*(1-q))), "")</f>
        <v>0</v>
      </c>
      <c r="G86">
        <f>IF(G72&lt;&gt;"",MAX(G72,discount*(H85*q + H86*(1-q))), "")</f>
        <v>0</v>
      </c>
      <c r="H86">
        <f>IF(H72&lt;&gt;"",MAX(H72,discount*(I85*q + I86*(1-q))), "")</f>
        <v>0</v>
      </c>
      <c r="I86">
        <f>IF(I72&lt;&gt;"",MAX(I72,discount*(J85*q + J86*(1-q))), "")</f>
        <v>0</v>
      </c>
      <c r="J86">
        <f>IF(J72&lt;&gt;"",MAX(J72,discount*(K85*q + K86*(1-q))), "")</f>
        <v>0</v>
      </c>
      <c r="K86">
        <f t="shared" si="51"/>
        <v>0</v>
      </c>
    </row>
    <row r="87" spans="1:11" x14ac:dyDescent="0.4">
      <c r="A87">
        <f>IF(A73&lt;&gt;"",MAX(A73,discount*(B86*q + B87*(1-q))), "")</f>
        <v>1.6651388420235167</v>
      </c>
      <c r="B87">
        <f>IF(B73&lt;&gt;"",MAX(B73,discount*(C86*q + C87*(1-q))), "")</f>
        <v>0.74752826193725752</v>
      </c>
      <c r="C87">
        <f>IF(C73&lt;&gt;"",MAX(C73,discount*(D86*q + D87*(1-q))), "")</f>
        <v>0.25144522231017163</v>
      </c>
      <c r="D87">
        <f>IF(D73&lt;&gt;"",MAX(D73,discount*(E86*q + E87*(1-q))), "")</f>
        <v>4.8092586186047268E-2</v>
      </c>
      <c r="E87">
        <f>IF(E73&lt;&gt;"",MAX(E73,discount*(F86*q + F87*(1-q))), "")</f>
        <v>0</v>
      </c>
      <c r="F87">
        <f>IF(F73&lt;&gt;"",MAX(F73,discount*(G86*q + G87*(1-q))), "")</f>
        <v>0</v>
      </c>
      <c r="G87">
        <f>IF(G73&lt;&gt;"",MAX(G73,discount*(H86*q + H87*(1-q))), "")</f>
        <v>0</v>
      </c>
      <c r="H87">
        <f>IF(H73&lt;&gt;"",MAX(H73,discount*(I86*q + I87*(1-q))), "")</f>
        <v>0</v>
      </c>
      <c r="I87">
        <f>IF(I73&lt;&gt;"",MAX(I73,discount*(J86*q + J87*(1-q))), "")</f>
        <v>0</v>
      </c>
      <c r="J87">
        <f>IF(J73&lt;&gt;"",MAX(J73,discount*(K86*q + K87*(1-q))), "")</f>
        <v>0</v>
      </c>
      <c r="K87">
        <f t="shared" si="51"/>
        <v>0</v>
      </c>
    </row>
  </sheetData>
  <mergeCells count="1">
    <mergeCell ref="D1:E1"/>
  </mergeCells>
  <conditionalFormatting sqref="A77:J87">
    <cfRule type="expression" dxfId="1" priority="2">
      <formula>A63&gt;A49</formula>
    </cfRule>
  </conditionalFormatting>
  <conditionalFormatting sqref="K77:K87">
    <cfRule type="expression" dxfId="0" priority="1">
      <formula>K63&gt;K49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selection activeCell="F74" sqref="F74"/>
    </sheetView>
  </sheetViews>
  <sheetFormatPr defaultRowHeight="14.6" x14ac:dyDescent="0.4"/>
  <sheetData>
    <row r="1" spans="1:17" x14ac:dyDescent="0.4">
      <c r="A1" s="2" t="s">
        <v>0</v>
      </c>
      <c r="B1" s="3">
        <f>s0</f>
        <v>100</v>
      </c>
      <c r="D1" s="11" t="s">
        <v>20</v>
      </c>
      <c r="E1" s="11"/>
      <c r="G1" s="11" t="s">
        <v>19</v>
      </c>
      <c r="H1" s="11"/>
    </row>
    <row r="2" spans="1:17" x14ac:dyDescent="0.4">
      <c r="A2" s="2" t="s">
        <v>1</v>
      </c>
      <c r="B2" s="3">
        <v>100</v>
      </c>
      <c r="D2" s="2" t="s">
        <v>14</v>
      </c>
      <c r="E2" s="5">
        <f>discount</f>
        <v>0.99983334722145067</v>
      </c>
      <c r="G2" s="2" t="s">
        <v>14</v>
      </c>
      <c r="H2" s="5">
        <f>EXP(-(rate-div)*ttm/10)</f>
        <v>0.99975003124739603</v>
      </c>
    </row>
    <row r="3" spans="1:17" x14ac:dyDescent="0.4">
      <c r="A3" s="2" t="s">
        <v>2</v>
      </c>
      <c r="B3" s="3">
        <f>rate</f>
        <v>0.02</v>
      </c>
      <c r="D3" s="2" t="s">
        <v>7</v>
      </c>
      <c r="E3" s="5">
        <f>u</f>
        <v>1.0394896104013376</v>
      </c>
      <c r="G3" s="2" t="s">
        <v>7</v>
      </c>
      <c r="H3" s="5">
        <f>EXP(sigma*SQRT(ttm/10))</f>
        <v>1.0485771656689211</v>
      </c>
    </row>
    <row r="4" spans="1:17" x14ac:dyDescent="0.4">
      <c r="A4" s="2" t="s">
        <v>3</v>
      </c>
      <c r="B4" s="3">
        <f>div</f>
        <v>0.01</v>
      </c>
      <c r="D4" s="2" t="s">
        <v>8</v>
      </c>
      <c r="E4" s="5">
        <f>d</f>
        <v>0.96201057710803761</v>
      </c>
      <c r="G4" s="2" t="s">
        <v>8</v>
      </c>
      <c r="H4" s="5">
        <f>1/H3</f>
        <v>0.95367325623772081</v>
      </c>
    </row>
    <row r="5" spans="1:17" x14ac:dyDescent="0.4">
      <c r="A5" s="2" t="s">
        <v>4</v>
      </c>
      <c r="B5" s="3">
        <f>ttm</f>
        <v>0.25</v>
      </c>
      <c r="D5" s="2" t="s">
        <v>10</v>
      </c>
      <c r="E5" s="7">
        <f>q</f>
        <v>0.49247005062451049</v>
      </c>
      <c r="G5" s="2" t="s">
        <v>10</v>
      </c>
      <c r="H5" s="7">
        <f>(1/chooser_discount-H4)/(H3-H4)</f>
        <v>0.49077825448959977</v>
      </c>
    </row>
    <row r="6" spans="1:17" x14ac:dyDescent="0.4">
      <c r="A6" s="2" t="s">
        <v>5</v>
      </c>
      <c r="B6" s="4">
        <f>sigma</f>
        <v>0.3</v>
      </c>
    </row>
    <row r="7" spans="1:17" x14ac:dyDescent="0.4">
      <c r="A7" s="2" t="s">
        <v>16</v>
      </c>
      <c r="B7" s="3">
        <f>nperiods</f>
        <v>15</v>
      </c>
    </row>
    <row r="8" spans="1:17" x14ac:dyDescent="0.4">
      <c r="A8" s="2" t="s">
        <v>21</v>
      </c>
      <c r="B8" s="3">
        <v>10</v>
      </c>
    </row>
    <row r="9" spans="1:17" x14ac:dyDescent="0.4">
      <c r="A9" s="12" t="s">
        <v>15</v>
      </c>
      <c r="B9" s="13">
        <f>A76</f>
        <v>10.822002789763831</v>
      </c>
    </row>
    <row r="10" spans="1:17" ht="15" thickBot="1" x14ac:dyDescent="0.45">
      <c r="A10" s="6">
        <v>0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>
        <v>14</v>
      </c>
      <c r="P10" s="6">
        <v>15</v>
      </c>
    </row>
    <row r="11" spans="1:17" x14ac:dyDescent="0.4">
      <c r="A11" s="9" t="s">
        <v>9</v>
      </c>
    </row>
    <row r="12" spans="1:17" ht="15" thickBot="1" x14ac:dyDescent="0.45">
      <c r="P12">
        <f>s0*u^(P$10-$Q12)*d^($Q12)</f>
        <v>178.77315075823688</v>
      </c>
      <c r="Q12" s="10">
        <v>0</v>
      </c>
    </row>
    <row r="13" spans="1:17" ht="15" thickBot="1" x14ac:dyDescent="0.45">
      <c r="O13">
        <f t="shared" ref="O13:O27" si="0">s0*u^(O$10-$Q12)*d^($Q12)</f>
        <v>171.98166193235366</v>
      </c>
      <c r="P13">
        <f t="shared" ref="P12:P27" si="1">s0*u^(P$10-$Q13)*d^($Q13)</f>
        <v>165.44817784754298</v>
      </c>
      <c r="Q13" s="10">
        <v>1</v>
      </c>
    </row>
    <row r="14" spans="1:17" ht="15" thickBot="1" x14ac:dyDescent="0.45">
      <c r="N14">
        <f t="shared" ref="N14:N27" si="2">s0*u^(N$10-$Q12)*d^($Q12)</f>
        <v>165.44817784754298</v>
      </c>
      <c r="O14">
        <f t="shared" si="0"/>
        <v>159.16289705258808</v>
      </c>
      <c r="P14">
        <f t="shared" si="1"/>
        <v>153.11639044774742</v>
      </c>
      <c r="Q14" s="10">
        <v>2</v>
      </c>
    </row>
    <row r="15" spans="1:17" ht="15" thickBot="1" x14ac:dyDescent="0.45">
      <c r="M15">
        <f t="shared" ref="M15:M27" si="3">s0*u^(M$10-$Q12)*d^($Q12)</f>
        <v>159.16289705258805</v>
      </c>
      <c r="N15">
        <f t="shared" si="2"/>
        <v>153.11639044774742</v>
      </c>
      <c r="O15">
        <f t="shared" si="0"/>
        <v>147.29958713933709</v>
      </c>
      <c r="P15">
        <f t="shared" si="1"/>
        <v>141.70376083168935</v>
      </c>
      <c r="Q15" s="10">
        <v>3</v>
      </c>
    </row>
    <row r="16" spans="1:17" ht="15" thickBot="1" x14ac:dyDescent="0.45">
      <c r="L16">
        <f t="shared" ref="L16:L27" si="4">s0*u^(L$10-$Q12)*d^($Q12)</f>
        <v>153.11639044774745</v>
      </c>
      <c r="M16">
        <f t="shared" si="3"/>
        <v>147.29958713933715</v>
      </c>
      <c r="N16">
        <f t="shared" si="2"/>
        <v>141.70376083168941</v>
      </c>
      <c r="O16">
        <f t="shared" si="0"/>
        <v>136.32051673607285</v>
      </c>
      <c r="P16">
        <f t="shared" si="1"/>
        <v>131.14177897693534</v>
      </c>
      <c r="Q16" s="10">
        <v>4</v>
      </c>
    </row>
    <row r="17" spans="1:17" ht="15" thickBot="1" x14ac:dyDescent="0.45">
      <c r="K17">
        <f t="shared" ref="K17:K27" si="5">s0*u^(K$10-$Q12)*d^($Q12)</f>
        <v>147.29958713933712</v>
      </c>
      <c r="L17">
        <f t="shared" si="4"/>
        <v>141.70376083168938</v>
      </c>
      <c r="M17">
        <f t="shared" si="3"/>
        <v>136.32051673607282</v>
      </c>
      <c r="N17">
        <f t="shared" si="2"/>
        <v>131.14177897693531</v>
      </c>
      <c r="O17">
        <f t="shared" si="0"/>
        <v>126.15977847657626</v>
      </c>
      <c r="P17">
        <f t="shared" si="1"/>
        <v>121.36704130007331</v>
      </c>
      <c r="Q17" s="10">
        <v>5</v>
      </c>
    </row>
    <row r="18" spans="1:17" ht="15" thickBot="1" x14ac:dyDescent="0.45">
      <c r="J18">
        <f t="shared" ref="J18:J27" si="6">s0*u^(J$10-$Q12)*d^($Q12)</f>
        <v>141.70376083168941</v>
      </c>
      <c r="K18">
        <f t="shared" si="5"/>
        <v>136.32051673607288</v>
      </c>
      <c r="L18">
        <f t="shared" si="4"/>
        <v>131.14177897693534</v>
      </c>
      <c r="M18">
        <f t="shared" si="3"/>
        <v>126.15977847657629</v>
      </c>
      <c r="N18">
        <f t="shared" si="2"/>
        <v>121.36704130007334</v>
      </c>
      <c r="O18">
        <f t="shared" si="0"/>
        <v>116.75637744297859</v>
      </c>
      <c r="P18">
        <f t="shared" si="1"/>
        <v>112.3208700449637</v>
      </c>
      <c r="Q18" s="10">
        <v>6</v>
      </c>
    </row>
    <row r="19" spans="1:17" ht="15" thickBot="1" x14ac:dyDescent="0.45">
      <c r="I19">
        <f t="shared" ref="I19:I27" si="7">s0*u^(I$10-$Q12)*d^($Q12)</f>
        <v>136.32051673607288</v>
      </c>
      <c r="J19">
        <f t="shared" si="6"/>
        <v>131.14177897693537</v>
      </c>
      <c r="K19">
        <f t="shared" si="5"/>
        <v>126.15977847657631</v>
      </c>
      <c r="L19">
        <f t="shared" si="4"/>
        <v>121.36704130007335</v>
      </c>
      <c r="M19">
        <f t="shared" si="3"/>
        <v>116.7563774429786</v>
      </c>
      <c r="N19">
        <f t="shared" si="2"/>
        <v>112.32087004496371</v>
      </c>
      <c r="O19">
        <f t="shared" si="0"/>
        <v>108.05386501323242</v>
      </c>
      <c r="P19">
        <f t="shared" si="1"/>
        <v>103.94896104013372</v>
      </c>
      <c r="Q19" s="10">
        <v>7</v>
      </c>
    </row>
    <row r="20" spans="1:17" ht="15" thickBot="1" x14ac:dyDescent="0.45">
      <c r="H20">
        <f t="shared" ref="H20:H27" si="8">s0*u^(H$10-$Q12)*d^($Q12)</f>
        <v>131.14177897693537</v>
      </c>
      <c r="I20">
        <f t="shared" si="7"/>
        <v>126.15977847657631</v>
      </c>
      <c r="J20">
        <f t="shared" si="6"/>
        <v>121.36704130007335</v>
      </c>
      <c r="K20">
        <f t="shared" si="5"/>
        <v>116.7563774429786</v>
      </c>
      <c r="L20">
        <f t="shared" si="4"/>
        <v>112.32087004496371</v>
      </c>
      <c r="M20">
        <f t="shared" si="3"/>
        <v>108.05386501323244</v>
      </c>
      <c r="N20">
        <f t="shared" si="2"/>
        <v>103.94896104013372</v>
      </c>
      <c r="O20">
        <f t="shared" si="0"/>
        <v>99.999999999999957</v>
      </c>
      <c r="P20">
        <f t="shared" si="1"/>
        <v>96.201057710803724</v>
      </c>
      <c r="Q20" s="10">
        <v>8</v>
      </c>
    </row>
    <row r="21" spans="1:17" ht="15" thickBot="1" x14ac:dyDescent="0.45">
      <c r="G21">
        <f t="shared" ref="G21:G27" si="9">s0*u^(G$10-$Q12)*d^($Q12)</f>
        <v>126.15977847657631</v>
      </c>
      <c r="H21">
        <f t="shared" si="8"/>
        <v>121.36704130007335</v>
      </c>
      <c r="I21">
        <f t="shared" si="7"/>
        <v>116.7563774429786</v>
      </c>
      <c r="J21">
        <f t="shared" si="6"/>
        <v>112.3208700449637</v>
      </c>
      <c r="K21">
        <f t="shared" si="5"/>
        <v>108.05386501323244</v>
      </c>
      <c r="L21">
        <f t="shared" si="4"/>
        <v>103.94896104013372</v>
      </c>
      <c r="M21">
        <f t="shared" si="3"/>
        <v>99.999999999999957</v>
      </c>
      <c r="N21">
        <f t="shared" si="2"/>
        <v>96.201057710803724</v>
      </c>
      <c r="O21">
        <f t="shared" si="0"/>
        <v>92.546435046773922</v>
      </c>
      <c r="P21">
        <f t="shared" si="1"/>
        <v>89.030649388638494</v>
      </c>
      <c r="Q21" s="10">
        <v>9</v>
      </c>
    </row>
    <row r="22" spans="1:17" ht="15" thickBot="1" x14ac:dyDescent="0.45">
      <c r="F22">
        <f t="shared" ref="F22:F27" si="10">s0*u^(F$10-$Q12)*d^($Q12)</f>
        <v>121.36704130007337</v>
      </c>
      <c r="G22">
        <f t="shared" si="9"/>
        <v>116.75637744297862</v>
      </c>
      <c r="H22">
        <f t="shared" si="8"/>
        <v>112.32087004496373</v>
      </c>
      <c r="I22">
        <f t="shared" si="7"/>
        <v>108.05386501323244</v>
      </c>
      <c r="J22">
        <f t="shared" si="6"/>
        <v>103.94896104013374</v>
      </c>
      <c r="K22">
        <f t="shared" si="5"/>
        <v>99.999999999999972</v>
      </c>
      <c r="L22">
        <f t="shared" si="4"/>
        <v>96.201057710803724</v>
      </c>
      <c r="M22">
        <f t="shared" si="3"/>
        <v>92.546435046773937</v>
      </c>
      <c r="N22">
        <f t="shared" si="2"/>
        <v>89.030649388638508</v>
      </c>
      <c r="O22">
        <f t="shared" si="0"/>
        <v>85.648426398667482</v>
      </c>
      <c r="P22">
        <f t="shared" si="1"/>
        <v>82.394692108177381</v>
      </c>
      <c r="Q22" s="10">
        <v>10</v>
      </c>
    </row>
    <row r="23" spans="1:17" ht="15" thickBot="1" x14ac:dyDescent="0.45">
      <c r="E23">
        <f>s0*u^(E$10-$Q12)*d^($Q12)</f>
        <v>116.75637744297862</v>
      </c>
      <c r="F23">
        <f t="shared" si="10"/>
        <v>112.32087004496373</v>
      </c>
      <c r="G23">
        <f t="shared" si="9"/>
        <v>108.05386501323244</v>
      </c>
      <c r="H23">
        <f t="shared" si="8"/>
        <v>103.94896104013374</v>
      </c>
      <c r="I23">
        <f t="shared" si="7"/>
        <v>99.999999999999972</v>
      </c>
      <c r="J23">
        <f t="shared" si="6"/>
        <v>96.201057710803738</v>
      </c>
      <c r="K23">
        <f t="shared" si="5"/>
        <v>92.546435046773937</v>
      </c>
      <c r="L23">
        <f t="shared" si="4"/>
        <v>89.030649388638508</v>
      </c>
      <c r="M23">
        <f t="shared" si="3"/>
        <v>85.648426398667482</v>
      </c>
      <c r="N23">
        <f t="shared" si="2"/>
        <v>82.394692108177395</v>
      </c>
      <c r="O23">
        <f t="shared" si="0"/>
        <v>79.264565305626803</v>
      </c>
      <c r="P23">
        <f t="shared" si="1"/>
        <v>76.253350213883778</v>
      </c>
      <c r="Q23" s="10">
        <v>11</v>
      </c>
    </row>
    <row r="24" spans="1:17" ht="15" thickBot="1" x14ac:dyDescent="0.45">
      <c r="D24">
        <f>s0*u^(D$10-$Q12)*d^($Q12)</f>
        <v>112.32087004496374</v>
      </c>
      <c r="E24">
        <f>s0*u^(E$10-$Q13)*d^($Q13)</f>
        <v>108.05386501323247</v>
      </c>
      <c r="F24">
        <f t="shared" si="10"/>
        <v>103.94896104013375</v>
      </c>
      <c r="G24">
        <f t="shared" si="9"/>
        <v>99.999999999999986</v>
      </c>
      <c r="H24">
        <f t="shared" si="8"/>
        <v>96.201057710803752</v>
      </c>
      <c r="I24">
        <f t="shared" si="7"/>
        <v>92.546435046773951</v>
      </c>
      <c r="J24">
        <f t="shared" si="6"/>
        <v>89.030649388638523</v>
      </c>
      <c r="K24">
        <f t="shared" si="5"/>
        <v>85.648426398667496</v>
      </c>
      <c r="L24">
        <f t="shared" si="4"/>
        <v>82.394692108177409</v>
      </c>
      <c r="M24">
        <f t="shared" si="3"/>
        <v>79.264565305626817</v>
      </c>
      <c r="N24">
        <f t="shared" si="2"/>
        <v>76.253350213883778</v>
      </c>
      <c r="O24">
        <f t="shared" si="0"/>
        <v>73.356529445679641</v>
      </c>
      <c r="P24">
        <f t="shared" si="1"/>
        <v>70.56975722668102</v>
      </c>
      <c r="Q24" s="10">
        <v>12</v>
      </c>
    </row>
    <row r="25" spans="1:17" ht="15" thickBot="1" x14ac:dyDescent="0.45">
      <c r="C25">
        <f>s0*u^(C$10-$Q12)*d^($Q12)</f>
        <v>108.05386501323247</v>
      </c>
      <c r="D25">
        <f>s0*u^(D$10-$Q13)*d^($Q13)</f>
        <v>103.94896104013377</v>
      </c>
      <c r="E25">
        <f>s0*u^(E$10-$Q14)*d^($Q14)</f>
        <v>100</v>
      </c>
      <c r="F25">
        <f t="shared" si="10"/>
        <v>96.201057710803752</v>
      </c>
      <c r="G25">
        <f t="shared" si="9"/>
        <v>92.546435046773951</v>
      </c>
      <c r="H25">
        <f t="shared" si="8"/>
        <v>89.030649388638523</v>
      </c>
      <c r="I25">
        <f t="shared" si="7"/>
        <v>85.648426398667496</v>
      </c>
      <c r="J25">
        <f t="shared" si="6"/>
        <v>82.394692108177409</v>
      </c>
      <c r="K25">
        <f t="shared" si="5"/>
        <v>79.264565305626817</v>
      </c>
      <c r="L25">
        <f t="shared" si="4"/>
        <v>76.253350213883792</v>
      </c>
      <c r="M25">
        <f t="shared" si="3"/>
        <v>73.356529445679641</v>
      </c>
      <c r="N25">
        <f t="shared" si="2"/>
        <v>70.569757226681034</v>
      </c>
      <c r="O25">
        <f t="shared" si="0"/>
        <v>67.88885287601353</v>
      </c>
      <c r="P25">
        <f t="shared" si="1"/>
        <v>65.309794534456429</v>
      </c>
      <c r="Q25" s="10">
        <v>13</v>
      </c>
    </row>
    <row r="26" spans="1:17" ht="15" thickBot="1" x14ac:dyDescent="0.45">
      <c r="B26">
        <f>s0*u^B$10</f>
        <v>103.94896104013375</v>
      </c>
      <c r="C26">
        <f>s0*u^(C$10-$Q13)*d^($Q13)</f>
        <v>99.999999999999986</v>
      </c>
      <c r="D26">
        <f>s0*u^(D$10-$Q14)*d^($Q14)</f>
        <v>96.201057710803752</v>
      </c>
      <c r="E26">
        <f>s0*u^(E$10-$Q15)*d^($Q15)</f>
        <v>92.546435046773937</v>
      </c>
      <c r="F26">
        <f t="shared" si="10"/>
        <v>89.030649388638523</v>
      </c>
      <c r="G26">
        <f t="shared" si="9"/>
        <v>85.648426398667496</v>
      </c>
      <c r="H26">
        <f t="shared" si="8"/>
        <v>82.394692108177395</v>
      </c>
      <c r="I26">
        <f t="shared" si="7"/>
        <v>79.264565305626817</v>
      </c>
      <c r="J26">
        <f t="shared" si="6"/>
        <v>76.253350213883792</v>
      </c>
      <c r="K26">
        <f t="shared" si="5"/>
        <v>73.356529445679655</v>
      </c>
      <c r="L26">
        <f t="shared" si="4"/>
        <v>70.56975722668102</v>
      </c>
      <c r="M26">
        <f t="shared" si="3"/>
        <v>67.888852876013516</v>
      </c>
      <c r="N26">
        <f t="shared" si="2"/>
        <v>65.309794534456429</v>
      </c>
      <c r="O26">
        <f t="shared" si="0"/>
        <v>62.828713130899786</v>
      </c>
      <c r="P26">
        <f t="shared" si="1"/>
        <v>60.441886578012237</v>
      </c>
      <c r="Q26" s="10">
        <v>14</v>
      </c>
    </row>
    <row r="27" spans="1:17" ht="15" thickBot="1" x14ac:dyDescent="0.45">
      <c r="A27">
        <f>s0</f>
        <v>100</v>
      </c>
      <c r="B27">
        <f>s0*d^B$10</f>
        <v>96.201057710803767</v>
      </c>
      <c r="C27">
        <f>s0*u^(C$10-$Q14)*d^($Q14)</f>
        <v>92.546435046773951</v>
      </c>
      <c r="D27">
        <f>s0*u^(D$10-$Q15)*d^($Q15)</f>
        <v>89.030649388638523</v>
      </c>
      <c r="E27">
        <f>s0*u^(E$10-$Q16)*d^($Q16)</f>
        <v>85.64842639866751</v>
      </c>
      <c r="F27">
        <f t="shared" si="10"/>
        <v>82.394692108177409</v>
      </c>
      <c r="G27">
        <f t="shared" si="9"/>
        <v>79.264565305626817</v>
      </c>
      <c r="H27">
        <f t="shared" si="8"/>
        <v>76.253350213883792</v>
      </c>
      <c r="I27">
        <f t="shared" si="7"/>
        <v>73.356529445679655</v>
      </c>
      <c r="J27">
        <f t="shared" si="6"/>
        <v>70.569757226681034</v>
      </c>
      <c r="K27">
        <f t="shared" si="5"/>
        <v>67.88885287601353</v>
      </c>
      <c r="L27">
        <f t="shared" si="4"/>
        <v>65.309794534456429</v>
      </c>
      <c r="M27">
        <f t="shared" si="3"/>
        <v>62.828713130899793</v>
      </c>
      <c r="N27">
        <f t="shared" si="2"/>
        <v>60.441886578012252</v>
      </c>
      <c r="O27">
        <f t="shared" si="0"/>
        <v>58.145734188412113</v>
      </c>
      <c r="P27">
        <f t="shared" si="1"/>
        <v>55.936811302964898</v>
      </c>
      <c r="Q27" s="10">
        <v>15</v>
      </c>
    </row>
    <row r="29" spans="1:17" x14ac:dyDescent="0.4">
      <c r="A29" s="9" t="s">
        <v>17</v>
      </c>
    </row>
    <row r="30" spans="1:17" x14ac:dyDescent="0.4">
      <c r="A30" t="str">
        <f>IF(A12&lt;&gt;"",discount*(B29*q + B30*(1-q)),"")</f>
        <v/>
      </c>
      <c r="B30" t="str">
        <f>IF(B12&lt;&gt;"",discount*(C29*q + C30*(1-q)),"")</f>
        <v/>
      </c>
      <c r="C30" t="str">
        <f>IF(C12&lt;&gt;"",discount*(D29*q + D30*(1-q)),"")</f>
        <v/>
      </c>
      <c r="D30" t="str">
        <f>IF(D12&lt;&gt;"",discount*(E29*q + E30*(1-q)),"")</f>
        <v/>
      </c>
      <c r="E30" t="str">
        <f>IF(E12&lt;&gt;"",discount*(F29*q + F30*(1-q)),"")</f>
        <v/>
      </c>
      <c r="F30" t="str">
        <f>IF(F12&lt;&gt;"",discount*(G29*q + G30*(1-q)),"")</f>
        <v/>
      </c>
      <c r="G30" t="str">
        <f>IF(G12&lt;&gt;"",discount*(H29*q + H30*(1-q)),"")</f>
        <v/>
      </c>
      <c r="H30" t="str">
        <f>IF(H12&lt;&gt;"",discount*(I29*q + I30*(1-q)),"")</f>
        <v/>
      </c>
      <c r="I30" t="str">
        <f>IF(I12&lt;&gt;"",discount*(J29*q + J30*(1-q)),"")</f>
        <v/>
      </c>
      <c r="J30" t="str">
        <f>IF(J12&lt;&gt;"",discount*(K29*q + K30*(1-q)),"")</f>
        <v/>
      </c>
      <c r="K30" t="str">
        <f>IF(K12&lt;&gt;"",discount*(L29*q + L30*(1-q)),"")</f>
        <v/>
      </c>
      <c r="L30" t="str">
        <f>IF(L12&lt;&gt;"",discount*(M29*q + M30*(1-q)),"")</f>
        <v/>
      </c>
      <c r="M30" t="str">
        <f>IF(M12&lt;&gt;"",discount*(N29*q + N30*(1-q)),"")</f>
        <v/>
      </c>
      <c r="N30" t="str">
        <f>IF(N12&lt;&gt;"",discount*(O29*q + O30*(1-q)),"")</f>
        <v/>
      </c>
      <c r="O30" t="str">
        <f>IF(O12&lt;&gt;"",discount*(P29*q + P30*(1-q)),"")</f>
        <v/>
      </c>
      <c r="P30">
        <f>MAX(P12-k_chooser,0)</f>
        <v>78.773150758236881</v>
      </c>
    </row>
    <row r="31" spans="1:17" x14ac:dyDescent="0.4">
      <c r="A31" t="str">
        <f>IF(A13&lt;&gt;"",discount*(B30*q + B31*(1-q)),"")</f>
        <v/>
      </c>
      <c r="B31" t="str">
        <f>IF(B13&lt;&gt;"",discount*(C30*q + C31*(1-q)),"")</f>
        <v/>
      </c>
      <c r="C31" t="str">
        <f>IF(C13&lt;&gt;"",discount*(D30*q + D31*(1-q)),"")</f>
        <v/>
      </c>
      <c r="D31" t="str">
        <f>IF(D13&lt;&gt;"",discount*(E30*q + E31*(1-q)),"")</f>
        <v/>
      </c>
      <c r="E31" t="str">
        <f>IF(E13&lt;&gt;"",discount*(F30*q + F31*(1-q)),"")</f>
        <v/>
      </c>
      <c r="F31" t="str">
        <f>IF(F13&lt;&gt;"",discount*(G30*q + G31*(1-q)),"")</f>
        <v/>
      </c>
      <c r="G31" t="str">
        <f>IF(G13&lt;&gt;"",discount*(H30*q + H31*(1-q)),"")</f>
        <v/>
      </c>
      <c r="H31" t="str">
        <f>IF(H13&lt;&gt;"",discount*(I30*q + I31*(1-q)),"")</f>
        <v/>
      </c>
      <c r="I31" t="str">
        <f>IF(I13&lt;&gt;"",discount*(J30*q + J31*(1-q)),"")</f>
        <v/>
      </c>
      <c r="J31" t="str">
        <f>IF(J13&lt;&gt;"",discount*(K30*q + K31*(1-q)),"")</f>
        <v/>
      </c>
      <c r="K31" t="str">
        <f>IF(K13&lt;&gt;"",discount*(L30*q + L31*(1-q)),"")</f>
        <v/>
      </c>
      <c r="L31" t="str">
        <f>IF(L13&lt;&gt;"",discount*(M30*q + M31*(1-q)),"")</f>
        <v/>
      </c>
      <c r="M31" t="str">
        <f>IF(M13&lt;&gt;"",discount*(N30*q + N31*(1-q)),"")</f>
        <v/>
      </c>
      <c r="N31" t="str">
        <f>IF(N13&lt;&gt;"",discount*(O30*q + O31*(1-q)),"")</f>
        <v/>
      </c>
      <c r="O31">
        <f>IF(O13&lt;&gt;"",discount*(P30*q + P31*(1-q)),"")</f>
        <v>71.998327210208615</v>
      </c>
      <c r="P31">
        <f>MAX(P13-k_chooser,0)</f>
        <v>65.448177847542979</v>
      </c>
    </row>
    <row r="32" spans="1:17" x14ac:dyDescent="0.4">
      <c r="A32" t="str">
        <f>IF(A14&lt;&gt;"",discount*(B31*q + B32*(1-q)),"")</f>
        <v/>
      </c>
      <c r="B32" t="str">
        <f>IF(B14&lt;&gt;"",discount*(C31*q + C32*(1-q)),"")</f>
        <v/>
      </c>
      <c r="C32" t="str">
        <f>IF(C14&lt;&gt;"",discount*(D31*q + D32*(1-q)),"")</f>
        <v/>
      </c>
      <c r="D32" t="str">
        <f>IF(D14&lt;&gt;"",discount*(E31*q + E32*(1-q)),"")</f>
        <v/>
      </c>
      <c r="E32" t="str">
        <f>IF(E14&lt;&gt;"",discount*(F31*q + F32*(1-q)),"")</f>
        <v/>
      </c>
      <c r="F32" t="str">
        <f>IF(F14&lt;&gt;"",discount*(G31*q + G32*(1-q)),"")</f>
        <v/>
      </c>
      <c r="G32" t="str">
        <f>IF(G14&lt;&gt;"",discount*(H31*q + H32*(1-q)),"")</f>
        <v/>
      </c>
      <c r="H32" t="str">
        <f>IF(H14&lt;&gt;"",discount*(I31*q + I32*(1-q)),"")</f>
        <v/>
      </c>
      <c r="I32" t="str">
        <f>IF(I14&lt;&gt;"",discount*(J31*q + J32*(1-q)),"")</f>
        <v/>
      </c>
      <c r="J32" t="str">
        <f>IF(J14&lt;&gt;"",discount*(K31*q + K32*(1-q)),"")</f>
        <v/>
      </c>
      <c r="K32" t="str">
        <f>IF(K14&lt;&gt;"",discount*(L31*q + L32*(1-q)),"")</f>
        <v/>
      </c>
      <c r="L32" t="str">
        <f>IF(L14&lt;&gt;"",discount*(M31*q + M32*(1-q)),"")</f>
        <v/>
      </c>
      <c r="M32" t="str">
        <f>IF(M14&lt;&gt;"",discount*(N31*q + N32*(1-q)),"")</f>
        <v/>
      </c>
      <c r="N32">
        <f>IF(N14&lt;&gt;"",discount*(O31*q + O32*(1-q)),"")</f>
        <v>65.481505625937999</v>
      </c>
      <c r="O32">
        <f>IF(O14&lt;&gt;"",discount*(P31*q + P32*(1-q)),"")</f>
        <v>59.179562330442998</v>
      </c>
      <c r="P32">
        <f>MAX(P14-k_chooser,0)</f>
        <v>53.11639044774742</v>
      </c>
    </row>
    <row r="33" spans="1:16" x14ac:dyDescent="0.4">
      <c r="A33" t="str">
        <f>IF(A15&lt;&gt;"",discount*(B32*q + B33*(1-q)),"")</f>
        <v/>
      </c>
      <c r="B33" t="str">
        <f>IF(B15&lt;&gt;"",discount*(C32*q + C33*(1-q)),"")</f>
        <v/>
      </c>
      <c r="C33" t="str">
        <f>IF(C15&lt;&gt;"",discount*(D32*q + D33*(1-q)),"")</f>
        <v/>
      </c>
      <c r="D33" t="str">
        <f>IF(D15&lt;&gt;"",discount*(E32*q + E33*(1-q)),"")</f>
        <v/>
      </c>
      <c r="E33" t="str">
        <f>IF(E15&lt;&gt;"",discount*(F32*q + F33*(1-q)),"")</f>
        <v/>
      </c>
      <c r="F33" t="str">
        <f>IF(F15&lt;&gt;"",discount*(G32*q + G33*(1-q)),"")</f>
        <v/>
      </c>
      <c r="G33" t="str">
        <f>IF(G15&lt;&gt;"",discount*(H32*q + H33*(1-q)),"")</f>
        <v/>
      </c>
      <c r="H33" t="str">
        <f>IF(H15&lt;&gt;"",discount*(I32*q + I33*(1-q)),"")</f>
        <v/>
      </c>
      <c r="I33" t="str">
        <f>IF(I15&lt;&gt;"",discount*(J32*q + J33*(1-q)),"")</f>
        <v/>
      </c>
      <c r="J33" t="str">
        <f>IF(J15&lt;&gt;"",discount*(K32*q + K33*(1-q)),"")</f>
        <v/>
      </c>
      <c r="K33" t="str">
        <f>IF(K15&lt;&gt;"",discount*(L32*q + L33*(1-q)),"")</f>
        <v/>
      </c>
      <c r="L33" t="str">
        <f>IF(L15&lt;&gt;"",discount*(M32*q + M33*(1-q)),"")</f>
        <v/>
      </c>
      <c r="M33">
        <f>IF(M15&lt;&gt;"",discount*(N32*q + N33*(1-q)),"")</f>
        <v>59.212884554671149</v>
      </c>
      <c r="N33">
        <f>IF(N15&lt;&gt;"",discount*(O32*q + O33*(1-q)),"")</f>
        <v>53.149718226142433</v>
      </c>
      <c r="O33">
        <f>IF(O15&lt;&gt;"",discount*(P32*q + P33*(1-q)),"")</f>
        <v>47.31625241719204</v>
      </c>
      <c r="P33">
        <f>MAX(P15-k_chooser,0)</f>
        <v>41.703760831689351</v>
      </c>
    </row>
    <row r="34" spans="1:16" x14ac:dyDescent="0.4">
      <c r="A34" t="str">
        <f>IF(A16&lt;&gt;"",discount*(B33*q + B34*(1-q)),"")</f>
        <v/>
      </c>
      <c r="B34" t="str">
        <f>IF(B16&lt;&gt;"",discount*(C33*q + C34*(1-q)),"")</f>
        <v/>
      </c>
      <c r="C34" t="str">
        <f>IF(C16&lt;&gt;"",discount*(D33*q + D34*(1-q)),"")</f>
        <v/>
      </c>
      <c r="D34" t="str">
        <f>IF(D16&lt;&gt;"",discount*(E33*q + E34*(1-q)),"")</f>
        <v/>
      </c>
      <c r="E34" t="str">
        <f>IF(E16&lt;&gt;"",discount*(F33*q + F34*(1-q)),"")</f>
        <v/>
      </c>
      <c r="F34" t="str">
        <f>IF(F16&lt;&gt;"",discount*(G33*q + G34*(1-q)),"")</f>
        <v/>
      </c>
      <c r="G34" t="str">
        <f>IF(G16&lt;&gt;"",discount*(H33*q + H34*(1-q)),"")</f>
        <v/>
      </c>
      <c r="H34" t="str">
        <f>IF(H16&lt;&gt;"",discount*(I33*q + I34*(1-q)),"")</f>
        <v/>
      </c>
      <c r="I34" t="str">
        <f>IF(I16&lt;&gt;"",discount*(J33*q + J34*(1-q)),"")</f>
        <v/>
      </c>
      <c r="J34" t="str">
        <f>IF(J16&lt;&gt;"",discount*(K33*q + K34*(1-q)),"")</f>
        <v/>
      </c>
      <c r="K34" t="str">
        <f>IF(K16&lt;&gt;"",discount*(L33*q + L34*(1-q)),"")</f>
        <v/>
      </c>
      <c r="L34">
        <f>IF(L16&lt;&gt;"",discount*(M33*q + M34*(1-q)),"")</f>
        <v>53.183034897129318</v>
      </c>
      <c r="M34">
        <f>IF(M16&lt;&gt;"",discount*(N33*q + N34*(1-q)),"")</f>
        <v>47.349574641420183</v>
      </c>
      <c r="N34">
        <f>IF(N16&lt;&gt;"",discount*(O33*q + O34*(1-q)),"")</f>
        <v>41.737088610084378</v>
      </c>
      <c r="O34">
        <f>IF(O16&lt;&gt;"",discount*(P33*q + P34*(1-q)),"")</f>
        <v>36.337182013927766</v>
      </c>
      <c r="P34">
        <f>MAX(P16-k_chooser,0)</f>
        <v>31.141778976935342</v>
      </c>
    </row>
    <row r="35" spans="1:16" x14ac:dyDescent="0.4">
      <c r="A35" t="str">
        <f>IF(A17&lt;&gt;"",discount*(B34*q + B35*(1-q)),"")</f>
        <v/>
      </c>
      <c r="B35" t="str">
        <f>IF(B17&lt;&gt;"",discount*(C34*q + C35*(1-q)),"")</f>
        <v/>
      </c>
      <c r="C35" t="str">
        <f>IF(C17&lt;&gt;"",discount*(D34*q + D35*(1-q)),"")</f>
        <v/>
      </c>
      <c r="D35" t="str">
        <f>IF(D17&lt;&gt;"",discount*(E34*q + E35*(1-q)),"")</f>
        <v/>
      </c>
      <c r="E35" t="str">
        <f>IF(E17&lt;&gt;"",discount*(F34*q + F35*(1-q)),"")</f>
        <v/>
      </c>
      <c r="F35" t="str">
        <f>IF(F17&lt;&gt;"",discount*(G34*q + G35*(1-q)),"")</f>
        <v/>
      </c>
      <c r="G35" t="str">
        <f>IF(G17&lt;&gt;"",discount*(H34*q + H35*(1-q)),"")</f>
        <v/>
      </c>
      <c r="H35" t="str">
        <f>IF(H17&lt;&gt;"",discount*(I34*q + I35*(1-q)),"")</f>
        <v/>
      </c>
      <c r="I35" t="str">
        <f>IF(I17&lt;&gt;"",discount*(J34*q + J35*(1-q)),"")</f>
        <v/>
      </c>
      <c r="J35" t="str">
        <f>IF(J17&lt;&gt;"",discount*(K34*q + K35*(1-q)),"")</f>
        <v/>
      </c>
      <c r="K35">
        <f>IF(K17&lt;&gt;"",discount*(L34*q + L35*(1-q)),"")</f>
        <v>47.382885760091284</v>
      </c>
      <c r="L35">
        <f>IF(L17&lt;&gt;"",discount*(M34*q + M35*(1-q)),"")</f>
        <v>41.77040528107127</v>
      </c>
      <c r="M35">
        <f>IF(M17&lt;&gt;"",discount*(N34*q + N35*(1-q)),"")</f>
        <v>36.370504238155902</v>
      </c>
      <c r="N35">
        <f>IF(N17&lt;&gt;"",discount*(O34*q + O35*(1-q)),"")</f>
        <v>31.17510675533034</v>
      </c>
      <c r="O35">
        <f>IF(O17&lt;&gt;"",discount*(P34*q + P35*(1-q)),"")</f>
        <v>26.176443754431208</v>
      </c>
      <c r="P35">
        <f>MAX(P17-k_chooser,0)</f>
        <v>21.367041300073311</v>
      </c>
    </row>
    <row r="36" spans="1:16" x14ac:dyDescent="0.4">
      <c r="A36" t="str">
        <f>IF(A18&lt;&gt;"",discount*(B35*q + B36*(1-q)),"")</f>
        <v/>
      </c>
      <c r="B36" t="str">
        <f>IF(B18&lt;&gt;"",discount*(C35*q + C36*(1-q)),"")</f>
        <v/>
      </c>
      <c r="C36" t="str">
        <f>IF(C18&lt;&gt;"",discount*(D35*q + D36*(1-q)),"")</f>
        <v/>
      </c>
      <c r="D36" t="str">
        <f>IF(D18&lt;&gt;"",discount*(E35*q + E36*(1-q)),"")</f>
        <v/>
      </c>
      <c r="E36" t="str">
        <f>IF(E18&lt;&gt;"",discount*(F35*q + F36*(1-q)),"")</f>
        <v/>
      </c>
      <c r="F36" t="str">
        <f>IF(F18&lt;&gt;"",discount*(G35*q + G36*(1-q)),"")</f>
        <v/>
      </c>
      <c r="G36" t="str">
        <f>IF(G18&lt;&gt;"",discount*(H35*q + H36*(1-q)),"")</f>
        <v/>
      </c>
      <c r="H36" t="str">
        <f>IF(H18&lt;&gt;"",discount*(I35*q + I36*(1-q)),"")</f>
        <v/>
      </c>
      <c r="I36" t="str">
        <f>IF(I18&lt;&gt;"",discount*(J35*q + J36*(1-q)),"")</f>
        <v/>
      </c>
      <c r="J36">
        <f>IF(J18&lt;&gt;"",discount*(K35*q + K36*(1-q)),"")</f>
        <v>41.803710848351884</v>
      </c>
      <c r="K36">
        <f>IF(K18&lt;&gt;"",discount*(L35*q + L36*(1-q)),"")</f>
        <v>36.403815356827003</v>
      </c>
      <c r="L36">
        <f>IF(L18&lt;&gt;"",discount*(M35*q + M36*(1-q)),"")</f>
        <v>31.208423426317225</v>
      </c>
      <c r="M36">
        <f>IF(M18&lt;&gt;"",discount*(N35*q + N36*(1-q)),"")</f>
        <v>26.209765978659352</v>
      </c>
      <c r="N36">
        <f>IF(N18&lt;&gt;"",discount*(O35*q + O36*(1-q)),"")</f>
        <v>21.400369078468337</v>
      </c>
      <c r="O36">
        <f>IF(O18&lt;&gt;"",discount*(P35*q + P36*(1-q)),"")</f>
        <v>16.773042720833512</v>
      </c>
      <c r="P36">
        <f>MAX(P18-k_chooser,0)</f>
        <v>12.320870044963698</v>
      </c>
    </row>
    <row r="37" spans="1:16" x14ac:dyDescent="0.4">
      <c r="A37" t="str">
        <f>IF(A19&lt;&gt;"",discount*(B36*q + B37*(1-q)),"")</f>
        <v/>
      </c>
      <c r="B37" t="str">
        <f>IF(B19&lt;&gt;"",discount*(C36*q + C37*(1-q)),"")</f>
        <v/>
      </c>
      <c r="C37" t="str">
        <f>IF(C19&lt;&gt;"",discount*(D36*q + D37*(1-q)),"")</f>
        <v/>
      </c>
      <c r="D37" t="str">
        <f>IF(D19&lt;&gt;"",discount*(E36*q + E37*(1-q)),"")</f>
        <v/>
      </c>
      <c r="E37" t="str">
        <f>IF(E19&lt;&gt;"",discount*(F36*q + F37*(1-q)),"")</f>
        <v/>
      </c>
      <c r="F37" t="str">
        <f>IF(F19&lt;&gt;"",discount*(G36*q + G37*(1-q)),"")</f>
        <v/>
      </c>
      <c r="G37" t="str">
        <f>IF(G19&lt;&gt;"",discount*(H36*q + H37*(1-q)),"")</f>
        <v/>
      </c>
      <c r="H37" t="str">
        <f>IF(H19&lt;&gt;"",discount*(I36*q + I37*(1-q)),"")</f>
        <v/>
      </c>
      <c r="I37">
        <f>IF(I19&lt;&gt;"",discount*(J36*q + J37*(1-q)),"")</f>
        <v>36.437115373642285</v>
      </c>
      <c r="J37">
        <f>IF(J19&lt;&gt;"",discount*(K36*q + K37*(1-q)),"")</f>
        <v>31.241728993597842</v>
      </c>
      <c r="K37">
        <f>IF(K19&lt;&gt;"",discount*(L36*q + L37*(1-q)),"")</f>
        <v>26.243077097330445</v>
      </c>
      <c r="L37">
        <f>IF(L19&lt;&gt;"",discount*(M36*q + M37*(1-q)),"")</f>
        <v>21.433685749455226</v>
      </c>
      <c r="M37">
        <f>IF(M19&lt;&gt;"",discount*(N36*q + N37*(1-q)),"")</f>
        <v>16.806364945061659</v>
      </c>
      <c r="N37">
        <f>IF(N19&lt;&gt;"",discount*(O36*q + O37*(1-q)),"")</f>
        <v>12.354197823358707</v>
      </c>
      <c r="O37">
        <f>IF(O19&lt;&gt;"",discount*(P36*q + P37*(1-q)),"")</f>
        <v>8.070530291087362</v>
      </c>
      <c r="P37">
        <f>MAX(P19-k_chooser,0)</f>
        <v>3.9489610401337245</v>
      </c>
    </row>
    <row r="38" spans="1:16" x14ac:dyDescent="0.4">
      <c r="A38" t="str">
        <f>IF(A20&lt;&gt;"",discount*(B37*q + B38*(1-q)),"")</f>
        <v/>
      </c>
      <c r="B38" t="str">
        <f>IF(B20&lt;&gt;"",discount*(C37*q + C38*(1-q)),"")</f>
        <v/>
      </c>
      <c r="C38" t="str">
        <f>IF(C20&lt;&gt;"",discount*(D37*q + D38*(1-q)),"")</f>
        <v/>
      </c>
      <c r="D38" t="str">
        <f>IF(D20&lt;&gt;"",discount*(E37*q + E38*(1-q)),"")</f>
        <v/>
      </c>
      <c r="E38" t="str">
        <f>IF(E20&lt;&gt;"",discount*(F37*q + F38*(1-q)),"")</f>
        <v/>
      </c>
      <c r="F38" t="str">
        <f>IF(F20&lt;&gt;"",discount*(G37*q + G38*(1-q)),"")</f>
        <v/>
      </c>
      <c r="G38" t="str">
        <f>IF(G20&lt;&gt;"",discount*(H37*q + H38*(1-q)),"")</f>
        <v/>
      </c>
      <c r="H38">
        <f>IF(H20&lt;&gt;"",discount*(I37*q + I38*(1-q)),"")</f>
        <v>31.291725790003632</v>
      </c>
      <c r="I38">
        <f>IF(I20&lt;&gt;"",discount*(J37*q + J38*(1-q)),"")</f>
        <v>26.309291650726095</v>
      </c>
      <c r="J38">
        <f>IF(J20&lt;&gt;"",discount*(K37*q + K38*(1-q)),"")</f>
        <v>21.531854528915023</v>
      </c>
      <c r="K38">
        <f>IF(K20&lt;&gt;"",discount*(L37*q + L38*(1-q)),"")</f>
        <v>16.967499108846255</v>
      </c>
      <c r="L38">
        <f>IF(L20&lt;&gt;"",discount*(M37*q + M38*(1-q)),"")</f>
        <v>12.639409679816097</v>
      </c>
      <c r="M38">
        <f>IF(M20&lt;&gt;"",discount*(N37*q + N38*(1-q)),"")</f>
        <v>8.6002511452094819</v>
      </c>
      <c r="N38">
        <f>IF(N20&lt;&gt;"",discount*(O37*q + O38*(1-q)),"")</f>
        <v>4.9605195032492864</v>
      </c>
      <c r="O38">
        <f>IF(O20&lt;&gt;"",discount*(P37*q + P38*(1-q)),"")</f>
        <v>1.9444209461838307</v>
      </c>
      <c r="P38">
        <f>MAX(P20-k_chooser,0)</f>
        <v>0</v>
      </c>
    </row>
    <row r="39" spans="1:16" x14ac:dyDescent="0.4">
      <c r="A39" t="str">
        <f>IF(A21&lt;&gt;"",discount*(B38*q + B39*(1-q)),"")</f>
        <v/>
      </c>
      <c r="B39" t="str">
        <f>IF(B21&lt;&gt;"",discount*(C38*q + C39*(1-q)),"")</f>
        <v/>
      </c>
      <c r="C39" t="str">
        <f>IF(C21&lt;&gt;"",discount*(D38*q + D39*(1-q)),"")</f>
        <v/>
      </c>
      <c r="D39" t="str">
        <f>IF(D21&lt;&gt;"",discount*(E38*q + E39*(1-q)),"")</f>
        <v/>
      </c>
      <c r="E39" t="str">
        <f>IF(E21&lt;&gt;"",discount*(F38*q + F39*(1-q)),"")</f>
        <v/>
      </c>
      <c r="F39" t="str">
        <f>IF(F21&lt;&gt;"",discount*(G38*q + G39*(1-q)),"")</f>
        <v/>
      </c>
      <c r="G39">
        <f>IF(G21&lt;&gt;"",discount*(H38*q + H39*(1-q)),"")</f>
        <v>26.408155117801616</v>
      </c>
      <c r="H39">
        <f>IF(H21&lt;&gt;"",discount*(I38*q + I39*(1-q)),"")</f>
        <v>21.678167117812617</v>
      </c>
      <c r="I39">
        <f>IF(I21&lt;&gt;"",discount*(J38*q + J39*(1-q)),"")</f>
        <v>17.191581041426613</v>
      </c>
      <c r="J39">
        <f>IF(J21&lt;&gt;"",discount*(K38*q + K39*(1-q)),"")</f>
        <v>12.98574214572775</v>
      </c>
      <c r="K39">
        <f>IF(K21&lt;&gt;"",discount*(L38*q + L39*(1-q)),"")</f>
        <v>9.1264002785404141</v>
      </c>
      <c r="L39">
        <f>IF(L21&lt;&gt;"",discount*(M38*q + M39*(1-q)),"")</f>
        <v>5.7206293947888929</v>
      </c>
      <c r="M39">
        <f>IF(M21&lt;&gt;"",discount*(N38*q + N39*(1-q)),"")</f>
        <v>2.9283331898795626</v>
      </c>
      <c r="N39">
        <f>IF(N21&lt;&gt;"",discount*(O38*q + O39*(1-q)),"")</f>
        <v>0.95740950025437432</v>
      </c>
      <c r="O39">
        <f>IF(O21&lt;&gt;"",discount*(P38*q + P39*(1-q)),"")</f>
        <v>0</v>
      </c>
      <c r="P39">
        <f>MAX(P21-k_chooser,0)</f>
        <v>0</v>
      </c>
    </row>
    <row r="40" spans="1:16" x14ac:dyDescent="0.4">
      <c r="A40" t="str">
        <f>IF(A22&lt;&gt;"",discount*(B39*q + B40*(1-q)),"")</f>
        <v/>
      </c>
      <c r="B40" t="str">
        <f>IF(B22&lt;&gt;"",discount*(C39*q + C40*(1-q)),"")</f>
        <v/>
      </c>
      <c r="C40" t="str">
        <f>IF(C22&lt;&gt;"",discount*(D39*q + D40*(1-q)),"")</f>
        <v/>
      </c>
      <c r="D40" t="str">
        <f>IF(D22&lt;&gt;"",discount*(E39*q + E40*(1-q)),"")</f>
        <v/>
      </c>
      <c r="E40" t="str">
        <f>IF(E22&lt;&gt;"",discount*(F39*q + F40*(1-q)),"")</f>
        <v/>
      </c>
      <c r="F40">
        <f>IF(F22&lt;&gt;"",discount*(G39*q + G40*(1-q)),"")</f>
        <v>21.856225391372849</v>
      </c>
      <c r="G40">
        <f>IF(G22&lt;&gt;"",discount*(H39*q + H40*(1-q)),"")</f>
        <v>17.446542656866178</v>
      </c>
      <c r="H40">
        <f>IF(H22&lt;&gt;"",discount*(I39*q + I40*(1-q)),"")</f>
        <v>13.346212586432156</v>
      </c>
      <c r="I40">
        <f>IF(I22&lt;&gt;"",discount*(J39*q + J40*(1-q)),"")</f>
        <v>9.6193305652041943</v>
      </c>
      <c r="J40">
        <f>IF(J22&lt;&gt;"",discount*(K39*q + K40*(1-q)),"")</f>
        <v>6.3559694016880801</v>
      </c>
      <c r="K40">
        <f>IF(K22&lt;&gt;"",discount*(L39*q + L40*(1-q)),"")</f>
        <v>3.6698327129334092</v>
      </c>
      <c r="L40">
        <f>IF(L22&lt;&gt;"",discount*(M39*q + M40*(1-q)),"")</f>
        <v>1.6810943986374423</v>
      </c>
      <c r="M40">
        <f>IF(M22&lt;&gt;"",discount*(N39*q + N40*(1-q)),"")</f>
        <v>0.47141692902266746</v>
      </c>
      <c r="N40">
        <f>IF(N22&lt;&gt;"",discount*(O39*q + O40*(1-q)),"")</f>
        <v>0</v>
      </c>
      <c r="O40">
        <f>IF(O22&lt;&gt;"",discount*(P39*q + P40*(1-q)),"")</f>
        <v>0</v>
      </c>
      <c r="P40">
        <f>MAX(P22-k_chooser,0)</f>
        <v>0</v>
      </c>
    </row>
    <row r="41" spans="1:16" x14ac:dyDescent="0.4">
      <c r="A41" t="str">
        <f>IF(A23&lt;&gt;"",discount*(B40*q + B41*(1-q)),"")</f>
        <v/>
      </c>
      <c r="B41" t="str">
        <f>IF(B23&lt;&gt;"",discount*(C40*q + C41*(1-q)),"")</f>
        <v/>
      </c>
      <c r="C41" t="str">
        <f>IF(C23&lt;&gt;"",discount*(D40*q + D41*(1-q)),"")</f>
        <v/>
      </c>
      <c r="D41" t="str">
        <f>IF(D23&lt;&gt;"",discount*(E40*q + E41*(1-q)),"")</f>
        <v/>
      </c>
      <c r="E41">
        <f>IF(E23&lt;&gt;"",discount*(F40*q + F41*(1-q)),"")</f>
        <v>17.716462828274782</v>
      </c>
      <c r="F41">
        <f>IF(F23&lt;&gt;"",discount*(G40*q + G41*(1-q)),"")</f>
        <v>13.705357490260802</v>
      </c>
      <c r="G41">
        <f>IF(G23&lt;&gt;"",discount*(H40*q + H41*(1-q)),"")</f>
        <v>10.079685283040424</v>
      </c>
      <c r="H41">
        <f>IF(H23&lt;&gt;"",discount*(I40*q + I41*(1-q)),"")</f>
        <v>6.9133957253611733</v>
      </c>
      <c r="I41">
        <f>IF(I23&lt;&gt;"",discount*(J40*q + J41*(1-q)),"")</f>
        <v>4.2900243547517567</v>
      </c>
      <c r="J41">
        <f>IF(J23&lt;&gt;"",discount*(K40*q + K41*(1-q)),"")</f>
        <v>2.2867908520646334</v>
      </c>
      <c r="K41">
        <f>IF(K23&lt;&gt;"",discount*(L40*q + L41*(1-q)),"")</f>
        <v>0.94553890722066358</v>
      </c>
      <c r="L41">
        <f>IF(L23&lt;&gt;"",discount*(M40*q + M41*(1-q)),"")</f>
        <v>0.23212002900547499</v>
      </c>
      <c r="M41">
        <f>IF(M23&lt;&gt;"",discount*(N40*q + N41*(1-q)),"")</f>
        <v>0</v>
      </c>
      <c r="N41">
        <f>IF(N23&lt;&gt;"",discount*(O40*q + O41*(1-q)),"")</f>
        <v>0</v>
      </c>
      <c r="O41">
        <f>IF(O23&lt;&gt;"",discount*(P40*q + P41*(1-q)),"")</f>
        <v>0</v>
      </c>
      <c r="P41">
        <f>MAX(P23-k_chooser,0)</f>
        <v>0</v>
      </c>
    </row>
    <row r="42" spans="1:16" x14ac:dyDescent="0.4">
      <c r="A42" t="str">
        <f>IF(A24&lt;&gt;"",discount*(B41*q + B42*(1-q)),"")</f>
        <v/>
      </c>
      <c r="B42" t="str">
        <f>IF(B24&lt;&gt;"",discount*(C41*q + C42*(1-q)),"")</f>
        <v/>
      </c>
      <c r="C42" t="str">
        <f>IF(C24&lt;&gt;"",discount*(D41*q + D42*(1-q)),"")</f>
        <v/>
      </c>
      <c r="D42">
        <f>IF(D24&lt;&gt;"",discount*(E41*q + E42*(1-q)),"")</f>
        <v>14.057491141684599</v>
      </c>
      <c r="E42">
        <f>IF(E24&lt;&gt;"",discount*(F41*q + F42*(1-q)),"")</f>
        <v>10.511708545999289</v>
      </c>
      <c r="F42">
        <f>IF(F24&lt;&gt;"",discount*(G41*q + G42*(1-q)),"")</f>
        <v>7.4162767162873386</v>
      </c>
      <c r="G42">
        <f>IF(G24&lt;&gt;"",discount*(H41*q + H42*(1-q)),"")</f>
        <v>4.8343348935709658</v>
      </c>
      <c r="H42">
        <f>IF(H24&lt;&gt;"",discount*(I41*q + I42*(1-q)),"")</f>
        <v>2.8185535496079068</v>
      </c>
      <c r="I42">
        <f>IF(I24&lt;&gt;"",discount*(J41*q + J42*(1-q)),"")</f>
        <v>1.3916712449890414</v>
      </c>
      <c r="J42">
        <f>IF(J24&lt;&gt;"",discount*(K41*q + K42*(1-q)),"")</f>
        <v>0.52356950199573005</v>
      </c>
      <c r="K42">
        <f>IF(K24&lt;&gt;"",discount*(L41*q + L42*(1-q)),"")</f>
        <v>0.11429311199579728</v>
      </c>
      <c r="L42">
        <f>IF(L24&lt;&gt;"",discount*(M41*q + M42*(1-q)),"")</f>
        <v>0</v>
      </c>
      <c r="M42">
        <f>IF(M24&lt;&gt;"",discount*(N41*q + N42*(1-q)),"")</f>
        <v>0</v>
      </c>
      <c r="N42">
        <f>IF(N24&lt;&gt;"",discount*(O41*q + O42*(1-q)),"")</f>
        <v>0</v>
      </c>
      <c r="O42">
        <f>IF(O24&lt;&gt;"",discount*(P41*q + P42*(1-q)),"")</f>
        <v>0</v>
      </c>
      <c r="P42">
        <f>MAX(P24-k_chooser,0)</f>
        <v>0</v>
      </c>
    </row>
    <row r="43" spans="1:16" x14ac:dyDescent="0.4">
      <c r="A43" t="str">
        <f>IF(A25&lt;&gt;"",discount*(B42*q + B43*(1-q)),"")</f>
        <v/>
      </c>
      <c r="B43" t="str">
        <f>IF(B25&lt;&gt;"",discount*(C42*q + C43*(1-q)),"")</f>
        <v/>
      </c>
      <c r="C43">
        <f>IF(C25&lt;&gt;"",discount*(D42*q + D43*(1-q)),"")</f>
        <v>10.919511534123242</v>
      </c>
      <c r="D43">
        <f>IF(D25&lt;&gt;"",discount*(E42*q + E43*(1-q)),"")</f>
        <v>7.8782310976949965</v>
      </c>
      <c r="E43">
        <f>IF(E25&lt;&gt;"",discount*(F42*q + F43*(1-q)),"")</f>
        <v>5.3254839624039629</v>
      </c>
      <c r="F43">
        <f>IF(F25&lt;&gt;"",discount*(G42*q + G43*(1-q)),"")</f>
        <v>3.2984801176325855</v>
      </c>
      <c r="G43">
        <f>IF(G25&lt;&gt;"",discount*(H42*q + H43*(1-q)),"")</f>
        <v>1.8092819182214006</v>
      </c>
      <c r="H43">
        <f>IF(H25&lt;&gt;"",discount*(I42*q + I43*(1-q)),"")</f>
        <v>0.8305525252124959</v>
      </c>
      <c r="I43">
        <f>IF(I25&lt;&gt;"",discount*(J42*q + J43*(1-q)),"")</f>
        <v>0.28635660590249162</v>
      </c>
      <c r="J43">
        <f>IF(J25&lt;&gt;"",discount*(K42*q + K43*(1-q)),"")</f>
        <v>5.6276554443200365E-2</v>
      </c>
      <c r="K43">
        <f>IF(K25&lt;&gt;"",discount*(L42*q + L43*(1-q)),"")</f>
        <v>0</v>
      </c>
      <c r="L43">
        <f>IF(L25&lt;&gt;"",discount*(M42*q + M43*(1-q)),"")</f>
        <v>0</v>
      </c>
      <c r="M43">
        <f>IF(M25&lt;&gt;"",discount*(N42*q + N43*(1-q)),"")</f>
        <v>0</v>
      </c>
      <c r="N43">
        <f>IF(N25&lt;&gt;"",discount*(O42*q + O43*(1-q)),"")</f>
        <v>0</v>
      </c>
      <c r="O43">
        <f>IF(O25&lt;&gt;"",discount*(P42*q + P43*(1-q)),"")</f>
        <v>0</v>
      </c>
      <c r="P43">
        <f>MAX(P25-k_chooser,0)</f>
        <v>0</v>
      </c>
    </row>
    <row r="44" spans="1:16" x14ac:dyDescent="0.4">
      <c r="A44" t="str">
        <f>IF(A26&lt;&gt;"",discount*(B43*q + B44*(1-q)),"")</f>
        <v/>
      </c>
      <c r="B44">
        <f>IF(B26&lt;&gt;"",discount*(C43*q + C44*(1-q)),"")</f>
        <v>8.3080102510564409</v>
      </c>
      <c r="C44">
        <f>IF(C26&lt;&gt;"",discount*(D43*q + D44*(1-q)),"")</f>
        <v>5.7767283298849428</v>
      </c>
      <c r="D44">
        <f>IF(D26&lt;&gt;"",discount*(E43*q + E44*(1-q)),"")</f>
        <v>3.7394804641551018</v>
      </c>
      <c r="E44">
        <f>IF(E26&lt;&gt;"",discount*(F43*q + F44*(1-q)),"")</f>
        <v>2.2017664329940922</v>
      </c>
      <c r="F44">
        <f>IF(F26&lt;&gt;"",discount*(G43*q + G44*(1-q)),"")</f>
        <v>1.1383185462148142</v>
      </c>
      <c r="G44">
        <f>IF(G26&lt;&gt;"",discount*(H43*q + H44*(1-q)),"")</f>
        <v>0.48763846198122024</v>
      </c>
      <c r="H44">
        <f>IF(H26&lt;&gt;"",discount*(I43*q + I44*(1-q)),"")</f>
        <v>0.15505981034315985</v>
      </c>
      <c r="I44">
        <f>IF(I26&lt;&gt;"",discount*(J43*q + J44*(1-q)),"")</f>
        <v>2.7709898914249107E-2</v>
      </c>
      <c r="J44">
        <f>IF(J26&lt;&gt;"",discount*(K43*q + K44*(1-q)),"")</f>
        <v>0</v>
      </c>
      <c r="K44">
        <f>IF(K26&lt;&gt;"",discount*(L43*q + L44*(1-q)),"")</f>
        <v>0</v>
      </c>
      <c r="L44">
        <f>IF(L26&lt;&gt;"",discount*(M43*q + M44*(1-q)),"")</f>
        <v>0</v>
      </c>
      <c r="M44">
        <f>IF(M26&lt;&gt;"",discount*(N43*q + N44*(1-q)),"")</f>
        <v>0</v>
      </c>
      <c r="N44">
        <f>IF(N26&lt;&gt;"",discount*(O43*q + O44*(1-q)),"")</f>
        <v>0</v>
      </c>
      <c r="O44">
        <f>IF(O26&lt;&gt;"",discount*(P43*q + P44*(1-q)),"")</f>
        <v>0</v>
      </c>
      <c r="P44">
        <f>MAX(P26-k_chooser,0)</f>
        <v>0</v>
      </c>
    </row>
    <row r="45" spans="1:16" x14ac:dyDescent="0.4">
      <c r="A45">
        <f>IF(A27&lt;&gt;"",discount*(B44*q + B45*(1-q)),"")</f>
        <v>6.1965925550200298</v>
      </c>
      <c r="B45">
        <f>IF(B27&lt;&gt;"",discount*(C44*q + C45*(1-q)),"")</f>
        <v>4.1498618557965834</v>
      </c>
      <c r="C45">
        <f>IF(C27&lt;&gt;"",discount*(D44*q + D45*(1-q)),"")</f>
        <v>2.5726321483560577</v>
      </c>
      <c r="D45">
        <f>IF(D27&lt;&gt;"",discount*(E44*q + E45*(1-q)),"")</f>
        <v>1.4412525280961592</v>
      </c>
      <c r="E45">
        <f>IF(E27&lt;&gt;"",discount*(F44*q + F45*(1-q)),"")</f>
        <v>0.7037786254563283</v>
      </c>
      <c r="F45">
        <f>IF(F27&lt;&gt;"",discount*(G44*q + G45*(1-q)),"")</f>
        <v>0.28236390732066352</v>
      </c>
      <c r="G45">
        <f>IF(G27&lt;&gt;"",discount*(H44*q + H45*(1-q)),"")</f>
        <v>8.327318198162964E-2</v>
      </c>
      <c r="H45">
        <f>IF(H27&lt;&gt;"",discount*(I44*q + I45*(1-q)),"")</f>
        <v>1.3644021128068159E-2</v>
      </c>
      <c r="I45">
        <f>IF(I27&lt;&gt;"",discount*(J44*q + J45*(1-q)),"")</f>
        <v>0</v>
      </c>
      <c r="J45">
        <f>IF(J27&lt;&gt;"",discount*(K44*q + K45*(1-q)),"")</f>
        <v>0</v>
      </c>
      <c r="K45">
        <f>IF(K27&lt;&gt;"",discount*(L44*q + L45*(1-q)),"")</f>
        <v>0</v>
      </c>
      <c r="L45">
        <f>IF(L27&lt;&gt;"",discount*(M44*q + M45*(1-q)),"")</f>
        <v>0</v>
      </c>
      <c r="M45">
        <f>IF(M27&lt;&gt;"",discount*(N44*q + N45*(1-q)),"")</f>
        <v>0</v>
      </c>
      <c r="N45">
        <f>IF(N27&lt;&gt;"",discount*(O44*q + O45*(1-q)),"")</f>
        <v>0</v>
      </c>
      <c r="O45">
        <f>IF(O27&lt;&gt;"",discount*(P44*q + P45*(1-q)),"")</f>
        <v>0</v>
      </c>
      <c r="P45">
        <f>MAX(P27-k_chooser,0)</f>
        <v>0</v>
      </c>
    </row>
    <row r="47" spans="1:16" x14ac:dyDescent="0.4">
      <c r="A47" s="9" t="s">
        <v>18</v>
      </c>
    </row>
    <row r="48" spans="1:16" x14ac:dyDescent="0.4">
      <c r="A48" t="str">
        <f t="shared" ref="A48" si="11">IF(A30&lt;&gt;"",discount*(B47*q + B48*(1-q)),"")</f>
        <v/>
      </c>
      <c r="B48" t="str">
        <f t="shared" ref="B48:O48" si="12">IF(B30&lt;&gt;"",discount*(C47*q + C48*(1-q)),"")</f>
        <v/>
      </c>
      <c r="C48" t="str">
        <f t="shared" si="12"/>
        <v/>
      </c>
      <c r="D48" t="str">
        <f t="shared" si="12"/>
        <v/>
      </c>
      <c r="E48" t="str">
        <f t="shared" si="12"/>
        <v/>
      </c>
      <c r="F48" t="str">
        <f t="shared" si="12"/>
        <v/>
      </c>
      <c r="G48" t="str">
        <f t="shared" si="12"/>
        <v/>
      </c>
      <c r="H48" t="str">
        <f t="shared" si="12"/>
        <v/>
      </c>
      <c r="I48" t="str">
        <f t="shared" si="12"/>
        <v/>
      </c>
      <c r="J48" t="str">
        <f t="shared" si="12"/>
        <v/>
      </c>
      <c r="K48" t="str">
        <f t="shared" si="12"/>
        <v/>
      </c>
      <c r="L48" t="str">
        <f t="shared" si="12"/>
        <v/>
      </c>
      <c r="M48" t="str">
        <f t="shared" si="12"/>
        <v/>
      </c>
      <c r="N48" t="str">
        <f t="shared" si="12"/>
        <v/>
      </c>
      <c r="O48" t="str">
        <f t="shared" si="12"/>
        <v/>
      </c>
      <c r="P48">
        <f>MAX(k_chooser - P12,0)</f>
        <v>0</v>
      </c>
    </row>
    <row r="49" spans="1:16" x14ac:dyDescent="0.4">
      <c r="A49" t="str">
        <f t="shared" ref="A49:O49" si="13">IF(A31&lt;&gt;"",discount*(B48*q + B49*(1-q)),"")</f>
        <v/>
      </c>
      <c r="B49" t="str">
        <f t="shared" si="13"/>
        <v/>
      </c>
      <c r="C49" t="str">
        <f t="shared" si="13"/>
        <v/>
      </c>
      <c r="D49" t="str">
        <f t="shared" si="13"/>
        <v/>
      </c>
      <c r="E49" t="str">
        <f t="shared" si="13"/>
        <v/>
      </c>
      <c r="F49" t="str">
        <f t="shared" si="13"/>
        <v/>
      </c>
      <c r="G49" t="str">
        <f t="shared" si="13"/>
        <v/>
      </c>
      <c r="H49" t="str">
        <f t="shared" si="13"/>
        <v/>
      </c>
      <c r="I49" t="str">
        <f t="shared" si="13"/>
        <v/>
      </c>
      <c r="J49" t="str">
        <f t="shared" si="13"/>
        <v/>
      </c>
      <c r="K49" t="str">
        <f t="shared" si="13"/>
        <v/>
      </c>
      <c r="L49" t="str">
        <f t="shared" si="13"/>
        <v/>
      </c>
      <c r="M49" t="str">
        <f t="shared" si="13"/>
        <v/>
      </c>
      <c r="N49" t="str">
        <f t="shared" si="13"/>
        <v/>
      </c>
      <c r="O49">
        <f t="shared" si="13"/>
        <v>0</v>
      </c>
      <c r="P49">
        <f>MAX(k_chooser - P13,0)</f>
        <v>0</v>
      </c>
    </row>
    <row r="50" spans="1:16" x14ac:dyDescent="0.4">
      <c r="A50" t="str">
        <f t="shared" ref="A50:O50" si="14">IF(A32&lt;&gt;"",discount*(B49*q + B50*(1-q)),"")</f>
        <v/>
      </c>
      <c r="B50" t="str">
        <f t="shared" si="14"/>
        <v/>
      </c>
      <c r="C50" t="str">
        <f t="shared" si="14"/>
        <v/>
      </c>
      <c r="D50" t="str">
        <f t="shared" si="14"/>
        <v/>
      </c>
      <c r="E50" t="str">
        <f t="shared" si="14"/>
        <v/>
      </c>
      <c r="F50" t="str">
        <f t="shared" si="14"/>
        <v/>
      </c>
      <c r="G50" t="str">
        <f t="shared" si="14"/>
        <v/>
      </c>
      <c r="H50" t="str">
        <f t="shared" si="14"/>
        <v/>
      </c>
      <c r="I50" t="str">
        <f t="shared" si="14"/>
        <v/>
      </c>
      <c r="J50" t="str">
        <f t="shared" si="14"/>
        <v/>
      </c>
      <c r="K50" t="str">
        <f t="shared" si="14"/>
        <v/>
      </c>
      <c r="L50" t="str">
        <f t="shared" si="14"/>
        <v/>
      </c>
      <c r="M50" t="str">
        <f t="shared" si="14"/>
        <v/>
      </c>
      <c r="N50">
        <f t="shared" si="14"/>
        <v>0</v>
      </c>
      <c r="O50">
        <f t="shared" si="14"/>
        <v>0</v>
      </c>
      <c r="P50">
        <f>MAX(k_chooser - P14,0)</f>
        <v>0</v>
      </c>
    </row>
    <row r="51" spans="1:16" x14ac:dyDescent="0.4">
      <c r="A51" t="str">
        <f t="shared" ref="A51:O51" si="15">IF(A33&lt;&gt;"",discount*(B50*q + B51*(1-q)),"")</f>
        <v/>
      </c>
      <c r="B51" t="str">
        <f t="shared" si="15"/>
        <v/>
      </c>
      <c r="C51" t="str">
        <f t="shared" si="15"/>
        <v/>
      </c>
      <c r="D51" t="str">
        <f t="shared" si="15"/>
        <v/>
      </c>
      <c r="E51" t="str">
        <f t="shared" si="15"/>
        <v/>
      </c>
      <c r="F51" t="str">
        <f t="shared" si="15"/>
        <v/>
      </c>
      <c r="G51" t="str">
        <f t="shared" si="15"/>
        <v/>
      </c>
      <c r="H51" t="str">
        <f t="shared" si="15"/>
        <v/>
      </c>
      <c r="I51" t="str">
        <f t="shared" si="15"/>
        <v/>
      </c>
      <c r="J51" t="str">
        <f t="shared" si="15"/>
        <v/>
      </c>
      <c r="K51" t="str">
        <f t="shared" si="15"/>
        <v/>
      </c>
      <c r="L51" t="str">
        <f t="shared" si="15"/>
        <v/>
      </c>
      <c r="M51">
        <f t="shared" si="15"/>
        <v>0</v>
      </c>
      <c r="N51">
        <f t="shared" si="15"/>
        <v>0</v>
      </c>
      <c r="O51">
        <f t="shared" si="15"/>
        <v>0</v>
      </c>
      <c r="P51">
        <f>MAX(k_chooser - P15,0)</f>
        <v>0</v>
      </c>
    </row>
    <row r="52" spans="1:16" x14ac:dyDescent="0.4">
      <c r="A52" t="str">
        <f t="shared" ref="A52:O52" si="16">IF(A34&lt;&gt;"",discount*(B51*q + B52*(1-q)),"")</f>
        <v/>
      </c>
      <c r="B52" t="str">
        <f t="shared" si="16"/>
        <v/>
      </c>
      <c r="C52" t="str">
        <f t="shared" si="16"/>
        <v/>
      </c>
      <c r="D52" t="str">
        <f t="shared" si="16"/>
        <v/>
      </c>
      <c r="E52" t="str">
        <f t="shared" si="16"/>
        <v/>
      </c>
      <c r="F52" t="str">
        <f t="shared" si="16"/>
        <v/>
      </c>
      <c r="G52" t="str">
        <f t="shared" si="16"/>
        <v/>
      </c>
      <c r="H52" t="str">
        <f t="shared" si="16"/>
        <v/>
      </c>
      <c r="I52" t="str">
        <f t="shared" si="16"/>
        <v/>
      </c>
      <c r="J52" t="str">
        <f t="shared" si="16"/>
        <v/>
      </c>
      <c r="K52" t="str">
        <f t="shared" si="16"/>
        <v/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>MAX(k_chooser - P16,0)</f>
        <v>0</v>
      </c>
    </row>
    <row r="53" spans="1:16" x14ac:dyDescent="0.4">
      <c r="A53" t="str">
        <f t="shared" ref="A53:O53" si="17">IF(A35&lt;&gt;"",discount*(B52*q + B53*(1-q)),"")</f>
        <v/>
      </c>
      <c r="B53" t="str">
        <f t="shared" si="17"/>
        <v/>
      </c>
      <c r="C53" t="str">
        <f t="shared" si="17"/>
        <v/>
      </c>
      <c r="D53" t="str">
        <f t="shared" si="17"/>
        <v/>
      </c>
      <c r="E53" t="str">
        <f t="shared" si="17"/>
        <v/>
      </c>
      <c r="F53" t="str">
        <f t="shared" si="17"/>
        <v/>
      </c>
      <c r="G53" t="str">
        <f t="shared" si="17"/>
        <v/>
      </c>
      <c r="H53" t="str">
        <f t="shared" si="17"/>
        <v/>
      </c>
      <c r="I53" t="str">
        <f t="shared" si="17"/>
        <v/>
      </c>
      <c r="J53" t="str">
        <f t="shared" si="17"/>
        <v/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>MAX(k_chooser - P17,0)</f>
        <v>0</v>
      </c>
    </row>
    <row r="54" spans="1:16" x14ac:dyDescent="0.4">
      <c r="A54" t="str">
        <f t="shared" ref="A54:O54" si="18">IF(A36&lt;&gt;"",discount*(B53*q + B54*(1-q)),"")</f>
        <v/>
      </c>
      <c r="B54" t="str">
        <f t="shared" si="18"/>
        <v/>
      </c>
      <c r="C54" t="str">
        <f t="shared" si="18"/>
        <v/>
      </c>
      <c r="D54" t="str">
        <f t="shared" si="18"/>
        <v/>
      </c>
      <c r="E54" t="str">
        <f t="shared" si="18"/>
        <v/>
      </c>
      <c r="F54" t="str">
        <f t="shared" si="1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>MAX(k_chooser - P18,0)</f>
        <v>0</v>
      </c>
    </row>
    <row r="55" spans="1:16" x14ac:dyDescent="0.4">
      <c r="A55" t="str">
        <f t="shared" ref="A55:O55" si="19">IF(A37&lt;&gt;"",discount*(B54*q + B55*(1-q)),"")</f>
        <v/>
      </c>
      <c r="B55" t="str">
        <f t="shared" si="19"/>
        <v/>
      </c>
      <c r="C55" t="str">
        <f t="shared" si="19"/>
        <v/>
      </c>
      <c r="D55" t="str">
        <f t="shared" si="19"/>
        <v/>
      </c>
      <c r="E55" t="str">
        <f t="shared" si="19"/>
        <v/>
      </c>
      <c r="F55" t="str">
        <f t="shared" si="19"/>
        <v/>
      </c>
      <c r="G55" t="str">
        <f t="shared" si="19"/>
        <v/>
      </c>
      <c r="H55" t="str">
        <f t="shared" si="19"/>
        <v/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>MAX(k_chooser - P19,0)</f>
        <v>0</v>
      </c>
    </row>
    <row r="56" spans="1:16" x14ac:dyDescent="0.4">
      <c r="A56" t="str">
        <f t="shared" ref="A56:O56" si="20">IF(A38&lt;&gt;"",discount*(B55*q + B56*(1-q)),"")</f>
        <v/>
      </c>
      <c r="B56" t="str">
        <f t="shared" si="20"/>
        <v/>
      </c>
      <c r="C56" t="str">
        <f t="shared" si="20"/>
        <v/>
      </c>
      <c r="D56" t="str">
        <f t="shared" si="20"/>
        <v/>
      </c>
      <c r="E56" t="str">
        <f t="shared" si="20"/>
        <v/>
      </c>
      <c r="F56" t="str">
        <f t="shared" si="20"/>
        <v/>
      </c>
      <c r="G56" t="str">
        <f t="shared" si="20"/>
        <v/>
      </c>
      <c r="H56">
        <f t="shared" si="20"/>
        <v>1.6702329130839102E-2</v>
      </c>
      <c r="I56">
        <f t="shared" si="20"/>
        <v>3.2914536580365486E-2</v>
      </c>
      <c r="J56">
        <f t="shared" si="20"/>
        <v>6.48632121791861E-2</v>
      </c>
      <c r="K56">
        <f t="shared" si="20"/>
        <v>0.12782304511350343</v>
      </c>
      <c r="L56">
        <f t="shared" si="20"/>
        <v>0.25189518547050394</v>
      </c>
      <c r="M56">
        <f t="shared" si="20"/>
        <v>0.49639862989398048</v>
      </c>
      <c r="N56">
        <f t="shared" si="20"/>
        <v>0.97823068472055019</v>
      </c>
      <c r="O56">
        <f t="shared" si="20"/>
        <v>1.9277556683289321</v>
      </c>
      <c r="P56">
        <f>MAX(k_chooser - P20,0)</f>
        <v>3.7989422891962761</v>
      </c>
    </row>
    <row r="57" spans="1:16" x14ac:dyDescent="0.4">
      <c r="A57" t="str">
        <f t="shared" ref="A57:O57" si="21">IF(A39&lt;&gt;"",discount*(B56*q + B57*(1-q)),"")</f>
        <v/>
      </c>
      <c r="B57" t="str">
        <f t="shared" si="21"/>
        <v/>
      </c>
      <c r="C57" t="str">
        <f t="shared" si="21"/>
        <v/>
      </c>
      <c r="D57" t="str">
        <f t="shared" si="21"/>
        <v/>
      </c>
      <c r="E57" t="str">
        <f t="shared" si="21"/>
        <v/>
      </c>
      <c r="F57" t="str">
        <f t="shared" si="21"/>
        <v/>
      </c>
      <c r="G57">
        <f t="shared" si="21"/>
        <v>9.8489084996414913E-2</v>
      </c>
      <c r="H57">
        <f t="shared" si="21"/>
        <v>0.17788133380182092</v>
      </c>
      <c r="I57">
        <f t="shared" si="21"/>
        <v>0.3186049608785777</v>
      </c>
      <c r="J57">
        <f t="shared" si="21"/>
        <v>0.56492208410154554</v>
      </c>
      <c r="K57">
        <f t="shared" si="21"/>
        <v>0.98923664455381932</v>
      </c>
      <c r="L57">
        <f t="shared" si="21"/>
        <v>1.7050239052732725</v>
      </c>
      <c r="M57">
        <f t="shared" si="21"/>
        <v>2.8783456877965241</v>
      </c>
      <c r="N57">
        <f t="shared" si="21"/>
        <v>4.723024011055637</v>
      </c>
      <c r="O57">
        <f t="shared" si="21"/>
        <v>7.4368996753711434</v>
      </c>
      <c r="P57">
        <f>MAX(k_chooser - P21,0)</f>
        <v>10.969350611361506</v>
      </c>
    </row>
    <row r="58" spans="1:16" x14ac:dyDescent="0.4">
      <c r="A58" t="str">
        <f t="shared" ref="A58:O58" si="22">IF(A40&lt;&gt;"",discount*(B57*q + B58*(1-q)),"")</f>
        <v/>
      </c>
      <c r="B58" t="str">
        <f t="shared" si="22"/>
        <v/>
      </c>
      <c r="C58" t="str">
        <f t="shared" si="22"/>
        <v/>
      </c>
      <c r="D58" t="str">
        <f t="shared" si="22"/>
        <v/>
      </c>
      <c r="E58" t="str">
        <f t="shared" si="22"/>
        <v/>
      </c>
      <c r="F58">
        <f t="shared" si="22"/>
        <v>0.32265623639337304</v>
      </c>
      <c r="G58">
        <f t="shared" si="22"/>
        <v>0.54027765765866709</v>
      </c>
      <c r="H58">
        <f t="shared" si="22"/>
        <v>0.89209805753099536</v>
      </c>
      <c r="I58">
        <f t="shared" si="22"/>
        <v>1.4488669144023172</v>
      </c>
      <c r="J58">
        <f t="shared" si="22"/>
        <v>2.3070583448918507</v>
      </c>
      <c r="K58">
        <f t="shared" si="22"/>
        <v>3.5865340921792779</v>
      </c>
      <c r="L58">
        <f t="shared" si="22"/>
        <v>5.4133922384518192</v>
      </c>
      <c r="M58">
        <f t="shared" si="22"/>
        <v>7.8749943801656697</v>
      </c>
      <c r="N58">
        <f t="shared" si="22"/>
        <v>10.936022832966492</v>
      </c>
      <c r="O58">
        <f t="shared" si="22"/>
        <v>14.33490832347759</v>
      </c>
      <c r="P58">
        <f>MAX(k_chooser - P22,0)</f>
        <v>17.605307891822619</v>
      </c>
    </row>
    <row r="59" spans="1:16" x14ac:dyDescent="0.4">
      <c r="A59" t="str">
        <f t="shared" ref="A59:O59" si="23">IF(A41&lt;&gt;"",discount*(B58*q + B59*(1-q)),"")</f>
        <v/>
      </c>
      <c r="B59" t="str">
        <f t="shared" si="23"/>
        <v/>
      </c>
      <c r="C59" t="str">
        <f t="shared" si="23"/>
        <v/>
      </c>
      <c r="D59" t="str">
        <f t="shared" si="23"/>
        <v/>
      </c>
      <c r="E59">
        <f t="shared" si="23"/>
        <v>0.77692000486484059</v>
      </c>
      <c r="F59">
        <f t="shared" si="23"/>
        <v>1.2179595903909577</v>
      </c>
      <c r="G59">
        <f t="shared" si="23"/>
        <v>1.8759327135790751</v>
      </c>
      <c r="H59">
        <f t="shared" si="23"/>
        <v>2.831190201289989</v>
      </c>
      <c r="I59">
        <f t="shared" si="23"/>
        <v>4.1734257171823437</v>
      </c>
      <c r="J59">
        <f t="shared" si="23"/>
        <v>5.9857831245983997</v>
      </c>
      <c r="K59">
        <f t="shared" si="23"/>
        <v>8.315805239692569</v>
      </c>
      <c r="L59">
        <f t="shared" si="23"/>
        <v>11.134826190985079</v>
      </c>
      <c r="M59">
        <f t="shared" si="23"/>
        <v>14.301586099249446</v>
      </c>
      <c r="N59">
        <f t="shared" si="23"/>
        <v>17.571980113427603</v>
      </c>
      <c r="O59">
        <f t="shared" si="23"/>
        <v>20.718769416518263</v>
      </c>
      <c r="P59">
        <f>MAX(k_chooser - P23,0)</f>
        <v>23.746649786116222</v>
      </c>
    </row>
    <row r="60" spans="1:16" x14ac:dyDescent="0.4">
      <c r="A60" t="str">
        <f t="shared" ref="A60:O60" si="24">IF(A42&lt;&gt;"",discount*(B59*q + B60*(1-q)),"")</f>
        <v/>
      </c>
      <c r="B60" t="str">
        <f t="shared" si="24"/>
        <v/>
      </c>
      <c r="C60" t="str">
        <f t="shared" si="24"/>
        <v/>
      </c>
      <c r="D60">
        <f t="shared" si="24"/>
        <v>1.5368209634541916</v>
      </c>
      <c r="E60">
        <f t="shared" si="24"/>
        <v>2.274678152335508</v>
      </c>
      <c r="F60">
        <f t="shared" si="24"/>
        <v>3.3007878212474715</v>
      </c>
      <c r="G60">
        <f t="shared" si="24"/>
        <v>4.6844473373420801</v>
      </c>
      <c r="H60">
        <f t="shared" si="24"/>
        <v>6.4842513548667178</v>
      </c>
      <c r="I60">
        <f t="shared" si="24"/>
        <v>8.7286375606456641</v>
      </c>
      <c r="J60">
        <f t="shared" si="24"/>
        <v>11.39297009669472</v>
      </c>
      <c r="K60">
        <f t="shared" si="24"/>
        <v>14.382568092574147</v>
      </c>
      <c r="L60">
        <f t="shared" si="24"/>
        <v>17.538663442440715</v>
      </c>
      <c r="M60">
        <f t="shared" si="24"/>
        <v>20.68544719229012</v>
      </c>
      <c r="N60">
        <f t="shared" si="24"/>
        <v>23.71332200772121</v>
      </c>
      <c r="O60">
        <f t="shared" si="24"/>
        <v>26.626805276465426</v>
      </c>
      <c r="P60">
        <f>MAX(k_chooser - P24,0)</f>
        <v>29.43024277331898</v>
      </c>
    </row>
    <row r="61" spans="1:16" x14ac:dyDescent="0.4">
      <c r="A61" t="str">
        <f t="shared" ref="A61:O61" si="25">IF(A43&lt;&gt;"",discount*(B60*q + B61*(1-q)),"")</f>
        <v/>
      </c>
      <c r="B61" t="str">
        <f t="shared" si="25"/>
        <v/>
      </c>
      <c r="C61">
        <f t="shared" si="25"/>
        <v>2.6492144070165344</v>
      </c>
      <c r="D61">
        <f t="shared" si="25"/>
        <v>3.7294699242945644</v>
      </c>
      <c r="E61">
        <f t="shared" si="25"/>
        <v>5.1423185819726456</v>
      </c>
      <c r="F61">
        <f t="shared" si="25"/>
        <v>6.9308945519227132</v>
      </c>
      <c r="G61">
        <f t="shared" si="25"/>
        <v>9.1129593152185482</v>
      </c>
      <c r="H61">
        <f t="shared" si="25"/>
        <v>11.66665865263653</v>
      </c>
      <c r="I61">
        <f t="shared" si="25"/>
        <v>14.521331569665557</v>
      </c>
      <c r="J61">
        <f t="shared" si="25"/>
        <v>17.561634429603306</v>
      </c>
      <c r="K61">
        <f t="shared" si="25"/>
        <v>20.652136073619026</v>
      </c>
      <c r="L61">
        <f t="shared" si="25"/>
        <v>23.680005336734322</v>
      </c>
      <c r="M61">
        <f t="shared" si="25"/>
        <v>26.593483052237286</v>
      </c>
      <c r="N61">
        <f t="shared" si="25"/>
        <v>29.396914994923964</v>
      </c>
      <c r="O61">
        <f t="shared" si="25"/>
        <v>32.094481846131544</v>
      </c>
      <c r="P61">
        <f>MAX(k_chooser - P25,0)</f>
        <v>34.690205465543571</v>
      </c>
    </row>
    <row r="62" spans="1:16" x14ac:dyDescent="0.4">
      <c r="A62" t="str">
        <f t="shared" ref="A62:O62" si="26">IF(A44&lt;&gt;"",discount*(B61*q + B62*(1-q)),"")</f>
        <v/>
      </c>
      <c r="B62">
        <f t="shared" si="26"/>
        <v>4.1259878882066445</v>
      </c>
      <c r="C62">
        <f t="shared" si="26"/>
        <v>5.5602962160106975</v>
      </c>
      <c r="D62">
        <f t="shared" si="26"/>
        <v>7.3386226200846654</v>
      </c>
      <c r="E62">
        <f t="shared" si="26"/>
        <v>9.4721660057888091</v>
      </c>
      <c r="F62">
        <f t="shared" si="26"/>
        <v>11.941141302670163</v>
      </c>
      <c r="G62">
        <f t="shared" si="26"/>
        <v>14.689324507084809</v>
      </c>
      <c r="H62">
        <f t="shared" si="26"/>
        <v>17.627123218228306</v>
      </c>
      <c r="I62">
        <f t="shared" si="26"/>
        <v>20.64654595571799</v>
      </c>
      <c r="J62">
        <f t="shared" si="26"/>
        <v>23.646699769453708</v>
      </c>
      <c r="K62">
        <f t="shared" si="26"/>
        <v>26.560171933566188</v>
      </c>
      <c r="L62">
        <f t="shared" si="26"/>
        <v>29.363598323937076</v>
      </c>
      <c r="M62">
        <f t="shared" si="26"/>
        <v>32.0611596219034</v>
      </c>
      <c r="N62">
        <f t="shared" si="26"/>
        <v>34.656877687148558</v>
      </c>
      <c r="O62">
        <f t="shared" si="26"/>
        <v>37.154621591245274</v>
      </c>
      <c r="P62">
        <f>MAX(k_chooser - P26,0)</f>
        <v>39.558113421987763</v>
      </c>
    </row>
    <row r="63" spans="1:16" x14ac:dyDescent="0.4">
      <c r="A63">
        <f>IF(A45&lt;&gt;"",discount*(B62*q + B63*(1-q)),"")</f>
        <v>5.9469047947660583</v>
      </c>
      <c r="B63">
        <f t="shared" ref="B63:O63" si="27">IF(B45&lt;&gt;"",discount*(C62*q + C63*(1-q)),"")</f>
        <v>7.7157428222767814</v>
      </c>
      <c r="C63">
        <f t="shared" si="27"/>
        <v>9.8097649877078474</v>
      </c>
      <c r="D63">
        <f t="shared" si="27"/>
        <v>12.210803006190943</v>
      </c>
      <c r="E63">
        <f t="shared" si="27"/>
        <v>14.872186846357486</v>
      </c>
      <c r="F63">
        <f t="shared" si="27"/>
        <v>17.721143944237124</v>
      </c>
      <c r="G63">
        <f t="shared" si="27"/>
        <v>20.668820320125896</v>
      </c>
      <c r="H63">
        <f t="shared" si="27"/>
        <v>23.627049323306821</v>
      </c>
      <c r="I63">
        <f t="shared" si="27"/>
        <v>26.526871916750906</v>
      </c>
      <c r="J63">
        <f t="shared" si="27"/>
        <v>29.330292756656466</v>
      </c>
      <c r="K63">
        <f t="shared" si="27"/>
        <v>32.027848503232306</v>
      </c>
      <c r="L63">
        <f t="shared" si="27"/>
        <v>34.623561016161673</v>
      </c>
      <c r="M63">
        <f t="shared" si="27"/>
        <v>37.12129936701713</v>
      </c>
      <c r="N63">
        <f t="shared" si="27"/>
        <v>39.524785643592736</v>
      </c>
      <c r="O63">
        <f t="shared" si="27"/>
        <v>41.837600533732953</v>
      </c>
      <c r="P63">
        <f>MAX(k_chooser - P27,0)</f>
        <v>44.063188697035102</v>
      </c>
    </row>
    <row r="65" spans="1:11" x14ac:dyDescent="0.4">
      <c r="A65" s="9" t="s">
        <v>19</v>
      </c>
    </row>
    <row r="66" spans="1:11" x14ac:dyDescent="0.4">
      <c r="A66" t="str">
        <f>IF(A53&lt;&gt;"",chooser_discount*(B65*q_chooser+ B66*(1-q_chooser)),"")</f>
        <v/>
      </c>
      <c r="B66" t="str">
        <f>IF(B53&lt;&gt;"",chooser_discount*(C65*q_chooser+ C66*(1-q_chooser)),"")</f>
        <v/>
      </c>
      <c r="C66" t="str">
        <f>IF(C53&lt;&gt;"",chooser_discount*(D65*q_chooser+ D66*(1-q_chooser)),"")</f>
        <v/>
      </c>
      <c r="D66" t="str">
        <f>IF(D53&lt;&gt;"",chooser_discount*(E65*q_chooser+ E66*(1-q_chooser)),"")</f>
        <v/>
      </c>
      <c r="E66" t="str">
        <f>IF(E53&lt;&gt;"",chooser_discount*(F65*q_chooser+ F66*(1-q_chooser)),"")</f>
        <v/>
      </c>
      <c r="F66" t="str">
        <f>IF(F53&lt;&gt;"",chooser_discount*(G65*q_chooser+ G66*(1-q_chooser)),"")</f>
        <v/>
      </c>
      <c r="G66" t="str">
        <f>IF(G53&lt;&gt;"",chooser_discount*(H65*q_chooser+ H66*(1-q_chooser)),"")</f>
        <v/>
      </c>
      <c r="H66" t="str">
        <f>IF(H53&lt;&gt;"",chooser_discount*(I65*q_chooser+ I66*(1-q_chooser)),"")</f>
        <v/>
      </c>
      <c r="I66" t="str">
        <f>IF(I53&lt;&gt;"",chooser_discount*(J65*q_chooser+ J66*(1-q_chooser)),"")</f>
        <v/>
      </c>
      <c r="J66" t="str">
        <f>IF(J53&lt;&gt;"",chooser_discount*(K65*q_chooser+ K66*(1-q_chooser)),"")</f>
        <v/>
      </c>
      <c r="K66">
        <f>MAX(K53,K35)</f>
        <v>47.382885760091284</v>
      </c>
    </row>
    <row r="67" spans="1:11" x14ac:dyDescent="0.4">
      <c r="A67" t="str">
        <f>IF(A54&lt;&gt;"",chooser_discount*(B66*q_chooser+ B67*(1-q_chooser)),"")</f>
        <v/>
      </c>
      <c r="B67" t="str">
        <f>IF(B54&lt;&gt;"",chooser_discount*(C66*q_chooser+ C67*(1-q_chooser)),"")</f>
        <v/>
      </c>
      <c r="C67" t="str">
        <f>IF(C54&lt;&gt;"",chooser_discount*(D66*q_chooser+ D67*(1-q_chooser)),"")</f>
        <v/>
      </c>
      <c r="D67" t="str">
        <f>IF(D54&lt;&gt;"",chooser_discount*(E66*q_chooser+ E67*(1-q_chooser)),"")</f>
        <v/>
      </c>
      <c r="E67" t="str">
        <f>IF(E54&lt;&gt;"",chooser_discount*(F66*q_chooser+ F67*(1-q_chooser)),"")</f>
        <v/>
      </c>
      <c r="F67" t="str">
        <f>IF(F54&lt;&gt;"",chooser_discount*(G66*q_chooser+ G67*(1-q_chooser)),"")</f>
        <v/>
      </c>
      <c r="G67" t="str">
        <f>IF(G54&lt;&gt;"",chooser_discount*(H66*q_chooser+ H67*(1-q_chooser)),"")</f>
        <v/>
      </c>
      <c r="H67" t="str">
        <f>IF(H54&lt;&gt;"",chooser_discount*(I66*q_chooser+ I67*(1-q_chooser)),"")</f>
        <v/>
      </c>
      <c r="I67" t="str">
        <f>IF(I54&lt;&gt;"",chooser_discount*(J66*q_chooser+ J67*(1-q_chooser)),"")</f>
        <v/>
      </c>
      <c r="J67">
        <f>IF(J54&lt;&gt;"",chooser_discount*(K66*q_chooser+ K67*(1-q_chooser)),"")</f>
        <v>41.781657645062594</v>
      </c>
      <c r="K67">
        <f t="shared" ref="K67:K76" si="28">MAX(K54,K36)</f>
        <v>36.403815356827003</v>
      </c>
    </row>
    <row r="68" spans="1:11" x14ac:dyDescent="0.4">
      <c r="A68" t="str">
        <f>IF(A55&lt;&gt;"",chooser_discount*(B67*q_chooser+ B68*(1-q_chooser)),"")</f>
        <v/>
      </c>
      <c r="B68" t="str">
        <f>IF(B55&lt;&gt;"",chooser_discount*(C67*q_chooser+ C68*(1-q_chooser)),"")</f>
        <v/>
      </c>
      <c r="C68" t="str">
        <f>IF(C55&lt;&gt;"",chooser_discount*(D67*q_chooser+ D68*(1-q_chooser)),"")</f>
        <v/>
      </c>
      <c r="D68" t="str">
        <f>IF(D55&lt;&gt;"",chooser_discount*(E67*q_chooser+ E68*(1-q_chooser)),"")</f>
        <v/>
      </c>
      <c r="E68" t="str">
        <f>IF(E55&lt;&gt;"",chooser_discount*(F67*q_chooser+ F68*(1-q_chooser)),"")</f>
        <v/>
      </c>
      <c r="F68" t="str">
        <f>IF(F55&lt;&gt;"",chooser_discount*(G67*q_chooser+ G68*(1-q_chooser)),"")</f>
        <v/>
      </c>
      <c r="G68" t="str">
        <f>IF(G55&lt;&gt;"",chooser_discount*(H67*q_chooser+ H68*(1-q_chooser)),"")</f>
        <v/>
      </c>
      <c r="H68" t="str">
        <f>IF(H55&lt;&gt;"",chooser_discount*(I67*q_chooser+ I68*(1-q_chooser)),"")</f>
        <v/>
      </c>
      <c r="I68">
        <f>IF(I55&lt;&gt;"",chooser_discount*(J67*q_chooser+ J68*(1-q_chooser)),"")</f>
        <v>36.395319838498374</v>
      </c>
      <c r="J68">
        <f>IF(J55&lt;&gt;"",chooser_discount*(K67*q_chooser+ K68*(1-q_chooser)),"")</f>
        <v>31.22194002387895</v>
      </c>
      <c r="K68">
        <f t="shared" si="28"/>
        <v>26.243077097330445</v>
      </c>
    </row>
    <row r="69" spans="1:11" x14ac:dyDescent="0.4">
      <c r="A69" t="str">
        <f>IF(A56&lt;&gt;"",chooser_discount*(B68*q_chooser+ B69*(1-q_chooser)),"")</f>
        <v/>
      </c>
      <c r="B69" t="str">
        <f>IF(B56&lt;&gt;"",chooser_discount*(C68*q_chooser+ C69*(1-q_chooser)),"")</f>
        <v/>
      </c>
      <c r="C69" t="str">
        <f>IF(C56&lt;&gt;"",chooser_discount*(D68*q_chooser+ D69*(1-q_chooser)),"")</f>
        <v/>
      </c>
      <c r="D69" t="str">
        <f>IF(D56&lt;&gt;"",chooser_discount*(E68*q_chooser+ E69*(1-q_chooser)),"")</f>
        <v/>
      </c>
      <c r="E69" t="str">
        <f>IF(E56&lt;&gt;"",chooser_discount*(F68*q_chooser+ F69*(1-q_chooser)),"")</f>
        <v/>
      </c>
      <c r="F69" t="str">
        <f>IF(F56&lt;&gt;"",chooser_discount*(G68*q_chooser+ G69*(1-q_chooser)),"")</f>
        <v/>
      </c>
      <c r="G69" t="str">
        <f>IF(G56&lt;&gt;"",chooser_discount*(H68*q_chooser+ H69*(1-q_chooser)),"")</f>
        <v/>
      </c>
      <c r="H69">
        <f>IF(H56&lt;&gt;"",chooser_discount*(I68*q_chooser+ I69*(1-q_chooser)),"")</f>
        <v>31.232529923253317</v>
      </c>
      <c r="I69">
        <f>IF(I56&lt;&gt;"",chooser_discount*(J68*q_chooser+ J69*(1-q_chooser)),"")</f>
        <v>26.272066359801322</v>
      </c>
      <c r="J69">
        <f>IF(J56&lt;&gt;"",chooser_discount*(K68*q_chooser+ K69*(1-q_chooser)),"")</f>
        <v>21.514371818082008</v>
      </c>
      <c r="K69">
        <f t="shared" si="28"/>
        <v>16.967499108846255</v>
      </c>
    </row>
    <row r="70" spans="1:11" x14ac:dyDescent="0.4">
      <c r="A70" t="str">
        <f>IF(A57&lt;&gt;"",chooser_discount*(B69*q_chooser+ B70*(1-q_chooser)),"")</f>
        <v/>
      </c>
      <c r="B70" t="str">
        <f>IF(B57&lt;&gt;"",chooser_discount*(C69*q_chooser+ C70*(1-q_chooser)),"")</f>
        <v/>
      </c>
      <c r="C70" t="str">
        <f>IF(C57&lt;&gt;"",chooser_discount*(D69*q_chooser+ D70*(1-q_chooser)),"")</f>
        <v/>
      </c>
      <c r="D70" t="str">
        <f>IF(D57&lt;&gt;"",chooser_discount*(E69*q_chooser+ E70*(1-q_chooser)),"")</f>
        <v/>
      </c>
      <c r="E70" t="str">
        <f>IF(E57&lt;&gt;"",chooser_discount*(F69*q_chooser+ F70*(1-q_chooser)),"")</f>
        <v/>
      </c>
      <c r="F70" t="str">
        <f>IF(F57&lt;&gt;"",chooser_discount*(G69*q_chooser+ G70*(1-q_chooser)),"")</f>
        <v/>
      </c>
      <c r="G70">
        <f>IF(G57&lt;&gt;"",chooser_discount*(H69*q_chooser+ H70*(1-q_chooser)),"")</f>
        <v>26.334347002193038</v>
      </c>
      <c r="H70">
        <f>IF(H57&lt;&gt;"",chooser_discount*(I69*q_chooser+ I70*(1-q_chooser)),"")</f>
        <v>21.626501597833151</v>
      </c>
      <c r="I70">
        <f>IF(I57&lt;&gt;"",chooser_discount*(J69*q_chooser+ J70*(1-q_chooser)),"")</f>
        <v>17.159813197805423</v>
      </c>
      <c r="J70">
        <f>IF(J57&lt;&gt;"",chooser_discount*(K69*q_chooser+ K70*(1-q_chooser)),"")</f>
        <v>12.971397820913165</v>
      </c>
      <c r="K70">
        <f t="shared" si="28"/>
        <v>9.1264002785404141</v>
      </c>
    </row>
    <row r="71" spans="1:11" x14ac:dyDescent="0.4">
      <c r="A71" t="str">
        <f>IF(A58&lt;&gt;"",chooser_discount*(B70*q_chooser+ B71*(1-q_chooser)),"")</f>
        <v/>
      </c>
      <c r="B71" t="str">
        <f>IF(B58&lt;&gt;"",chooser_discount*(C70*q_chooser+ C71*(1-q_chooser)),"")</f>
        <v/>
      </c>
      <c r="C71" t="str">
        <f>IF(C58&lt;&gt;"",chooser_discount*(D70*q_chooser+ D71*(1-q_chooser)),"")</f>
        <v/>
      </c>
      <c r="D71" t="str">
        <f>IF(D58&lt;&gt;"",chooser_discount*(E70*q_chooser+ E71*(1-q_chooser)),"")</f>
        <v/>
      </c>
      <c r="E71" t="str">
        <f>IF(E58&lt;&gt;"",chooser_discount*(F70*q_chooser+ F71*(1-q_chooser)),"")</f>
        <v/>
      </c>
      <c r="F71">
        <f>IF(F58&lt;&gt;"",chooser_discount*(G70*q_chooser+ G71*(1-q_chooser)),"")</f>
        <v>21.771395308643861</v>
      </c>
      <c r="G71">
        <f>IF(G58&lt;&gt;"",chooser_discount*(H70*q_chooser+ H71*(1-q_chooser)),"")</f>
        <v>17.384398959928742</v>
      </c>
      <c r="H71">
        <f>IF(H58&lt;&gt;"",chooser_discount*(I70*q_chooser+ I71*(1-q_chooser)),"")</f>
        <v>13.30447679779418</v>
      </c>
      <c r="I71">
        <f>IF(I58&lt;&gt;"",chooser_discount*(J70*q_chooser+ J71*(1-q_chooser)),"")</f>
        <v>9.5953093269989616</v>
      </c>
      <c r="J71">
        <f>IF(J58&lt;&gt;"",chooser_discount*(K70*q_chooser+ K71*(1-q_chooser)),"")</f>
        <v>6.346210667284149</v>
      </c>
      <c r="K71">
        <f t="shared" si="28"/>
        <v>3.6698327129334092</v>
      </c>
    </row>
    <row r="72" spans="1:11" x14ac:dyDescent="0.4">
      <c r="A72" t="str">
        <f>IF(A59&lt;&gt;"",chooser_discount*(B71*q_chooser+ B72*(1-q_chooser)),"")</f>
        <v/>
      </c>
      <c r="B72" t="str">
        <f>IF(B59&lt;&gt;"",chooser_discount*(C71*q_chooser+ C72*(1-q_chooser)),"")</f>
        <v/>
      </c>
      <c r="C72" t="str">
        <f>IF(C59&lt;&gt;"",chooser_discount*(D71*q_chooser+ D72*(1-q_chooser)),"")</f>
        <v/>
      </c>
      <c r="D72" t="str">
        <f>IF(D59&lt;&gt;"",chooser_discount*(E71*q_chooser+ E72*(1-q_chooser)),"")</f>
        <v/>
      </c>
      <c r="E72">
        <f>IF(E59&lt;&gt;"",chooser_discount*(F71*q_chooser+ F72*(1-q_chooser)),"")</f>
        <v>17.753306586103676</v>
      </c>
      <c r="F72">
        <f>IF(F59&lt;&gt;"",chooser_discount*(G71*q_chooser+ G72*(1-q_chooser)),"")</f>
        <v>13.889465920428801</v>
      </c>
      <c r="G72">
        <f>IF(G59&lt;&gt;"",chooser_discount*(H71*q_chooser+ H72*(1-q_chooser)),"")</f>
        <v>10.527935602421667</v>
      </c>
      <c r="H72">
        <f>IF(H59&lt;&gt;"",chooser_discount*(I71*q_chooser+ I72*(1-q_chooser)),"")</f>
        <v>7.8571271767245365</v>
      </c>
      <c r="I72">
        <f>IF(I59&lt;&gt;"",chooser_discount*(J71*q_chooser+ J72*(1-q_chooser)),"")</f>
        <v>6.1857581084344027</v>
      </c>
      <c r="J72">
        <f>IF(J59&lt;&gt;"",chooser_discount*(K71*q_chooser+ K72*(1-q_chooser)),"")</f>
        <v>6.0341542254636726</v>
      </c>
      <c r="K72">
        <f t="shared" si="28"/>
        <v>8.315805239692569</v>
      </c>
    </row>
    <row r="73" spans="1:11" x14ac:dyDescent="0.4">
      <c r="A73" t="str">
        <f>IF(A60&lt;&gt;"",chooser_discount*(B72*q_chooser+ B73*(1-q_chooser)),"")</f>
        <v/>
      </c>
      <c r="B73" t="str">
        <f>IF(B60&lt;&gt;"",chooser_discount*(C72*q_chooser+ C73*(1-q_chooser)),"")</f>
        <v/>
      </c>
      <c r="C73" t="str">
        <f>IF(C60&lt;&gt;"",chooser_discount*(D72*q_chooser+ D73*(1-q_chooser)),"")</f>
        <v/>
      </c>
      <c r="D73">
        <f>IF(D60&lt;&gt;"",chooser_discount*(E72*q_chooser+ E73*(1-q_chooser)),"")</f>
        <v>14.531313550277245</v>
      </c>
      <c r="E73">
        <f>IF(E60&lt;&gt;"",chooser_discount*(F72*q_chooser+ F73*(1-q_chooser)),"")</f>
        <v>11.433152779491072</v>
      </c>
      <c r="F73">
        <f>IF(F60&lt;&gt;"",chooser_discount*(G72*q_chooser+ G73*(1-q_chooser)),"")</f>
        <v>9.0714185431159464</v>
      </c>
      <c r="G73">
        <f>IF(G60&lt;&gt;"",chooser_discount*(H72*q_chooser+ H73*(1-q_chooser)),"")</f>
        <v>7.6721091692694987</v>
      </c>
      <c r="H73">
        <f>IF(H60&lt;&gt;"",chooser_discount*(I72*q_chooser+ I73*(1-q_chooser)),"")</f>
        <v>7.4975593813512162</v>
      </c>
      <c r="I73">
        <f>IF(I60&lt;&gt;"",chooser_discount*(J72*q_chooser+ J73*(1-q_chooser)),"")</f>
        <v>8.7655299046362547</v>
      </c>
      <c r="J73">
        <f>IF(J60&lt;&gt;"",chooser_discount*(K72*q_chooser+ K73*(1-q_chooser)),"")</f>
        <v>11.402281882412975</v>
      </c>
      <c r="K73">
        <f t="shared" si="28"/>
        <v>14.382568092574147</v>
      </c>
    </row>
    <row r="74" spans="1:11" x14ac:dyDescent="0.4">
      <c r="A74" t="str">
        <f>IF(A61&lt;&gt;"",chooser_discount*(B73*q_chooser+ B74*(1-q_chooser)),"")</f>
        <v/>
      </c>
      <c r="B74" t="str">
        <f>IF(B61&lt;&gt;"",chooser_discount*(C73*q_chooser+ C74*(1-q_chooser)),"")</f>
        <v/>
      </c>
      <c r="C74">
        <f>IF(C61&lt;&gt;"",chooser_discount*(D73*q_chooser+ D74*(1-q_chooser)),"")</f>
        <v>12.283351636632259</v>
      </c>
      <c r="D74">
        <f>IF(D61&lt;&gt;"",chooser_discount*(E73*q_chooser+ E74*(1-q_chooser)),"")</f>
        <v>10.122839812379402</v>
      </c>
      <c r="E74">
        <f>IF(E61&lt;&gt;"",chooser_discount*(F73*q_chooser+ F74*(1-q_chooser)),"")</f>
        <v>8.8649554227920575</v>
      </c>
      <c r="F74">
        <f>IF(F61&lt;&gt;"",chooser_discount*(G73*q_chooser+ G74*(1-q_chooser)),"")</f>
        <v>8.6703229374863646</v>
      </c>
      <c r="G74">
        <f>IF(G61&lt;&gt;"",chooser_discount*(H73*q_chooser+ H74*(1-q_chooser)),"")</f>
        <v>9.6366396095764273</v>
      </c>
      <c r="H74">
        <f>IF(H61&lt;&gt;"",chooser_discount*(I73*q_chooser+ I74*(1-q_chooser)),"")</f>
        <v>11.702976192746894</v>
      </c>
      <c r="I74">
        <f>IF(I61&lt;&gt;"",chooser_discount*(J73*q_chooser+ J74*(1-q_chooser)),"")</f>
        <v>14.539777418281085</v>
      </c>
      <c r="J74">
        <f>IF(J61&lt;&gt;"",chooser_discount*(K73*q_chooser+ K74*(1-q_chooser)),"")</f>
        <v>17.570775200545313</v>
      </c>
      <c r="K74">
        <f t="shared" si="28"/>
        <v>20.652136073619026</v>
      </c>
    </row>
    <row r="75" spans="1:11" x14ac:dyDescent="0.4">
      <c r="A75" t="str">
        <f>IF(A62&lt;&gt;"",chooser_discount*(B74*q_chooser+ B75*(1-q_chooser)),"")</f>
        <v/>
      </c>
      <c r="B75">
        <f>IF(B62&lt;&gt;"",chooser_discount*(C74*q_chooser+ C75*(1-q_chooser)),"")</f>
        <v>11.065445396112173</v>
      </c>
      <c r="C75">
        <f>IF(C62&lt;&gt;"",chooser_discount*(D74*q_chooser+ D75*(1-q_chooser)),"")</f>
        <v>9.8970836815410621</v>
      </c>
      <c r="D75">
        <f>IF(D62&lt;&gt;"",chooser_discount*(E74*q_chooser+ E75*(1-q_chooser)),"")</f>
        <v>9.6843637406544705</v>
      </c>
      <c r="E75">
        <f>IF(E62&lt;&gt;"",chooser_discount*(F74*q_chooser+ F75*(1-q_chooser)),"")</f>
        <v>10.478849013756898</v>
      </c>
      <c r="F75">
        <f>IF(F62&lt;&gt;"",chooser_discount*(G74*q_chooser+ G75*(1-q_chooser)),"")</f>
        <v>12.22701730881561</v>
      </c>
      <c r="G75">
        <f>IF(G62&lt;&gt;"",chooser_discount*(H74*q_chooser+ H75*(1-q_chooser)),"")</f>
        <v>14.729577722604347</v>
      </c>
      <c r="H75">
        <f>IF(H62&lt;&gt;"",chooser_discount*(I74*q_chooser+ I75*(1-q_chooser)),"")</f>
        <v>17.653791159590995</v>
      </c>
      <c r="I75">
        <f>IF(I62&lt;&gt;"",chooser_discount*(J74*q_chooser+ J75*(1-q_chooser)),"")</f>
        <v>20.663686635278705</v>
      </c>
      <c r="J75">
        <f>IF(J62&lt;&gt;"",chooser_discount*(K74*q_chooser+ K75*(1-q_chooser)),"")</f>
        <v>23.654721986990946</v>
      </c>
      <c r="K75">
        <f t="shared" si="28"/>
        <v>26.560171933566188</v>
      </c>
    </row>
    <row r="76" spans="1:11" x14ac:dyDescent="0.4">
      <c r="A76">
        <f>IF(A63&lt;&gt;"",chooser_discount*(B75*q_chooser+ B76*(1-q_chooser)),"")</f>
        <v>10.822002789763831</v>
      </c>
      <c r="B76">
        <f>IF(B63&lt;&gt;"",chooser_discount*(C75*q_chooser+ C76*(1-q_chooser)),"")</f>
        <v>10.592691100841776</v>
      </c>
      <c r="C76">
        <f>IF(C63&lt;&gt;"",chooser_discount*(D75*q_chooser+ D76*(1-q_chooser)),"")</f>
        <v>11.268305412115895</v>
      </c>
      <c r="D76">
        <f>IF(D63&lt;&gt;"",chooser_discount*(E75*q_chooser+ E76*(1-q_chooser)),"")</f>
        <v>12.800411148229164</v>
      </c>
      <c r="E76">
        <f>IF(E63&lt;&gt;"",chooser_discount*(F75*q_chooser+ F76*(1-q_chooser)),"")</f>
        <v>15.044173762360014</v>
      </c>
      <c r="F76">
        <f>IF(F63&lt;&gt;"",chooser_discount*(G75*q_chooser+ G76*(1-q_chooser)),"")</f>
        <v>17.766682478312951</v>
      </c>
      <c r="G76">
        <f>IF(G63&lt;&gt;"",chooser_discount*(H75*q_chooser+ H76*(1-q_chooser)),"")</f>
        <v>20.702509963615963</v>
      </c>
      <c r="H76">
        <f>IF(H63&lt;&gt;"",chooser_discount*(I75*q_chooser+ I76*(1-q_chooser)),"")</f>
        <v>23.650972359035382</v>
      </c>
      <c r="I76">
        <f>IF(I63&lt;&gt;"",chooser_discount*(J75*q_chooser+ J76*(1-q_chooser)),"")</f>
        <v>26.541674432128957</v>
      </c>
      <c r="J76">
        <f>IF(J63&lt;&gt;"",chooser_discount*(K75*q_chooser+ K76*(1-q_chooser)),"")</f>
        <v>29.337096549259901</v>
      </c>
      <c r="K76">
        <f t="shared" si="28"/>
        <v>32.027848503232306</v>
      </c>
    </row>
  </sheetData>
  <mergeCells count="2"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Futures</vt:lpstr>
      <vt:lpstr>Chooser</vt:lpstr>
      <vt:lpstr>chooser_discount</vt:lpstr>
      <vt:lpstr>d</vt:lpstr>
      <vt:lpstr>discount</vt:lpstr>
      <vt:lpstr>div</vt:lpstr>
      <vt:lpstr>k</vt:lpstr>
      <vt:lpstr>k_chooser</vt:lpstr>
      <vt:lpstr>nperiods</vt:lpstr>
      <vt:lpstr>q</vt:lpstr>
      <vt:lpstr>q_chooser</vt:lpstr>
      <vt:lpstr>rate</vt:lpstr>
      <vt:lpstr>s0</vt:lpstr>
      <vt:lpstr>sigma</vt:lpstr>
      <vt:lpstr>ttm</vt:lpstr>
      <vt:lpstr>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Durán M.</dc:creator>
  <cp:lastModifiedBy>Gerardo Durán M.</cp:lastModifiedBy>
  <dcterms:created xsi:type="dcterms:W3CDTF">2016-08-25T10:37:10Z</dcterms:created>
  <dcterms:modified xsi:type="dcterms:W3CDTF">2016-09-04T12:24:08Z</dcterms:modified>
</cp:coreProperties>
</file>