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Items" sheetId="1" r:id="rId4"/>
    <sheet state="visible" name="Copy of Data Items" sheetId="2" r:id="rId5"/>
  </sheets>
  <definedNames>
    <definedName hidden="1" localSheetId="0" name="_xlnm._FilterDatabase">'Data Items'!$A$1:$J$69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7">
      <text>
        <t xml:space="preserve">Hi @linyun.dong@investors.com we have found what look like an issue in the Sproc code for these which is related to the reports "Top 25 Funds Over 10 Years" &amp;
"Top 25 Industry or Sector Funds Over 3 Years". From what it seems the Sproc selects the 3 years performance  (fnd3yr) regardless of the selected timeframe. Can you take a look into it if it's an issue and if it is verify if Prod has the same issue? Thanks!
_Assigned to linyun.dong@investors.com_
	-Teo Man
@Teo.MAN@dowjones.com I can see fnd10yr is passed in and used in the order by clause. This is the sql for "Top 25 Funds Over 10 Years":
select distinct top 25 g.FndTickerSym, g.fndName, g.fndobj, p.Fnd3yrRank,p.fnd10yr, m.PerBegDate, 
(select top 1 rank from mfOneilperformancerank where p.Fnd3yrRank &gt;= low order by low desc) as Rank, 
(select top 1 Description from mfOneilObjectCodes where g.fndobj = numcode) as ObjDescription , p.fnd3yr as fnd3yrs
from funds as g with (nolock), fundperformance as p with (nolock), fundperiods as m with (nolock) , mstaroper as o with (nolock)
where 
m.Percode = 'fnd10yr' and 
g.fndofid = p.fndofid and 
g.fndofid = o.ofid and
g.FndTickerSym = o.ticker and
o.net_assets &gt;= 100 and
g.fndflag4 = 0 and
g.FndAPTrack = 0 and p.fnd10yr &lt;&gt; 0 order by fnd10yr desc
	-Linyun Dong
Hi @linyun.dong@investors.com 
Thank you for the clarification!  We were asking  because in the code included here, only the 3 year performance is included, regardless of what period is selected, but in your version it's correct. Is it because the code has evolved in the meantime?
	-Gergo Havasi
@gergo.havasi@dowjones.com the fnd10yr is passed in as a parameter:
mfdb.dbo.mfdgobasicscreen 25,'fnd10yr','All Funds', 75
	-Linyun Dong</t>
      </text>
    </comment>
    <comment authorId="0" ref="A59">
      <text>
        <t xml:space="preserve">Can't find Marketsmith database
	-Gergo Havasi</t>
      </text>
    </comment>
    <comment authorId="0" ref="A31">
      <text>
        <t xml:space="preserve">@jia.dong@investors.com This is also not an options screen; it populates the Top Rated IPOs report under the Stocks tab. In looking more closely at that report, it appears it does not run on a schedule and the listed IPOs likely haven't updated since TSA Exit. That makes me wonder if this can be removed from MSR scope.
_Assigned to jia.dong@investors.com_
	-Kevin McKay</t>
      </text>
    </comment>
    <comment authorId="0" ref="A29">
      <text>
        <t xml:space="preserve">@linyun.dong@investors.com is this an option list?
_Assigned to linyun.dong@investors.com_
	-Jia Dong
@jia.dong@investors.com This is not an options screen. It populates the "Extended Stocks" report under the Stocks tab in MarketSurge
	-Kevin McKay</t>
      </text>
    </comment>
    <comment authorId="0" ref="A21">
      <text>
        <t xml:space="preserve">not sure which report this is corresponding to @linyun.dong@investors.com
_Assigned to linyun.dong@investors.com_
	-Jia Dong
this is for Daily Graphs Company Index (Printed Product)
	-Linyun Dong
@jia.dong@investors.com I don't think this is published anymore, although you should probably confirm with Prabin
	-Kevin McKay</t>
      </text>
    </comment>
    <comment authorId="0" ref="G64">
      <text>
        <t xml:space="preserve">how is the IsThreeWeeksTight flag is set? @linyun.dong@investors.com
	-Jia Dong
it's sent from WON
	-Linyun Dong</t>
      </text>
    </comment>
    <comment authorId="0" ref="G56">
      <text>
        <t xml:space="preserve">@linyun.dong@investors.com / @genry.timakov@investors.com i assume more criteria is contained within in the ID 116?
_Assigned to linyun.dong@investors.com_
	-Jia Dong</t>
      </text>
    </comment>
    <comment authorId="0" ref="A51">
      <text>
        <t xml:space="preserve">no criteria in selecting stocks found here
	-Jia Dong</t>
      </text>
    </comment>
    <comment authorId="0" ref="A50">
      <text>
        <t xml:space="preserve">No critiera in selecting stocks here.
	-Jia Dong</t>
      </text>
    </comment>
    <comment authorId="0" ref="G15">
      <text>
        <t xml:space="preserve">Is this only looking at previous week's intraday data vs. 52 week high?
	-Jia Dong</t>
      </text>
    </comment>
    <comment authorId="0" ref="A12">
      <text>
        <t xml:space="preserve">Do we need this?
	-Jia Dong</t>
      </text>
    </comment>
    <comment authorId="0" ref="F2">
      <text>
        <t xml:space="preserve">@LUKE.SAWATSKY@dowjones.com @Kevin.McKay@dowjones.com @linyun.dong@investors.com what do you think?
_Assigned to LUKE.SAWATSKY@dowjones.com_
	-Jia Dong
@genry.timakov@investors.com
	-Jia Dong
Personally I think it's marginally better than the SQL, but I'm not sure it's clear enough to write tickets on.
	-Luke Sawatsky
Nevermind
_Reassigned to jia.dong@investors.com_
	-Gennadiy Timakov
Agree with Luke, this helps summarize; however, strictly read, it suggests Nasdaq stocks would be excluded from the report. Also, wondering where it got ROE as a sort? It might be correct, but I don't see a reference to it, at least not in the code captured in this sheet.
	-Kevin McKay
@jia.dong@investors.com could you please check with Chris if this report should include stocks from NYSE America (prior AMEX)
	-Gennadiy Timakov
G.rlst is relative strength not ROE, ROE is part of smr - Sales/Margin/ROE
	-Gennadiy Timakov
Yeah, this is not perfect. My question is there is a benefit of using AI to "shorten" this discovery work or it actually make it more complicated? if it's latter, i can create a ticket and assign it to someone from your team :) 
@LUKE.SAWATSKY@dowjones.com @genry.timakov@investors.com cc. @Kevin.McKay@dowjones.com
_Reassigned to LUKE.SAWATSKY@dowjones.com_
	-Jia Dong
here is what i am imagine how it works: AI does 60% -&gt; human reviews it gets us to 100% accuracy, but if they added up to be taking more time, then i would totally be fine not using AI at all. after we get to 100% accuracy (translation matching the code), then Chris/Scott can tell us what data point we might not need or change to...
	-Jia Dong</t>
      </text>
    </comment>
  </commentList>
</comments>
</file>

<file path=xl/sharedStrings.xml><?xml version="1.0" encoding="utf-8"?>
<sst xmlns="http://schemas.openxmlformats.org/spreadsheetml/2006/main" count="589" uniqueCount="370">
  <si>
    <t>Sproc Name</t>
  </si>
  <si>
    <t>Code</t>
  </si>
  <si>
    <t>Data Items</t>
  </si>
  <si>
    <t xml:space="preserve">Calculations </t>
  </si>
  <si>
    <t>Dependencies Schema</t>
  </si>
  <si>
    <t>AI-Translated</t>
  </si>
  <si>
    <t>Current Logic</t>
  </si>
  <si>
    <t>Notes On Enhancments</t>
  </si>
  <si>
    <t>DS Logic</t>
  </si>
  <si>
    <t>DS Notes</t>
  </si>
  <si>
    <t>pr_MS_DG_GetEPSTopRatingCompanies</t>
  </si>
  <si>
    <t>CREATE PROCEDURE [dbo].[pr_MS_DG_GetEPSTopRatingCompanies]  
AS  
SET NOCOUNT ON  
DECLARE @top INT  
    SET @top = 150  
 SELECT TOP (@top) Symbol, CoName, Exchange, Price, [Price Change],  
   VolPctChg, AVol, Eps, Rlst, Smrl, AccDisRtg, Comp  
   FROM (  
     SELECT TOP 100 G.symbol,   
       CASE WHEN (g.osid in(select S.osid from dgRPTSnapshot S where s.dgRPT='DG01')) THEN ' ' + G.coname ELSE '*' + G.coname END AS 'coname',       --added to reflect diff in snapshot  
       CASE WHEN g.exchcd=1 THEN 'NYSE' ELSE 'AMEX' END AS 'Exchange',  
       g.price0 as 'Price',  
       G.price0 - G.price  AS 'Price Change' ,    
       A.volPctChg,  
       A.avol,  
       CASE WHEN G.epsrnk=0 THEN 'na' ELSE cast(G.epsrnk as varchar(3)) END AS 'eps',   
       G.rlst,   
       CASE WHEN G.smrl='' THEN 'N/A' ELSE G.smrl END AS 'smrl',   
       CASE WHEN G.accDis='' OR G.accDis IS NULL THEN 'N/A' ELSE G.accdis END AS 'AccDisRtg',   
       CASE WHEN M.smartSelect is NULL THEN 'na' ELSE cast(M.smartSelect as varchar(3)) END AS 'comp'  
       FROM  getrsm1 G   
       --INNER JOIN dlgBook DB ON G.osid = DB.osid  
       INNER JOIN cs_AveVolumesView av ON G.OSID = av.osid  
       INNER JOIN avolView A ON G.osid = A.osid  
       INNER JOIN mainFrameStockRatings M ON G.osid=M.osid, theTime W       
      WHERE (G.exchcd = 1 OR G.exchcd=2)   
      AND G.rlst &gt; 75   
      AND g.Price0 &gt;= 5      
      AND g.Price0 * g.CAPTL &gt;= 100000      
      AND av.avdolv &gt;= 500000      
        --AND DB .bluBK = 1       
      ORDER BY G.epsrnk DESC, G.rlst DESC, coName       
      UNION  
     SELECT TOP 100 G.symbol,   
       CASE WHEN (g.osid in(SELECT S.osid FROM dgRPTSnapshot S where s.dgRPT='DG02')) THEN ' ' + G.coname ELSE '*' + G.coname END AS 'coname',      --added 04/17/01 to reflect stars  
       'NASDAQ' AS 'Exchange',  
       G.price0 AS 'Price',   
       (G.price0 - G.price) AS 'Price Change',    
       A.volPctChg,  
       A.avol,  
       CASE WHEN G.epsrnk=0 THEN 'na' ELSE cast(G.epsrnk as varchar(3)) END AS 'eps',   
       G.rlst,   
       CASE WHEN G.smrl='' THEN 'N/A' ELSE G.smrl END AS 'smrl',   
       CASE WHEN G.accDis=''  OR G.accDis IS NULL THEN 'N/A' ELSE G.accdis END AS 'AccDisRtg',   
       CASE WHEN M.smartSelect is NULL THEN 'na' ELSE cast(M.smartSelect as varchar(3)) END AS 'comp'  
       FROM getrsm1 G   
       INNER JOIN avolView A ON G.osid = A.osid  
       INNER JOIN cs_AveVolumesView av ON G.OSID = av.osid  
       --INNER JOIN dlgBook D ON G.osid=D.osid  
       INNER JOIN mainFrameStockRatings M ON G.osid=M.osid, thetime W  
      WHERE G.exchcd &gt;= 80    
      AND G.rlst &gt; 75   
      --AND D .grnBk = 1  
      AND g.Price0 &gt;= 5      
      AND g.Price0 * g.CAPTL &gt;= 100000      
      AND av.avdolv &gt;= 500000   
      ORDER BY G.epsrnk DESC, G.rlst DESC, coName       
   )x  
  ORDER BY eps DESC, rlst DESC, coName  
SET NOCOUNT OFF  
  --xxxxx--</t>
  </si>
  <si>
    <t>OSID
Symbol
Coname
Price0
Price
Captl
Epsrnk
Rlst
AccDis
EXCHCD
Smrl
dgRpt
SmartSelect
avdolv
avol
VolPctChg</t>
  </si>
  <si>
    <t>G.price0 - G.price  AS 'Price Change'</t>
  </si>
  <si>
    <t>**Procedure Name:** `pr_MS_DG_GetEPSTopRatingCompanies`
**Description:** This stored procedure retrieves a list of top-rated companies from two different datasets 
(`DG01` and `DG02`) based on their earnings per share (EPS) ranking, return on investment (ROE), and other 
financial metrics.
**Steps:**
1. Set the maximum number of records to retrieve to 150.
2. Use a subquery to combine data from three tables:
        * `getrsm1` (G): contains company information
        * `avolView` (A): contains average daily volume data
        * `cs_AveVolumesView` (AV): contains average volume data
        * `mainFrameStockRatings` (M): contains stock ratings
3. Filter the results based on the following conditions:
        + Company is listed on either NYSE or AMEX (exchange code 1 or 2)
        + EPS ranking is greater than 75
        + Price is greater than or equal to $5
        + Market capitalization is greater than or equal to $100,000
        + Average daily volume is greater than or equal to 500,000
4. Order the results by:
        + EPS ranking in descending order (highest EPS rating first)
        + Return on investment (ROE) in descending order (highest ROE first)
        + Company name in ascending order
5. Repeat steps 2-4 for a second dataset (`DG02`) with some differences in filtering conditions.
6. Finally, sort the combined results by:
        + EPS ranking in descending order (highest EPS rating first)
        + Return on investment (ROE) in descending order (highest ROE first)
        + Company name in ascending order</t>
  </si>
  <si>
    <t>The first subquery selects the top 150 companies from the getrsm1 table. 
The second subquery also selects the top 150 companies from the getrsm1 table but focuses on companies with exchcd values of 80 or higher.
Two querys are joined with similar conditions: 
1. check whether from NYSE or AMEX or NASDAQ table
2. relative strenght value &gt; 75
3. initial price &gt; 5
4. market cap &gt; 100,000
5. average dollar volume is &gt; 500,000
Order the result by eps (EPS rank), rlst (relative strength), and coName.</t>
  </si>
  <si>
    <t>leave it as is</t>
  </si>
  <si>
    <t xml:space="preserve">[GH] Obejctive:
Highlights the best 150 companies by EPS Rating. The list is sorted according to the stock’s Earnings Per Share Rating, with the Relative Price Strength Rating as the secondary sorting criteria.
This list features companies with the highest Earnings Per Share Rating and with a Relative Price Strength Rating that is above 75. This means that the price performance of these companies in the past 52-weeks has outperformed 75% of all stocks in the William O'Neil + Co. database.
Process:
1)        This stored procedure is designed to retrieve the top 150 EPS rating stocks from NYSE or AMEX or NASDAQ:
2)        It gathers data from the following tables:
a)        getrsm1 (G)– Stock data derived from Secmaster. 
b)        cs_AveVolumesView  (av)– Formatted average volumes
c)        avolView (A)- Average Volumes (joined with Stock data from Secmaster)
d)        mainFrameStockRatings  (M)– Stock ratings
e)        dgRPTSnapshot (S) – 
f)        thetime (W) – SQL scalar function returning 3.900
3)        Performs the following filtering:
a)        G.exchcd = 1 OR G.exchcd=2 OR G.exchcd &gt;= 80 - Exchange IDs of NYSE, AMEX, NASDAQ
b)        G.rlst &gt; 75   - relative strength value &gt; 75
c)        g.Price0 &gt;= 5  - Current price &gt; 5
d)        g.Price0 * g.CAPTL &gt;= 100000   - current price * market cap &gt; 100,000
e)        av.avdolv &gt;= 500000 - Current 50- Day Average Daily $ Volume (1000s) &gt;= 500000
f)        s.dgRPT='DG01’ or 'DG02’ – companies marked with * if not matched with Snapshot table (DG01 for NYSE, Amex. DG02 for NASDAQ)
4)        Final columns returned on the frontend report:
a)        Symbol (Symbol),
b)        Name (coname),
c)        Exchange (EXCHCD),
d)        Current price (Price0)
e)        Price $ change (G.price0 - G.price)
f)        Price % change (front-end logic) 
g)        Volume % change vs 50-days average (volPctChg)
h)        50 days average volume (1000s) (avdolv)
i)        EPS rating (epsrnk)
j)        RS rating (rlst)
k)        SMR Rating (smrl)
l)        A/D rating (accDis)
m)        Comprating (smartSelect)
Orders by EPS rank DESC, Relative Price Strength (RS) Rating DESC, and stock name.
</t>
  </si>
  <si>
    <t>[GH] The reference views have additional filtering:
GetRsm1: 
        OSID &lt; 2000000
It seems redundant, the MAX(OSID) is 999.999, Secmaster could be used directly instead.
AvolView:
A.avol*100 as 'avol',                
CASE WHEN a.avol=0 or G.volum0=0 THEN 0                 
ELSE round(((((G.volum0*T.rate)-a.avol)*100)/a.avol),0) END AS 'VolPctChg'   
cs_AveVolumesView:
All volume fields are multiplied by 100</t>
  </si>
  <si>
    <t>pr_MS_DG_GetRSTopRatingCompanies</t>
  </si>
  <si>
    <t xml:space="preserve">CREATE PROCEDURE [dbo].[pr_MS_DG_GetRSTopRatingCompanies]
AS
SET NOCOUNT ON
DECLARE @top INT
    SET        @top = 150
        SELECT        TOP (@top) Symbol, CoName, Exchange, Price, [Price Change],
                        VolPctChg, AVol, Eps, Rlst, Smrl, AccDisRtg, Comp
          FROM        (
                                        SELECT        TOP 100 G.symbol, 
                                                        CASE WHEN (g.osid in(select S.osid from dgRPTSnapshot S where s.dgRPT='DG03')) THEN ' ' + G.coname ELSE '*' + G.coname END AS 'coname', 
                                                        CASE WHEN g.exchcd=1 THEN 'NYSE' ELSE 'AMEX' END AS 'Exchange',
                                                        G.price0 AS 'Price', 
                                                        G.price0 - G.price AS 'Price Change', 
                                                        A.volPctChg,
                                                        A.avol,
                                                        CASE WHEN G.epsrnk=0 THEN 'na' ELSE cast(G.epsrnk as varchar(3)) END AS 'eps', 
                                                        G.rlst, 
                                                        CASE WHEN G.smrl='' THEN 'N/A' ELSE G.smrl END AS 'smrl', 
                                                        CASE WHEN G.accDis=''  OR G.accDis IS NULL THEN 'N/A' ELSE G.accdis END AS 'AccDisRtg', 
                                                        CASE WHEN M.smartSelect is NULL THEN 'na' ELSE cast(M.smartSelect as varchar(3)) END AS 'comp'
                                          FROM        getrsm1 G 
                                                        --INNER JOIN        dlgBook DB ON        G.osid=DB.osid
                                                        INNER JOIN cs_AveVolumesView av ON G.OSID = av.osid
                                                        INNER JOIN        avolView A ON        G.osid = A.osid
                                                        INNER JOIN        mainFrameStockRatings M ON        G.osid=M.osid, thetime W
                                         WHERE (G.exchcd = 1 OR G.exchcd = 2)
                                           AND        G.price0 &gt; 7
                                           AND g.Price0 &gt;= 5    
                                                AND g.Price0 * g.CAPTL &gt;= 100000    
                                                AND av.avdolv &gt;= 500000   
                                           --AND         DB .tendOffer &lt;&gt; 1
                                           --AND         DB .bluBK = 1
                                  ORDER BY        G.rlst DESC, G.epsrnk DESC, G.coname           
                                         UNION
                                        SELECT        TOP 100 G.symbol, 
                                                        CASE WHEN (g.osid in(select S.osid from dgRPTSnapshot S where s.dgRPT='DG04')) THEN ' ' + G.coname ELSE '*' + G.coname END AS 'coname', 
                                                        'NASDAQ' AS 'Exchange',
                                                        G.price0 AS 'Price', 
                                                        G.price0 - G.price AS 'Price Change', 
                                                        A.volPctChg,
                                                        A.avol,
                                                        CASE WHEN G.epsrnk=0 THEN 'na' ELSE cast(G.epsrnk as varchar(3)) END AS 'eps', 
                                                        G.rlst, 
                                                        CASE WHEN G.smrl='' THEN 'N/A' ELSE G.smrl END AS 'smrl', 
                                                        CASE WHEN G.accDis=''  OR G.accDis IS NULL THEN 'N/A' ELSE G.accdis END AS 'AccDisRtg', 
                                                        CASE WHEN M.smartSelect is NULL THEN 'na' ELSE cast(M.smartSelect as varchar(3)) END AS 'comp'
                                          FROM        getrsm1 G 
                                                        --INNER JOIN        dlgBook D ON        G.osid=D.osid
                                                        INNER JOIN cs_AveVolumesView av ON G.OSID = av.osid
                                                        INNER JOIN        mainFrameStockRatings M ON        G.osid=M.osid
                                                        INNER JOIN        avolView A ON        G.osid = A.osid, thetime W
                                         WHERE        G.exchcd &gt;= 80 
                                           AND         G.price0 &gt; 7
                                           --AND         D.tendOffer &lt;&gt; 1
                                           --AND         D.grnBk = 1
                                           AND g.Price0 &gt;= 5    
                                                AND g.Price0 * g.CAPTL &gt;= 100000    
                                                AND av.avdolv &gt;= 500000    
                                  ORDER BY        G.rlst DESC, G.epsrnk DESC, G.coname                        
                        )x
  ORDER BY        rlst DESC, eps DESC, coName
SET NOCOUNT OFF
  --xxxxx--
</t>
  </si>
  <si>
    <t>G.price0 - G.price AS 'Price Change',</t>
  </si>
  <si>
    <t>Get Top 150 Stocks with RS Rating
The columns selected are Symbol, CoName, Exchange, Price, [Price Change], VolPctChg, AVol, Eps, Rlst, Smrl, AccDisRtg, and Comp.
First SubQuery: 
select 100 companies from the getrsm1 table
1.Select either NYSE or AMEX 
2.Price Filter for stocks above 5 and above 7
3.Market Cap filter &gt;= 100,000
4.Average Daily Volume &gt;= 500,000
Secondy SubQuery: 
1. select only exchcd is 80 or above (represnts Nasdaq?)
2.Price Filter for stocks above 7 
3.Market Cap filter &gt;= 100,000
4.Average Dollar Volume &gt;= 500,000
The combined result set is then ordered by rlst (relative strength), eps (EPS rank), and coName.</t>
  </si>
  <si>
    <t xml:space="preserve">[GH] Objective:
Highlights the best 150 companies according to their Relative Price Strength Rating. This report sorts the stocks first by Relative Strength Rating, with Earnings Per Share Rating as the secondary sorting criteria. Both the selection of stocks for this report and the data items it contains are updated daily with the latest available information; price and volume related information are updated on a 20-minute delayed basis each time the report.
This list is selected from those companies that have the highest Relative Price Strength Rating and a closing price of more than $7.00.
Process:
1)        This stored procedure is designed to retrieve the top 150 stocks by Relative Price Strength (RS) Rating from NYSE or AMEX or NASDAQ:
2)        It gathers data from the following tables:
a)        getrsm1 (G)– Stock data derived from Secmaster
b)        cs_AveVolumesView  (av)– Formatted average volumes
c)        avolView (A)– Average Volumes (joined with Stock data from Secmaster)
d)        mainFrameStockRatings (M) – Stock ratings
3)        Performs the following filtering:
a)        G.exchcd = 1 OR G.exchcd=2 OR G.exchcd &gt;= 80 - Exchange IDs of NYSE, AMEX, NASDAQ
b)        g.Price0 &gt;= 7  - Current price &gt; 7
c)        g.Price0 * g.CAPTL &gt;= 100000   - current price * market capitalization &gt; 100,000
d)        av.avdolv &gt;= 500000 - Current 50- Day Average Daily $ Volume (1000s) &gt;= 500000
4)        Final columns returned on the frontend:
a)        Symbol (Symbol),
b)        Name (Coname),
c)        Exchange (EXCHCD),
d)        Current price (price0)
e)        Price $ change (G.price0 - G.price)
f)        Price % change (frontend logic)
g)        Volume % change vs 50-days average (volPctChg)
h)        50 days average volume (1000s) (Avol)
i)        EPS rating (epsrnk)
j)        RS rating (rlst)
k)        SMR Rating (smrl)
l)        A/D rating (accDis)
m)        Comp rating (smartSelect)
Orders by Relative Price Strength (RS) Rating DESC,  EPS rank DESC, and stock name.
</t>
  </si>
  <si>
    <t>[TM] Can combine subqueries for the exchanges.
[GH] Conflict of filtering: g.price0 is filtered for both &gt;7 and &gt;=5
The reference views have additional filtering and transformations:
GetRsm1: 
        OSID &lt; 2000000
It seems redundant, the MAX(OSID) is 999.999, Secmaster could be used directly instead.
AvolView:
A.avol*100 as 'avol',                
CASE WHEN a.avol=0 or G.volum0=0 THEN 0                 
ELSE round(((((G.volum0*T.rate)-a.avol)*100)/a.avol),0) END AS 'VolPctChg'   
cs_AveVolumesView:
All volume fields are multiplied by 100</t>
  </si>
  <si>
    <t>pr_MS_DG_GetFastGrowingCompanies</t>
  </si>
  <si>
    <t xml:space="preserve">CREATE PROCEDURE [dbo].[pr_MS_DG_GetFastGrowingCompanies]
AS
SET NOCOUNT ON
DECLARE @top INT
    SET        @top = 150
        SELECT        TOP (@top) Symbol, CoName, ExchName, GrowthRate, Price, PriceChange,
                        VolPctChg, AVol, Epsrnk, Rlst, Smrl, AccDisRtg, Comp
          FROM        (
                                        SELECT        TOP 100 G.symbol AS 'symbol', 
                                                        CASE WHEN (g.osid in(SELECT S.osid from dgRPTSnapshot S where S.dgRPT='DG05')) THEN ' ' + G.coname ELSE '*' + G.coname END AS 'coname' , 
                                                        CASE WHEN g.EXCHCD = 1 THEN 'NYSE' ELSE 'AMEX' End as 'exchname',
                                                        cast(RM.value as int) AS 'GrowthRate', 
                                                        G.price0 AS 'Price', 
                                                        G.price0 - G.price AS 'PriceChange', 
                                                        A.volPctChg,
                                                        A.avol,
                                                        CASE WHEN G.epsrnk=0 THEN 'na' ELSE cast(G.epsrnk as varchar(3)) END AS 'epsrnk', 
                                                        G.rlst, 
                                                        CASE WHEN G.smrl='' THEN 'N/A' ELSE G.smrl END AS 'smrl', 
                                                        CASE WHEN G.accDis='' OR G.accDis IS NULL THEN 'N/A' ELSE G.accdis END AS 'AccDisRtg', 
                                                        CASE WHEN M.smartSelect is NULL THEN 'na' ELSE cast(M.smartSelect as varchar(3)) END AS 'comp'
                                          FROM        getrsm1 G 
                                                        INNER JOIN        earnInfo EI ON        G.osid = EI.osid                                                 
                                                        INNER JOIN        avolView A ON        G.osid = A.osid                                                  
                                                        INNER JOIN        rsmisc RM ON        G.osid=RM.osid                                                  
                                                        --INNER JOIN        dlgBook DB ON        G.osid=DB.osid                                                
                                                        INNER JOIN cs_AveVolumesView av ON G.OSID = av.osid
                                                        INNER JOIN        mainFrameStockRatings M ON        G.osid=M.osid, thetime W
                                         WHERE         (G.exchcd = 1 OR G.exchcd =2)  
                                           AND        EI.itemID=902 
                                           AND        EI.quarter1 &gt;=10 
                                           AND        EI.quarter2 &gt;=10 
                                           AND        RM.itemid = 522 
                                           --AND         DB.blubk = 1
                                           AND g.Price0 &gt;= 5    
                                                AND g.Price0 * g.CAPTL &gt;= 100000    
                                                AND av.avdolv &gt;= 500000       
                                  ORDER BY        growthrate DESC, G.epsrnk DESC  
                                        UNION
                                        SELECT        TOP 100 G.symbol, 
                                                        CASE WHEN (g.osid IN(SELECT S.osid FROM dgRPTSnapshot S WHERE S.dgRPT='DG06')) THEN ' ' + G.coname ELSE '*' + G.coname END AS 'coname',
                                                        'NASDAQ'  AS 'Exchange', 
                                                        RM.value AS 'GrowthRate', 
                                                        G.price0 AS 'Price',
                                                        G.price0 - G.price AS 'PriceChange',
                                                        A.volPctChg,
                                                        A.avol,
                                                        CASE WHEN G.epsrnk=0 THEN 'na' ELSE cast(G.epsrnk as varchar(3)) END AS 'epsrnk', 
                                                        G.rlst, 
                                                        CASE WHEN G.smrl='' THEN 'N/A' ELSE G.smrl END AS 'smrl', 
                                                        CASE WHEN G.accDis='' OR G.accDis IS NULL THEN 'N/A' ELSE G.accdis END AS 'AccDisRtg', 
                                                        CASE WHEN M.smartSelect is NULL THEN 'na' ELSE cast(M.smartSelect as varchar(3)) END AS 'comp' 
                                          FROM        getrsm1 G 
                                                        INNER JOIN        rsmisc RM ON        G.osid=RM.osid   
                                                        INNER JOIN        avolView A ON        G.osid = A.osid
                                                        INNER JOIN        earnInfo EI ON        G.osid=EI.osid                
                                                        --INNER JOIN        dlgBook D ON        G.osid=D.osid
                                                        INNER JOIN cs_AveVolumesView av ON G.OSID = av.osid
                                                        INNER JOIN        mainFrameStockRatings M ON        G.osid=M.osid, TheTime W
                                         WHERE        G.exchcd&gt;=80 
                                           AND        EI.itemID=902                                       
                                           AND         RM.itemID=522
                                           AND        EI.quarter1&gt;=10
                                           AND        EI.quarter2&gt;=10
                                           --AND        D.grnbk=1        
                                                AND g.Price0 &gt;= 5    
                                                AND g.Price0 * g.CAPTL &gt;= 100000    
                                                AND av.avdolv &gt;= 500000  
                                  ORDER BY        growthrate DESC, G.epsrnk DESC                         
                        )x
  ORDER BY        GrowthRate DESC, epsrnk DESC
SET NOCOUNT OFF
  --xxxxx--
</t>
  </si>
  <si>
    <t>OSID
Symbol
Coname
Price0
Price
Captl
Epsrnk
Rlst
AccDis
EXCHCD
Smrl
ItemID
Value
dgRpt
Quarter1
Quarter2
SmartSelect
avdolv
avol
VolPctChg</t>
  </si>
  <si>
    <t>G.price0 - G.price AS 'PriceChange',</t>
  </si>
  <si>
    <t xml:space="preserve">1. `getrsm1` (G) - possibly a table containing stock information
2. `earnInfo` (EI) - likely a table with earnings data
3. `avolView` (A) - possibly a table with average volume data
4. `rsmisc` (RM) - possibly a table with miscellaneous stock data
5. `cs_AveVolumesView` (av) - possibly a table with averaged volumes
6. `mainFrameStockRatings` (M) - likely a table with stock ratings
first subquery: 
1, select stocks from NYSE or AMEX
2. EI.itemID = 902 (Easter what is this for???)
3. Have at least 10 quarters of Earnings
4. RM.itemid = 522` - likely filtering stock data by a specific item ID
5. select stock current price &gt; 5
6. select stock's market cap &gt; 100,000
7. Avg daily volume &gt; 500,000 
second subquery: 
1. exchange select NASDAQ
2. EI.itemID = 902 (Easter what is this for???)
3. RM.itemid = 522` - likely filtering stock data by a specific item ID
4. At least 10 quarters of Earnings
5. select stock current price &gt; 5
6. select stock's market cap &gt; 100,000
7. Avg daily volume &gt; 500,000 
joint two querties together and display result by GrowthRate and EPSRank 
</t>
  </si>
  <si>
    <t xml:space="preserve">[GH] Objective:
Highlights the top 150 companies with reported quarterly earnings per share results for the two recently reported quarters up 10% or more when compared to the same quarters in the prior year. The list is then sorted from the highest to lowest 5-year earnings growth rate.
Process:
1)        This stored procedure is designed to retrieve the top 150 stocks from NYSE or AMEX or NASDAQ:
2)        It gathers data from the following tables:
a)        getrsm1 (G) – Stock data originated from Secmaster
b)        earnInfo (EI)- Earnings
c)        avolView (A) – Average Volumes (joined with Stock data from Secmaster)
d)        rsmisc (RM)- miscellaneous stock data
e)        cs_AveVolumesView (av) – Formatted average volumes
f)        mainFrameStockRatings (M) – Stock ratings
3)        Performs the following filtering:
a)        G.exchcd is 1, 2 or &gt;= 80 
b)        EI.itemID = 902
c)        EI.quarter1&gt;=10
d)        EI.quarter2&gt;=10
e)        RM.itemID = 522
f)        G.Price0 &gt;= 5 (current price)
g)        g.Price0 * g.CAPTL &gt;= 100000    (market capitalization)
h)        av.avdolv &gt;= 500000    (average dollar volume)
4)        Final columns returned in front-end:
a)        Symbol (symbol),
b)        Name (coname),
c)        Exchange (EXCHCD),
d)        EPS % Growth 5 Yr (RM.value)
e)        Current price (price0)
f)        Price value change (G.price0 - G.price)
g)        Price % change (front-end logic)
h)        Volume % change vs 50-days (volPctChg)
i)        50 days average vol (1000s) (avol)
j)        EPS rating (epsrnk)
k)        RS rating (rlst)
l)        SMR Rating (smrl)
m)        A/D rating (AccDis)
n)        Comp rating (smartSelect)
Orders by Growth rate DESC, EPS rank DESC
</t>
  </si>
  <si>
    <r>
      <rPr>
        <rFont val="Arial"/>
        <color theme="1"/>
      </rPr>
      <t xml:space="preserve">[TM] Can combine subqueries. ItemId 902 refers to </t>
    </r>
    <r>
      <rPr>
        <rFont val="Arial"/>
        <b/>
        <color theme="1"/>
      </rPr>
      <t>EPS % Chg</t>
    </r>
    <r>
      <rPr>
        <rFont val="Arial"/>
        <color theme="1"/>
      </rPr>
      <t xml:space="preserve"> and the code refers to both </t>
    </r>
    <r>
      <rPr>
        <rFont val="Arial"/>
        <b/>
        <color theme="1"/>
      </rPr>
      <t xml:space="preserve">Quarter 1 and Quarter 2 should have &gt;= 10 for  EPS % Chg from table dbo.EarnInfo
</t>
    </r>
    <r>
      <rPr>
        <rFont val="Arial"/>
        <color theme="1"/>
      </rPr>
      <t>[GH] The reference views have additional filtering and transformations:
GetRsm1: 
        OSID &lt; 2000000
AvolView:
A.avol*100 as 'avol',                
CASE WHEN a.avol=0 or G.volum0=0 THEN 0                 
ELSE round(((((G.volum0*T.rate)-a.avol)*100)/a.avol),0) END AS 'VolPctChg'   
cs_AveVolumesView:
All volume fields are multiplied by 100</t>
    </r>
  </si>
  <si>
    <t>pr_MS_DG_GetTimeLinessStocksMovingUp</t>
  </si>
  <si>
    <t xml:space="preserve">CREATE PROCEDURE [dbo].[pr_MS_DG_GetTimeLinessStocksMovingUp]
AS
SET NOCOUNT ON
        SELECT        Symbol, CoName, Exchange, [Current], [Prior], Price, [Price Change],
                        VolPctChg, AVol, Epsrnk, Rlst, Smrl, AccDisRtg, Comp
          FROM        (
                                        SELECT        TOP 100 PERCENT g.Symbol, 
                                                        g.Coname, 
                                                        CASE WHEN G.exchcd=1 THEN 'NYSE' WHEN G.exchcd=2 THEN 'AMEX' ELSE ' ' END AS 'Exchange' , 
                                                        RV.letrate AS 'Current', 
                                                        D.pTRate AS 'Prior', 
                                                        g.price0 AS 'Price', 
                                                        (g.price0 - g.price) AS 'Price Change', 
                                                        A.volPctChg,
                                                        A.avol,
                                                        CASE WHEN G.epsrnk=0 THEN 'na' ELSE cast(G.epsrnk as varchar(3)) END AS 'epsrnk', 
                                                        G.rlst, 
                                                        CASE WHEN G.smrl='' THEN 'N/A' ELSE G.smrl END AS 'smrl', 
                                                        CASE WHEN G.accDis='' OR G.accDis IS NULL THEN 'N/A' ELSE G.accdis END AS 'AccDisRtg', 
                                                        CASE WHEN M.smartSelect is NULL THEN 'na' ELSE cast(M.smartSelect as varchar(3)) END AS 'comp' 
                                          FROM        getrsm1 G 
                                                        INNER JOIN        dgRPTTimeliness D ON        G.osid=D.osid
                                                        INNER JOIN        avolView A ON        G.osid = A.osid
                                                        --INNER JOIN        dlgBook DB ON        G.osid=DB.osid
                                                        INNER JOIN cs_AveVolumesView av ON G.OSID = av.osid
                                                        INNER JOIN        ratingview RV ON        G.osid=RV.osid
                                                        INNER JOIN        mainFrameStockRatings M ON        G.osid=M.osid, theTime W
                                         WHERE (g.exchcd = 1 OR g.exchcd=2) 
                                           AND        RV.letRate&lt;&gt;'' 
                                           AND        D.pTRate &gt; RV.letRate 
                                           --AND        DB.blubk = 1 
                                           AND g.Price0 &gt;= 5    
                                                AND g.Price0 * g.CAPTL &gt;= 100000    
                                                AND av.avdolv &gt;= 500000    
                                  ORDER BY        RV.letrate ASC, D.pTRate DESC, G.coname
                                        UNION
                                    SELECT        TOP 100 PERCENT g.Symbol, 
                                                        G.coname, 
                                                        'NASDAQ' AS 'Exchange',
                                                        RV.letrate AS 'Current', 
                                                        D.pTRate AS 'Prior', 
                                                        g.price0 AS 'Price', 
                                                        (g.price0 - g.price) AS 'Price Change', 
                                                        A.volPctChg,
                                                        A.avol,
                                                        CASE WHEN G.epsrnk=0 THEN 'na' ELSE cast(G.epsrnk as varchar(3)) END AS 'epsrnk', 
                                                        G.rlst, 
                                                        CASE WHEN G.smrl='' THEN 'N/A' ELSE G.smrl END AS 'smrl', 
                                                        CASE WHEN G.accDis='' OR G.accDis IS NULL THEN 'N/A' ELSE G.accdis END AS 'AccDisRtg', 
                                                        CASE WHEN M.smartSelect is NULL THEN 'na' ELSE cast(M.smartSelect as varchar(3)) END AS 'comp'
                                     FROM        getrsm1 G 
                                                        INNER JOIN        dgRPTTimeliness D ON        G.osid=D.osid
                                                        INNER JOIN        avolView A ON        G.osid = A.osid
                                                        --INNER JOIN        dlgBook DB ON        G.osid=DB.osid
                                                        INNER JOIN cs_AveVolumesView av ON G.OSID = av.osid
                                                        INNER JOIN        ratingview RV ON        G.osid=RV.osid
                                                        INNER JOIN        mainFrameStockRatings M ON        G.osid=M.osid, theTime W
                                         WHERE        g.exchcd &gt;= 80  
                                           AND        RV.letrate &lt;&gt; '' 
                                           AND        D .pTRate &gt; RV.letRate 
                                           --AND        DB.grnbk = 1 
                                           AND g.Price0 &gt;= 5    
                                                AND g.Price0 * g.CAPTL &gt;= 100000    
                                                AND av.avdolv &gt;= 500000    
                                  ORDER BY        RV.letrate ASC, D .pTRate DESC, G.coname         
                        )x
  ORDER BY        [Current] ASC, [Prior] DESC, coname        
SET NOCOUNT OFF
  --xxxxx--
</t>
  </si>
  <si>
    <t>osid
LetRate
pTRate
Symbol
Coname
Price0
Price
Captl
Epsrnk
Rlst
AccDis
EXCHCD
Smrl
SmartSelect
avdolv
avol
VolPctChg</t>
  </si>
  <si>
    <t>(g.price0 - g.price) AS 'Price Change',</t>
  </si>
  <si>
    <t>pr_MS_DG_GetTimeLinessStocksMovingDown</t>
  </si>
  <si>
    <t xml:space="preserve">CREATE PROCEDURE [dbo].[pr_MS_DG_GetTimeLinessStocksMovingDown]
AS
SET NOCOUNT ON
        SELECT Symbol, CoName, Exchange, [Current], [Prior], Price, [Price Change],
                        VolPctChg, AVol, Epsrnk, Rlst, Smrl, AccDisRtg, Comp
          FROM        (
                                        SELECT        TOP 100 PERCENT g.Symbol, 
                                                        g.Coname,
                                                        CASE WHEN G.exchcd=1 THEN 'NYSE' WHEN G.exchcd=2 THEN 'AMEX' ELSE '' END AS 'exchange', 
                                                        RV.letrate AS 'Current', 
                                                        D.pTRate AS 'Prior', 
                                                        g.price0 AS 'Price', 
                                                        (g.price0 - g.price) AS 'Price Change', 
                                                        A.volPctChg,
                                                        A.avol,
                                                        CASE WHEN G.epsrnk=0 THEN 'na' ELSE cast(G.epsrnk as varchar(3)) END AS 'epsrnk', 
                                                        G.rlst, 
                                                        CASE WHEN G.smrl='' THEN 'N/A' ELSE G.smrl END AS 'smrl', 
                                                        CASE WHEN G.accDis='' OR G.accDis IS NULL THEN 'N/A' ELSE G.accdis END AS 'AccDisRtg', 
                                                        CASE WHEN M.smartSelect is NULL THEN 'na' ELSE cast(M.smartSelect as varchar(3)) END AS 'comp'
                                          FROM        getrsm1 G 
                                                        INNER JOIN        dgRPTTimeliness D ON        G.osid=D.osid
                                                        INNER JOIN        avolView A ON        G.osid = A.osid
                                                        --INNER JOIN        dlgBook DB ON        G.osid=DB.osid
                                                        INNER JOIN cs_AveVolumesView av ON G.OSID = av.osid
                                                        INNER JOIN        ratingview RV ON        G.osid=RV.osid
                                                        INNER JOIN        mainFrameStockRatings M ON        G.osid=M.osid, theTime W
                                         WHERE        (g.exchcd = 1 OR g.exchcd=2)
                                       AND         RV.letRate&lt;&gt;''
                                           AND         D.pTRate &lt; RV.letRate
                                           --AND         DB.blubk = 1 
                                           AND g.Price0 &gt;= 5    
                                                AND g.Price0 * g.CAPTL &gt;= 100000    
                                                AND av.avdolv &gt;= 500000
                                  ORDER BY        RV.letrate ASC, D.pTRate DESC, G.coname
                                         UNION
                                    SELECT        TOP 100 PERCENT g.Symbol, 
                                                        G.coname, 
                                                        'NASDAQ' AS 'Exchange',
                                                        RV.letrate AS 'Current', 
                                                        D.pTRate AS 'Prior', 
                                                        g.price0  AS 'Price', 
                                                        (g.price0 - g.price) AS 'Price Change', 
                                                        A.volPctChg,
                                                        A.avol,
                                                        CASE WHEN G.epsrnk=0 THEN 'na' ELSE cast(G.epsrnk as varchar(3)) END AS 'epsrnk', 
                                                        G.rlst, 
                                                        CASE WHEN G.smrl='' THEN 'N/A' ELSE G.smrl END AS 'smrl', 
                                                        CASE WHEN G.accDis='' OR G.accDis IS NULL THEN 'N/A' ELSE G.accdis END AS 'AccDisRtg', 
                                                        CASE WHEN M.smartSelect is NULL THEN 'na' ELSE cast(M.smartSelect as varchar(3)) END AS 'comp'
                                          FROM        getrsm1 G 
                                                        INNER JOIN        dgRPTTimeliness D ON        G.osid=D.osid
                                                        INNER JOIN        avolView A ON        G.osid = A.osid
                                                        --INNER JOIN        dlgBook DB ON        G.osid=DB.osid
                                                        INNER JOIN cs_AveVolumesView av ON G.OSID = av.osid
                                                        INNER JOIN        ratingview RV ON        G.osid=RV.osid
                                                        INNER JOIN        mainFrameStockRatings M ON        G.osid=M.osid, theTime W
                                     WHERE        g.exchcd &gt;= 80
                                           AND        RV.letrate &lt;&gt; '' 
                                           AND        D .pTRate &lt; RV.letRate  
                                           --AND        DB.grnbk = 1 
                                           AND g.Price0 &gt;= 5    
                                                AND g.Price0 * g.CAPTL &gt;= 100000    
                                                AND av.avdolv &gt;= 500000    
                                  ORDER BY        RV.letrate ASC, D .pTRate DESC, G.coname
                        )x
  ORDER BY        [Current] ASC, [Prior] ASC, coname        
SET NOCOUNT OFF
  --xxxxx--
</t>
  </si>
  <si>
    <t>MS_Report_TimelinessRatingARatedStocks</t>
  </si>
  <si>
    <t xml:space="preserve">CREATE PROCEDURE [dbo].[MS_Report_TimelinessRatingARatedStocks]
AS
BEGIN
        SET NOCOUNT ON;
        SELECT TOP 100 PERCENT 
                g.Symbol, 
        g.Coname, 
        CASE WHEN g.exchcd = 2 THEN 'AMEX' WHEN g.exchcd = 1 THEN 'NYSE' ELSE 'NASDAQ' END AS 'Exchange',
        RV.letrate AS 'Current', 
        g.price0 AS 'Price', 
        g.price0 - g.price AS 'Price Change', 
        A.volPctChg,
        A.avol,
                CASE WHEN G.epsrnk=0 THEN 'na' ELSE cast(G.epsrnk as varchar(3)) END AS 'epsrnk', 
                G.rlst, 
                CASE WHEN G.smrl='' THEN 'N/A' ELSE G.smrl END AS 'smrl', 
                CASE WHEN G.accDis=''  OR G.accDis IS NULL THEN 'N/A' ELSE G.accdis END AS 'AccDisRtg', 
                CASE WHEN M.smartSelect is NULL THEN 'na' ELSE cast(M.smartSelect as varchar(3)) END AS 'comp' 
        FROM getrsm1 G 
                INNER JOIN ratingview RV ON G.osid=RV.osid
        INNER JOIN avolView A ON G.osid = A.osid
        --INNER JOIN dlgBook DB ON G.osid=DB.osid
        INNER JOIN mainFrameStockRatings M ON G.osid=M.osid
        INNER JOIN cs_AveVolumesView av ON G.OSID = av.osid,
        theTime W
        WHERE 
                --(db.blubk=1 or db.grnbk=1) 
                /*AND */rv.LetRate = 'A'
                AND g.Price0 &gt;= 5
                AND g.Price0 * g.CAPTL &gt;= 100000
                AND av.avdolv &gt;= 500000
        ORDER BY g.Coname ASC
END
  --xxxxx--
</t>
  </si>
  <si>
    <t>osid
LetRate
Symbol
Coname
Price0
Price
Captl
Epsrnk
Rlst
AccDis
EXCHCD
Smrl
SmartSelect
avdolv
avol
VolPctChg</t>
  </si>
  <si>
    <t>g.price0 - g.price AS 'Price Change',</t>
  </si>
  <si>
    <t>pr_MS_DG_GetAccDistStocksMovingUp</t>
  </si>
  <si>
    <t xml:space="preserve">CREATE PROCEDURE [dbo].[pr_MS_DG_GetAccDistStocksMovingUp]  
AS  
SET NOCOUNT ON  
DECLARE @top INT  
    SET @top = 100  
 SELECT TOP (@top) Symbol, CoName, ExchName, cRnk, pRnk, Price, PChg,  
   VolChg, AVol, Epsrnk, Rlst, Smr, Comp  
   FROM (  
     SELECT TOP 100 Z.symbol, Z.coname,Z.exchname,Z.cRnk, Z.pRnk, Z.price, Z.PChg, Z.volChg,   
       Z.avol, Z.EPSrnk, Z.Rlst, Z.SMR, Z.comp, Z.currNumRnk, Z.currNumOrder, Z.priorNumOrder   
       FROM  (  
         SELECT TOP 100 Percent       
           G.Symbol as 'symbol',   
           G.Coname as 'coname',   
           CASE WHEN G.exchcd=1 THEN 'NYSE' WHEN G.exchcd=2 THEN 'AMEX' ELSE ''  END AS 'exchname' ,   
           G.accdis AS 'cRnk',   
           D.priorRnk AS 'pRnk',   
           G.price0 AS 'price',   
           (G.price0 - G.price) AS 'PChg',   
           A.volPctChg as 'volChg',  
           A.avol,  
           CASE WHEN G.epsrnk=0 THEN 'na' ELSE cast(G.epsrnk as varchar(3)) END AS 'epsrnk',   
           G.rlst,   
           CASE WHEN G.smrl='' THEN 'N/A' ELSE cast(G.smrl as varchar(3)) END AS 'smr',  
           --Changed to show difference only when a letter is changed, not between + and - in same letter  
           CASE G.accdis   
             WHEN 'A+' THEN 1  
             WHEN 'A'  THEN 1  
             WHEN 'A-' THEN 1  
             WHEN 'B+' THEN 2  
             WHEN 'B'  THEN 2  
             WHEN 'B-' THEN 2  
             WHEN 'C+' THEN 3  
             WHEN 'C'  THEN 3  
             WHEN 'C-' THEN 3  
             WHEN 'D+' THEN 4  
             WHEN 'D'  THEN 4  
             WHEN 'D-' THEN 4  
             WHEN 'E'  THEN 5  
           ELSE NULL  
           END as 'currNumRnk',  
           CASE G.accdis   
             WHEN 'A+' THEN '1'  
             WHEN 'A'  THEN '2'  
             WHEN 'A-' THEN '3'  
             WHEN 'B+' THEN '4'  
             WHEN 'B'  THEN '5'  
             WHEN 'B-' THEN '6'  
             WHEN 'C+' THEN '7'  
             WHEN 'C'  THEN '8'  
             WHEN 'C-' THEN '9'  
             WHEN 'D+' THEN '10'  
             WHEN 'D'  THEN '11'  
             WHEN 'D-' THEN '12'  
             WHEN 'E'  THEN '13'  
           ELSE 'N/A'   
           END as 'currNumOrder',  
           D.priorNumRnk as 'priorNumRnk',  
           D.priorNumOrder,  
           CASE WHEN M.smartSelect is NULL THEN 'na' ELSE cast(M.smartSelect as varchar(3)) END AS 'comp'   
           FROM getrsm1 G   
           INNER JOIN dgRPTAccDis D ON G.osid=D.osid   
           INNER JOIN avolView A ON G.osid = A.osid  
           --INNER JOIN  dlgBook DB ON G.osid=DB.osid  
           INNER JOIN cs_AveVolumesView av ON G.OSID = av.osid  
           INNER JOIN mainFrameStockRatings M ON G.osid=M.osid, thetime W  
          WHERE (G.exchcd = 1 OR G.exchcd=2)  
          --AND  DB.blubk = 1   
          AND g.Price0 &gt;= 5      
          AND g.Price0 * g.CAPTL &gt;= 100000      
          AND av.avdolv &gt;= 500000    
          AND  G.accDis &lt;&gt; ''  
          ORDER BY G.accdis  
       ) Z  
      WHERE isnumeric(Z.currNumRnk) = 1   
        AND isnumeric(Z.priorNumRnk)=1   
        AND Z.currNumRnk &lt; Z.priorNumRnk  
      ORDER BY Z.currNumRnk, Z.currNumOrder ASC, Z.priorNumOrder DESC, Z.coname ASC  
      UNION  
     SELECT  TOP 100 Z.symbol, Z.coname,Z.exchname,Z.cRnk, Z.pRnk, Z.price, Z.PChg, Z.volChg, Z.avol,   
       Z.EPSrnk, Z.Rlst, Z.SMR,Z.comp, Z.currNumRnk, Z.currNumOrder, Z.priorNumOrder   
       FROM  (  
         SELECT TOP 100 PERCENT           
           G.Symbol as 'symbol',   
           G.Coname as 'coname',   
           'NASDAQ' as 'exchname',  
           G.accdis AS 'cRnk',   
           D.priorRnk AS 'pRnk',   
           G.price0 AS 'price',   
           (G.price0 - G.price) AS 'PChg',    
           A.volPctChg as 'volChg',     
           A.avol,  
           CASE WHEN G.epsrnk=0 THEN 'na' ELSE cast(G.epsrnk as varchar(3)) END AS 'epsrnk',   
           G.Rlst,  
           CASE WHEN G.smrl='' THEN 'N/A' ELSE G.smrl END AS 'smr',  
           --Changed to show difference only when a letter is changed, not between + and - in same letter  
           CASE G.accdis   
             WHEN 'A+' THEN 1  
             WHEN 'A'  THEN 1  
             WHEN 'A-' THEN 1  
             WHEN 'B+' THEN 2  
             WHEN 'B'  THEN 2  
             WHEN 'B-' THEN 2  
             WHEN 'C+' THEN 3  
             WHEN 'C'  THEN 3  
             WHEN 'C-' THEN 3  
             WHEN 'D+' THEN 4  
             WHEN 'D'  THEN 4  
             WHEN 'D-' THEN 4  
             WHEN 'E'  THEN 5  
           ELSE NULL  
           END as 'currNumRnk',  
           CASE G.accdis   
             WHEN 'A+' THEN '1'  
             WHEN 'A'  THEN '2'  
             WHEN 'A-' THEN '3'  
             WHEN 'B+' THEN '4'  
             WHEN 'B'  THEN '5'  
             WHEN 'B-' THEN '6'  
             WHEN 'C+' THEN '7'  
             WHEN 'C'  THEN '8'  
             WHEN 'C-' THEN '9'  
             WHEN 'D+' THEN '10'  
             WHEN 'D'  THEN '11'  
             WHEN 'D-' THEN '12'  
             WHEN 'E'  THEN '13'  
           ELSE 'N/A'  
           END as 'currNumOrder',  
           D.priorNumRnk as 'priorNumRnk',  
           D.priorNumOrder,  
           CASE WHEN M.smartSelect is NULL THEN 'na' ELSE cast(M.smartSelect as varchar(3)) END AS 'comp'   
           FROM getrsm1 G   
           INNER JOIN dgRPTAccDis D ON G.osid=D.osid   
           INNER JOIN avolView A ON G.osid = A.osid  
           --INNER JOIN  dlgBook DB ON G.osid=DB.osid   
           INNER JOIN cs_AveVolumesView av ON G.OSID = av.osid  
           INNER JOIN mainFrameStockRatings M ON G.osid=M.osid, thetime W  
          WHERE G.exchcd &gt;= 80   
          AND g.Price0 &gt;= 5      
          AND g.Price0 * g.CAPTL &gt;= 100000      
          AND av.avdolv &gt;= 500000    
          --AND DB.grnbk = 1   
          AND G.accDis &lt;&gt; ''  
       ) Z  
      WHERE Z.currNumRnk &lt; Z.priorNumRnk  
      ORDER BY Z.currNumRnk, Z.currNumOrder ASC, Z.priorNumOrder DESC, Z.coname ASC  
  ) x  
ORDER BY currNumRnk, currNumOrder ASC, priorNumOrder DESC, coname ASC  
SET NOCOUNT OFF  
  --xxxxx--  </t>
  </si>
  <si>
    <t>OSID
Symbol
Coname
Price0
Price
Captl
Epsrnk
Rlst
AccDis
EXCHCD
Smrl
SmartSelect
avdolv
avol
VolPctChg
priorRnk
priorNumRnk
priorNumOrder</t>
  </si>
  <si>
    <t>(G.price0 - G.price) AS 'PChg',</t>
  </si>
  <si>
    <t>* `getrsm1`: a table containing stock ratings information
* `dgRPTAccDis`: a table containing account ratings information
* `avolView`: a table containing average volume data
* `cs_AveVolumesView`: another table containing average volume data
* `mainFrameStockRatings`: a table containing stock ratings information
G.exchcd = 1 OR G.exchcd=2: Includes only rows where the exchange code is 1 (NYSE) or 2 (AMEX) or Nasdaq
g.Price0 &gt;= 5: Includes only rows where the initial price is at least 5.
g.Price0 * g.CAPTL &gt;= 100000: Ensures that the market capitalization is at least 100,000.
av.avdolv &gt;= 500000: Includes only rows where the average daily volume is at least 500,000.
G.accDis &lt;&gt; '': Excludes rows where the accdis value is empty.
Display result that have AccDis current rank that is greater than the stock's previous week's rank 
**Ordering:** 
The query sorts the combined result set by the following columns:
        * `currNumRnk` (numeric): The current stock rating (e.g., A+, A, etc.)
        * `priorNumOrder` (integer): The previous order/ ranking
        * `coname` (varchar): The company name</t>
  </si>
  <si>
    <t xml:space="preserve">Remove the limit of showing only top 100 </t>
  </si>
  <si>
    <t xml:space="preserve">[GH] Obejctive:
Stocks with current ratings that have moved up in Accumulation/Distribution Rating when compared to its rating at the close of the previous trading week. The "A/D Rtg" column reflects the most recent completed day of trading. The "A/D Rtg Pr Wk" column reflects the rating at the close of the prior week of trading. This report is updated daily.
The Accumulation/Distribution Rating is one of  Investor's Business Daily SmartSelect® Corporate Ratings. It allows you to interpret buying and selling activity in a stock. It uses a proprietary formula to analyze each stock's daily price and volume changes in the latest 13 weeks to determine if the stock has been under net accumulation (buying) or distribution (selling).
Rating Interpretation
A = Heavy buying
B = Moderate buying
C = Neutral balance
D = Moderate selling
E = Heavy selling
Since institutions exert the largest influence on many stocks' price and volume, an A or B rating may indicate buying by institutional investors.
Process:  
1)      
This stored procedure is designed to retrieve the top 100 stocks moving up by Accumulation distribution rating from NYSE or AMEX or NASDAQ:
2)        It gathers data from the following tables:
a)        getrsm1 (G) – Stock data originated from Secmaster
b)        dgRPTAccDis (D)- History table for Accumulation/Distribution (Acc/Dis) Ratings
c)        avolView (A) – Average Volumes (joined with Stock data from Secmaster)
d)        cs_AveVolumesView (av) – Formatted average volumes
e)        mainFrameStockRatings (M) – Stock ratings
3)        Performs the following filtering:
a)        G.exchcd is 1, 2 or &gt;= 80 
b)        G.Price0 &gt;= 5 (current price)
c)        g.Price0 * g.CAPTL &gt;= 100000    (market capitalization)
d)        av.avdolv &gt;= 500000    (average dollar volume)
e)        G.accDis &lt;&gt; ’’ (Accumulation/Distribution (Acc/Dis) Rating)
f)        currNumRnk and priorNumRnk are numeric values
g)        currNumRnk &lt; priorNumRnk (corresponding rank numbers of Accumulation/Distribution (Acc/Dis) Ratings)
4)        Final frontend columns returned:
a)        Symbol (symbol),
b)       Name (Coname),
c)        Exchange (EXCHCD),
d)        A/D Rating (accdis) 
e)        A/D Rating – Pr Wk (priorRnk)
f)        Current price (price0)
g)        Price value change (G.price0 - G.price)
h)        Price % change (frontend logic)
i)        Volume % change vs 50-days (volPctChg)
j)        50 days average volume (1000s) (avol)
k)        EPS rating (epsrnk)
l)        RS rating (Rlst)
m)        SMR Rating (smrl)
n)        Composite rating (SmartSelect)
Orders by currNumRnk, currNumOrder ASC, priorNumOrder DESC, coname ASC 
</t>
  </si>
  <si>
    <t>[TM] Can combine subqueries for the exchanges.
[GH] The reference views have additional filtering and transformations:
GetRsm1: 
        OSID &lt; 2000000
AvolView:
A.avol*100 as 'avol',                
CASE WHEN a.avol=0 or G.volum0=0 THEN 0                 
ELSE round(((((G.volum0*T.rate)-a.avol)*100)/a.avol),0) END AS 'VolPctChg'   
cs_AveVolumesView:
All volume fields are multiplied by 100</t>
  </si>
  <si>
    <t>pr_MS_DG_GetAccDistStocksMovingDown</t>
  </si>
  <si>
    <t xml:space="preserve">CREATE PROCEDURE [dbo].[pr_MS_DG_GetAccDistStocksMovingDown]  
AS  
SET NOCOUNT ON  
DECLARE @top INT  
    SET @top = 100  
  SELECT TOP (@top) Symbol, CoName, ExchName, cRnk, pRnk, Price, PChg,  
    VolChg, AVol, Epsrnk, Rlst, Smr, Comp  
    FROM (  
      SELECT TOP 100 Z.symbol, Z.coname,Z.exchname,Z.cRnk, Z.pRnk, Z.price, Z.PChg, Z.volChg,   
        Z.avol, Z.EPSrnk, Z.Rlst, Z.SMR, Z.comp, Z.currNumRnk, Z.currNumOrder, Z.priorNumOrder   
        FROM  (  
         SELECT  TOP 100 PERCENT           
           G.Symbol as 'symbol',   
           G.Coname as 'coname',   
           CASE WHEN G.exchcd=1 THEN 'NYSE' WHEN G.exchcd=2 THEN 'AMEX' ELSE ''  END AS 'exchname' ,   
           G.accdis AS 'cRnk',   
           D.priorRnk AS 'pRnk',   
           G.price0 AS 'price',   
           (G.price0 - G.price) AS 'PChg',   
           A.volPctChg as 'volChg',    
           A.avol,  
           CASE WHEN G.epsrnk=0 THEN 'na' ELSE cast(G.epsrnk as varchar(3)) END AS 'epsrnk',   
           G.Rlst,  
           CASE WHEN G.smrl='' THEN 'N/A' ELSE cast(G.smrl as varchar(3)) END AS 'smr',  
           --Changed to show difference only when a letter is changed, not between + and - in same letter  
           CASE G.accdis   
             WHEN 'A+' THEN 1  
             WHEN 'A'  THEN 1  
             WHEN 'A-' THEN 1  
             WHEN 'B+' THEN 2  
             WHEN 'B'  THEN 2  
             WHEN 'B-' THEN 2  
             WHEN 'C+' THEN 3  
             WHEN 'C'  THEN 3  
             WHEN 'C-' THEN 3  
             WHEN 'D+' THEN 4  
             WHEN 'D'  THEN 4  
             WHEN 'D-' THEN 4  
             WHEN 'E'  THEN 5  
           ELSE NULL  
           END as 'currNumRnk',  
           CASE G.accdis   
             WHEN 'A+' THEN '1'  
             WHEN 'A'  THEN '2'  
             WHEN 'A-' THEN '3'  
             WHEN 'B+' THEN '4'  
             WHEN 'B'  THEN '5'  
             WHEN 'B-' THEN '6'  
             WHEN 'C+' THEN '7'  
             WHEN 'C'  THEN '8'  
             WHEN 'C-' THEN '9'  
             WHEN 'D+' THEN '10'  
             WHEN 'D'  THEN '11'  
             WHEN 'D-' THEN '12'  
             WHEN 'E'  THEN '13'  
           ELSE 'N/A'   
           END as 'currNumOrder',  
           D.priorNumRnk as 'priorNumRnk',  
           D.priorNumOrder,  
           CASE WHEN M.smartSelect is NULL THEN 'na' ELSE cast(M.smartSelect as varchar(3)) END AS 'comp'   
           FROM getrsm1 G   
           INNER JOIN dgRPTAccDis D ON G.osid=D.osid   
           INNER JOIN avolView A ON G.osid = A.osid  
           INNER JOIN cs_AveVolumesView av ON G.OSID = av.osid  
           --INNER JOIN  dlgBook DB ON G.osid=DB.osid  
           INNER JOIN mainFrameStockRatings M ON G.osid=M.osid, thetime W  
          WHERE (G.exchcd = 1 OR G.exchcd=2)   
          --AND DB.blubk = 1  
          AND g.Price0 &gt;= 5      
          AND g.Price0 * g.CAPTL &gt;= 100000      
          AND av.avdolv &gt;= 500000    
          AND G.accDis &lt;&gt; ''  
          ORDER BY G.accdis  
        ) Z  
       WHERE isnumeric(Z.currNumRnk) = 1   
         AND isnumeric(Z.priorNumRnk)=1   
            AND Z.currNumRnk &gt; Z.priorNumRnk  
       ORDER BY Z.priorNumRnk ASC,Z.currNumOrder ASC, Z.priorNumOrder DESC, Z.coname ASC  
       UNION  
      SELECT TOP 100 Z.symbol, Z.coname,Z.exchname,Z.cRnk, Z.pRnk, Z.price, Z.PChg, Z.volChg,   
        Z.avol, Z.EPSrnk, Z.Rlst, Z.SMR, Z.comp, Z.currNumRnk, Z.currNumOrder, Z.priorNumOrder   
        FROM  (  
          SELECT TOP 100 PERCENT           
            G.Symbol as 'symbol',   
            G.Coname as 'coname',   
            'NASDAQ' as 'exchname',  
            G.accdis AS 'cRnk',   
            D.priorRnk AS 'pRnk',   
            G.price0 AS 'price',   
            (G.price0 - G.price) AS 'PChg',    
            A.volPctChg as 'volChg',  
             A.avol,  
            CASE WHEN G.epsrnk=0 THEN 'na' ELSE cast(G.epsrnk as varchar(3)) END AS 'epsrnk',   
            G.Rlst,  
            CASE WHEN G.smrl='' THEN 'N/A' ELSE G.smrl END AS 'smr',  
            --Changed to show difference only when a letter is changed, not between + and - in same letter  
            CASE G.accdis   
              WHEN 'A+' THEN 1  
                 WHEN 'A'  THEN 1  
                 WHEN 'A-' THEN 1  
                 WHEN 'B+' THEN 2  
                 WHEN 'B'  THEN 2  
                 WHEN 'B-' THEN 2  
                 WHEN 'C+' THEN 3  
                 WHEN 'C'  THEN 3  
                 WHEN 'C-' THEN 3  
                 WHEN 'D+' THEN 4  
                 WHEN 'D'  THEN 4  
                 WHEN 'D-' THEN 4  
                 WHEN 'E'  THEN 5  
            ELSE NULL  
            END as 'currNumRnk',  
            CASE G.accdis   
              WHEN 'A+' THEN '1'  
                 WHEN 'A'  THEN '2'  
                 WHEN 'A-' THEN '3'  
                 WHEN 'B+' THEN '4'  
                 WHEN 'B'  THEN '5'  
                 WHEN 'B-' THEN '6'  
                 WHEN 'C+' THEN '7'  
                 WHEN 'C'  THEN '8'  
                 WHEN 'C-' THEN '9'  
                 WHEN 'D+' THEN '10'  
                 WHEN 'D'  THEN '11'  
                 WHEN 'D-' THEN '12'  
                 WHEN 'E'  THEN '13'  
            ELSE 'N/A'  
            END as 'currNumOrder',  
            D.priorNumRnk as 'priorNumRnk',  
            D.priorNumOrder,  
            CASE WHEN M.smartSelect is NULL THEN 'na' ELSE cast(M.smartSelect as varchar(3)) END AS 'comp'   
            FROM getrsm1 G   
            INNER JOIN dgRPTAccDis D ON G.osid=D.osid   
            INNER JOIN avolView A ON G.osid = A.osid  
            INNER JOIN cs_AveVolumesView av ON G.OSID = av.osid  
            --INNER JOIN  dlgBook DB ON G.osid=DB.osid  
            INNER JOIN mainFrameStockRatings M ON G.osid=M.osid, thetime W  
           WHERE G.exchcd &gt;= 80   
           --AND DB.grnbk = 1   
           AND g.Price0 &gt;= 5      
           AND g.Price0 * g.CAPTL &gt;= 100000      
           AND av.avdolv &gt;= 500000   
           AND G.accDis &lt;&gt; ''  
      ) Z  
     WHERE Z.currNumRnk &gt; Z.priorNumRnk  
     ORDER BY Z.priorNumRnk ASC,Z.currNumOrder ASC, Z.priorNumOrder DESC, Z.coname ASC  
   )x  
  ORDER BY currNumRnk, currNumOrder ASC, priorNumOrder DESC, coname ASC  
SET NOCOUNT OFF  
  --xxxxx--  </t>
  </si>
  <si>
    <t xml:space="preserve"> it compares accDis from this week to last week and select stocks based on the following criteria:
G.exchcd = 1 OR G.exchcd=2 (NYSE or AMEX):       
   `g.Price0 &gt;= 5` (checks the stock's price)
        * `g.Price0 * g.CAPTL &gt;= 100000` (checks the market capitalization)
        * `av.avdolv &gt;= 500000` (checks the average trading volume)
        * `G.accDis &lt;&gt; ''` (ensures the stock has an "accDis" value)
then joins the table of similar criteria from stocks under Nasdaq (G.exchcd &gt;= 80)
**Sorting:** The final result is sorted by multiple columns:
        * `currNumRnk`
        * `currNumOrder` (ascending order)
        * `priorNumOrder` (descending order)
        * `coname` (ascending order)
</t>
  </si>
  <si>
    <t>Remove the limit of only showing top 100</t>
  </si>
  <si>
    <t xml:space="preserve">[GH] Objective:
Stocks with current ratings that have moved down in Accumulation/Distribution Rating when compared to its rating at the close of the previous trading week. The "A/D Rtg" column reflects the most recent completed day of trading. The "A/D Rtg Pr Wk" column reflects the rating at the close of the prior week of trading. This report is updated daily.
The Accumulation/Distribution Rating is one of  Investor's Business Daily SmartSelect® Corporate Ratings. It allows you to interpret buying and selling activity in a stock. It uses a proprietary formula to analyze each stock's daily price and volume changes in the latest 13 weeks to determine if the stock has been under net accumulation (buying) or distribution (selling).
Rating Interpretation
A = Heavy buying
B = Moderate buying
C = Neutral balance
D = Moderate selling
E = Heavy selling
Since institutions exert the largest influence on many stocks' price and volume, an A or B rating may indicate buying by institutional investors.
Process:
1) 
       This stored procedure is designed to retrieve the top 100 stocks moving down by Accumulation distribution rating from NYSE or AMEX or NASDAQ:
2)        It gathers data from the following tables:
a)        getrsm1 (G) – Stock data originated from Secmaster
b)        dgRPTAccDis (D)- History table for Accumulation/Distribution (Acc/Dis) Ratings
c)        avolView (A) – Average Volumes (joined with Stock data from Secmaster)
d)        cs_AveVolumesView (av) – Formatted average volumes
e)        mainFrameStockRatings (M) – Stock ratings
3)        Performs the following filtering:
a)        G.exchcd is 1, 2 or &gt;= 80 
b)        G.Price0 &gt;= 5 (current price)
c)        g.Price0 * g.CAPTL &gt;= 100000    (market capitalization)
d)        av.avdolv &gt;= 500000    (average dollar volume)
e)        G.accDis &lt;&gt; ’’ (Accumulation/Distribution (Acc/Dis) Rating)
f)        currNumRnk and priorNumRnk are numeric values
g)        currNumRnk &gt; priorNumRnk (corresponding rank numbers of Accumulation/Distribution (Acc/Dis) Ratings)
4)        Final frontend columns returned:
a)        Symbol (symbol),
b)       Name (Coname),
c)        Exchange (EXCHCD),
d)        A/D Rating (accdis) 
e)        A/D Rating – Pr Wk (priorRnk)
f)        Current price (price0)
g)        Price value change (G.price0 - G.price)
h)        Price % change (frontend logic)
i)        Volume % change vs 50-days (volPctChg)
j)        50 days average volume (1000s) (avol)
k)        EPS rating (epsrnk)
l)        RS rating (Rlst)
m)        SMR Rating (smrl)
n)        Composite rating (SmartSelect)
Orders by currNumRnk, currNumOrder ASC, priorNumOrder DESC, coname ASC  
</t>
  </si>
  <si>
    <t>MS_Report_NYSEShortInterest</t>
  </si>
  <si>
    <t>CREATE PROCEDURE [dbo].[MS_Report_NYSEShortInterest]  
AS  
BEGIN  
 SET NOCOUNT ON;  
 SELECT TOP 100  
  G.symbol AS 'symbol',  
  G.coname,  
  RM.value as 'Short Vol',  
  D.pFloat as 'percentFloat',  
  D.shrt as 'current',  
  D.shrt1 as 'one month',  
  D.shrt2 as 'two months',  
  D.shrtpchng as 'percent change'  
 FROM getrsm1 G  
  INNER JOIN dgRPTShrt D ON G.osid=D.osid  
  INNER  JOIN rsmisc RM ON G.osid=RM.osid  
  INNER JOIN cs_AveVolumesView av ON G.OSID = av.osid  
 WHERE G.exchcd=1  
  AND RM.itemID=478  
  AND RM.Value&gt;0  
  AND g.Price0 &gt;= 5  
  AND g.Price0 * g.CAPTL &gt;= 100000  
  AND av.avdolv &gt;= 500000  
 ORDER BY cast(D.shrt as decimal(5,2)) DESC, G.coname ASC  
END  
  --xxxxx--</t>
  </si>
  <si>
    <t>OSID
Symbol
Coname
Price0
Captl
EXCHCD
ItemID
Value
avdolv
shrt
shrt1
shrt2
shrtPChng
pFloat</t>
  </si>
  <si>
    <t>returns top 100 results where: 
short interest changes from a month and 2 months ago
comparis short interest changes across 2 months 
returns current short interest volume 
focus on stocks that are: 
G.exchcd=1: Filters for companies listed on the NYSE (exchange code 1).
RM.itemID=478: Filters for rows in the rsmisc table where the itemID is 478.
RM.Value&gt;0: Ensures that the value in the rsmisc table is greater than 0.
g.Price0 &gt;= 5: Includes only rows where the initial price (Price0) is at least 5.
g.Price0 * g.CAPTL &gt;= 100000: Ensures that the market capitalization (calculated as Price0 multiplied by CAPTL) is at least 100,000.
av.avdolv &gt;= 500000: Includes only rows where the average daily volume (avdolv) from the cs_AveVolumesView table is at least 500,000.
The resutls are ordered by the current short interest (D.shrt) cast to a decimal in descending order, and then by the company name (G.coname) in ascending order.</t>
  </si>
  <si>
    <t xml:space="preserve">[GH] Objective:
The Short Interest Report lists companies with the largest number of days required to cover short interest based on the average daily volume on each date specified. MarketSmith  provides continuous access to these reports, however new data is available  twice a month. Updates take place on the day following the release of information by the NYSE.
Process
1)        the top 100 stocks returned from NYSE.
2)        It gathers data from the following tables:
a)        getrsm1 (G) – Stock data originated from Secmaster
b)        dgRPTShrt (D)- Short interest data
c)        rsmisc (RM) – miscellaneous stock data, in this case Short volume
d)        cs_AveVolumesView (av) – Formatted average volumes
3)        Performs the following filtering:
a)        G.exchcd is 1 (NYSE)
b)          RM.itemID=478  - data item for short metrics
c)          RM.Value&gt;0  - Short volume
d)          g.Price0 &gt;= 5  - current price
e)           g.Price0 * g.CAPTL &gt;= 100000  - Market capitalization
o)          av.avdolv &gt;= 500000  - average dollar volume
4)        Final front-end columns returned:
a)        Symbol (Symbol),
b)       Name (Coname),
c)        Short volume (RM.value)
d)        Days vol short (current) (D.shrt) 
e)        Days vol short – 1 period ago (d.shrt1)
f)        Days volume short – 2 periods ago (d.shrt2)
g)       Short int % change (dshrtpchng) 
h)        Short int % of float (Frontend logic)
Orders by  D.shrt DESC, G.coname ASC  
</t>
  </si>
  <si>
    <t>[GH] the referenced view GetRsm1 has a filter of OSID &lt; 2000000. The referenced view cs_AveVolumesView has a calculated field: avdolv*100. It would be more transparent to have these steps in the same query.</t>
  </si>
  <si>
    <t>MS_Report_NASDAQShortInterest</t>
  </si>
  <si>
    <t>CREATE PROCEDURE [dbo].[MS_Report_NASDAQShortInterest]  
AS  
BEGIN  
 SET NOCOUNT ON;  
 SELECT TOP 100  
  G.symbol as 'symbol',  
  G.coname,  
  RM.value as 'Short Vol',  
  D.pFloat as 'percentFloat',  
  D.shrt as 'current',  
  D.shrt1 as 'one month',  
  D.shrt2 as 'two months',  
  d.shrtpchng as 'percent change'  
 FROM getrsm1 G  
  INNER JOIN dgRPTShrt D ON G.osid=D.osid  
  INNER JOIN rsmisc RM ON G.osid=RM.osid  
  INNER JOIN cs_AveVolumesView av ON G.OSID = av.osid  
 WHERE G.exchcd&gt;=80  
  AND RM.itemID=478  
  AND RM.value&gt;0  
  AND g.Price0 &gt;= 5  
  AND g.Price0 * g.CAPTL &gt;= 100000  
  AND av.avdolv &gt;= 500000  
 ORDER BY cast(D.shrt as decimal(5,2)) DESC, G.coname ASC  
END  
  --xxxxx--</t>
  </si>
  <si>
    <t>returns top 100 results where: 
short interest changes from a month and 2 months ago
comparis short interest changes across 2 months 
returns current short interest volume 
focus on stocks that are: 
G.exchcd &gt;= 80: Filters for companies listed on the NASDAQ (exchange code 1).
RM.itemID=478: Filters for rows in the rsmisc table where the itemID is 478.
RM.Value&gt;0: Ensures that the value in the rsmisc table is greater than 0.
g.Price0 &gt;= 5: Includes only rows where the initial price (Price0) is at least 5.
g.Price0 * g.CAPTL &gt;= 100000: Ensures that the market capitalization (calculated as Price0 multiplied by CAPTL) is at least 100,000.
av.avdolv &gt;= 500000: Includes only rows where the average daily volume (avdolv) from the cs_AveVolumesView table is at least 500,000.
The resutls are ordered by the current short interest (D.shrt) cast to a decimal in descending order, and then by the company name (G.coname) in ascending order.</t>
  </si>
  <si>
    <t xml:space="preserve">[GH] Objective:
The Short Interest Report lists companies with the largest number of days required to cover short interest based on the average daily volume on each date specified. MarketSmith  provides continuous access to these reports, however new data is available  twice a month. Updates take place on the day following the release of information by the NASDAQ.
Process
1)        the top 100 stocks returned from NASDAQ.
2)        It gathers data from the following tables:
a)        getrsm1 (G) – Stock data originated from Secmaster
b)        dgRPTShrt (D)- Short interest data
c)        rsmisc (RM) – miscellaneous stock data, in this case Short volume
d)        cs_AveVolumesView (av) – Formatted average volumes
3)        Performs the following filtering:
a)        G.exchcd&gt;=80 (NASDAQ)
b)          RM.itemID=478  - data item for short metrics
c)          RM.Value&gt;0  - Short volume
d)          g.Price0 &gt;= 5  - current price
e)           g.Price0 * g.CAPTL &gt;= 100000  - Market capitalization
o)          av.avdolv &gt;= 500000  - average dollar volume
4)        Final front-end columns returned:
a)        Symbol (Symbol),
b)       Name (Coname),
c)        Short volume (RM.value)
d)        Days vol short (current) (D.shrt) 
e)        Days vol short – 1 period ago (d.shrt1)
f)        Days volume short – 2 periods ago (d.shrt2)
g)       Short int % change (dshrtpchng) 
h)        Short int % of float (Frontend logic)
Orders by  D.shrt DESC, G.coname ASC  
</t>
  </si>
  <si>
    <t>MS_Report_AMEXShortInterest</t>
  </si>
  <si>
    <t>CREATE PROCEDURE [dbo].[MS_Report_AMEXShortInterest]  
AS  
BEGIN  
 SET NOCOUNT ON;  
 SELECT TOP 100  
  G.symbol as 'symbol',  
  G.coname,  
  RM.value as 'Short Vol',  
  D.pFloat as 'percentFloat',  
  D.shrt as 'current',  
  D.shrt1 as 'one month',  
  D.shrt2 as 'two months',  
  D.shrtpchng as 'percent change'  
 FROM getrsm1 G  
  INNER JOIN dgRPTshrt D ON G.osid=D.osid  
  INNER JOIN rsmisc RM ON G.osid=RM.osid  
  INNER JOIN cs_AveVolumesView av ON G.OSID = av.osid  
 WHERE   
  G.exchcd =2  
  AND RM.itemID=478  
  AND RM.Value&gt;0  
  AND g.Price0 &gt;= 5  
  AND g.Price0 * g.CAPTL &gt;= 100000  
  AND av.avdolv &gt;= 500000  
 ORDER BY cast(D.shrt as decimal(5,2)) DESC, G.coname ASC  
END  
  --xxxxx--</t>
  </si>
  <si>
    <t xml:space="preserve">[GH] Objective:
The Short Interest Report lists companies with the largest number of days required to cover short interest based on the average daily volume on each date specified. MarketSmith  provides continuous access to these reports, however new data is available  twice a month. Updates take place on the day following the release of information by the AMEX.
Process
1)        the top 100 stocks returned from AMEX.
2)        It gathers data from the following tables:
a)        getrsm1 (G) – Stock data originated from Secmaster
b)        dgRPTShrt (D)- Short interest data
c)        rsmisc (RM) – miscellaneous stock data, in this case Short volume
d)        cs_AveVolumesView (av) – Formatted average volumes
3)        Performs the following filtering:
a)        G.exchcd =2 (AMEX)
b)          RM.itemID=478  - data item for short metrics
c)          RM.Value&gt;0  - Short volume
d)          g.Price0 &gt;= 5  - current price
e)           g.Price0 * g.CAPTL &gt;= 100000  - Market capitalization
o)          av.avdolv &gt;= 500000  - average dollar volume
4)        Final front-end columns returned:
a)        Symbol (Symbol),
b)       Name (Coname),
c)        Short volume (RM.value)
d)        Days vol short (current) (D.shrt) 
e)        Days vol short – 1 period ago (d.shrt1)
f)        Days volume short – 2 periods ago (d.shrt2)
g)       Short int % change (dshrtpchng) 
h)        Short int % of float (Frontend logic)
Orders by  D.shrt DESC, G.coname ASC  
</t>
  </si>
  <si>
    <t>MS_Report_Top30EPSRatingStocksHighAvgVolume</t>
  </si>
  <si>
    <t xml:space="preserve">CREATE PROCEDURE [dbo].[MS_Report_Top30EPSRatingStocksHighAvgVolume]  
AS  
BEGIN  
 SET NOCOUNT ON;  
 SELECT TOP 30   
  Z.symbol,     
        Z.coname,     
        Z.exchange,     
        Z.price0 AS 'Price',    
        Z.PriceChange,     
        Z.VolChg,    
        Z.AvgVol,     
  CASE WHEN Z.epsrnk=0 THEN 'na' ELSE cast(Z.epsrnk as varchar(3)) END AS 'epsrnk',     
  CASE WHEN Z.rlst =0 THEN 'na' ELSE cast(Z.rlst as varchar(3)) END AS 'rlst',     
  CASE WHEN Z.smrl='' THEN 'N/A' ELSE Z.smrl END AS 'smrl',     
  CASE WHEN Z.accDis='' OR Z.accDis IS NULL THEN 'N/A' ELSE Z.accdis END AS 'AccDisRtg',     
  CASE WHEN Z.smartSelect is NULL THEN 'na' ELSE cast(Z.smartSelect as varchar(3)) END AS 'comp'    
 FROM        
        (  
   SELECT V.*    
   FROM     
                (  
     SELECT TOP 10 G.osid,     
                        G.symbol,     
                        G.coname,     
                        'NYSE'  AS 'Exchange',     
                        G.price0,     
                        G.price0 - G.price AS 'PriceChange',     
                        A.volPctChg as 'volChg',    
                        A.avol  AS 'AvgVol',    
      G.epsrnk,     
                        G.rlst,     
                        G.smrl,     
                        G.accdis,     
                        M.smartSelect    
                    FROM getrsm1 G   
      --INNER JOIN dlgBook DB ON G.osid=DB.osid    
      INNER JOIN mainFrameStockRatings M ON G.osid=M.osid   
      INNER JOIN cs_AveVolumesView av ON G.OSID = av.osid   
                        INNER JOIN avolView A ON G.osid = A.osid,    
      thetime W    
     WHERE G.exchcd = 1 AND    
      --DB.blubk=1 AND    
                        G.rlst&gt;59                  --relative strength must be at least 60    
                        AND g.Price0 &gt;= 5      
      AND g.Price0 * g.CAPTL &gt;= 100000      
      AND av.avdolv &gt;= 500000   
                    ORDER BY G.epsrnk DESC, A.avol DESC  
    ) AS V    
   UNION    
   SELECT W.*    
   FROM        
                (  
     SELECT TOP 10   
      G.osid,     
                        G.symbol,     
                        G.coname,     
      'NASDAQ'  AS 'Exchange',     
                        G.price0,     
      G.price0 - G.price AS 'PriceChange',     
                        A.volPctChg as 'volChg',    
                        A.avol  AS 'AvgVol',    
      G.epsrnk,     
                        G.rlst,     
                        G.smrl,     
                        G.accdis,    
                        M.smartSelect    
     FROM getrsm1 G   
      --INNER JOIN dlgBook DB ON G.osid=DB.osid    
      INNER JOIN mainFrameStockRatings M ON G.osid=M.osid    
      INNER JOIN cs_AveVolumesView av ON G.OSID = av.osid  
      INNER JOIN avolView A ON G.osid = A.osid,    
      thetime W    
     WHERE G.exchcd &gt;= 80 AND    
      --DB.grnbk=1 AND    
                        G.rlst&gt;59                       --relative strength must be at least 60    
                        AND g.Price0 &gt;= 5      
      AND g.Price0 * g.CAPTL &gt;= 100000      
      AND av.avdolv &gt;= 500000   
                    ORDER BY G.epsrnk DESC, A.avol DESC  
    ) AS W    
   UNION    
   SELECT X.*    
   FROM  
    (  
     SELECT TOP 10  
      G.osid,     
      G.symbol,     
      G.coname,     
      'AMEX'  AS 'Exchange',     
      G.price0,     
      G.price0 - G.price AS 'PriceChange',     
      A.volPctChg as 'volChg',    
      A.avol  AS 'AvgVol',    
      G.epsrnk,     
      G.rlst,     
      G.smrl,     
      G.accdis,    
      M.smartSelect    
     FROM getrsm1 G   
      --INNER JOIN dlgBook DB ON G.osid=DB.osid    
      INNER JOIN mainFrameStockRatings M ON G.osid=M.osid    
      INNER JOIN cs_AveVolumesView av ON G.OSID = av.osid  
      INNER JOIN avolView A ON G.osid = A.osid,           
      thetime W    
     WHERE G.exchcd = 2 AND    
      --DB.blubk=1 AND    
      G.rlst&gt;59                       --relative strength must be at least 60    
      AND g.Price0 &gt;= 5      
      AND g.Price0 * g.CAPTL &gt;= 100000      
      AND av.avdolv &gt;= 500000   
     ORDER BY G.epsrnk DESC, A.avol DESC  
    ) AS X  
  )  AS Z    
 ORDER BY Z.avgvol DESC    
END  
  --xxxxx--  </t>
  </si>
  <si>
    <t>OSID
Symbol
Coname
Price0
Price
Captl
Epsrnk
Rlst
AccDis
EXCHCD
Smrl
SmartSelect
avdolv
avol
VolPctChg</t>
  </si>
  <si>
    <t>Return top 30 stocks across 3 exchanges : NYSE, AMEX, NASDAQ
Selecting top 10 stock from each of exchange. 
results should meet these conditions: 
Relative strength (rlst) &gt; 59
Price (Price0) &gt;= $5
Market cap (Price0 * CAPTL) &gt;= $100,000
Average daily volume (avdolv) &gt;= 500,000
each subqueries (3 total) search for each stock exchange and by listing out stocks with top EPS rating and trading volume</t>
  </si>
  <si>
    <t xml:space="preserve">[GH] Objective:
Features the top 30 stocks from each exchange, NASDAQ, NYSE and AMEX, according to their Earnings Per Share (EPS) Rating. The list is formulated by sorting the stocks according to their Relative Strength Rating, and then by the stock's 50-day average volume amount.
Both the selection of stocks for this report and the data items it contains are updated daily with the latest available information; price and volume related information are updated on a 20-minute delayed basis, each time the report is accessed from the Report menu.
Process
1)        30 stocks are returned, 10 from each exchange.
2)        It gathers data from the following tables:
a)        getrsm1 (G) – Stock data originated from Secmaster
b)        mainFrameStockRatings  (M)- Stock ratings
c)        cs_AveVolumesView (av) – Formatted average volumes
d)        avolView (A) – Average Volumes (joined with Stock data from Secmaster)
3)        Performs the following filtering:
a)        G.exchcd is 1, 2 or &gt;=80 - NYSE, AMEX, NASDAQ
b)          G.rlst&gt;59 – relative strength
c)          g.Price0 &gt;= 5  - current price
d)           g.Price0 * g.CAPTL &gt;= 100000  - Market capitalization
p)          av.avdolv &gt;= 500000  - average dollar volume
4)        Final columns returned:
a)        Symbol (symbol),
b)        Name (Coname),
c)        Current price (price0)
d)        Price $ change (G.price0 - G.price)
e)        Price % change (frontend logic)
f)        Vol % change vs 50 days (volPctChg)
g)        50 days average vol (1000s) (avol)
h)        EPS rating (epsrnk)
i)        RS rating (rlst)
j)        SMR Rating (smrl)
k)        A/D rating (accdis)
l)        Comp rating (smartSelect) 
In the main query orders by  z.avgvol DESC,
in the subquery ORDER BY G.epsrnk DESC, A.avol DESC  
</t>
  </si>
  <si>
    <t>[GH] The query uses multiple nested subqueries. Using CTEs would be a lot cleaner and easier to read.
the referenced view GetRsm1 has a filter of OSID &lt; 2000000. The referenced view cs_AveVolumesView has a calculated field: avdolv*100. It would be more transparent to have these steps in the same query.</t>
  </si>
  <si>
    <t>MS_Report_Top30RSRatingStocksHighAvgVolume</t>
  </si>
  <si>
    <t xml:space="preserve">CREATE PROCEDURE [dbo].[MS_Report_Top30RSRatingStocksHighAvgVolume]  
AS  
BEGIN  
 SET NOCOUNT ON;  
 SELECT TOP 30  
  Z.symbol,     
  Z.coname,     
  Z.exchange,     
  Z.price0 AS 'Price',    
  Z.PriceChange,     
  Z.VolChg,    
  Z.AvgVol,     
  CASE WHEN Z.epsrnk=0 THEN 'na' ELSE cast(Z.epsrnk as varchar(3)) END AS 'epsrnk',     
  CASE WHEN Z.rlst =0 THEN 'na' ELSE cast(Z.rlst as varchar(3)) END AS 'rlst',     
  CASE WHEN Z.smrl='' THEN 'N/A' ELSE Z.smrl END AS 'smrl',     
  CASE WHEN Z.accDis='' OR Z.accDis IS NULL THEN 'N/A' ELSE Z.accdis END AS 'AccDisRtg' ,    
  CASE WHEN Z.smartSelect='' THEN 'na' ELSE cast(Z.smartSelect as varchar(3)) END AS 'comp'     
 FROM        
  (  
   SELECT V.*    
   FROM     
    (  
     SELECT TOP 10   
      G.osid,     
      G.symbol,     
      G.coname,     
      'NYSE'  AS 'Exchange',     
      G.price0,     
      G.price0 - G.price AS 'PriceChange',     
      A.volPctChg as 'volChg',    
      A.avol  AS 'AvgVol',    
      G.epsrnk,     
      G.rlst,     
      G.smrl,     
      G.accdis ,    
      M.smartSelect    
     FROM getrsm1 G   
      --INNER JOIN dlgBook DB ON G.osid=DB.osid    
      INNER JOIN cs_AveVolumesView av ON G.OSID = av.osid  
      INNER JOIN avolView A ON G.osid = A.osid    
      INNER JOIN mainFrameStockRatings M ON G.osid=M.osid,    
      thetime W    
     WHERE G.exchcd = 1 AND    
      --DB.blubk=1 AND    
      G.epsrnk &gt; 59                           --eps must be at least 60    
      AND g.Price0 &gt;= 5      
      AND g.Price0 * g.CAPTL &gt;= 100000      
      AND av.avdolv &gt;= 500000   
     ORDER BY G.rlst DESC, A.avol DESC,G.epsrnk DESC  
    ) AS V    
   UNION    
   SELECT W.*    
   FROM        
    (  
     SELECT TOP 10   
      G.osid,     
      G.symbol,     
      G.coname,     
      'NASDAQ'  AS 'Exchange',     
      G.price0,     
      G.price0 - G.price AS 'PriceChange',     
      A.volPctChg as 'volChg',    
      A.avol  AS 'AvgVol',    
      G.epsrnk,     
      G.rlst,     
      G.smrl,     
      G.accdis,    
      M.smartSelect     
     FROM getrsm1 G   
      --INNER JOIN dlgBook DB ON G.osid=DB.osid    
      INNER JOIN cs_AveVolumesView av ON G.OSID = av.osid  
      INNER JOIN avolView A ON G.osid = A.osid    
      INNER JOIN mainFrameStockRatings M ON G.osid=M.osid,    
      thetime W    
     WHERE G.exchcd &gt;= 80 AND    
      --DB.grnBk=1 AND    
      G.epsrnk &gt; 59                           --eps must be at least 60    
      AND g.Price0 &gt;= 5      
      AND g.Price0 * g.CAPTL &gt;= 100000      
      AND av.avdolv &gt;= 500000   
     ORDER BY G.rlst DESC, A.avol DESC, G.epsrnk DESC  
    ) AS W    
   UNION    
   SELECT X.*    
   FROM   
    (  
     SELECT TOP 10   
      G.osid,     
      G.symbol,     
      G.coname,     
      'AMEX'  AS 'Exchange',     
      G.price0,     
      G.price0 - G.price AS 'PriceChange',     
      A.volPctChg as 'volChg',    
      A.avol  AS 'AvgVol',    
      G.epsrnk,     
      G.rlst,     
      G.smrl,     
      G.accdis ,    
      M.smartSelect    
     FROM getrsm1 G   
      --INNER JOIN dlgBook DB ON G.osid=DB.osid    
      INNER JOIN cs_AveVolumesView av ON G.OSID = av.osid  
      INNER JOIN avolView A ON G.osid = A.osid    
      INNER JOIN mainFrameStockRatings M ON G.osid=M.osid,    
      thetime W    
     WHERE G.exchcd = 2 AND    
      --DB.bluBk=1 AND      
      G.epsrnk &gt; 59                           --eps must be at least 60    
      AND g.Price0 &gt;= 5      
      AND g.Price0 * g.CAPTL &gt;= 100000      
      AND av.avdolv &gt;= 500000   
     ORDER BY G.rlst DESC, A.avol DESC, G.epsrnk DESC  
    ) AS X  
  )  AS Z    
 ORDER BY Z.avgvol DESC    
END  
  --xxxxx--  </t>
  </si>
  <si>
    <t>Return top 30 stocks across 3 exchanges : NYSE, AMEX, NASDAQ
Selecting top 10 stock from each of exchange. 
results should meet these conditions: 
EPS rank &gt; 59
Price (Price0) &gt;= $5
Market cap (Price0 * CAPTL) &gt;= $100,000
Average daily volume (avdolv) &gt;= 500,000
each subqueries (3 total) search for each stock exchange and by listing out stocks with top RSrating and trading volume</t>
  </si>
  <si>
    <t xml:space="preserve">[GH] Objective:
Features the top 30 stocks from each exchange, NASDAQ, NYSE and AMEX, according to their Relative Strength Rating. The list is formulated by sorting the stocks according to their Relative Strength Rating, and then by the stock's 50-day average volume amount. Stocks selected for this report must have an EPS Rating of at least 60.
Both the selection of stocks for this report and the data items it contains are updated daily with the latest available information; price and volume related information are updated on a 20-minute delayed basis, each time the report is accessed from the Report menu.
Process
1)        30 stocks are returned, 10 from each exchange.
2)        It gathers data from the following tables:
a)        getrsm1 (G) – Stock data originated from Secmaster
b)        mainFrameStockRatings  (M)- 
c)        cs_AveVolumesView (av) – Formatted average volumes
d)        avolView (A) – Average Volumes (joined with Stock data from Secmaster)
3)        Performs the following filtering:
a)        G.exchcd is 1, 2 or &gt;=80
b)          G.rlst&gt;59 – relative strength
c)          g.Price0 &gt;= 5  - current price
d)           g.Price0 * g.CAPTL &gt;= 100000  - Market capitalization
q)          av.avdolv &gt;= 500000  - average dollar volume
4)        Final frontend columns returned:
a)        Symbol (symbol),
b)        Name (Coname),
c)        Current price (price0)
d)        Price $ change (G.price0 - G.price)
e)        Price % change (frontend logic)
f)        Vol % change vs 50 days (volPctChg)
g)        50 days average vol (1000s) (avol)
h)        EPS rating (epsrnk)
i)        RS rating (rlst)
j)        SMR Rating (smrl)
k)        A/D rating (accdis)
l)        Comp rating (smartSelect) 
In the main query orders by  z.avgvol DESC, 
in the subqueries G.rlst DESC, A.avol DESC, G.epsrnk DESC  
</t>
  </si>
  <si>
    <t>MS_Report_WeeklyNewHighReport</t>
  </si>
  <si>
    <t xml:space="preserve">CREATE PROCEDURE [dbo].[MS_Report_WeeklyNewHighReport]  
AS  
BEGIN  
 SET NOCOUNT ON;  
 DECLARE @MON DATETIME,@FRI DATETIME, @TODAY DATETIME,@BEG52 DATETIME,@END52 DATETIME    
 SELECT @TODAY=GETDATE()    
 SELECT @MON=case datepart(dw, @TODAY)    
  when 1 then dateadd(d,-6,convert(varchar(10), (@TODAY), 101))    
  when 2 then dateadd(d,-7,convert(varchar(10), (@TODAY), 101))    
  when 3 then dateadd(d,-8,convert(varchar(10), (@TODAY), 101))    
  when 4 then dateadd(d,-9,convert(varchar(10), (@TODAY), 101))    
  when 5 then dateadd(d,-10,convert(varchar(10), (@TODAY), 101))    
  when 6 then dateadd(d,-11,convert(varchar(10), (@TODAY), 101))    
  when 7 then dateadd(d,-5,convert(varchar(10), (@TODAY), 101))    
 end    
 SELECT @FRI = case datepart(dw, @TODAY)    
  when 1 then dateadd(d,-2,convert(varchar(10), (@TODAY), 101))    
  when 2 then dateadd(d,-3,convert(varchar(10), (@TODAY), 101))    
  when 3 then dateadd(d,-4,convert(varchar(10), (@TODAY), 101))    
  when 4 then dateadd(d,-5,convert(varchar(10), (@TODAY), 101))    
  when 5 then dateadd(d,-6,convert(varchar(10), (@TODAY), 101))    
  when 6 then dateadd(d,-7,convert(varchar(10), (@TODAY), 101))    
  when 7 then dateadd(d,-1,convert(varchar(10), (@TODAY), 101))    
 end     
 SELECT @BEG52 = dateAdd(wk,-52,@FRI)    
 ; WITH NewHighs AS (  
 SELECT W.osid, W.high AS NewHigh, Max(W.Date) AS NewHighDate --, Max(Y.high) AS 'p52WkHi', @TODAY as 'dtUpdate'    
 FROM    
  swhsftmp Y --table used to find the 52-week high    
  INNER JOIN sdhsftmp W  ON Y.osid=W.osid  --table used to find the week high(use sdhsftmp NOT swhsftmp--for data consistancy)    
  INNER JOIN sdhsftmp S ON Y.osid=S.osid  --table used to eliminate multiple daily highs &gt; yr52Hi by taking max high for week    
 WHERE   
  W.DATE&gt;=@MON AND    --highs only within the previous week    
  W.DATE&lt;=@FRI AND    
  S.DATE&gt;=@MON AND    --highs only within the previous week    
  S.DATE&lt;=@FRI AND    
  Y.DATE&gt;=@BEG52 AND   --52 weeks before @FRI    
  Y.DATE&lt;=@MON AND     --must be @MON to prevent rows with     
  W.high&lt;&gt;0 AND     --not interested in highs of 0    
  W.high IS NOT NULL AND   --eliminates warning for max function    
  Y.high IS NOT NULL    --eliminates warning for max function    
  GROUP BY W.osid, W.high     
  HAVING   
  W.high &gt; Max(Y.high) AND     
  W.high = max(S.high)  )  
 SELECT TOP 100 PERCENT   
  G.symbol AS 'symbol',     
        G.coname AS 'coname',     
  CASE WHEN g.exchcd = 2 THEN 'AMEX' WHEN g.exchcd = 1 THEN 'NYSE' ELSE 'NASDAQ' END AS 'Exchange',    
        convert(char(10),nh.NewHighDate,101) ,    
        nh.NewHigh,    
        G.price0 AS 'Price',     
        G.price0 - G.price AS 'Price Change',     
        A.volPctChg,      
        A.avol,    
        CASE WHEN G.epsrnk=0 THEN 'na' ELSE cast(G.epsrnk as varchar(3)) END AS 'epsrnk',     
        CASE WHEN G.rlst =0 THEN 'na' ELSE cast(G.rlst as varchar(3)) END AS 'rlst',     
        CASE WHEN G.smrl='' THEN 'N/A' ELSE G.smrl END AS 'smrl',     
        CASE WHEN G.accDis='' OR G.accDis IS NULL THEN 'N/A' ELSE G.accdis END AS 'AccDisRtg',     
        CASE WHEN M.smartSelect is NULL THEN 'na' WHEN M.smartSelect=0 then 'na' ELSE cast(M.smartSelect as varchar(3)) END AS 'comp'     
 FROM getrsm1 G  
  INNER JOIN NewHighs nh ON G.OSID = nh.OSID  
  INNER JOIN avolView A ON G.osid = A.osid          
  INNER JOIN mainFrameStockRatings M ON M.osid=G.osid    
  INNER JOIN cs_AveVolumesView av ON G.OSID = av.osid  
 WHERE   
  g.Price0 &gt;= 5      
  AND g.Price0 * g.CAPTL &gt;= 100000      
  AND av.avdolv &gt;= 500000     
 ORDER BY G.symbol,nh.NewHighDate,G.coname    
END  
  --xxxxx--  </t>
  </si>
  <si>
    <t>OSID
Symbol
Coname
Price0
Price
Captl
Epsrnk
Rlst
AccDis
EXCHCD
Smrl
date
high
SmartSelect
avdolv
avol
VolPctChg</t>
  </si>
  <si>
    <t>Look at stocks with a new 52 week high
stocks must be: 
* Price: `g.Price0 &gt;= 5`
* Market capitalization: `g.Price0 * g.CAPTL &gt;= 100000`
* Average daily volume: `av.avdolv &gt;= 500000`
Returned result by: 
1. Symbol
2. Company name (coname)
3. Exchange (AMEX, NYSE, or NASDAQ)
4. Date of the new high (`nh.NewHighDate`)
5. New high value (`nh.NewHigh`)
6. Current price (`G.price0`)
7. Price change (`G.price0 - G.price`)
8. Volume percentage change (`A.volPctChg`)
9. Average daily volume (`A.avol`)
10. Earnings per share rank (`G.epsrnk`)
11. Rating list (rlst)
12. Summary rating (smrl)
13. Accurate discount rating (AccDisRtg)
14. Smart Select rating (comp)
Ordered by: ordered by `symbol`, `NewHighDate`, and `coname`</t>
  </si>
  <si>
    <t>1. change the default sort to Day then Composite Rating
2. will have a new report for Daily new high with rolling 5 days. (Kevin Mckey has tracked that)</t>
  </si>
  <si>
    <t>[GH] Objective:
Companies that reached a new 52-week price high (includes intra-day results) during the prior trading week.
All stocks in this report are selected at the close of the last day of previous trading week. However, all other data items are updated daily with the latest available information; price and volume related information are updated on a 20-minute delayed basis, each time the report is accessed from the Report menu. Process
1)        It gathers data from the following tables:
a)        Interim query:
i)          swhsftmp Y --table used to find the 52-week high    
ii)          sdhsftmp W  --table used to find the week high(use sdhsftmp NOT swhsftmp--for data consistancy)    
iii)          sdhsftmp S --table used to eliminate multiple daily highs &gt; yr52Hi by taking max high for week  
b)        Main query
i)        getrsm1 (G) – Stock data originated from Secmaster
ii)        NewHighs – interim table
iii)        mainFrameStockRatings  (M)- – Stock ratings
iv)        cs_AveVolumesView (av) – Formatted average volumes
v)        avolView (A) – Average Volumes (joined with Stock data from Secmaster)
2)        Creates an interim table NewHighs with the below filtering:
a)        Gets the previous week’s Monday and Friday dates and the date of last Friday – 52 weeks (BEG52)  then
b)        W.DATE&gt;=@MON --highs only within the previous week    
c)          W.DATE&lt;=@FRI     
d)          S.DATE&gt;=@MON --highs only within the previous week    
e)          S.DATE&lt;=@FRI     
f)          Y.DATE&gt;=@BEG52 --52 weeks before @FRI    
g)          Y.DATE&lt;=@MON --Only dates before  @MON 
h)          W.high&lt;&gt;0 --not interested in highs of 0    
i)          W.high IS NOT NULL --eliminates warning for max function    
j)          Y.high IS NOT NULL    --eliminates warning for max function  
k)          W.high &gt; Max(Y.high) 
l)          W.high = max(S.high)
3)        In the final table the following filtering is performed:
a)          g.Price0 &gt;= 5  - current price
b)           g.Price0 * g.CAPTL &gt;= 100000  - Market capitalization
c)          av.avdolv &gt;= 500000  - average dollar volume
d)         Only stocks with new highs are included due to the inner join.
4)        Final columns returned:
a)        Symbol (symbol),
b)        Name (Coname),
c)        Exchange (EXCHCD) 
d)        Date of new 52 Wk High (Pr Wk) (nh.NewHighDate) 
e)        52 Wk High (nh.NewHigh)
f)        Current price (price0)
g)        Price % chg (frontend logic)
h)        Price $ change (G.price0 - G.price)
i)        Vol % change vs 50 day (volPctChg)
j)        50 days Avg Vol (1000s) (avol)
k)        EPS rating (epsrnk)
l)        RS rating (rlst)
m).     SMR Rating (Smrl)
n).     A/D Rating (AccDis)
o).     Comp rating (SmartSelect) 
Orders by G.symbol,nh.NewHighDate,G.coname   
nh.NewHighDate
nh.NewHigh</t>
  </si>
  <si>
    <t>MS_Report_WeeklyReportStocksApproachingNewHigh</t>
  </si>
  <si>
    <t xml:space="preserve">CREATE PROCEDURE [dbo].[MS_Report_WeeklyReportStocksApproachingNewHigh]  
AS  
BEGIN  
 SET NOCOUNT ON;  
 DECLARE @selDate smallDateTime,    
  @dtUpdate smallDateTime,    
  @Today dateTime    
 SELECT @Today = GETDATE()    
--GET DATE OF PREVIOUS WEEK'S CLOSE    
 SELECT @selDate = CASE DATEPART(dw, @Today)    
  WHEN 1 THEN dateadd(d,-2,convert(varchar(10), (@Today), 101))  --not scheduled in job    
  WHEN 2 THEN dateadd(d,-3,convert(varchar(10), (@Today), 101))  --not scheduled in job    
  WHEN 3 THEN dateadd(d,-4,convert(varchar(10), (@Today), 101))    
  WHEN 4 THEN dateadd(d,-5,convert(varchar(10), (@Today), 101))    
  WHEN 5  THEN dateadd(d,-6,convert(varchar(10), (@Today), 101))    
  WHEN 6  THEN dateadd(d,-7,convert(varchar(10), (@Today), 101))    
  WHEN 7  THEN dateadd(d,-8,convert(varchar(10), (@Today), 101))     
 END    
 --GET DATE OF TABLE UPDATE     
 SELECT @dtUpdate=Convert(varchar,@Today,101)    
 ; WITH Highs AS (  
   SELECT   
    S.osid AS Osid,   
    STR(ROUND(S.high,2),9,2) AS High,  --previous week's high price    
  @selDate as SelectedDate,  
  @dtUpdate as UpdateDate    
 FROM SWHSFTMP S   
  INNER JOIN hsfwkl H ON S.osid = H.osid    
        INNER JOIN   
   (  
    SELECT S52.osid,Max(S52.high) as yrHi      
    FROM swhsftmp S52     
    WHERE S52.date&gt;=dateadd(wk,-52,@selDate)   
     AND S52.date&lt;=@selDate   
     AND S52.high IS NOT NULL    
    GROUP BY S52.osid     
   ) A ON S.osid = A.osid  
 WHERE    
  S.date=@selDate AND    
  S.high IS NOT NULL AND    
  CASE WHEN A.YrHi&lt;&gt;0 THEN ((S.high-A.yrhi)/A.yrhi)*100 ELSE null END &gt;=-5  AND    
  H.date=@selDate AND    
  H.rlst &gt;=80 AND     
  H.epsr &gt;= 80 AND     
  H.adnm &gt;= -5 AND    --exclude C-, include C and above.    
  S.High IS NOT NULL    
 )  
 SELECT TOP 100 PERCENT   
  G.symbol,     
        G.coname,    
        CASE WHEN g.exchcd=2 THEN 'AMEX' WHEN g.exchcd=1 THEN 'NYSE' ELSE 'NASDAQ' END AS 'Exchange',     
        h.high as 'prior week hi',                                      --max(price) for previous week from sdhsftmp    
        G.yrhi as '52 Wk High',     
        G.price0 as 'Price',    
        G.price0 - G.price as 'Price Change',    
        A.volPctChg,    
        A.avol,    
  CASE WHEN G.epsrnk=0 THEN 'na' ELSE cast(G.epsrnk as varchar(3)) END AS 'epsrnk',     
  CASE WHEN G.rlst =0 THEN 'na' ELSE cast(G.rlst as varchar(3)) END AS 'rlst',     
  CASE WHEN G.smrl='' THEN 'N/A' ELSE G.smrl END AS 'smrl',     
  CASE WHEN G.accDis='' OR G.accDis IS NULL THEN 'N/A' ELSE G.accdis END AS 'AccDisRtg',     
  CASE WHEN M.smartSelect is NULL THEN 'na' ELSE cast(M.smartSelect as varchar(3)) END AS 'comp'    
 FROM getrsm1 G   
  --INNER JOIN dlgBook DB ON G.osid=DB.osid  
  INNER JOIN cs_AveVolumesView av ON G.OSID = av.osid    
        INNER JOIN avolView A ON G.osid = A.osid    
        --INNER JOIN dlgHigh H ON G.osid=H.osid,        --only stocks w/in 5% or @52 wk &amp; w/accDis &gt;=C &amp; rlst&gt;=80 &amp;eps&gt;=80 @close included in this table    
        INNER JOIN Highs H ON G.osid=H.osid    
        INNER JOIN mainFrameStockRatings M ON G.osid=M.osid,            --changed tables    
        thetime W    
 WHERE  
  g.Price0 &gt;= 5      
  AND g.Price0 * g.CAPTL &gt;= 100000      
  AND av.avdolv &gt;= 500000   
  --G.rlst &gt; 80 AND                          --e-mail said selection should not be dynamic, only data.    
        --G.epsrnk &gt; 80 AND    
        --left(G.accdis,1) &lt;= 'C' AND    
        --(DB.blubk=1 OR DB.grnbk=1)    
 ORDER BY (G.epsrnk + G.rlst) DESC    
END  
  --xxxxx--  </t>
  </si>
  <si>
    <t>OSID
Symbol
Coname
Price0
Price
Captl
Epsrnk
Rlst
AccDis
YrHi
EXCHCD
Smrl
date
high
SmartSelect
avdolv
avol
VolPctChg
adnm
epsr</t>
  </si>
  <si>
    <t>G.price0 - G.price as 'Price Change',
CASE WHEN A.YrHi&lt;&gt;0 THEN ((S.high-A.yrhi)/A.yrhi)*100 ELSE null END &gt;=-5  AND</t>
  </si>
  <si>
    <t>stocks traded within 5% of its 52-week price high any day during the prior trading week or that closed the week at its 52-week high
all stocks must have:
EPS rating &gt;80
RS rating &gt; 80
Accumlation/Distribution rating &gt; C 
additionally: 
stock current price &gt; 5
market cap &gt; 100,000
avg daily volume &gt; 500,000</t>
  </si>
  <si>
    <t>change the default sort by Composite Rating</t>
  </si>
  <si>
    <t xml:space="preserve">[GH] Objective:
Stocks that traded within 5% of its 52-week price high on any day during the prior trading week, or that closed the week at its 52-Week High.
In order for a stock to be included in this report, all stocks must have a Relative Strength Rating and Earnings Per Share Rating of 80 or above, as well as an Accumulation/Distribution Rating letter grade of C or better (at the close of the trading week).
The Report universe is selected after the market close on the last day of a trading weekat approximately 2:00 a.m. PST. While the stocks selected for this report remain the same during the week, all other data items are updated daily with the latest available information; price and volume related information are updated on a 20-minute delayed basis, each time the report is accessed from the Report menu. 
Process:
1)        It gathers data from the following tables:
a)        Interim query:
i)          swhsftmp S --table used to find the 52-week high    
ii)          hsfwkl H  -- Weekly values
iii)          sdhsftmp S --table used to eliminate multiple daily highs &gt; yr52Hi by taking max high for week  
b)        Main query                
i)        getrsm1 (G) – Stock data originated from Secmaster
ii)        Highs (H) – interim table
iii)        mainFrameStockRatings  (M)- – Stock ratings
iv)        cs_AveVolumesView (av) – Formatted average volumes
v)        avolView (A) – Average Volumes (joined with Stock data from Secmaster)
2)        Creates an interim table NewHighs with the below filtering:
3)        Creates an interim table NeHighs with the below filtering:
a)        Gets the previous week’s close date (@seldate)  then
b)          S.date=@selDate 
c)          S.high IS NOT NULL 
d)          CASE WHEN A.YrHi&lt;&gt;0 THEN ((S.high-A.yrhi)/A.yrhi)*100 ELSE null END &gt;=-5  - current high is within 5% of yearly high
e)          H.date=@selDate 
f)          H.rlst &gt;=80 – relative strength is at least 80
g)          H.epsr &gt;= 80 – EPS rating at least 80
h)          H.adnm &gt;= -5 --exclude C-, include C and above.    
i)          S.High IS NOT NULL
4)        In the final table the following filtering is performed:
a)          g.Price0 &gt;= 5  - current price
b)           g.Price0 * g.CAPTL &gt;= 100000  - Market capitalization
c)          av.avdolv &gt;= 500000  - average dollar volume
d)         Only stocks with new highs are included due to the inner join.
5)        Final columns returned:
a)        Symbol (Symbol),
b)        Name (Coname),
c)        Exchange (exchcd),
d)        Pr Wk high $ (h.high)
e)        52 Wk high (g.yrhi)
f)        Current price (price0) 
g)        Price % change (frontend logic)
h)        Price $ change (G.price0 - G.price),
i)        Volume % change vs 50 days (volPctChg)
j)        50 days average volume (1000s) (avol)
k)        EPS rating (Epsrnk)
l)        RS rating (Rlst)
m)        SMR Rating (smrl)
n)        A/D rating (AccDis)
o)        Comp rating (SmartSelect)
Orders by (G.epsrnk + G.rlst) DESC  
</t>
  </si>
  <si>
    <t>pr_MS_DG_IBDETables 1</t>
  </si>
  <si>
    <t xml:space="preserve">Text
/**************************************************************************************  
** Description Get list of OSIDs of different type of IBD index   
**              to be used in DGO report migration to MarketSmith  
**    
** Parameters @Type, 1 = IBD 100 Index, 2 = IBD New America Index,   
**              3 = IBD 85/85 Index, 4 = IBD Big Cap 20  
**  
** Test   pr_MS_DG_IBDETables 1  
**  
** DATE   DEVELOPER  DESCRIPTION  
** 11/16/2009 LLE    Created  
**************************************************************************************/  
CREATE PROCEDURE [dbo].[pr_MS_DG_IBDETables]  
    (  
        @Type tinyint  
    )  
AS  
SET NOCOUNT ON  
    -- IBD 100 Index  
    IF @Type = 1  
        BEGIN  
             SELECT OSID  
               FROM IBDWETables  
              WHERE IBD100Flg = 1  
           ORDER BY IBD100Rank   
        END  
    -- IBD New America Index  
    ELSE IF @Type = 2  
        BEGIN  
             SELECT OSID  
               FROM IBDWETables  
              WHERE IBDNewAmericaFlg = 1  
           ORDER BY Name  
        END  
    -- IBD 85/85 Index  
    ELSE IF @Type = 3  
        BEGIN  
             SELECT OSID  
               FROM IBDWETables  
              WHERE IBD8585IndxFlg = 1  
           ORDER BY Name  
        END  
    -- IBD Big Cap 20  
    ELSE   
        BEGIN  
             SELECT OSID  
               FROM IBDWETables  
              WHERE IBDBigCap20Flg = 1  
           ORDER BY IBDBigCap20Rank   
        END  
SET NOCOUNT OFF  
  --xxxxx--  </t>
  </si>
  <si>
    <t>osid
name
ibd100rank
ibd100flg
ibd8585indxflg
ibdnewamericaflg
ibdbigcap20flg
ibdbigcap20rank</t>
  </si>
  <si>
    <t>No changes there, source directly from IBD</t>
  </si>
  <si>
    <r>
      <rPr>
        <rFont val="Arial"/>
        <color theme="1"/>
      </rPr>
      <t>[GH] Objective:
The IBD 50, is a computer-generated ranking of leading companies trading in the U.S.    Rankings are based on a combination of each company's recent profit growth record; IBD's Composite Rating, which includes key measures such as return on equity, sales growth and profit margins; and relative price performance in the last 12 months. "Quarters of rising sponsorship" counts quarters in a row in which more mutual funds have purchased a company's shares than have sold shares. A company's inclusion in the list should not be viewed as a recommendation. Many are newer, smaller and highly volatile companies that require further research due to their speculative nature.    The report runs every Monday in Investor's Business Daily and can be found in the Screen Center on Investors.com. 
Process:
This query gathers a list of OSID IDs based on the following input parameters:
-        1 = IBD 100 Index, 
-        2 = IBD New America Index,   
-        3 = IBD 85/85 Index, 
-</t>
    </r>
    <r>
      <rPr>
        <rFont val="Arial"/>
        <b/>
        <color theme="1"/>
      </rPr>
      <t xml:space="preserve">        4 </t>
    </r>
    <r>
      <rPr>
        <rFont val="Arial"/>
        <color theme="1"/>
      </rPr>
      <t>= IBD Big Cap 20
Filtering:
-        Only OSIDs disp</t>
    </r>
    <r>
      <rPr>
        <rFont val="Arial"/>
        <b/>
        <color theme="1"/>
      </rPr>
      <t>layed for th</t>
    </r>
    <r>
      <rPr>
        <rFont val="Arial"/>
        <color theme="1"/>
      </rPr>
      <t xml:space="preserve">e selected Index flag
Output of the script:
-        OSIDs ordered by either the index’s stock ranking, or if it’s not available then the Company name. 
Report output (all frontend coded:
- Symbol
- Name
- Comp rating
- EPS Rating
- RS Rating
- Ind Group RS
- SMR Rating
- A/D Rating
- 52 Wk High
- Current Price
- Price $ change
- Price % chg
- Vol % chg vs 50-day
- Volume (1000s)
- P/E
- Sponsor Rating
- Yield %
</t>
    </r>
  </si>
  <si>
    <t>[GH] the SPROC returns only 1 column while the frontend report has many other fields</t>
  </si>
  <si>
    <t>pr_MS_DG_IBDETables 2</t>
  </si>
  <si>
    <t>pr_MS_DG_IBDETables 3</t>
  </si>
  <si>
    <t>pr_MS_DG_IBDETables 4</t>
  </si>
  <si>
    <t>pr_MS_DG_GetPrintedProductsList</t>
  </si>
  <si>
    <t xml:space="preserve">/**************************************************************************************  
** Description Generate DG Printed Products list of OSID based on each day   
**    of the week.    
**    
** Parameters None  
**  
** Test   EXEC pr_MS_DG_GetPrintedProductsList   
**  
** DATE   DEVELOPER  DESCRIPTION  
** 09/25/2009 LLE    Modified - removed the run of reports by day b/c  
**        all its related stored procedures generates the same   
**        list of OSIDs for the entire week.   
** 08/05/2009 LLE    Created  
**************************************************************************************/  
CREATE PROCEDURE [dbo].[pr_MS_DG_GetPrintedProductsList]  
AS  
SET NOCOUNT ON  
BEGIN TRY    
-- DECLARE @cmd nvarchar(4000), @dayOfTheWeek varchar(50),   
--   @todayDate datetime, @spName_Mon varchar(50), @spName_Tue varchar(50),   
--   @spName_Wed varchar(50), @spName_Thu varchar(50), @spName_Fri varchar(50)  
--     SET @todayDate = DATEADD(dd, DATEDIFF(dd, 0, GETDATE()), 0) -- Today at midnight   
--  
--  SELECT @dayOfTheWeek  = (SELECT dbo.fn_GetDayOfTheWeek(@todayDate)),   
--  
--   @spName_Mon    = (  
--        SELECT SPName   
--          FROM dbo.MS_DG_StoredProcs  
--         WHERE SPID = 19       
--         ),  
--   @spName_Tue    = (  
--        SELECT SPName   
--          FROM dbo.MS_DG_StoredProcs  
--         WHERE SPID = 20   
--         ),  
--   @spName_Wed    = (  
--        SELECT SPName   
--          FROM dbo.MS_DG_StoredProcs  
--         WHERE SPID = 21   
--         ),  
--   @spName_Thu    = (  
--        SELECT SPName   
--          FROM dbo.MS_DG_StoredProcs  
--        WHERE SPID = 22   
--         ),  
--   @spName_Fri   = (  
--        SELECT SPName   
--          FROM dbo.MS_DG_StoredProcs  
--         WHERE SPID = 23   
--        )  
--  
--   IF @dayOfTheWeek = 'Monday'  
--   BEGIN  
--    SELECT @cmd = 'EXECUTE ' + QUOTENAME(@spName_Mon) + ' '                        
--   END  
--   ELSE IF @dayOfTheWeek = 'Tuesday'  
--   BEGIN  
--    SELECT @cmd = 'EXECUTE ' + QUOTENAME(@spName_Tue) + ' '           
--   END  
--   ELSE IF @dayOfTheWeek = 'Wednesday'  
--   BEGIN  
--    SELECT @cmd = 'EXECUTE ' + QUOTENAME(@spName_Wed) + ' '            
--   END  
--   ELSE IF @dayOfTheWeek = 'Thursday'  
--   BEGIN  
--    SELECT @cmd = 'EXECUTE ' + QUOTENAME(@spName_Thu) + ' '            
--   END  
--   ELSE   
--   BEGIN  
--    SELECT @cmd = 'EXECUTE ' + QUOTENAME(@spName_Fri) + ' '               
--   END    
   EXEC DG20B_ListViewP   
END TRY  
BEGIN CATCH    
    DECLARE @ErrMsg nvarchar(4000), @ErrSeverity int  
  SELECT @ErrMsg = ERROR_MESSAGE(),   
    @ErrSeverity = ERROR_SEVERITY()  
  RAISERROR (@ErrMsg, @ErrSeverity, 1)   
END CATCH  
SET NOCOUNT OFF  
  --xxxxx--  </t>
  </si>
  <si>
    <t>SPName</t>
  </si>
  <si>
    <t>N/A</t>
  </si>
  <si>
    <t>[GH] The whole script is commented out except for error handling. It was noted in the comments that it was removed due to redundancy. All referenced SPROCs generate the same list of OCIDs for the whole week, hence no need for this additional script.</t>
  </si>
  <si>
    <t>[GH] No longer used</t>
  </si>
  <si>
    <t>pr_MS_DG_DailyPctChange</t>
  </si>
  <si>
    <t>/**********************************************************************************************************    
** Description:  Get a list of all 197 Industry Groups Daily % Change, order by chgYTD per specs.  
**    
** Parameters  None  
**  
** Test    EXEC pr_MS_DG_DailyPctChange  
**  
** DATE    DEVELOPER  DESCRIPTION  
** 10/20/2009  LLE    Created - Refactored from stored procs (dgINGPSnapshotBest,   
**         dgINGPSnapshotWorst) to get all 197 Daily % Change per MarketSmith specs.  
** 2013.04.26       WJ              Add Price % Change so it can be used for ordering  
***********************************************************************************************************/  
CREATE PROCEDURE [dbo].[pr_MS_DG_DailyPctChange]  
AS  
BEGIN  
 SET NOCOUNT ON  
 SELECT IndCd, Chg1D, Chg3M, CoName, OSID_Cnt, InGrpRS, Grnk, Grnk13, Captl, chgYTD  
   FROM (  
     SELECT G.symbol AS 'indCd',         --Industry group code      
       CASE WHEN IP.indChg1D = 0 THEN 0 ELSE (G.price0 - IP.indChg1D) / IP.indChg1D * 100 END AS 'chg1D', --Daily % Chg      
       CASE WHEN IP.indChg13W = 0 THEN 0 ELSE (G.price0 - IP.indChg13W) / IP.indChg13W * 100 END AS 'chg3M', --3 Mo Ago % Chg      
       G.coname,                    --INDUSTRY GROUP NAME      
       IV.osid_cnt,                 --Industry Group Number of Companies in Industry Group      
       dbo.fn_Num2AlphaRanking_IndGroup(IR.grpRnk) AS 'InGrpRS',       --Industry Group RS Letter Rating with +/-   
       IR.grpRnk AS 'grnk',         --Industry Group Ranking Daily - 1 Day Ago  
       GR.grnk13,                   --Industry Group Ranking 3 Months ago (13 wks)      
       G.captl,                     --Captl  matches Wonda market val  captl2 and captl are same value getrsm1 in billions      
       CASE WHEN IP.IndChgYTD = 0 THEN 0 ELSE (G.price0 - IP.IndChgYTD) / IP.IndChgYTD * 100 END AS 'chgYTD', -- Added 12/22/03 YTD change      
       CASE WHEN g.Price = 0 THEN 0 ELSE (G.price0 - g.Price) * 100 / g.Price  END AS 'PCHG' -- Added 2013.04.26 PCHG  
       FROM getrsm1 G   
    INNER JOIN groupRanks GR   
      ON GR.symbol = G.symbol  
    INNER JOIN indCountView IV   
      ON G.symbol = 'G' + CONVERT(varchar, IV.indcd)  
    INNER JOIN indPerformanceList IP   
      ON G.osid = IP.osid  
    INNER JOIN IndustryRankings IR  
      ON IR.Symbol = G.Symbol  
   ) x  
  ORDER BY PCHG DESC  
END  
    --xxxxx--</t>
  </si>
  <si>
    <t>indcd
osid_cnt
OSID
Symbol
Coname
Price0
Price
Captl
GrpRnk
IndChg1D
IndChg13W
IndChgYTD
Grnk13</t>
  </si>
  <si>
    <t>CASE WHEN IP.indChg1D = 0 THEN 0 ELSE (G.price0 - IP.indChg1D) / IP.indChg1D * 100 END AS 'chg1D', --Daily % Chg
CASE WHEN IP.indChg13W = 0 THEN 0 ELSE (G.price0 - IP.indChg13W) / IP.indChg13W * 100 END AS 'chg3M', --3 Mo Ago % Chg
CASE WHEN IP.IndChgYTD = 0 THEN 0 ELSE (G.price0 - IP.IndChgYTD) / IP.IndChgYTD * 100 END AS 'chgYTD', -- Added 12/22/03 YTD change
CASE WHEN g.Price = 0 THEN 0 ELSE (G.price0 - g.Price) * 100 / g.Price  END AS 'PCHG' -- Added 2013.04.26 PCHG</t>
  </si>
  <si>
    <t xml:space="preserve">No filtering Critiera, the code focuses:
SQL is to return Industry Group Price% change from yesterday, from 3 months ago, and other associated values.
CoName`: The industry group name (aliased as `coname`)
        * `OSID_Cnt`: The number of companies in the industry group (aliased as `osid_cnt`)
        * `InGrpRS`: The industry group RS letter rating with +/- (calculated using a user-defined function `dbo.fn_Num2AlphaRanking_IndGroup`)
        * `Grnk`: The industry group ranking daily, 1 day ago (aliased as `grpRnk`)
        * `Grnk13`: The industry group ranking 3 months ago (13 weeks) (aliased as `grnk13`)
        * `Captl`: The capitalization value (aliased as `captl`)
</t>
  </si>
  <si>
    <t xml:space="preserve">[GH] Objective
This report lists all Industry Groups sorted by the daily percentage change.
Process
1)        It gathers data from the following tables:        
a)        getrsm1 (G) – Stock data originated from Secmaster
b)        groupRanks GR – Industry group rank
c)        indCountView IV – count of companies in each group
d)        indPerformanceList IP – industry performance 
e)        IndustryRankings IR – industry group ranking
2)        Final columns returned:
a)        Symbol (symbol),
b)       Name (coname),
c)        Price % change (Frontend logic),
d)        Industry group price % change 3 Mo (WHEN IP.indChg13W = 0 THEN 0 ELSE (G.price0 - IP.indChg13W) / IP.indChg13W * 100)
e)        Number of stocks (IV.osid_cnt)
f)        Industry group RS rating (dbo.fn_Num2AlphaRanking_IndGroup(IR.grpRnk)
g)        Industry group rank (IR.grpRnk)
h)        Industry group rnk 3 Mo (GR.grnk13)
i)        % Chg YTD (WHEN IP.indChg1D = 0 THEN 0 ELSE (G.price0 - IP.indChg1D) / IP.indChg1D * 100)
j)        Wonda Industry market valuation in billions (G.captl)
Orders by PCHG DESC  (price % change)
</t>
  </si>
  <si>
    <t>[GH] the IndCountView view has multiple filtering steps to exclude stocks pre-IPO from the industry count.
the referenced view GetRsm1 has a filter of OSID &lt; 2000000.</t>
  </si>
  <si>
    <t>dgINGPAllGrps2</t>
  </si>
  <si>
    <t>CREATE PROCEDURE [dbo].[dgINGPAllGrps2]  
AS  
        SELECT G.symbol AS 'incd',              --Industry Group Code  
                G.coName AS 'indNam',           --INDUSTRY GROUP NAME  
                IV.osid_cnt,  
                IR.GrpRnk as 'grnk',  --INDUSTRY GROUP RANKING DAILY -updates @ 3PM  
                GR.grnk1 AS 'grnk1',  --Industry Group Ranking - 1 week ago  
                GR.grnk13 AS 'grnk13',          --Industry Group Ranking 3 Months ago (13 wks)  
                GR.grnk26 AS 'grnk26',          --Industry Group Ranking 6 Months ago (36 wks)  
                G.captl AS 'captl',                     --Industry Group market value  
                CASE WHEN IP.indChgYTD = 0 THEN 0 ELSE (G.price0-IP.indChgYTD)/IP.indChgYTD*100 END AS 'chgYTD' --% change since Jan 1  
        FROM    getrsm1 G       INNER JOIN groupRanks GR  ON GR.symbol=G.symbol  
                                INNER JOIN indCountView  IV  ON GR.symbol='G' + convert(varchar,IV.indcd)  
    INNER JOIN IndustryRankings IR  ON IR.Symbol = G.Symbol  
                                INNER JOIN indPerformanceList IP ON IP.osid = g.osid  
        ORDER BY G.coName ASC</t>
  </si>
  <si>
    <t>indcd
osid_cnt
OSID
Symbol
Coname
Price0
Captl
GrpRnk
IndChgYTD
Grnk1
Grnk13
Grnk26</t>
  </si>
  <si>
    <t>CASE WHEN IP.indChgYTD = 0 THEN 0 ELSE (G.price0-IP.indChgYTD)/IP.indChgYTD*100 END AS 'chgYTD' --% change since Jan 1</t>
  </si>
  <si>
    <t>Corresponding to Markets/197 Industry Groups &gt;&gt; 197 Industry Groups
No filtering criteria just generate a report of industry group with various column inforamtion: 
`G.symbol` and `G.coName`: industry group code and name
        * `IV.osid_cnt`: some count related to osid (not clear what this is)
        * `IR.GrpRnk`: the ranking of the industry group
        * `GR.grnk1`, `GR.grnk13`, and `GR.grnk26`: rankings for 1 week ago, 3 months ago, and 6 months ago, respectively
        * `G.captl`: market value of the industry group
        * A calculated column: `(G.price0-IP.indChgYTD)/IP.indChgYTD*100` which calculates the percentage change in price since January 1 (assuming `price0` is a starting value and 
`indChgYTD` is the total change)
3. It orders the results by the industry group name (`G.coName`) in ascending order.</t>
  </si>
  <si>
    <t xml:space="preserve">[GH] Objective
Features a list comprised of all 197 O'Neil Industry Groups and change of rank date for a variety of periods.
Process
1)        It gathers data from the following tables:        
a)        getrsm1 (G) – Stock data originated from Secmaster
b)        groupRanks GR – Industry group rank
c)        indCountView IV – count of companies in each group
d)        indPerformanceList IP – industry performance 
e)        IndustryRankings IR – industry group ranking
2)        Final columns returned:
a)        Symbol (symbol),
b)        Group name (coName),
c)        Number of stocks (osid_cnt)
d)        Industry group rank (GrpRnk)
e)        Industry group rank last week (grnk1),
f)        Industry group rank 3 Mo Ago (grnk13)
g)        Industry group rank 6 Mo Ago (grnk26)
h)        % change YTD (WHEN IP.indChgYTD = 0 THEN 0 ELSE (G.price0-IP.indChgYTD)/IP.indChgYTD*10),
i)        Industry Group market value (captl)
Orders by G.coName ASC (Industry group name)
</t>
  </si>
  <si>
    <t>MS_dgINGPNewHighs</t>
  </si>
  <si>
    <t>CREATE PROCEDURE [dbo].[MS_dgINGPNewHighs] AS BEGIN  SET NOCOUNT ON  ; with Vol AS (   SELECT  A.osid,       A.avol*100 as 'avol',      CASE WHEN a.avol=0 or G.volum0=0 THEN 0       ELSE round(((((G.volum0*T.rate)-a.avol)*100)/a.avol),1) END AS 'VolPctC
hg'     FROM avoltable a WITH (NOLOCK) INNER JOIN getrsm1 G WITH (NOLOCK) ON a.osid=G.osid, theTime T           )  SELECT G.symbol AS 'indCd',         --Industry Group Code            G.coname AS 'indNam',        --INDUSTRY GROUP NAME            CASE WHEN
 IV.osid_cnt &lt;&gt; 0 THEN CONVERT(numeric, IH.NHI) / CONVERT(numeric, IV.osid_cnt) * 100 ELSE NULL END AS 'PNIH', --% making new high            IH.NHI,            IV.osid_cnt,            G.captl AS 'inMktVal',       --market value in billiions            M.
grpRnk AS 'inGrpRS',       --group RS letter rating with +/-            M.grpRnkNum AS 'inGrpRnk',   --group rank            GS.symbol AS 'sSymbol',      --STOCK-symbol            GS.coname AS 'sConame',      --STOCK-company name            GS.price0 AS '
sPrice',       --STOCK-intraday price            GS.price0 - GS.price AS 'sPriceChg', --STOCK--price change            A.volPctChg AS 'sVolPctChg',            GS.epsrnk AS 'sEPS',         --STOCK EPS Rank            GS.rlst AS 'sRS',            --STOCK Re
lative Strength            GS.smrl AS 'sSMR',           --STOCK SMR Letter Rating            GS.accDis AS 'sAccDis',      --STOCK acc/dis Rating,            g.exchcd,            CASE WHEN IP.indChgYTD = 0 THEN 0 ELSE (G.price0 - IP.indChgYTD) / IP.indChgY
TD * 100 END AS 'chgYTD'      FROM getrsm1 G INNER JOIN getrsm1 GS ON G.symbol = 'G' + CONVERT(varchar, GS.indcd)      INNER JOIN groupRanks GR WITH (NOLOCK) ON GR.symbol = G.symbol      INNER JOIN indCountView IV ON G.symbol = 'G' + CONVERT(varchar, IV.i
ndcd)      INNER JOIN mainFrameStockRatings M ON GS.osid = M.osid      INNER JOIN indNewHiLoPerformance IH WITH (NOLOCK) ON IH.indcd = IV.indcd      INNER JOIN Vol A WITH (NOLOCK) ON A.osid = GS.osid      INNER JOIN indPerformanceList IP WITH (NOLOCK) ON 
IP.osid = g.osid      WHERE G.osid IN (SELECT TOP 10 g.osid                        FROM getrsm1 G INNER JOIN indCountView IV ON G.symbol = 'G' + CONVERT(varchar, IV.indcd)                        INNER JOIN indNewHiLoPerformance IH WITH (NOLOCK) ON IH.indc
d = IV.indcd                        WHERE IH.NHI &gt; 0                        ORDER BY CASE WHEN IV.osid_cnt &lt;&gt; 0 THEN CONVERT(numeric, IH.NHI) / CONVERT(numeric, IV.osid_cnt) * 100 ELSE NULL END DESC)            AND GS.high0 &gt; GS.yrHi            AND GS.exc
hcd IN (1, 2, 3, 4, 27, 80, 81, 82)            AND GS.volum0 &gt; 0      ORDER BY PNIH DESC, indnam, sVolPctChg DESC END    --xxxxx--</t>
  </si>
  <si>
    <t>indcd
osid_cnt
Rate
OSID
Symbol
Coname
Price0
Volum0
High0
Price
Captl
Epsrnk
Rlst
AccDis
YrHi
EXCHCD
Smrl
NHI
avol
Grprnk
GrprnkNum
IndChgYTD</t>
  </si>
  <si>
    <t>A.avol*100 as 'avol'
ELSE round(((((G.volum0*T.rate)-a.avol)*100)/a.avol),1)
ELSE (G.price0 - IP.indChgYTD) / IP.indChgY
THEN CONVERT(numeric, IH.NHI) / CONVERT(numeric, IV.osid_cnt) * 100</t>
  </si>
  <si>
    <t xml:space="preserve">top industries with new highs (i.e., stocks that have reached a new high price) based on certain criteria
top 10 industries that have made new highs, based on the percentage of stocks in the industry that have reached a new high
</t>
  </si>
  <si>
    <t xml:space="preserve">[GH] Objective:
This report lists the Ten Industry Groups with the greatest percentage of stocks reaching new 52-week highs during intraday trading.
Process:
1)        It gathers data from the following tables:
a)        Interim query:
i)        Avoltable (a)– Current 50 days average volume
ii)        getrsm1 (G)– Stock data originated from Secmaster
iii)        theTime (T) – always returns 1 if queried separately
b)        Main query                
i)        getrsm1 (G) – Stock data originated from Secmaster
ii)        getrsm1 (GS) – Self join on stocks symbols = ‘ G ‘ + indcd
iii)        groupRanks (GR) - Industry group rank
iv)        indCountView (IV) – count of companies in each group
v)        mainFrameStockRatings (M) – Stock ratings
vi)        indNewHiLoPerformance (IH) – table containing new high and new low counts per industry code
vii)        Vol (A) – Subquery with average volumes and Volume percentage changes
viii)        indPerformanceList (IP ) - industry performance
2)        Then performs the following filtering
a)        OSID in(….) - Includes only the top 10 companies  where in their respective industry, the count of companies with new highs is the highest compared to the count of all companies in the industry
b)        GS.high0 &gt; GS.yrHi    - the intraday high is greater than the yearly high        
c)        GS.exchcd IN (1, 2, 3, 4, 27, 80, 81, 82)   - Filters for exchange codes such as NYSE or AMEX or NASDAQ   
d)        GS.volum0 &gt; 0 - Volume, Intraday (1000s) greater than 0
3)        It returns the following colums:
a)        Symbol (Symbol)
b)        Name (Frontend logic)
c)        Industry name (Coname)
d)        % New highs in group (WHEN IV.osid_cnt &lt;&gt; 0 THEN CONVERT(numeric, IH.NHI) / CONVERT(numeric, IV.osid_cnt) * 100 ELSE NULL)
e)        # of new highs in group (NHI)
f)        Number of stocks in (osidCNT)
g)        Industry group RS rating (grpRnk)
h)        % change YTD (WHEN IP.indChgYTD = 0 THEN 0 ELSE (G.price0 - IP.indChgYTD) / IP.indChgYTD * 100 )
i)        Current price (Price0)
j)        price % change (Frontend logic)
k)        Volume % change vs 50 days (volPctChg)
l)        EPS rating (epsrnk)
m)        RS Rating (rlst)
Then orders by PNIH DESC, indnam, sVolPctChg DESC </t>
  </si>
  <si>
    <t>[GH] It might be a timing issue, but the query only returns 5 lines, whilst the frontend shows 15.
the IndCountView view has multiple filtering steps to exclude stocks pre-IPO from the industry count.
the referenced view GetRsm1 has a filter of OSID &lt; 2000000.</t>
  </si>
  <si>
    <t>MS_dgINGPNewLows</t>
  </si>
  <si>
    <t>CREATE PROCEDURE [dbo].[MS_dgINGPNewLows] AS BEGIN  SET NOCOUNT ON  ; with Vol AS (   SELECT  A.osid,        A.avol*100 as 'avol',       CASE WHEN a.avol=0 or G.volum0=0 THEN 0        ELSE round(((((G.volum0*T.rate)-a.avol)*100)/a.avol),1) END AS 'VolP
ctChg'     FROM avoltable a WITH (NOLOCK) INNER JOIN getrsm1 G WITH (NOLOCK) ON a.osid=G.osid, theTime T           )  SELECT G.symbol AS 'indCd',         --Industry Group code            G.coname AS 'indNam',        --INDUSTRY GROUP NAME            CASE W
HEN IV.osid_cnt &lt;&gt; 0 THEN CONVERT(numeric, IH.NLI) / CONVERT(numeric, IV.osid_cnt) * 100 ELSE NULL END AS 'PNIL',            IH.NLI,            IV.osid_cnt,            G.captl AS 'inMktVal',       --market value in billiions            M.grpRnk AS 'inGrpR
S',       --group RS letter rating with +/-            M.grpRnkNum AS 'inGrpRnk',   --group rank            GS.symbol AS 'sSymbol',      --STOCK-symbol            GS.coname AS 'sConame',      --STOCK-company name            GS.price0 AS 'sPrice',       --
STOCK-intraday price            GS.price0 - GS.price AS 'sPriceChg', --STOCK--price change            A.volPctChg AS 'sVolPctChg',            GS.epsrnk AS 'sEPS',         --STOCK EPS Rank            GS.rlst AS 'sRS',            --STOCK Relative Strength  
          GS.smrl AS 'sSMR',           --STOCK SMR Letter Rating            GS.accDis AS 'sAccDis',      --STOCK acc/dis Rating            CASE WHEN IP.indChgYTD = 0 THEN 0 ELSE CAST((G.price0 - IP.indChgYTD) AS DECIMAL(34,1)) / CAST(IP.indChgYTD * 100 AS
 DECIMAL(34,1)) END AS 'chgYTD'      FROM getrsm1 G      INNER JOIN getrsm1 GS ON G.symbol = 'G' + CONVERT(varchar, GS.indcd)      INNER JOIN groupRanks GR WITH (NOLOCK) ON GR.symbol = G.symbol      INNER JOIN indCountView IV ON G.symbol = 'G' + CONVERT(v
archar, IV.indcd)      INNER JOIN mainFrameStockRatings M ON GS.osid = M.osid      INNER JOIN indNewHiLoPerformance IH WITH (NOLOCK) ON IH.indcd = IV.indcd      INNER JOIN Vol A WITH (NOLOCK) ON A.osid = GS.osid      INNER JOIN indPerformanceList IP WITH 
(NOLOCK) ON IP.osid = g.osid      WHERE G.osid IN            (SELECT TOP 10 g.osid               FROM getrsm1 G INNER JOIN indCountView IV ON G.symbol = 'G' + CONVERT(varchar, IV.indcd)              INNER JOIN indNewHiLoPerformance IH WITH (NOLOCK) ON IH.
indcd = IV.indcd              WHERE IH.NLI &gt; 0              ORDER BY CASE WHEN IV.osid_cnt &lt;&gt; 0                            THEN CONVERT(numeric, IH.NLI) / CONVERT(numeric, IV.osid_cnt) * 100                            ELSE NULL END DESC            )      
      AND GS.low0 &lt; GS.yrLo            AND GS.exchcd IN (1, 2, 3, 4, 27, 80, 81, 82)            AND GS.volum0 &gt; 0      ORDER BY PNIL DESC, indnam, sVolPctChg DESC END    --xxxxx--</t>
  </si>
  <si>
    <t>indcd
osid_cnt
Rate
OSID
Symbol
Coname
Price0
Volum0
Low0
Price
Captl
Epsrnk
Rlst
AccDis
YrLo
EXCHCD
Smrl
NLI
avol
Grprnk
GrprnkNum
IndChgYTD</t>
  </si>
  <si>
    <t xml:space="preserve"> A.avol*100 as 'avol',
ELSE round(((((G.volum0*T.rate)-a.avol)*100)/a.avol),1)
THEN CONVERT(numeric, IH.NLI) / CONVERT(numeric, IV.osid_cnt) * 100
GS.price0 - GS.price AS 'sPriceChg', 
CAST((G.price0 - IP.indChgYTD) AS DECIMAL(34,1)) / CAST(IP.indChgYTD * 100</t>
  </si>
  <si>
    <t>industries with new low (i.e., stocks that have reached a new low price) based on certain criteria
top 10 industries that have made new low, based on the percentage of stocks in the industry that have reached a new low</t>
  </si>
  <si>
    <t xml:space="preserve">[GH] Objective:
This report lists the Ten Industry Groups with the greatest percentage of stocks reaching new 52-week lows during intraday trading.
Process:
1)        It gathers data from the following tables:
a)        Interim query:
i)        Avoltable (a)– Current 50 days average volume
ii)        getrsm1 (G)– Stock data originated from Secmaster
iii)        theTime (T) – always returns 1 if queried separately
b)        Main query                
i)        getrsm1 (G) – Stock data originated from Secmaster
ii)        getrsm1 (GS) – Self join on stocks symbols = ‘ G ‘ + indcd
iii)        groupRanks (GR) - Industry group rank
iv)        indCountView (IV) – count of companies in each group
v)        mainFrameStockRatings (M) – Stock ratings
vi)        indNewHiLoPerformance (IH) – table containing new high and new low counts per industry code
vii)        Vol (A) – Subquery with average volumes and Volume percentage changes
viii)        indPerformanceList (IP ) - industry performance
2)        Then performs the following filtering
a)        OSID in(….) - Includes only the top 10 companies  where in their respective industry, the count of companies with new lows is the highest compared to the count of all companies in the industry
b)        GS.low0 &lt; GS.yrLo   - the intraday low is smaller than the yearly Low        
c)        GS.exchcd IN (1, 2, 3, 4, 27, 80, 81, 82)   - Filters for exchange codes such as NYSE or AMEX or NASDAQ   
d)        GS.volum0 &gt; 0 - Volume, Intraday (1000s) greater than 0
3)        It returns the following colums:
a)        Symbol (Symbol)
b)        Name (Frontend logic)
c)        Industry name (Coname)
d)        % New lows in group (WHEN IV.osid_cnt &lt;&gt; 0 THEN CONVERT(numeric, IH.NLI) / CONVERT(numeric, IV.osid_cnt) * 100 ELSE NULL)
e)        # of new highs in group (NLI)
f)        Number of stocks in (osid_CNT)
g)        Industry group RS rating (grpRnk)
h)        % change YTD (WHEN IP.indChgYTD = 0 THEN 0 ELSE CAST((G.price0 - IP.indChgYTD) AS DECIMAL(34,1)) / CAST(IP.indChgYTD * 100 AS DECIMAL(34,1)) )
i)        Current price (Price0)
j)        price % change (Frontend logic)
k)        Volume % change vs 50 days (volPctChg)
l)        EPS rating (epsrnk)
m)        RS Rating (rlst)
Then orders by PNIL DESC, indnam, sVolPctChg DESC
</t>
  </si>
  <si>
    <t>[GH] It might be a timing issue, but the query only returns 4 lines, whilst the frontend shows 33.
the IndCountView view has multiple filtering steps to exclude stocks pre-IPO from the industry count.
the referenced view GetRsm1 has a filter of OSID &lt; 2000000.</t>
  </si>
  <si>
    <t>pr_MS_DG_GetNewMarketIndices</t>
  </si>
  <si>
    <t xml:space="preserve">/**************************************************************************************  
** Description Get NewMarket Indices. This procedure is a copy of   
**    NewMarketIndicesView view's content and added lock hints   
**    and modified from 'comma join' to INNER JOIN.   
**    It is used in generating the report list for MarketSmith.    
**    
** Parameters None  
**  
** Test   EXEC pr_MS_DG_GetNewMarketIndices   
**  
** DATE   DEVELOPER  DESCRIPTION  
** 08/17/2009 LLE    Created  
**************************************************************************************/  
CREATE PROCEDURE [dbo].[pr_MS_DG_GetNewMarketIndices]  
AS  
SET NOCOUNT ON   
  SELECT g.symbol, g.coname,   
    currentPrice = g.price0,     
          i.IndChg1D, i.IndChg5D,   
    i.IndChg4W, i.IndChg8W,   
    i.IndChgQTD, i.IndChg13W,   
    i.IndChg26W, i.IndChgYTD,   
    i.IndChg52W  
    FROM getrsm1 g WITH(NOLOCK)  
 INNER JOIN MarketIndices i WITH(NOLOCK)  
   ON  i.OSID = g.OSID  
 INNER JOIN MS_MarketIndices mi WITH(NOLOCK)  
   ON g.Symbol = mi.IndexSymbol  
   ORDER BY g.coname  
SET NOCOUNT OFF  
  --xxxxx--  </t>
  </si>
  <si>
    <t>IndexSymbol
OSID
IndChg1D
IndChg5D
IndChg4W
IndChg8W
IndChgQTD
IndChg13W
IndChg26W
IndChgYTD
IndChg52W
Symbol
Coname
Price0</t>
  </si>
  <si>
    <t xml:space="preserve">Corresponding to Markets/197 Industry Groups &gt;&gt; Market Indices
</t>
  </si>
  <si>
    <t xml:space="preserve">[GH] Objective
Features market indicies and percentage change data for a variety of periods.
Process
1)        It gathers data from the following tables:        
a)        getrsm1 (g) – Stock data originated from Secmaster
b)        MarketIndices (i)– Market index changes
c)        MS_MarketIndices (mi)– a list of market index symbols, only used for filtering
2)        Final columns returned:
a)        Symbol (symbol),
b)        Name (coname),
c)        Index % Change (Frontend logic)
d)        Index % change 5 days (Frontend logic)
e)        Index % change 4 weeks (Frontend logic)
f)        Index % change 8 weeks (Frontend logic)
g)        Index % change QTD (Frontend logic)
h)        Index % change 13 weeks (Frontend logic)
i)        Index % change 26 weeks (Frontend logic)
j)        Index % change 52 weeks (Frontend logic)
k)        Index % change YTD (Frontend logic)
Orders by G.coName (Industry group name)
</t>
  </si>
  <si>
    <t>[GH] the referenced view GetRsm1 has a filter of OSID &lt; 2000000.</t>
  </si>
  <si>
    <t>mfdb.dbo.mfdgobasicscreen 25,'fnd10yr','All Funds', 75</t>
  </si>
  <si>
    <t xml:space="preserve"> CREATE  PROCEDURE [dbo].[mfDGOBasicScreen]  @TopCount varchar(6),   @PeriodCode varchar(100), @Objective varchar(2000), @MinRank varchar(10)    AS /* Calculate Fund Performance depending on Input criteria Input values: MaxReturn,Objective, Period, Period
Sort call like this: EXEC mfDGOBasicScreen 25,'fnd39wk','All Funds',75 Georg 12/6/2001   6972 */ /* @minRank WILL NOT be used any longer, since not many funds qualify in certain categories due to market conditions. the line remove is:   p.fnd3yrRank &gt; ' +
 @MinRank   + ' and added FndAPTrack restriction to query - only show funds if FndAPTrack = 0 (active)  Georg 8/9/2002   Changed 2/27/2008       by Georg   changed 'p.fnd3yr as fnd3yrs' there was a conflict if fnd3yrs was used as the PeriodCodeVar */  DEC
LARE @PeriodCodeVar varchar(100) SET @PeriodCodeVar = 'p.'+ @PeriodCode  DECLARE @cmd varchar(4000) set @cmd = 'select distinct top ' + @TopCount + ' g.FndTickerSym, g.fndName, g.fndobj,  p.Fnd3yrRank,' + @PeriodCodeVar + ', m.PerBegDate,   (select top 1 
rank from mfOneilperformancerank where  p.Fnd3yrRank &gt;= low order by low desc) as Rank,  (select top 1 Description from mfOneilObjectCodes where g.fndobj = numcode) as ObjDescription , p.fnd3yr as fnd3yrs  from funds as g  with (nolock), fundperformance a
s p  with (nolock), fundperiods as m  with (nolock) , mstaroper as o   with (nolock) where    m.Percode = ''' + @Periodcode + ''' and    g.fndofid = p.fndofid  and   g.fndofid = o.ofid and g.FndTickerSym = o.ticker and o.net_assets &gt;= 100 and g.fndflag4 =
 0  and g.FndAPTrack = 0 '                                                                       IF @Objective &lt;&gt; 'All Funds'         begin                   set @cmd = @cmd +  ' and g.fndobj in (select numcode from mfOneilObjectCodes where alphacode  in 
(' +  @Objective + ')) '          end set @cmd = @cmd + ' and ' + @PeriodCodeVar + ' &lt;&gt; 0 '           -- Exclude funds with 0 performance for period SET @cmd = @cmd  + 'order by ' + @PeriodCode + ' desc ' EXEC (@cmd)</t>
  </si>
  <si>
    <t>g.FndTickerSym
g.fndName
g.fndobj
p.Fnd3yrRank
m.PerBegDate</t>
  </si>
  <si>
    <t xml:space="preserve">[GH] Objective:
Snapshot of top 25 Funds  are based on different fund investment objectives and performance periods. The list is sorted by performance in descending order. The Fund Performance Snapshot also includes the O'Neil Rank vs All Funds.
Process:
 1)       This stored procedure is designed to retrieve a specified number of top-performing funds based on the below criteria:
a)        @TopCount: The maximum number of funds to return. (25)
b)        @PeriodCode: The performance period to consider (fnd10yr').
c)        @Objective: A filter to limit results to funds with specific investment objectives. ('All Funds')
2)        It gathers data from the following tables:
a)        Funds (g) - list of funds
b)        Fundperformance (p) - Performance of funds
c)        Fundperiods (m) - Periods of funds
d)        Mstaroper (o) - Additonal fund data (net assets)
e)        mfOneilperformancerank - Oneil fund performance rank
f)        mfOneilObjectCodes - Oneil object codes
3)        Performs the following filtering:
a)        Fundperiod=’ fnd10yr'
b)        Net assets  &gt;= 100
c)        Fndflag4 = 0
d)        FndAPTrack = 0
4)        Final columns returned:
a)        Symbol (g.FndTickerSym),
b)        Name (g.fndName),
c)        Rank vs All Funds (mfOneilperformancerank.rank),
d)        10-Yr Return (p.fnd10yr) – (Potential ERROR: fnd3yr is used, regardless of the selected period)
</t>
  </si>
  <si>
    <t>[GH] there seems to be a bug in the code! Fund performance is not parameterized. The 3 years performance is always returned, regardless of the selected timeframe.</t>
  </si>
  <si>
    <t>mfdb.dbo.mfdgobasicscreen 25,'fnd3yr','''PM'',''SI'',''TN'',''FN'',''HL'',''NR'',''RE'',''UT''', 75</t>
  </si>
  <si>
    <t>[GH] Objective:
Snapshot of top 25 Industry or Sector Funds over the last 3 years. The list is sorted by performance in descending order.
Process:
 1)        This stored procedure is designed to retrieve a specified number of top-performing funds based on the below criteria:
a)        @TopCount: The maximum number of funds to return. (25)
b)        @PeriodCode: The performance period to consider ('fnd3yr').
c)        @Objective: A filter to limit results to funds with specific investment objectives. ('''PM'',''SI'',''TN'',''FN'',''HL'',''NR'',''RE'',''UT''')
2)        It gathers data from the following tables:
a)        Funds (g) - list of funds
b)        Fundperformance (p) - Performance of funds
c)        Fundperiods (m) - Periods of funds
d)        Mstaroper (o) - Additonal fund data (net assets)
e)        mfOneilperformancerank - Oneil fund performance rank
f)        mfOneilObjectCodes - Oneil object codes
3)        Performs the following filtering:
a)        Fundperiod=’ 'fnd3yr'
b)        Net assets  &gt;= 100
c)        Fndflag4 = 0
d)        FndAPTrack = 0
4)        Final columns returned:
a)        Symbol (g.FndTickerSym),
b)        Name (g.fndName),
c)        Rank vs All Funds (mfOneilperformancerank.rank),
d)        3-Yr Return (p.fnd3yr)</t>
  </si>
  <si>
    <t>options.dbo.OptScreenExtended 'true'</t>
  </si>
  <si>
    <t xml:space="preserve">**********************************************************************  
PURPOSE:  
PRECONDITIONS:  
POSTCONDITIONS:  
PARAMETERS:     
RETURNS:    0 if successful.  
NOTES:  
HISTORY:  
WHEN          WHO                                         WHAT  
----------------------------------------------------------------------  
????.??.??      LW                    Created  
11/18/02 LW changed sorting from symbol to relative strength  
2004.08.10    An Phu                  If there are not records, return a resultset with NULL values.  
2005.07.25    An Phu                  Divide by zero when the moving average = previous price.    
                                      Filter out the options meeting our price criteria first.  
                                      The criteria is not enough, however, to avoid the divide by zero error entirely.  
                                      I don't have a better solution right now.  So I'm sticking with this one.  Will revisit when we cross  
                                      the bridge.  
2006.04.20    An Phu    Added second sort field: company name so that the lists in STAGE matches PROD.  
   Also changed the relative strength from ASC to DESC.  
2010.05.13 WJ  Modify procedure to include optional parameter to include domestic stocks without options per bug 25977  
**********************************************************************/  
CREATE     PROCEDURE [dbo].[OptScreenExtended]  
 @includeStocksWithoutOptions BIT = 'false'  
AS  
BEGIN  
 SET NOCOUNT ON  
 DECLARE @pctOfDay FLOAT -- fraction of trading day elapsed  
       -- used to estimate total daily volume  
       -- from real time current volume  
 SELECT @pctOfDay = CONVERT( FLOAT, DATEDIFF( mi,  CONVERT( DATETIME, '06:50:00' ), CONVERT( DATETIME, CONVERT( VARCHAR(30), GETDATE(), 108) ) ) ) / 390  
 IF @pctofday &gt; 1   
  SET @pctofday = 1  
 ELSE IF @pctofday &lt; 0  
  SET @pctofday = 0  
 -- get most recent trade date that is not today  
 DECLARE @lastTradeDate DATETIME  
 SELECT TOP 1 @lastTradeDate = DATE   
    FROM optdate   
    WHERE holiday = 1  
  AND DATE &lt; CONVERT( VARCHAR(30), getdate(), 101)  
 ORDER BY DATE DESC  
 CREATE TABLE #Options(  
  [hSym] [varchar](20) NOT NULL,  
  [OSID] [int] NOT NULL,  
  [Symbol] [varchar](20) NOT NULL,  
  [AMEX] [int] NOT NULL,  
  [CBOE] [int] NOT NULL,  
  [ISE] [int] NOT NULL,  
  [PHLX] [int] NOT NULL,  
  [PSE] [int] NOT NULL,  
  [OptAVol] [int] NULL,  
  [OptAVolCall] [int] NULL,  
  [OptAVolPut] [int] NULL,  
  [Indcd] [int] NOT NULL,  
  [Coname] [varchar](150) NULL,  
  [Price0] [decimal](12, 3) NOT NULL,  
  [Volum0] [int] NOT NULL,  
  [High0] [decimal](12, 3) NOT NULL,  
  [Low0] [decimal](12, 3) NOT NULL,  
  [Price] [decimal](12, 3) NOT NULL,  
  [Volum] [int] NOT NULL,  
  [High] [decimal](12, 3) NOT NULL,  
  [Low] [decimal](12, 3) NOT NULL,  
  [Captl] [int] NOT NULL,  
  [Epsrnk] [int] NOT NULL,  
  [Rlst] [int] NOT NULL,  
  [Dgrt] [int] NOT NULL,  
  [Grprnk] [int] NOT NULL,  
  [GrpRnkLetter] [varchar](2) NULL,  
  [PrErn] [decimal](10, 0) NULL,  
  [Avol] [int] NOT NULL,  
  [Shrt] [decimal](6, 2) NOT NULL,  
  [AccDis] [varchar](3) NULL,  
  [AccDisSortNum] [int] NULL,  
  [FiftyD] [decimal](12, 3) NOT NULL,  
  [TwoHun] [decimal](12, 3) NOT NULL,  
  [YrHi] [decimal](12, 3) NOT NULL,  
  [YrLo] [decimal](12, 3) NOT NULL,  
  [DJI] [tinyint] NOT NULL,  
  [DJT] [tinyint] NOT NULL,  
  [DJU] [tinyint] NOT NULL,  
  [SP500F] [tinyint] NOT NULL,  
  [SP100F] [tinyint] NOT NULL,  
  [SP600F] [tinyint] NOT NULL,  
  [MIDCAP] [tinyint] NOT NULL,  
  [RU1THF] [tinyint] NOT NULL,  
  [RU2THF] [tinyint] NOT NULL,  
  [RU25TF] [tinyint] NOT NULL,  
  [RUMCTF] [tinyint] NOT NULL,  
  [RUVATF] [tinyint] NOT NULL,  
  [RUGRTF] [tinyint] NOT NULL,  
  [RUMCVF] [tinyint] NOT NULL,  
  [RUMCGF] [tinyint] NOT NULL,  
  [EXCHCD] [tinyint] NOT NULL,  
  [BIGCBY] [tinyint] NOT NULL,  
  [BIGCSL] [tinyint] NOT NULL,  
  [BIGCFB] [tinyint] NOT NULL,  
  [BIGCUF] [tinyint] NOT NULL,  
  [NSMIBY] [tinyint] NOT NULL,  
  [NSMISL] [tinyint] NOT NULL,  
  [PSEF] [tinyint] NOT NULL,  
  [SplitFactor] [decimal](5, 2) NULL,  
  [SplitFactor1] [decimal](5, 2) NULL,  
  [PriceDate] [datetime] NOT NULL,  
  [FiscalMonthEnd] [int] NOT NULL,  
  [Captl2] [int] NULL,  
  [Float1] [int] NULL,  
  [PctOfIndex] [float] NULL,  
  [Smrl] [varchar](1) NULL,  
  [Smrn] [tinyint] NULL,  
  [EstEps] [float] NULL,  
  [PrevVolum0] [int] NULL,  
  [Nasdaq100F] [tinyint] NULL,  
  [PctOfSP500] [float] NULL,  
  [PctOfNsd100] [float] NULL,  
  [CIK] [varchar](15) NULL,  
  [Cusip] [varchar](15) NULL,  
  [NewIssueDate] [datetime] NULL,  
  [EffectiveDate] [datetime] NULL,  
  [NewIssuePrice] [decimal](12, 3) NULL,  
  [IPOFlag] [tinyint] NULL,  
  [ArticleFlag] [tinyint] NULL,  
  [CEOFlag] [tinyint] NULL,  
  [ResearchFlag] [tinyint] NOT NULL  
 ) ON [PRIMARY]  
    -- first filter out options that meet our criteria otherwise, we might have options that a 5 day moving average of 1 (which causes a divide by zero exception.)  
    -- using a temp table instead of a temp variable because I'm not sure what are the exact columns for OptGetrsm1View.  OptGetrsm1View   
    -- is dynamically generated view.  It view definition gets redefine at market open and close.   
    IF @includeStocksWithoutOptions = 'true'  
    BEGIN  
  INSERT INTO #Options(hSym,OSID,Symbol,AMEX,CBOE,ISE,PHLX,PSE,OptAVol,OptAVolCall,OptAVolPut,Indcd,Coname,Price0,Volum0,High0,Low0,Price,  
   Volum,High,Low,Captl,Epsrnk,Rlst,Dgrt,Grprnk,GrpRnkLetter,PrErn,Avol,Shrt,AccDis,AccDisSortNum,FiftyD,TwoHun,YrHi,YrLo,DJI,  
   DJT,DJU,SP500F,SP100F,SP600F,MIDCAP,RU1THF,RU2THF,RU25TF,RUMCTF,RUVATF,RUGRTF,RUMCVF,RUMCGF,EXCHCD,BIGCBY,BIGCSL,BIGCFB,BIGCUF,  
   NSMIBY,NSMISL,PSEF,SplitFactor,SplitFactor1,PriceDate,FiscalMonthEnd,Captl2,Float1,PctOfIndex,Smrl,Smrn,EstEps,PrevVolum0,Nasdaq100F,  
   PctOfSP500,PctOfNsd100,CIK,Cusip,NewIssueDate,EffectiveDate,NewIssuePrice,IPOFlag,ArticleFlag,CEOFlag,ResearchFlag)  
  SELECT hSym,OSID,v.Symbol,AMEX,CBOE,ISE,PHLX,PSE,OptAVol,OptAVolCall,OptAVolPut,Indcd,Coname,Price0,Volum0,High0,Low0,Price,  
   Volum,High,Low,Captl,Epsrnk,Rlst,Dgrt,Grprnk,GrpRnkLetter,PrErn,Avol,Shrt,AccDis,AccDisSortNum,FiftyD,TwoHun,YrHi,YrLo,DJI,  
   DJT,DJU,SP500F,SP100F,SP600F,MIDCAP,RU1THF,RU2THF,RU25TF,RUMCTF,RUVATF,RUGRTF,RUMCVF,RUMCGF,EXCHCD,BIGCBY,BIGCSL,BIGCFB,BIGCUF,  
   NSMIBY,NSMISL,PSEF,SplitFactor,SplitFactor1,PriceDate,FiscalMonthEnd,Captl2,Float1,PctOfIndex,Smrl,Smrn,EstEps,PrevVolum0,Nasdaq100F,  
   PctOfSP500,PctOfNsd100,CIK,Cusip,NewIssueDate,EffectiveDate,NewIssuePrice,IPOFlag,ArticleFlag,CEOFlag,ResearchFlag  
  FROM dbo.OptMSGetrsm1View v with (nolock)  
  WHERE v.price0 &gt;= 15    -- price greater than 15 dollars   
      AND v.avol &gt;= 1000  -- average vol greater than 100,000   
      AND v.rlst &gt;= 80    -- relative strength   
 END  
 ELSE  
 BEGIN  
  INSERT INTO #Options(hSym,OSID,Symbol,AMEX,CBOE,ISE,PHLX,PSE,OptAVol,OptAVolCall,OptAVolPut,Indcd,Coname,Price0,Volum0,High0,Low0,Price,  
   Volum,High,Low,Captl,Epsrnk,Rlst,Dgrt,Grprnk,GrpRnkLetter,PrErn,Avol,Shrt,AccDis,AccDisSortNum,FiftyD,TwoHun,YrHi,YrLo,DJI,  
   DJT,DJU,SP500F,SP100F,SP600F,MIDCAP,RU1THF,RU2THF,RU25TF,RUMCTF,RUVATF,RUGRTF,RUMCVF,RUMCGF,EXCHCD,BIGCBY,BIGCSL,BIGCFB,BIGCUF,  
   NSMIBY,NSMISL,PSEF,SplitFactor,SplitFactor1,PriceDate,FiscalMonthEnd,Captl2,Float1,PctOfIndex,Smrl,Smrn,EstEps,PrevVolum0,Nasdaq100F,  
   PctOfSP500,PctOfNsd100,CIK,Cusip,NewIssueDate,EffectiveDate,NewIssuePrice,IPOFlag,ArticleFlag,CEOFlag,ResearchFlag)  
  SELECT hSym,OSID,Symbol,AMEX,CBOE,ISE,PHLX,PSE,OptAVol,OptAVolCall,OptAVolPut,Indcd,Coname,Price0,Volum0,High0,Low0,Price,  
   Volum,High,Low,Captl,Epsrnk,Rlst,Dgrt,Grprnk,GrpRnkLetter,PrErn,Avol,Shrt,AccDis,AccDisSortNum,FiftyD,TwoHun,YrHi,YrLo,DJI,  
   DJT,DJU,SP500F,SP100F,SP600F,MIDCAP,RU1THF,RU2THF,RU25TF,RUMCTF,RUVATF,RUGRTF,RUMCVF,RUMCGF,EXCHCD,BIGCBY,BIGCSL,BIGCFB,BIGCUF,  
   NSMIBY,NSMISL,PSEF,SplitFactor,SplitFactor1,PriceDate,FiscalMonthEnd,Captl2,Float1,PctOfIndex,Smrl,Smrn,EstEps,PrevVolum0,Nasdaq100F,  
   PctOfSP500,PctOfNsd100,CIK,Cusip,NewIssueDate,EffectiveDate,NewIssuePrice,IPOFlag,ArticleFlag,CEOFlag,ResearchFlag  
  FROM dbo.OptGetrsm1View with (nolock)  
  WHERE price0 &gt;= 15    -- price greater than 15 dollars   
      AND avol &gt;= 1000  -- average vol greater than 100,000   
      AND rlst &gt;= 80    -- relative strength   
 END  
    IF EXISTS( SELECT *   
                FROM #Options v INNER JOIN wondb.dbo.sdhsfview s with (nolock)   
                    on v.osid = s.osid  
                WHERE price0 &gt;= 15 -- price greater than 15 dollars   
              and avol &gt;= 1000 -- average vol greater than 100,000   
              and rlst &gt;= 80 -- relative strength   
              and s.date = @lastTradeDate  
              and ( v.price0 / NULLIF(s.a200d,0) - 1) * 100 &gt;= 7 -- a200d % change vs 200 day average   
              and ( v.price0 / NULLIF(s.a50d,0) - 1) * 100 &gt;= 5 -- a50d % change vs 50 day average   
              and ( v.price0 / NULLIF(s.a5d,0) - 1) * 100 &gt;= 2 -- a5d % change vs 5 day average   
             )  
    BEGIN  
     SELECT TOP 30 o.Symbol,  
            o.coname,  
      price0 AS Price,  
      price0 - o.price AS change,  
      CONVERT( DECIMAL(10,2), ( price0 - o.price) / NULLIF(o.price,0) * 100) AS PctChg,  
      Volum0 AS Volume,  
      CASE   
       WHEN o.avol &gt; 0 AND o.indcd &lt;&gt; 0 AND @pctofDay &gt; 0 THEN   
        CONVERT( DECIMAL(10,2), ( CONVERT( FLOAT, o.Volum0 ) / NULLIF(@pctOfDay,0) - CONVERT( FLOAT, o.Avol ) ) /   
        CONVERT( FLOAT, NULLIF(o.Avol,0)) * 100)   
       ELSE 0  
      END AS VolPctChg,  
      o.EpsRnk,  
      o.Rlst,  
      o.GrpRnkLetter,  
      o.GrpRnk AS GrpRnkSortNum,  
      o.smrl,  
      o.accdis,  
      o.AccDisSortNum,  
      PrErn  
     FROM dbo.#Options o INNER JOIN wondb.dbo.sdhsfview s with (nolock)  
            ON o.osid = s.osid  
     WHERE o.price0 &gt;= 15 -- price greater than 15 dollars   
      AND o.avol &gt;= 1000 -- average vol greater than 100,000   
      AND o.rlst &gt;= 80 -- relative strength   
      AND ( o.price0 / NULLIF(s.a200d,0) - 1) * 100 &gt;= 7 -- a200d % change vs 200 day average   
      AND ( o.price0 / NULLIF(s.a50d,0) - 1) * 100 &gt;= 5 -- a50d % change vs 50 day average   
      AND ( o.price0 / NULLIF(s.a5d,0) - 1) * 100 &gt;= 2 -- a5d % change vs 5 day average   
      AND s.date = @lastTradeDate  
     ORDER BY o.Rlst DESC  
             , o.coname   
    END  
    ELSE  
    BEGIN  
        SELECT NULL AS 'Symbol'  
                , NULL AS 'coname'  
                , NULL AS 'Price'  
                , NULL AS 'change'  
                , NULL AS 'PctChg'  
                , NULL AS 'Volume'  
                , NULL AS 'VolPctChg'  
                , NULL AS 'EpsRnk'  
                , NULL AS 'Rlst'  
                , NULL AS 'GrpRnkLetter'  
                , NULL AS 'GrpRnkSortNum'  
                , NULL AS 'smrl'  
                , NULL AS 'accdis'  
                , NULL AS 'AccDisSortNum'  
                , NULL AS 'PrErn'  
    END  
 DROP TABLE #Options  
END  
  </t>
  </si>
  <si>
    <t>Date
Holiday</t>
  </si>
  <si>
    <t xml:space="preserve">[GH] Objective:
Features the top Relative Strength stocks trading on the NYSE, AMEX and NASDAQ exchanges that may be extended based on measurements of price related to various moving averages.
This report excludes domestic stocks without options, Canadian-listed stocks, those under $15 and those with an average daily volume less than 100,000 shares.
Process:
1)        This stored procedure is designed to retrieve a list of stocks with or without options based on the following criteria:
a)        @includeStocksWithoutOptions: in this case true, without options
2)        It gathers data from the following tables:
a)        OptMSGetrsm1View (v) - Getsrm1 enriched with Options and earnings
b)        sdhsfview 
3)        Performs the following filtering:
a)        v.price0 &gt;= 15 - Current price at least 15 dollars
b)        v.avol &gt;= 1000 - average vol at least 100,000
c)        v.rlst &gt;= 80- relative strength at least 80
d)        s.date = @lastTradeDate - date filtered for the most recent trade date that is not the current tade
e)        ( v.price0 / NULLIF(s.a200d,0) - 1) * 100 &gt;= 7 - a200d % change vs 200 day average &gt;= 7
f)        ( v.price0 / NULLIF(s.a50d,0) - 1) * 100 &gt;= 5 - a50d % change vs 50 day average &gt;= 5
g)       ( v.price0 / NULLIF(s.a5d,0) - 1) * 100 &gt;= 2 -  a5d % change vs 5 day average &gt;= 2
4)        It return the TOP 30 stocks order by Relative Price Strength (RS) Rating with the following columns:
a)        symbol (symbol),
b)        Name (coname),
c)        Current Price (Price0),
d)        Price $ change (price0 - o.price),
e)        Price % change (CONVERT( DECIMAL(10,2), ( price0 - o.price) / NULLIF(o.price,0) * 100),
f)        Volume (1000s) (Volum0)
g)        Vol % change vs 50 days (WHEN o.avol &gt; 0 AND o.indcd &lt;&gt; 0 AND @pctofDay &gt; 0 THEN   CONVERT( DECIMAL(10,2), ( CONVERT( FLOAT, o.Volum0 ) / NULLIF(@pctOfDay,0) - CONVERT( FLOAT, o.Avol ) ) /   CONVERT( FLOAT, NULLIF(o.Avol,0)) * 100)   ELSE 0)  
h)        EPS rating (EpsRnk)
i)        RS rating (Rlst)
j)        Ind Group RS (GrpRnkLetter)
k)        SMR rating (smrl)
l)        A/D Rating (accdis)
n)       P/E (PrErn)
Orders by o.Rlst DESC, o.coname 
</t>
  </si>
  <si>
    <t>[GH] The referenced views might have further transformations, but I don't have access to the source code.</t>
  </si>
  <si>
    <t>MS_Report_AcceleratingLeaders</t>
  </si>
  <si>
    <t>CREATE PROCEDURE [dbo].[MS_Report_AcceleratingLeaders]  
AS  
BEGIN      
 SELECT c.OSID FROM csrsmview c  
 JOIN MainFrameStockRatings r on c.OSID = r.OSID  
 JOIN histrstestlong histrstestlong with (nolock) ON histrstestlong.osid = c.osid  
 WHERE c.price0 &gt;= 15       -- price greater than 15 dollars   
 AND c.Price0 * c.Avol &gt;= 100000 -- dollar volume more than 10m  
 AND c.Price0 &gt;= c.YrHi*0.85  
 AND r.SmartSelect &gt;= 90  
 AND c.Epsrnk &gt;= 90  
 AND r.Rlst &gt;= 90   
 AND histrstestlong.itemid = 1300  
    AND histrstestlong.wk1 &gt;=15    
 AND ( histrstestlong.wk1 IS NOT NULL AND (  histrstestlong.wk1 &gt; histrstestlong.wk2 )        -- current week ADNM (Acc/Dis) greater than last week  
          OR (histrstestlong.wk1 IS NULL  AND histrstestlong.wk2 &gt; histrstestlong.wk3 )          
          )  
 ORDER BY r.SmartSelect DESC, r.Rlst DESC, c.Epsrnk DESC  
END</t>
  </si>
  <si>
    <t>osid
itemid
wk1
wk2
wk3
Price0
Epsrnk
Avol
YrHi
SmartSelect
Rlst</t>
  </si>
  <si>
    <t xml:space="preserve">this procedure appears to be generating a report that identifies stocks that are accelerating (i.e., showing increasing strength) and meet certain criteria related to price, dollar volume, earnings, and acceleration/deceleration metrics: 
 Price must be greater than or equal to $15
        * Dollar volume (price * average daily volume) must be greater than or equal to $10 million
        * Current price must be at least 85% of the highest price for the year
        * The stock's Smart Select rating from `MainFrameStockRatings` must be at least 90
        * The earnings rank (`Epsrnk`) from `csrsmview` must be at least 90
        * The ranking from `histrstestlong` (which appears to be an acceleration/deceleration metric) must be at least 15 and greater than the previous week's value (or, if there is no current week data, 
it must be greater than the previous week's value)
It orders the results by:
        * The Smart Select rating from `MainFrameStockRatings` in descending order
        * The ranking from `histrstestlong` in descending order
        * The earnings rank (`Epsrnk`) from `csrsmview` in descending order
</t>
  </si>
  <si>
    <t xml:space="preserve">[GH] Objective:
Includes leading stocks trading on the NYSE, AMEX and NASDAQ exchanges with a high Accumulation / Distribution Rating and acceleration in their specific Industry Groups.
This report excludes domestic stocks without options, Canadian-listed stocks, those under $15 and those with an average daily volume less than 100,000 shares.
Process:
1)        It gathers data from the following tables:        
a)        csrsmview (c) – Secmaster data enriched with industry group and FFOIndex
b)        MainFrameStockRatings (r)– Stock ratings
c)        histrstestlong (histrstestlong)– weekly performance history
2)        Performs the following filtering
a)        c.price0 &gt;= 15       -- price greater than 15 dollars   
b)         c.Price0 * c.Avol &gt;= 100000 -- dollar volume more than 10m  
c)         c.Price0 &gt;= c.YrHi*0.85  -- price greater than 85% of yearly high
d)         r.SmartSelect &gt;= 90  -- Smartselect score at least 90
e)         c.Epsrnk &gt;= 90  -- EPS rank at least 90
f)         r.Rlst &gt;= 90   -- Relative Price strength at least 90
g)         histrstestlong.itemid = 1300  -- 
h)         histrstestlong.wk1 &gt;=15    --
i)         histrstestlong.wk1 IS NOT NULL AND (  histrstestlong.wk1 &gt; histrstestlong.wk2 )        -- current week ADNM (Acc/Dis) greater than last week  
j)        (histrstestlong.wk1 IS NULL  AND histrstestlong.wk2 &gt; histrstestlong.wk3 )  -- week 2 ADNM (Acc/Dis) greater than last week  3
3)        Final columns returned (all frontend logic):
a)        Symbol,
b)        Name,
c)        Current Price
d)        Price $ change
e)        Price % change
f)        Volume (1000s)
g)        Vol % change vs 50 day
h)        EPS rating
i)        RS rating
j)        Industry Group RS
k)        SMR Rating
l)        A/D rating
m)        P/E
Orders by r.SmartSelect DESC, r.Rlst DESC, c.Epsrnk DESC  
</t>
  </si>
  <si>
    <t>[GH] the SPROC only returns the OSID, while the frontend features many more columns.
The referenced view CSRSMVIEW includes further joins, price formatting and filtering.</t>
  </si>
  <si>
    <t>options.dbo.OptScreenIPO 'true'</t>
  </si>
  <si>
    <t>---Text -------------------------------------------------------------------------------------------------------------------------------------------------------------------------------------------------------------------------------------------------------
--------         -- HISTORY: -- 2006.04.12 An Phu Modified code to go to MasterServer to get the CS items because it is not --      guarenteed to exists the new configuration (for wonda 5.3).  Also, converted to  --      ANSI style joins. -- 2010.05.13 WJ
  Modify procedure to include optional parameter to include domestic stocks without options per bug 25977 CREATE     PROCEDURE [dbo].[OptScreenIPO]  @includeStocksWithoutOptions BIT = 'false' AS BEGIN  SET NOCOUNT ON      -- commencing data faking project
 per Genry      -- 2004.08.11    An Phu    DECLARE @pctOfDay FLOAT -- fraction of trading day elapsed        -- used to estimate total daily volume        -- from real time current volume  declare @lastYear int  set @lastYear = datepart(yyyy, getdate()) -
 10   --print @lastYear  SELECT @pctOfDay = CONVERT( FLOAT, DATEDIFF( mi,         CONVERT( DATETIME, '06:50:00' ),        CONVERT( DATETIME, CONVERT( VARCHAR(30), GETDATE(), 108) ) )        ) / 390    IF @pctOfDay &gt; 1   SET @pctOfDay = 1  IF @PctOfDay &lt; 0
   SET @pctOfDay = 0     CREATE TABLE #Options(   [hSym] [varchar](20) NOT NULL,   [OSID] [int] NOT NULL,   [Symbol] [varchar](20) NOT NULL,   [AMEX] [int] NOT NULL,   [CBOE] [int] NOT NULL,   [ISE] [int] NOT NULL,   [PHLX] [int] NOT NULL,   [PSE] [int] N
OT NULL,   [OptAVol] [int] NULL,   [OptAVolCall] [int] NULL,   [OptAVolPut] [int] NULL,   [Indcd] [int] NOT NULL,   [Coname] [varchar](150) NULL,   [Price0] [decimal](12, 3) NOT NULL,   [Volum0] [int] NOT NULL,   [High0] [decimal](12, 3) NOT NULL,   [Low0
] [decimal](12, 3) NOT NULL,   [Price] [decimal](12, 3) NOT NULL,   [Volum] [int] NOT NULL,   [High] [decimal](12, 3) NOT NULL,   [Low] [decimal](12, 3) NOT NULL,   [Captl] [int] NOT NULL,   [Epsrnk] [int] NOT NULL,   [Rlst] [int] NOT NULL,   [Dgrt] [int]
 NOT NULL,   [Grprnk] [int] NOT NULL,   [GrpRnkLetter] [varchar](2) NULL,   [PrErn] [decimal](10, 0) NULL,   [Avol] [int] NOT NULL,   [Shrt] [decimal](6, 2) NOT NULL,   [AccDis] [varchar](3) NULL,   [AccDisSortNum] [int] NULL,   [FiftyD] [decimal](12, 3) 
NOT NULL,   [TwoHun] [decimal](12, 3) NOT NULL,   [YrHi] [decimal](12, 3) NOT NULL,   [YrLo] [decimal](12, 3) NOT NULL,   [DJI] [tinyint] NOT NULL,   [DJT] [tinyint] NOT NULL,   [DJU] [tinyint] NOT NULL,   [SP500F] [tinyint] NOT NULL,   [SP100F] [tinyint]
 NOT NULL,   [SP600F] [tinyint] NOT NULL,   [MIDCAP] [tinyint] NOT NULL,   [RU1THF] [tinyint] NOT NULL,   [RU2THF] [tinyint] NOT NULL,   [RU25TF] [tinyint] NOT NULL,   [RUMCTF] [tinyint] NOT NULL,   [RUVATF] [tinyint] NOT NULL,   [RUGRTF] [tinyint] NOT NU
LL,   [RUMCVF] [tinyint] NOT NULL,   [RUMCGF] [tinyint] NOT NULL,   [EXCHCD] [tinyint] NOT NULL,   [BIGCBY] [tinyint] NOT NULL,   [BIGCSL] [tinyint] NOT NULL,   [BIGCFB] [tinyint] NOT NULL,   [BIGCUF] [tinyint] NOT NULL,   [NSMIBY] [tinyint] NOT NULL,   [
NSMISL] [tinyint] NOT NULL,   [PSEF] [tinyint] NOT NULL,   [SplitFactor] [decimal](5, 2) NULL,   [SplitFactor1] [decimal](5, 2) NULL,   [PriceDate] [datetime] NOT NULL,   [FiscalMonthEnd] [int] NOT NULL,   [Captl2] [int] NULL,   [Float1] [int] NULL,   [Pc
tOfIndex] [float] NULL,   [Smrl] [varchar](1) NULL,   [Smrn] [tinyint] NULL,   [EstEps] [float] NULL,   [PrevVolum0] [int] NULL,   [Nasdaq100F] [tinyint] NULL,   [PctOfSP500] [float] NULL,   [PctOfNsd100] [float] NULL,   [CIK] [varchar](15) NULL,   [Cusip
] [varchar](15) NULL,   [NewIssueDate] [datetime] NULL,   [EffectiveDate] [datetime] NULL,   [NewIssuePrice] [decimal](12, 3) NULL,   [IPOFlag] [tinyint] NULL,   [ArticleFlag] [tinyint] NULL,   [CEOFlag] [tinyint] NULL,   [ResearchFlag] [tinyint] NOT NULL
  ) ON [PRIMARY]       IF @includeStocksWithoutOptions = 'true'     BEGIN   INSERT INTO #Options(hSym,OSID,Symbol,AMEX,CBOE,ISE,PHLX,PSE,OptAVol,OptAVolCall,OptAVolPut,Indcd,Coname,Price0,Volum0,High0,Low0,Price,    Volum,High,Low,Captl,Epsrnk,Rlst,Dgrt,G
rprnk,GrpRnkLetter,PrErn,Avol,Shrt,AccDis,AccDisSortNum,FiftyD,TwoHun,YrHi,YrLo,DJI,    DJT,DJU,SP500F,SP100F,SP600F,MIDCAP,RU1THF,RU2THF,RU25TF,RUMCTF,RUVATF,RUGRTF,RUMCVF,RUMCGF,EXCHCD,BIGCBY,BIGCSL,BIGCFB,BIGCUF,    NSMIBY,NSMISL,PSEF,SplitFactor,Split
Factor1,PriceDate,FiscalMonthEnd,Captl2,Float1,PctOfIndex,Smrl,Smrn,EstEps,PrevVolum0,Nasdaq100F,    PctOfSP500,PctOfNsd100,CIK,Cusip,NewIssueDate,EffectiveDate,NewIssuePrice,IPOFlag,ArticleFlag,CEOFlag,ResearchFlag)   SELECT hSym,OSID,v.Symbol,AMEX,CBOE,
ISE,PHLX,PSE,OptAVol,OptAVolCall,OptAVolPut,Indcd,Coname,Price0,Volum0,High0,Low0,Price,    Volum,High,Low,Captl,Epsrnk,Rlst,Dgrt,Grprnk,GrpRnkLetter,PrErn,Avol,Shrt,AccDis,AccDisSortNum,FiftyD,TwoHun,YrHi,YrLo,DJI,    DJT,DJU,SP500F,SP100F,SP600F,MIDCAP,
RU1THF,RU2THF,RU25TF,RUMCTF,RUVATF,RUGRTF,RUMCVF,RUMCGF,EXCHCD,BIGCBY,BIGCSL,BIGCFB,BIGCUF,    NSMIBY,NSMISL,PSEF,SplitFactor,SplitFactor1,PriceDate,FiscalMonthEnd,Captl2,Float1,PctOfIndex,Smrl,Smrn,EstEps,PrevVolum0,Nasdaq100F,    PctOfSP500,PctOfNsd100,
CIK,Cusip,NewIssueDate,EffectiveDate,NewIssuePrice,IPOFlag,ArticleFlag,CEOFlag,ResearchFlag   FROM dbo.OptMSGetrsm1View v with (nolock)  END  ELSE  BEGIN   INSERT INTO #Options(hSym,OSID,Symbol,AMEX,CBOE,ISE,PHLX,PSE,OptAVol,OptAVolCall,OptAVolPut,Indcd,C
oname,Price0,Volum0,High0,Low0,Price,    Volum,High,Low,Captl,Epsrnk,Rlst,Dgrt,Grprnk,GrpRnkLetter,PrErn,Avol,Shrt,AccDis,AccDisSortNum,FiftyD,TwoHun,YrHi,YrLo,DJI,    DJT,DJU,SP500F,SP100F,SP600F,MIDCAP,RU1THF,RU2THF,RU25TF,RUMCTF,RUVATF,RUGRTF,RUMCVF,RU
MCGF,EXCHCD,BIGCBY,BIGCSL,BIGCFB,BIGCUF,    NSMIBY,NSMISL,PSEF,SplitFactor,SplitFactor1,PriceDate,FiscalMonthEnd,Captl2,Float1,PctOfIndex,Smrl,Smrn,EstEps,PrevVolum0,Nasdaq100F,    PctOfSP500,PctOfNsd100,CIK,Cusip,NewIssueDate,EffectiveDate,NewIssuePrice,
IPOFlag,ArticleFlag,CEOFlag,ResearchFlag)   SELECT hSym,OSID,Symbol,AMEX,CBOE,ISE,PHLX,PSE,OptAVol,OptAVolCall,OptAVolPut,Indcd,Coname,Price0,Volum0,High0,Low0,Price,    Volum,High,Low,Captl,Epsrnk,Rlst,Dgrt,Grprnk,GrpRnkLetter,PrErn,Avol,Shrt,AccDis,AccD
isSortNum,FiftyD,TwoHun,YrHi,YrLo,DJI,    DJT,DJU,SP500F,SP100F,SP600F,MIDCAP,RU1THF,RU2THF,RU25TF,RUMCTF,RUVATF,RUGRTF,RUMCVF,RUMCGF,EXCHCD,BIGCBY,BIGCSL,BIGCFB,BIGCUF,    NSMIBY,NSMISL,PSEF,SplitFactor,SplitFactor1,PriceDate,FiscalMonthEnd,Captl2,Float1
,PctOfIndex,Smrl,Smrn,EstEps,PrevVolum0,Nasdaq100F,    PctOfSP500,PctOfNsd100,CIK,Cusip,NewIssueDate,EffectiveDate,NewIssuePrice,IPOFlag,ArticleFlag,CEOFlag,ResearchFlag   FROM dbo.OptGetrsm1View with (nolock)  END    SELECT TOP 30 OptGetrsm1View.Symbol  
 , OptGetrsm1View.coname   , OptGetrsm1View.price0 AS Price   , OptGetrsm1View.price0 - OptGetrsm1View.price AS change   , CONVERT( DECIMAL(10,2), (OptGetrsm1View.price0 - OptGetrsm1View.price) / OptGetrsm1View.price * 100) AS PctChg   , OptGetrsm1View.Vo
lum0 AS Volume   , CASE     WHEN OptGetrsm1View.avol &gt; 0 AND OptGetrsm1View.indcd &lt;&gt; 0 AND @pctofDay &gt; 0 THEN      CONVERT( DECIMAL(10,2), (CONVERT( FLOAT, OptGetrsm1View.Volum0) / @pctOfDay - CONVERT( FLOAT,OptGetrsm1View.Avol ) ) / CONVERT( FLOAT, OptGe
trsm1View.Avol ) * 100 )    ELSE 0   END AS VolPctChg   , OptGetrsm1View.EpsRnk   , OptGetrsm1View.Rlst   , OptGetrsm1View.GrpRnkLetter   , OptGetrsm1View.GrpRnk AS GrpRnkSortNum   , OptGetrsm1View.smrl   , OptGetrsm1View.accdis   , OptGetrsm1View.AccDisS
ortNum   , OptGetrsm1View.PrErn  FROM #Options OptGetrsm1View with (nolock)    INNER JOIN [Wondb].dbo.grpreldview grpreldview with (nolock)    ON grpreldview.osid = OptGetrsm1View.osid   INNER JOIN [Wondb].dbo.histrstestlong histrstestlong with (nolock)  
  ON histrstestlong.osid = OptGetrsm1View.osid   INNER JOIN [Wondb].dbo.csrsmview csrsmview with (nolock)    ON csrsmview.osid = OptGetrsm1View.osid  WHERE OptGetrsm1View.price0 &gt;= 15       -- price greater than 15 dollars    AND OptGetrsm1View.price &gt; 0 
      -- yesterdays price greater than 0   AND OptGetrsm1View.price0 &gt;= OptGetrsm1View.yrhi * .85  -- price within 15% of year high    AND OptGetrsm1View.avol &gt;= 1000       -- average vol greater than 100,000    AND OptGetrsm1View.rlst &gt;= 80       -- rela
tive strength   AND OptGetrsm1View.epsrnk &gt;= 80       -- earnings rank    AND grpreldview.gprk &lt;=96        -- GRPRNKD / group rank   AND grpreldview.date IN (SELECT TOP 1 date FROM optdate WHERE date &lt; GETDATE() - 1 ORDER BY date DESC)    AND histrstestlo
ng.wk1 &gt;= 5        -- ADNM / acc/dis   AND histrstestlong.itemid = 1300    AND csrsmview.newissuedate IS NOT NULL   AND YEAR(csrsmview.newissuedate) &gt;= @lastYear    -- NEWISU new issue date    ORDER BY OptGetrsm1View.rlst DESC      -- Reverted to original
 code because we are getting No Records error from OptIntradayUpdate      -- 2004.09.08 An Phu /*      select NULL AS 'Symbol'         , NULL AS 'coname'         , NULL AS 'Price'         , NULL AS 'change'         , NULL AS 'PctChg'         , NULL AS 'Vo
lume'         , NULL AS 'VolPctChg'         , NULL AS 'EpsRnk'         , NULL AS 'Rlst'         , NULL AS 'GrpRnkLetter'         , NULL AS 'GrpRnkSortNum'         , NULL AS 'smrl'         , NULL AS 'accdis'         , NULL AS 'AccDisSortNum'         , NULL
 AS 'PrErn' */  DROP TABLE #Options     RETURN @@ERROR  end</t>
  </si>
  <si>
    <t xml:space="preserve">hSym,OSID,Symbol,AMEX,CBOE,ISE,PHLX,PSE,OptAVol,OptAVolCall,OptAVolPut,Indcd,Coname,Price0,Volum0,High0,Low0,Price,    Volum,High,Low,Captl,Epsrnk,Rlst,Dgrt,Grprnk,GrpRnkLetter,PrErn,Avol,Shrt,AccDis,AccDisSortNum,FiftyD,TwoHun,YrHi,YrLo,DJI,    DJT,DJU,SP500F,SP100F,SP600F,MIDCAP,RU1THF,RU2THF,RU25TF,RUMCTF,RUVATF,RUGRTF,RUMCVF,RUMCGF,EXCHCD,BIGCBY,BIGCSL,BIGCFB,BIGCUF,    NSMIBY,NSMISL,PSEF,SplitFactor,SplitFactor1,PriceDate,FiscalMonthEnd,Captl2,Float1,PctOfIndex,Smrl,Smrn,EstEps,PrevVolum0,Nasdaq100F,    PctOfSP500,PctOfNsd100,CIK,Cusip,NewIssueDate,EffectiveDate,NewIssuePrice,IPOFlag,ArticleFlag,CEOFlag,ResearchFlag)   SELECT hSym,OSID,v.Symbol,AMEX,CBOE,ISE,PHLX,PSE,OptAVol,OptAVolCall,OptAVolPut,Indcd,Coname,Price0,Volum0,High0,Low0,Price,    Volum,High,Low,Captl,Epsrnk,Rlst,Dgrt,Grprnk,GrpRnkLetter,PrErn,Avol,Shrt,AccDis,AccDisSortNum,FiftyD,TwoHun,YrHi,YrLo,DJI,    DJT,DJU,SP500F,SP100F,SP600F,MIDCAP,RU1THF,RU2THF,RU25TF,RUMCTF,RUVATF,RUGRTF,RUMCVF,RUMCGF,EXCHCD,BIGCBY,BIGCSL,BIGCFB,BIGCUF,    NSMIBY,NSMISL,PSEF,SplitFactor,SplitFactor1,PriceDate,FiscalMonthEnd,Captl2,Float1,PctOfIndex,Smrl,Smrn,EstEps,PrevVolum0,Nasdaq100F,    PctOfSP500,PctOfNsd100,CIK,Cusip,NewIssueDate,EffectiveDate,NewIssuePrice,IPOFlag,ArticleFlag,CEOFlag,ResearchFlag   </t>
  </si>
  <si>
    <t xml:space="preserve">change it to IPO trailing last 52 weeks (no other filters) </t>
  </si>
  <si>
    <t xml:space="preserve">[GH] Objective:
These companies have come public in the last 10 years and are currently leading stocks trading on the NYSE, AMEX and NASDAQ exchanges. Stocks are screened for an Earnings Per Share Rating and a Relative Price Strength Rating of at least 80 along with an Accumulation/Distribution Rating and Industry Group Relative Strength Rating of at least B-. All stocks are within 15% of a 52-week high.
This report excludes domestic stocks without options, Canadian-listed stocks, those under $15 and those with an average daily volume greater than 100,000 shares.
Process:
1)        This stored procedure is designed to retrieve a list of companies with IPOs in the past 10 years with or without stock options based on the following criteria:
a)        @includeStocksWithoutOptions: in this case true, without options
2)        It gathers data from the following tables:
a)        OptMSGetrsm1View (v) - Getrsm1 enriched with options, earnings and rankings.
b)        Grpreldview - Daily relative price strength with group rank data
c)        Histrstestlong -  
d)        csrsmview - 
3)        Performs the following filtering:
a)        OptGetrsm1View.price0 &gt;= 15 - price at least 15 dollars
b)        OptGetrsm1View.price &gt; 0 - yesterday’s price is greater than 0
c)        OptGetrsm1View.price0 &gt;= OptGetrsm1View.yrhi * .85 - price within 15% of year high
d)        OptGetrsm1View.avol &gt;= 1000 - average vol at least 100,000
e)        OptGetrsm1View.rlst &gt;= 80 - relative strength at least 80
f)        OptGetrsm1View.epsrnk &gt;= 80 - earnings rank is at least 80
g)        grpreldview.gprk &lt;=96 - group rank is maximum 96
h)        grpreldview.date IN (SELECT TOP 1 date FROM optdate WHERE date &lt; GETDATE() - 1 ORDER BY date DESC) date filtered for the most recent trade date that is not the current date
i)        histrstestlong.wk1 &gt;= 5 -  
j)        histrstestlong.itemid = 1300  
k)        csrsmview.newissuedate IS NOT NULL
l)        YEAR(csrsmview.newissuedate) &gt;= @lastYear - new issue date is not older than last year
4)        It return the TOP 30 IPOs order by Relative Price Strength (RS) Rating with the following columns:
a)       Symbol (symbol),
b)       Name (coname),
c)        Current Price (price0),
d)        Price $ change (OptGetrsm1View.price0 - OptGetrsm1View.price),
e)        Price % change (CONVERT(DECIMAL(10, 2),(OptGetrsm1View.price0 - OptGetrsm1View.price) / OptGetrsm1View.price * 100),
f)        Volume (1000s) (Volum0)
g)       Vol % change vs 50 days (CASE WHEN OptGetrsm1View.avol &gt; 0 AND OptGetrsm1View.indcd &lt;&gt; 0 AND @pctofDay &gt; 0  THEN CONVERT(DECIMAL(10, 2),(CONVERT(FLOAT, OptGetrsm1View.Volum0) / @pctOfDay - CONVERT(FLOAT, OptGetrsm1View.Avol)) / CONVERT(FLOAT, OptGetrsm1View.Avol) * 100) ELSE 0)
h)        EPS rating (EPSRnk)
i)        RS rating (RLST)
j)        Ind Group RS (GrpRnkLetter)
k)        SMR rating (smrl)
l)        A/D Rating (AccDis)
m)        P/E (PrErn)
Orders by OptGetrsm1View.rlst DESC 
</t>
  </si>
  <si>
    <t>MS_Report_DeceleratingLeaders</t>
  </si>
  <si>
    <t>CREATE PROCEDURE [dbo].[MS_Report_DeceleratingLeaders]  
AS  
BEGIN      
 SELECT c.OSID FROM csrsmview c  
 JOIN MainFrameStockRatings r on c.OSID = r.OSID  
 JOIN histrstestlong histrstestlong with (nolock) ON histrstestlong.osid = c.osid  
 WHERE c.price0 &gt;= 15       -- price greater than 15 dollars   
 AND c.Price0 * c.Avol &gt;= 100000 -- dollar volume more than 10m  
 AND c.Price0 &gt;= c.YrHi*0.85  
 AND r.SmartSelect &gt;= 90  
 AND c.Epsrnk &gt;= 90  
 AND r.Rlst &gt;= 90   
 AND histrstestlong.itemid = 1300  
    AND histrstestlong.wk1 &gt;=15    
 AND ( histrstestlong.wk1 IS NOT NULL AND (  histrstestlong.wk1 &lt; histrstestlong.wk2 )        -- current week ADNM (Acc/Dis) greater than last week  
          OR (histrstestlong.wk1 IS NULL  AND histrstestlong.wk2 &lt; histrstestlong.wk3 )          
          )  
 ORDER BY r.SmartSelect DESC, r.Rlst DESC, c.Epsrnk DESC  
END</t>
  </si>
  <si>
    <t xml:space="preserve">e key difference between this procedure and the previous one is the filter condition used to select decelerating leaders: `histrstestlong.wk1 &lt; histrstestlong.wk2` or `histrstestlong.wk1 IS NULL AND histrstestlong.wk2 &lt; histrstestlong.wk3`. This means that the procedure will only return stocks that are showing a decline in acceleration/deceleration over time.
It filters the results using several conditions:
        * Price must be greater than or equal to $15
        * Dollar volume (price * average daily volume) must be greater than or equal to $10 million
        * Current price must be at least 85% of the highest price for the year
        * The stock's Smart Select rating from `MainFrameStockRatings` must be at least 90
        * The earnings rank (`Epsrnk`) from `csrsmview` must be at least 90
        * The ranking from `histrstestlong` (which appears to be an acceleration/deceleration metric) must meet the following conditions:
                + If there is current week data, it must be less than the previous week's value (`wk2`)
                + If there is no current week data, it must be less than the week before that (`wk3`)
</t>
  </si>
  <si>
    <t>Delete this report</t>
  </si>
  <si>
    <t xml:space="preserve">[GH] Objective:
Shows leading stocks trading on the NYSE, AMEX and NASDAQ exchanges that show deterioration in Relative Strength and Industry Group Strength.
This report excludes domestic stocks without options, Canadian-listed stocks, those under $15 and those with an average daily volume less than 100,000 shares.
Process:
1)        It gathers data from the following tables:        
a)        csrsmview (c) – Secmaster data enriched with industry group and FFOIndex
b)        MainFrameStockRatings (r)– Stock ratings
c)        histrstestlong (histrstestlong)– weekly performance history
2)        Performs the following filtering
a)        c.price0 &gt;= 15       -- price greater than 15 dollars   
b)         c.Price0 * c.Avol &gt;= 100000 -- dollar volume more than 10m  
c)         c.Price0 &gt;= c.YrHi*0.85  -- price greater than 85% of yearly high
d)         r.SmartSelect &gt;= 90  -- Smartselect score at least 90
e)         c.Epsrnk &gt;= 90  -- EPS rank at least 90
f)         r.Rlst &gt;= 90   -- Relative Price strength at least 90
g)         histrstestlong.itemid = 1300  -- 
h)         histrstestlong.wk1 &gt;=15    --
i)        histrstestlong.wk1 IS NOT NULL AND (  histrstestlong.wk1 &lt; histrstestlong.wk2 )        -- current week ADNM (Acc/Dis) smaller than last week  
j)                  OR (histrstestlong.wk1 IS NULL  AND histrstestlong.wk2 &lt; histrstestlong.wk3 )    
-- week 2 ADNM (Acc/Dis) smaller than last week  3
3)        Final columns returned (all frontend logic):
a)        Symbol,
b)        Name,
c)        Current Price
d)        Price value change
e)        Price % change
f)        Volume (1000s)
g)        Volume % change vs 50 days
h)        EPS rating
i)        RS rating
j)        Industry Group RS
k)        SMR Rating
l)        A/D rating
m)        P/E
Orders by r.SmartSelect DESC, r.Rlst DESC, c.Epsrnk DESC  
</t>
  </si>
  <si>
    <t>MS_Report_TopRatedStocks</t>
  </si>
  <si>
    <t>CREATE PROCEDURE [dbo].[MS_Report_TopRatedStocks]  
AS  
BEGIN      
 SELECT c.OSID FROM csrsmview c  
 JOIN MainFrameStockRatings r on c.OSID = r.OSID  
 WHERE c.price0 &gt;= 15       -- price greater than 15 dollars   
 AND c.Price0 * c.Avol &gt;= 100000 -- dollar volume more than 10m  
 AND c.Price0 &gt;= c.YrHi*0.85  
 AND r.SmartSelect &gt;= 90  
 AND c.Epsrnk &gt;= 90  
 AND r.Rlst &gt;= 90   
 ORDER BY r.SmartSelect DESC, r.Rlst DESC, c.Epsrnk DESC  
END</t>
  </si>
  <si>
    <t>OSID
Price0
Epsrnk
Avol
YrHi
SmartSelect
Rlst</t>
  </si>
  <si>
    <t>*.The current price (`price0`) must be greater than or equal to $15.
        * The dollar volume (current price * average daily volume) must be greater than or equal to $10 million.
        * The current price must be at least 85% of the highest price for the year (`YrHi`).
        * The stock's Smart Select rating from `MainFrameStockRatings` must be at least 90.
        * The earnings rank (`Epsrnk`) from `csrsmview` must be at least 90.
        * The ranking from `MainFrameStockRatings` (not specified) must be at least 90.
4. Finally, the results are ordered by the Smart Select rating, then the ranking from `MainFrameStockRatings`, and finally the earnings rank.</t>
  </si>
  <si>
    <t>leave it is</t>
  </si>
  <si>
    <t xml:space="preserve">[GH] Objective:
Features leading stocks based on fundamental and technical factors, incorporating many CAN SLIM® principles.
This report excludes domestic stocks without options, Canadian stocks, those under $15 and those with an average daily volume less than 100,000 shares.
Process:
1)        It gathers data from the following tables:        
a)        csrsmview (c) – Secmaster data enriched with industry group and FFOIndex
b)        MainFrameStockRatings (r)– Stock ratings
2)        Performs the following filtering
a)        c.price0 &gt;= 15       -- price greater than 15 dollars   
b)         c.Price0 * c.Avol &gt;= 100000 -- dollar volume more than 10m  
c)         c.Price0 &gt;= c.YrHi*0.85  -- price greater than 85% of yearly high
d)         r.SmartSelect &gt;= 90  -- Smartselect score at least 90
e)         c.Epsrnk &gt;= 90  -- EPS rank at least 90
f)         r.Rlst &gt;= 90   -- Relative Price strength at least 90
3)        Final columns returned (all frontend logic):
a)        Symbol,
b)        Stock name,
c)        Current Price
d)        Price value change
e)        Price % change
f)        Volume (1000s)
g)        Volume % change vs 50 days average
h)        EPS rating
i)        RS rating
j)        Industry Group RS
k)        SMR Rating
l)        A/D rating
m)        P/E
Orders by r.SmartSelect DESC, r.Rlst DESC, c.Epsrnk DESC  
</t>
  </si>
  <si>
    <t>MS_GetGrowth250</t>
  </si>
  <si>
    <t xml:space="preserve">CREATE PROCEDURE [dbo].[MS_GetGrowth250]  
AS  
BEGIN  
 SET NOCOUNT ON;  
 DECLARE @maxDate DATETIME   
 SELECT @maxDate = MAX(CreatedDate) from MSBookDB.dbo.SumCustomScrResult  
 ;WITH OSIDs AS (  
  SELECT r.OSID  
     FROM MSBookDB.dbo.SumCustomScrResult r  
  WHERE r.CreatedDate = @maxDate  
 )  
 SELECT TOP 300 r.OSID  
 FROM OSIDs r  
  INNER JOIN Getrsm1 g on r.OSID = g.OSID  
  LEFT JOIN IndustryRankings grp ON 'G' + CAST(G.Indcd AS VARCHAR) = grp.Symbol  
  LEFT JOIN MainFrameStockRatings c ON r.OSID = c.OSID  
  LEFT JOIN cs_AveVolumesView vol ON r.OSID = vol.osid  
 ORDER BY CASE WHEN grp.GrpRnk IS NOT NULL THEN 1 ELSE 2 END ASC,  
  CASE WHEN c.smartselect IS NOT NULL THEN 1 ELSE 2 END ASC,   
  grp.GrpRnk ASC, c.smartselect DESC, vol.Avdolv DESC  
END  
  --xxxxx--  </t>
  </si>
  <si>
    <t>OSID
Indcd
CreatedDate
Symbol
GrpRnk
SmartSelect
avdolv</t>
  </si>
  <si>
    <t>Leave as is for now</t>
  </si>
  <si>
    <t xml:space="preserve">[GH] Objective:
Weekly list of premium stock ideas generated through a highly complex screening process to identify stocks poised for significant growth. Designed to save you time and automatically loaded into your MarketSmith List Manager every Friday.
The list is generated using 30 separate screens developed by successful portfolio managers that evaluate investment concepts like stock price performance, earnings, liquidity, “three-weeks tight” base patterns, pre-tax margins, ROE, and exclusive William O’Neil + Co. ratings and rankings.
All stocks on this report are selected at the close of the last day of the previous trading week. However, all other data items are updated daily with the latest available information. Price and volume related information are updated on a 20-minute delayed basis, each time the report is accessed from the Report menu.
Process:
1)        It gathers data from the following tables:        
a)        Subquery:
i)        SumCustomScrResult – custom SCR results filtered for the latest date
b)        Main query
i)        Getrsm1 (g) – Stock data originated from Secmaster
ii)        IndustryRankings (grp) – Industry ranking
iii)        MainFrameStockRatings – Stock ratings
iv)        cs_AveVolumesView - Formatted average volumes
2)        Performs the following filtering
a)        Subquery filtered for latest report date
3)        Final columns returned (All frontend coded):
a)        Symbol,
b)        Name,
c)        Current Price
d)        Price value change
e)        Price % change
f)        % off high
g)        Volume % change vs 50 days average (1000s)
h)        50 days average  volume (1000s)
i)        50 days average $ volume
j)        Market cap (millions)
k)        Composite rating
l)        EPS rating
m)        RS rating
n)        A/D rating
o)        SMR Rating
p)        Industry Group Rank
q)        Industry name
r)        IPO date
Orders by CASE WHEN grp.GrpRnk IS NOT NULL THEN 1 ELSE 2 END ASC,  
  CASE WHEN c.smartselect IS NOT NULL THEN 1 ELSE 2 END ASC,   
  grp.GrpRnk ASC, c.smartselect DESC, vol.Avdolv DESC 
</t>
  </si>
  <si>
    <t xml:space="preserve">[GH] the SPROC only returns the OSID, while the frontend features many more columns.
The reference views have additional filtering and transformations:
GetRsm1: 
        OSID &lt; 2000000
  cs_AveVolumesView:
All volume fields are multiplied by 100
</t>
  </si>
  <si>
    <t>MS_G250_Additions</t>
  </si>
  <si>
    <t xml:space="preserve">CREATE PROCEDURE [dbo].[MS_G250_Additions]  
AS  
BEGIN  
 SET NOCOUNT ON;  
 ; WITH GenerationDates([Date], RowNumber) AS (  
  SELECT CreatedDate, ROW_NUMBER() OVER (ORDER BY CreatedDate DESC)  
  FROM MSBookDB.dbo.SumCustomScrResult  
  GROUP BY CreatedDate  
 )  
 , LastResults(ID) AS (  
  SELECT SumScreenResultId  
  FROM MSBookDB.dbo.SumCustomScrResult r  
   INNER JOIN GenerationDates g ON r.CreatedDate = g.Date AND g.RowNumber = 1  
 )  
 , PreLastResults(OSID) AS (  
  SELECT OSID  
  FROM MSBookDB.dbo.SumCustomScrResult r  
   INNER JOIN GenerationDates g ON r.CreatedDate = g.Date AND g.RowNumber = 2  
 )  
 SELECT r.Symbol,r.SumScreenResultId,r.OSID,r.CreatedDate,  
   r.CreatedBy,r.AT_Flag,r.Compositi,r.Avdolv,r.Price0,r.GRPRNKD    
 FROM MSBookDB.dbo.SumCustomScrResult r  
  INNER JOIN SECMaster s ON r.OSID = s.OSID  
  INNER JOIN LastResults l ON r.SumScreenResultId = l.ID  
  LEFT JOIN PreLastResults pl ON r.OSID = pl.OSID  
 WHERE pl.OSID IS NULL  
 ORDER BY s.Coname  
END  
  --xxxxx--  </t>
  </si>
  <si>
    <t>SumScreenResultId
OSID
Symbol
CreatedDate
CreatedBy
AT_Flag
Compositi
Avdolv
Price0
GRPRNKD
Coname</t>
  </si>
  <si>
    <t>MS_G250_Deletions</t>
  </si>
  <si>
    <t xml:space="preserve">CREATE PROCEDURE [dbo].[MS_G250_Deletions]  
AS  
BEGIN  
 SET NOCOUNT ON;  
 ; WITH GenerationDates([Date], RowNumber) AS (  
  SELECT CreatedDate, ROW_NUMBER() OVER (ORDER BY CreatedDate DESC)  
  FROM MSBookDB.dbo.SumCustomScrResult  
  GROUP BY CreatedDate  
 )  
 , LastResults(OSID) AS (  
  SELECT OSID  
  FROM MSBookDB.dbo.SumCustomScrResult r  
   INNER JOIN GenerationDates g ON r.CreatedDate = g.Date AND g.RowNumber = 1  
 )  
 , PreLastResults(ID) AS (  
  SELECT SumScreenResultId  
  FROM MSBookDB.dbo.SumCustomScrResult r  
   INNER JOIN GenerationDates g ON r.CreatedDate = g.Date AND g.RowNumber = 2  
 )  
 SELECT r.Symbol,r.SumScreenResultId,r.OSID,r.CreatedDate,  
   r.CreatedBy,r.AT_Flag,r.Compositi,r.Avdolv,r.Price0,r.GRPRNKD    
 FROM MSBookDB.dbo.SumCustomScrResult r  
  INNER JOIN SECMaster s ON r.OSID = s.OSID  
  INNER JOIN PreLastResults pl ON r.SumScreenResultId = pl.ID  
  LEFT JOIN LastResults l ON r.OSID = l.OSID  
 WHERE l.OSID IS NULL  
 ORDER BY s.Coname  
END  
  --xxxxx--  </t>
  </si>
  <si>
    <t>MS_G250_IPO1Year</t>
  </si>
  <si>
    <t xml:space="preserve">/*  
=============================================  
Author:   Artur Sokhikyan  
Description: Get Growth 250 - IPO 1 Year report  
Test:   EXEC MS_G250_IPO1Year  
History:  
2011-06-21 Artur Created  
2011.08.22  WJ      Adjusted procedure to order by new issue date DESC per SME request (WI 6385)  
=============================================  
*/  
CREATE PROCEDURE [dbo].[MS_G250_IPO1Year]  
AS  
BEGIN  
 SET NOCOUNT ON;  
 DECLARE @maxDate DATETIME  
 SET @maxDate = (  
  SELECT MAX(CreatedDate)  
  FROM MSBookDB.dbo.SumCustomScrResult );  
 SELECT r.Symbol,r.SumScreenResultId,r.OSID,r.CreatedDate,  
   r.CreatedBy,r.AT_Flag,r.Compositi,r.Avdolv,r.Price0,r.GRPRNKD    
 FROM MSBookDB.dbo.SumCustomScrResult r  
  INNER JOIN dbo.TenqMisc t1 ON r.OSID = t1.OSID AND t1.ItemID = 6054  
  INNER JOIN dbo.TenqMisc t2 ON r.OSID = t2.OSID AND t2.ItemID = 6053  
  INNER JOIN PriceChanges pc ON r.OSID = pc.osid  
  INNER JOIN dbo.GetRsm1 g on r.OSID = g.OSID  
 WHERE CreatedDate = @maxDate AND t1.Value - t2.Value &lt;= 252  
 ORDER BY g.NewIssueDate DESC, r.Price0 DESC  
END  
  --xxxxx--  </t>
  </si>
  <si>
    <t>OSID
NewIssueDate
SumScreenResultId
Symbol
CreatedDate
CreatedBy
AT_Flag
Compositi
Avdolv
Price0
GRPRNKD
ItemID
Value</t>
  </si>
  <si>
    <t>MS_G250_RSLineNewHigh</t>
  </si>
  <si>
    <t xml:space="preserve">CREATE PROCEDURE[dbo].[MS_G250_RSLineNewHigh]  
AS  
BEGIN  
 SET NOCOUNT ON;  
 DECLARE @maxDate DATETIME;  
    SELECT @maxDate = (SELECT MAX(CreatedDate) FROM MSBookDB.dbo.SumCustomScrResult);  
 SELECT r.Symbol,r.SumScreenResultId,r.OSID,r.CreatedDate,  
   r.CreatedBy,r.AT_Flag,r.Compositi,r.Avdolv,r.Price0,r.GRPRNKD    
 FROM MSBookDB.dbo.SumCustomScrResult r  
  INNER JOIN HIGHRS h ON r.OSID = h.osid  
  INNER JOIN PriceChanges pc ON r.OSID = pc.osid  
 WHERE CreatedDate = @maxDate   
  AND h.highflg = 1  
 ORDER BY pc.pchg DESC, pc.ppc1yr DESC  
END  
  --xxxxx--  </t>
  </si>
  <si>
    <t>SumScreenResultId
OSID
Symbol
CreatedDate
CreatedBy
AT_Flag
Compositi
Avdolv
Price0
GRPRNKD
PCHG
PPC1YR
highflg</t>
  </si>
  <si>
    <t>MS_G250_LargeCap</t>
  </si>
  <si>
    <t xml:space="preserve">CREATE PROCEDURE[dbo].[MS_G250_LargeCap]  
AS  
BEGIN  
 SET NOCOUNT ON;  
 DECLARE @maxDate DATETIME;  
    SELECT @maxDate = (SELECT MAX(CreatedDate) FROM MSBookDB.dbo.SumCustomScrResult);  
 SELECT r.Symbol,r.SumScreenResultId,r.OSID,r.CreatedDate,  
   r.CreatedBy,r.AT_Flag,r.Compositi,r.Avdolv,r.Price0,r.GRPRNKD    
 FROM MSBookDB.dbo.SumCustomScrResult r  
  INNER JOIN dbo.CSRSMVIEW c ON r.OSID = c.OSID  
 WHERE CreatedDate = @maxDate AND c.Price0 * captl &gt; 10000000000  
 ORDER BY c.Price0 * captl DESC, c.Price0 DESC  
END  
  --xxxxx--  </t>
  </si>
  <si>
    <t>OSID
Price0
captl
SumScreenResultId
Symbol
CreatedDate
CreatedBy
AT_Flag
Compositi
Avdolv
GRPRNKD</t>
  </si>
  <si>
    <t>MS_G250_MidCap</t>
  </si>
  <si>
    <t xml:space="preserve">CREATE PROCEDURE[dbo].[MS_G250_MidCap]  
AS  
BEGIN  
 SET NOCOUNT ON;  
 DECLARE @maxDate DATETIME;  
    SELECT @maxDate = (SELECT MAX(CreatedDate) FROM MSBookDB.dbo.SumCustomScrResult);  
 SELECT r.Symbol,r.SumScreenResultId,r.OSID,r.CreatedDate,  
   r.CreatedBy,r.AT_Flag,r.Compositi,r.Avdolv,r.Price0,r.GRPRNKD    
 FROM MSBookDB.dbo.SumCustomScrResult r  
  INNER JOIN dbo.CSRSMVIEW c ON r.OSID = c.OSID  
 WHERE CreatedDate = @maxDate AND c.Price0 * captl BETWEEN 1000000000 AND 10000000000  
 ORDER BY c.Price0 * captl DESC, c.Price0 DESC  
END  
  --xxxxx--  </t>
  </si>
  <si>
    <t>MS_G250_SmallCap</t>
  </si>
  <si>
    <t xml:space="preserve">CREATE PROCEDURE[dbo].[MS_G250_SmallCap]  
AS  
BEGIN  
 SET NOCOUNT ON;  
 DECLARE @maxDate DATETIME;  
    SELECT @maxDate = (SELECT MAX(CreatedDate) FROM MSBookDB.dbo.SumCustomScrResult);  
 SELECT r.Symbol,r.SumScreenResultId,r.OSID,r.CreatedDate,  
   r.CreatedBy,r.AT_Flag,r.Compositi,r.Avdolv,r.Price0,r.GRPRNKD    
 FROM MSBookDB.dbo.SumCustomScrResult r  
  INNER JOIN dbo.CSRSMVIEW c ON r.OSID = c.OSID  
 WHERE CreatedDate = @maxDate AND c.Price0 * captl &lt; 1000000000  
 ORDER BY c.Price0 * captl DESC, c.Price0 DESC  
END  
  --xxxxx--  </t>
  </si>
  <si>
    <t>MS_G250_TechnicalStrength</t>
  </si>
  <si>
    <t xml:space="preserve">CREATE PROCEDURE[dbo].[MS_G250_TechnicalStrength]  
AS  
BEGIN  
 SET NOCOUNT ON;  
 DECLARE @maxDate DATETIME;  
    SELECT @maxDate = (SELECT MAX(CreatedDate) FROM MSBookDB.dbo.SumCustomScrResult);  
 SELECT r.Symbol,r.SumScreenResultId,r.OSID,r.CreatedDate,  
   r.CreatedBy,r.AT_Flag,r.Compositi,r.Avdolv,r.Price0,r.GRPRNKD    
 FROM MSBookDB.dbo.SumCustomScrResult r  
  INNER JOIN PriceChangesView pcv ON r.OSID = pcv.OSID  
  INNER JOIN HISTDAILYITEMS h ON r.OSID = h.OSID AND h.ItemID = 6337  
  INNER JOIN (  
   SELECT a.osid, ADNM, ROW_NUMBER() OVER (PARTITION BY a.osid ORDER BY Date DESC) AS Row  
   FROM ADNMHIST a  
    INNER JOIN MSBookDB.dbo.SumCustomScrResult r ON a.Osid = r.OSID AND r.CreatedDate = @maxDate  
  ) a ON r.OSID = a.Osid AND a.Row = 1  
  INNER JOIN (  
   SELECT u.osid, UpDnVl, ROW_NUMBER() OVER (PARTITION BY u.osid ORDER BY Date DESC) AS Row  
   FROM updnvolume u  
    INNER JOIN MSBookDB.dbo.SumCustomScrResult r ON u.Osid = r.OSID AND r.CreatedDate = @maxDate  
  ) u ON r.OSID = u.osid AND u.Row = 1  
  INNER JOIN (  
   SELECT rs.osid, I3MRSrk, ROW_NUMBER() OVER (PARTITION BY rs.osid ORDER BY Date DESC) AS Row  
   FROM HSFINST3MRSRATING rs  
    INNER JOIN MSBookDB.dbo.SumCustomScrResult r ON rs.Osid = r.OSID AND r.CreatedDate = @maxDate  
  ) rs ON r.OSID = rs.Osid AND rs.Row = 1  
 WHERE CreatedDate = @maxDate   
  AND pcv.hi1yrp &gt;= -5  
  AND h.wk1 &gt;= 97  
  AND a.Adnm &gt;= 15  
  AND u.UpDnVl &gt;= 1  
  AND rs.I3MRSrk &gt;= 80  
 ORDER BY pcv.pchg DESC, pcv.pc200d DESC  
END  
  --xxxxx--  </t>
  </si>
  <si>
    <t>osid
hi1yrp
pchg
pc200d
I3MRSrk
date
SumScreenResultId
Symbol
CreatedDate
CreatedBy
AT_Flag
Compositi
Avdolv
Price0
GRPRNKD
itemid
wk1
UpDnVl
Adnm</t>
  </si>
  <si>
    <t>MS_G250_FundamentalStrength</t>
  </si>
  <si>
    <t xml:space="preserve">CREATE PROCEDURE [dbo].[MS_G250_FundamentalStrength]  
AS  
BEGIN  
 SET NOCOUNT ON;  
 DECLARE @maxDate DATETIME;  
    SELECT @maxDate = (SELECT MAX(CreatedDate) FROM MSBookDB.dbo.SumCustomScrResult);  
 SELECT r.Symbol,r.SumScreenResultId,r.OSID,r.CreatedDate,  
   r.CreatedBy,r.AT_Flag,r.Compositi,r.Avdolv,r.Price0,r.GRPRNKD    
 FROM MSBookDB.dbo.SumCustomScrResult r  
  INNER JOIN EarnInfo e1 ON r.OSID = e1.osid AND e1.itemid = 904  
  INNER JOIN rsmsi2 r2 ON r.OSID = r2.Osid AND r2.itemid = 6069  
  INNER JOIN rsmisc r3 ON r.OSID = r3.OSID AND r3.ItemID = 525  
  INNER JOIN CSARSMSI_ERNFI_VIEW ernfi ON r.OSID = ernfi.OSID AND ernfi.ItemID = 6077  
  INNER JOIN EpsEstChange eps ON r.OSID = eps.osid  
 WHERE CreatedDate = @maxDate   
  AND e1.Quarter1 &gt;= 40  
  AND e1.Quarter2 &gt;= 25  
  AND r2.Quarter1 &gt;= 25  
  AND r3.Value &gt;= 25  
  AND ernfi.annual1 &gt;= 25  
  AND eps.ernei &gt;= 15  
 ORDER BY e1.Quarter1 DESC  
END  
  --xxxxx--  </t>
  </si>
  <si>
    <t>SumScreenResultId
OSID
Symbol
CreatedDate
CreatedBy
AT_Flag
Compositi
Avdolv
Price0
GRPRNKD
ItemID
Value
Quarter1
Quarter2
annual1
ernei</t>
  </si>
  <si>
    <t>MS_G250_BreakingOutToday</t>
  </si>
  <si>
    <t xml:space="preserve">/*  
=============================================  
Author:   David Freese  
Description: Get Growth 250 - Stocks broke out today sublist  
Test:   EXEC MS_G250_BreakingOutToday  
    Breaking Out Today – Updated Intraday.   
    Stocks on the current Growth 250 where:   
     -Price for current trading day surpassed the weekly pivot for the first time in the most recent weekly base.  
History:  
2013-04-22  DF  Created  
2014-06-09  DF  Modify to account for realtime (BATS) breakouts  
03/03/2017    QW:   exclude PLNT  
=============================================  
*/  
CREATE PROCEDURE [dbo].[MS_G250_BreakingOutToday]  
AS  
BEGIN  
 SET NOCOUNT ON;  
 DECLARE @today DATE = GETDATE()  
 IF DATEPART(DW, @today) IN (1, 7) OR EXISTS(SELECT 1 FROM Holidays WHERE DATEDIFF(DAY, @today, dholiday)=0)  
 BEGIN  
  SELECT OSID  
  FROM SecMaster WHERE 1 = 2  
  RETURN;  
 END  
 DECLARE @maxDate DATETIME = (  
  SELECT MAX(CreatedDate)  
  FROM MSBookDB.dbo.SumCustomScrResult );  
 DECLARE @plntOSID int = (select top 1 osid from dbo.secmaster with(nolock) where symbol = 'PLNT')  
 DECLARE @MSPRVersionID int = (SELECT TOP 1 VersionID FROM PatternRecDB.dbo.ProductVersion WHERE ProductName = 'MARKETSMITH')  
 ;with breakingOutTodayRT as  
 (  
  SELECT TOP 10000 r.OSID, rt.PctFromPivot   
   FROM MSBookDB.dbo.SumCustomScrResult r  
   INNER JOIN PatternRecDB.dbo.PRDataRecentBaseRealTime rt  
   INNER JOIN PatternRecDB.dbo.PRDataRecentBase rb on rb.BaseID = rt.BaseID  
    ON rb.InstrumentID = r.OSID AND rt.IsBreakoutTodayRT = 1 AND PeriodicityID = 1 AND VersionID = @MSPRVersionID  
   WHERE r.CreatedDate = @maxDate   
 ), breakingOutTodayAll as  
 (  
  SELECT TOP 10000 OSID, PctFromPivot  
     FROM breakingOutTodayRT  
     UNION  
  SELECT TOP 10000 r.OSID, rb.PctFromPivot  
  FROM MSBookDB.dbo.SumCustomScrResult r  
   INNER JOIN PatternRecDB.dbo.PRDataRecentBase rb   
    ON rb.InstrumentID = r.OSID AND rb.IsBreakoutToday = 1 AND PeriodicityID = 1 AND VersionID = @MSPRVersionID  
  WHERE r.CreatedDate = @maxDate   
  AND OSID &lt;&gt; @plntOSID  
  AND NOT EXISTS   
  (  
   SELECT 1  
   FROM breakingOutTodayRT rt  
   WHERE rt.OSID = rb.InstrumentID  
  )  
 )  
 SELECT OSID  
 FROM breakingOutTodayAll  
 ORDER BY PctFromPivot DESC  
END  
  </t>
  </si>
  <si>
    <t>OSID
CreatedDate
Symbol
dHoliday
BaseID
IsBreakoutTodayRT
PctFromPivot
ProductName
VersionID
InstrumentID
PeriodicityID
IsBreakoutToday</t>
  </si>
  <si>
    <t>no changes</t>
  </si>
  <si>
    <t>MS_G250_RecentBreakouts</t>
  </si>
  <si>
    <t xml:space="preserve">/*  
=============================================  
Author:   David Freese  
Description: Get Growth 250 - Recent Breakouts sublist  
    Recent Breakouts – Updated Intraday.   
    Stocks on the current Growth 250 where:   
     - The pivot date for the most recent weekly base occurred 1 to 15 days ago.   
     -  The stock’s price has not, at any point since the pivot, declined 7% or more from the pivot price.  
    Note: Stocks breaking out in the most recent trading day should not be included in this list. They will appear   
    in the Breaking Out Today list.  
Test:   EXEC MS_G250_RecentBreakouts  
History:  
2013-04-22  DF  Created  
=============================================  
*/  
CREATE PROCEDURE [dbo].[MS_G250_RecentBreakouts]  
AS  
BEGIN  
 SET NOCOUNT ON;  
 DECLARE @maxDate DATETIME = (  
  SELECT MAX(CreatedDate)  
  FROM MSBookDB.dbo.SumCustomScrResult );  
 DECLARE @MSPRVersionID int = (SELECT TOP 1 VersionID FROM PatternRecDB.dbo.ProductVersion WHERE ProductName = 'MARKETSMITH')  
 SELECT r.OSID  
 FROM MSBookDB.dbo.SumCustomScrResult r  
  INNER JOIN PatternRecDB.dbo.PRDataRecentBase rb   
   ON rb.InstrumentID = r.OSID AND rb.IsRecentBreakout = 1 AND rb.IsBreakoutToday &lt;&gt; 1 AND PeriodicityID = 1 AND VersionID = @MSPRVersionID  
 WHERE r.CreatedDate = @maxDate   
 ORDER BY rb.PctFromPivot DESC  
END  
  --xxxxx--  </t>
  </si>
  <si>
    <t>OSID
CreatedDate
ProductName
VersionID
InstrumentID
PeriodicityID
IsRecentBreakout
IsBreakoutToday
PctFromPivot</t>
  </si>
  <si>
    <t>MS_G250_NearPivot</t>
  </si>
  <si>
    <t xml:space="preserve">/*  
=============================================  
Author:   David Freese  
Description: Get Growth 250 - Near Pivot sublist  
     Near Pivot – Updated Intraday.   
     Stocks on the current Growth 250 where:  
      -Current Price is 5% or less below the pivot price for the most recent weekly base.  
      -Base is still forming (i.e. the base has not maxed out or already broken out then declined)  
Test:   EXEC MS_G250_NearPivot  
History:  
2013-04-22  DF  Created  
2013-05-14  DF  Order by PctToPivot ASC  
=============================================  
*/  
CREATE PROCEDURE [dbo].[MS_G250_NearPivot]  
AS  
BEGIN  
 SET NOCOUNT ON;  
 DECLARE @maxDate DATETIME = (  
  SELECT MAX(CreatedDate)  
  FROM MSBookDB.dbo.SumCustomScrResult );  
 DECLARE @MSPRVersionID int = (SELECT TOP 1 VersionID FROM PatternRecDB.dbo.ProductVersion WHERE ProductName = 'MARKETSMITH')  
 SELECT r.OSID  
 FROM MSBookDB.dbo.SumCustomScrResult r  
  INNER JOIN PatternRecDB.dbo.PRDataRecentBase rb   
   ON rb.InstrumentID = r.OSID AND rb.IsNearPivot = 1 AND PeriodicityID = 1 AND VersionID = @MSPRVersionID  
 WHERE r.CreatedDate = @maxDate   
 ORDER BY rb.PctToPivot ASC  
END  
  --xxxxx--  </t>
  </si>
  <si>
    <t>OSID
CreatedDate
ProductName
VersionID
InstrumentID
PeriodicityID
IsNearPivot
PctToPivot</t>
  </si>
  <si>
    <t>MS_G250_ThreeWeeksTight</t>
  </si>
  <si>
    <t xml:space="preserve">/*  
=============================================  
Author:   David Freese  
Description: Get Growth 250 - Three week tight sublist  
     Tight Areas - Updated Weekly.   
     Stocks on the current Growth 250 where:  
       -The previous three weeks have closed within 1.5% of each other (this is the condition that triggers the   
       blue Tight Areas shaded circle on the chart).  
Test:   EXEC MS_G250_ThreeWeeksTight  
History:  
2013-04-22  DF  Created  
=============================================  
*/  
CREATE PROCEDURE [dbo].[MS_G250_ThreeWeeksTight]  
AS  
BEGIN  
 SET NOCOUNT ON;  
 DECLARE @maxDate DATETIME = (  
  SELECT MAX(CreatedDate)  
  FROM MSBookDB.dbo.SumCustomScrResult );  
 DECLARE @MSPRVersionID int = (SELECT TOP 1 VersionID FROM PatternRecDB.dbo.ProductVersion WHERE ProductName = 'MARKETSMITH')  
 SELECT r.OSID  
 FROM MSBookDB.dbo.SumCustomScrResult r  
 INNER JOIN wondb.dbo.SECMaster sec on r.OSID = sec.OSID  
 INNER JOIN PatternRecDB.dbo.PRDataRecentBase rb   
  ON rb.InstrumentID = r.OSID AND rb.IsThreeWeeksTight = 1 AND PeriodicityID = 1 AND VersionID = @MSPRVersionID  
 WHERE r.CreatedDate = @maxDate   
 ORDER BY sec.Rlst DESC  
END  
  --xxxxx--  </t>
  </si>
  <si>
    <t>OSID
CreatedDate
Rlst
ProductName
VersionID
InstrumentID
PeriodicityID
IsThreeWeeksTight</t>
  </si>
  <si>
    <t>MS_G250_PowerFromPivot</t>
  </si>
  <si>
    <t xml:space="preserve">/*  
=============================================  
Author:   David Freese  
Description: Get Growth 250 - Power From Pivot sublist   
    Power from Pivot - Updated Intraday.   
     -The stock advanced 20% or more from the pivot price for the most recent weekly base in the first 3  
      weeks following the pivot date (this is the condition that triggers the Power from Pivot flag on the c  
     -The stock does not have a new base that is in progress.  
     -The stock’s price has not, at any point since the pivot, declined 7% or more from the pivot price.  
Test:   EXEC MS_G250_PowerFromPivot  
History:  
2013-04-22  DF  Created  
2013-05-14  DF  Order by PctFromPivot DESC  
=============================================  
*/  
CREATE PROCEDURE [dbo].[MS_G250_PowerFromPivot]  
AS  
BEGIN  
 SET NOCOUNT ON;  
 DECLARE @maxDate DATETIME = (  
  SELECT MAX(CreatedDate)  
  FROM MSBookDB.dbo.SumCustomScrResult );  
 DECLARE @MSPRVersionID int = (SELECT TOP 1 VersionID FROM PatternRecDB.dbo.ProductVersion WHERE ProductName = 'MARKETSMITH')  
 SELECT r.OSID  
 FROM MSBookDB.dbo.SumCustomScrResult r  
 INNER JOIN wondb.dbo.SECMaster sec on r.OSID = sec.OSID  
 INNER JOIN PatternRecDB.dbo.PRDataRecentBase rb   
  ON rb.InstrumentID = r.OSID AND rb.IsPowerFromPivot = 1 AND PeriodicityID = 1 AND VersionID = @MSPRVersionID  
 WHERE r.CreatedDate = @maxDate   
 ORDER BY rb.PctFromPivot DESC  
END  
  --xxxxx--  </t>
  </si>
  <si>
    <t>OSID
CreatedDate
ProductName
VersionID
InstrumentID
PeriodicityID
IsPowerFromPivot
PctFromPivot</t>
  </si>
  <si>
    <t>MS_Report_BreakAwayGap</t>
  </si>
  <si>
    <t xml:space="preserve">CREATE PROCEDURE [dbo].[MS_Report_BreakAwayGap]  
AS  
BEGIN  
 /*  
 =============================================  
 Author:   Byron  
 Date:   1/18/2016  
 Description: Get Break Away Gap list  
 Test:   EXEC MS_Report_BreakAwayGap  
     Break Away Gap – Updated Intraday.   
 History:  
 =============================================  
 */  
 SET NOCOUNT ON;  
 --Get current version  
 DECLARE @VersionID INT = - 1  
 SELECT TOP 1 @VersionID = VersionID  
 FROM [PatternRecDB].[dbo].ProductVersion  
 WHERE ProductName = 'MARKETSMITH'  
 SELECT t1.OSID  
 FROM MSBreakAwayGapArchive AS t1  
 LEFT JOIN MSBreakAwayGapArchive AS t2 ON t1.OSID = t2.OSID AND t1.VersionID = t2.VersionID AND (t1.EventDate &lt; t2.EventDate)  
 WHERE t2.OSID IS NULL AND t1.VersionID = @VersionID AND t1.EventDate &gt;= DATEADD(d, - 90, CAST(GETDATE() AS DATE))  
 ORDER BY t1.DateCreated DESC, t1.PrcChgVsPivot DESC  
END  --xxxxx--  </t>
  </si>
  <si>
    <t>VersionID
OSID
EventDate
PrcChgVsPivot
DateCreated
ProductName</t>
  </si>
  <si>
    <t>No logic need more information from "MSBreakAwayGapArchive" table</t>
  </si>
  <si>
    <t xml:space="preserve">[GH] Objective:
Stocks that have crossed the pivot price on any Pattern Recognition pattern during the most recent trading day and meet gap criteria.
Process:
1)        It gathers data from the following tables:        
a)        Subquery:
i)        PatternRecDB].[dbo].ProductVersion – product version
b)        Main query
i)        MSBreakAwayGapArchive (t1) – list of stocks with pivot prices based on pattern recognition
ii)        MSBreakAwayGapArchive (t2) – self join table used for filtering
2)        Performs the following filtering
a)        Subquery filtered for latest product version
b)        Main query:
i)            t2.OSID IS NULL – find the most recent OSIDs with price pivots
ii)            t1.VersionID = @VersionID: matching product versions
iii)            t1.EventDate &gt;= DATEADD(d, - 90, CAST(GETDATE() AS DATE)) – including events from the last 90 days
3)        Final columns returned (all frontend coded):
a)        Symbol,
b)        Stock name,
c)        Event date,
d)        Gap filled,
e)        Gap %,
f)        Daily % change vs. pivot,
g)        Daily Base Type,
h)        Daily Base,
i)        Current Price,
j)        Price value change,
k)        Price % change,
l)        % off high,
m)        Volume % change vs 50 days average (1000s),
n)        50 days average  volume (1000s),
o)        50 days average $ volume,
p)        Market cap (millions),
q)        Composite rating,
r)        EPS rating,
s)        RS rating,
t)        A/D rating,
u)        SMR Rating
v)        Industry Group Rank
w)        Industry name
x)        IPO date
Orders by     t1.DateCreated DESC, t1.PrcChgVsPivot DESC
</t>
  </si>
  <si>
    <t>[GH] the SPROC only returns the OSID, while the frontend features many more columns.</t>
  </si>
  <si>
    <t>MSEarningsGapUpUpdate</t>
  </si>
  <si>
    <t xml:space="preserve">/*- =============================================  
-- Author:  Byron  
-- Create date: 4/30/2016  
-- Description: Update the MSEarningsGapUp table.  
--    Insert into table at 6:30 AM from the wondb view  
-- exec MSEarningsGapUpUpdate  
-- USE WONDB  
-- =============================================*/  
CREATE PROCEDURE [dbo].[MSEarningsGapUpUpdate]  
AS  
BEGIN  
 /*  
 History:  
  05/24/2016 QW: add instrument to reportlist_output of those within 90 days only  
  06/02/2016 QW: update earningsqueue data source  
  07/15/2016 QW: fix the event date logic  
  07/25/2016 QW: remove previous record when new gap up happen  
  08/01/2016 QW: exclude G6730  
  08/03/2016 QW: revert the sorting  
  16/04/2021  Jamsheer: Replaced DROP and CREATE tables with DELETE and INSERT to prevent replication failure.   
 */  
 SET NOCOUNT ON;  
 DECLARE @gapUps TABLE (  
  [OSID] [int] NULL,   
  [EventDate] [date] NULL,   
  [EventPrice] [decimal](12, 4) NOT NULL,   
  [GapFilled] [smallint] NULL,  
  [Gappct] [decimal](10,1) NULL,   
  [FillPrice] [decimal](12, 4) NOT NULL,   
  [DateCreated] [datetime] NULL  
 )  
 INSERT INTO @gapUps (OSID, EventDate, EventPrice, GapFilled, FillPrice, DateCreated, Gappct)  
 SELECT s.OSID, CAST(CAST(GETDATE() AS DATE) AS VARCHAR(20)), 10, 0, 0, GETDATE(), mg.Gap  
 FROM Wpgdm.dbo.EarningsQueue e WITH (NOLOCK)  
 INNER JOIN [WONDB].[dbo].secmaster s WITH (NOLOCK) ON s.OSID = e.OSID  
 LEFT JOIN [WONDB].[dbo].MSGapView mg WITH(NOLOCK) on mg.OSID = e.osid  
 INNER JOIN [WONDB].[dbo].MSGapUpEarningsView v WITH (NOLOCK) ON v.OSID = s.OSID  
 WHERE e.EarningsStatus = 'C'   
 AND e.QueueCompletionDate &gt; DATEADD(d, - 1, GETDATE())   
 AND s.Indcd NOT IN ('6722', '6725', '6723', '3442', '6724', '6146', '6730') AND s.OSID IS NOT NULL   
 AND NOT EXISTS (  
   SELECT eg.RecID  
   FROM MSEarningsGapUp eg WITH (NOLOCK)  
   WHERE eg.OSID = s.OSID AND eg.EventDate &gt;= e.QueueCompletionDate  
   )  
 ORDER BY e.CreateDate DESC  
 /*  
 IF (  
   EXISTS (  
    SELECT *  
    FROM INFORMATION_SCHEMA.TABLES  
    WHERE TABLE_SCHEMA = 'dbo' AND TABLE_NAME = 'GAP_MSGapUpEarningsView'  
    )  
   )  
 BEGIN  
  DROP TABLE [WONDB].[dbo].GAP_MSGapUpEarningsView  
 END  
 SELECT *  
 INTO [WONDB].[dbo].GAP_MSGapUpEarningsView  
 FROM [WONDB].[dbo].MSGapUpEarningsView WITH (NOLOCK)  
 IF (  
   EXISTS (  
    SELECT *  
    FROM INFORMATION_SCHEMA.TABLES  
    WHERE TABLE_SCHEMA = 'dbo' AND TABLE_NAME = 'GAP_EarningsQueue'  
    )  
   )  
 BEGIN  
  DROP TABLE [WONDB].[dbo].GAP_EarningsQueue  
 END  
 SELECT *  
 INTO [WONDB].[dbo].GAP_EarningsQueue  
 FROM Wpgdm.dbo.EarningsQueue WITH (NOLOCK)  
 IF (  
   EXISTS (  
    SELECT *  
    FROM INFORMATION_SCHEMA.TABLES  
    WHERE TABLE_SCHEMA = 'dbo' AND TABLE_NAME = 'GAP_SecMaster'  
    )  
   )  
 BEGIN  
  DROP TABLE [WONDB].[dbo].GAP_SecMaster  
 END  
 SELECT *  
 INTO [WONDB].[dbo].GAP_SecMaster  
 FROM [WONDB].[dbo].SecMaster WITH (NOLOCK)  
 */  
 -- Commented the above 3 sections of drop and create with below 3 delete &amp; insert into prevent replication failure of these 3 tables.  
 ------------Temp Fix BY Rahul on 08/02/2021----  
 ;with cte  
 as  
 (  
 SELECT *,ROW_NUMBER() over(partition by osid order by SourceID desc) as Rnum  
 FROM Wpgdm.dbo.EarningsQueue WITH (NOLOCK)  
 )  
 delete   
 from cte  
 where  rnum=2  
 ------------Temp Fix BY Rahul on 08/02/2021----  
 DELETE FROM [WONDB].[dbo].GAP_MSGapUpEarningsView  
 INSERT INTO [WONDB].[dbo].GAP_MSGapUpEarningsView  
 (  
  OSID, Indcd, Price0, Volum0, High0, Low0, Price, High, Low,   
  Captl, Avol, FiftyD, TwoHun, YrHi, YrLo, EXCHCD, OpenPrice  
 )  
 SELECT  
  OSID, Indcd, Price0, Volum0, High0, Low0, Price, High, Low,   
  Captl, Avol, FiftyD, TwoHun, YrHi, YrLo, EXCHCD, OpenPrice  
 FROM [WONDB].[dbo].MSGapUpEarningsView WITH (NOLOCK)  
------------Temp Fix BY Rahul on 08/02/2021----  
 ;with cte  
 as  
 (  
 SELECT *,ROW_NUMBER() over(partition by osid order by SourceID desc) as Rnum  
 FROM Wpgdm.dbo.EarningsQueue WITH (NOLOCK)  
 )  
 delete   
 from cte  
 where  rnum=2  
 ------------Temp Fix BY Rahul on 08/02/2021----  
 DELETE FROM [WONDB].[dbo].GAP_EarningsQueue  
 INSERT INTO [WONDB].[dbo].GAP_EarningsQueue  
 (  
  OSID, EarningsStatus, Priority, QueueCreateDate, QueueAssignedDate,   
  QueueCompletionDate, QueueCreatedBy, CreateDate, ModificationDate, SourceID  
 )  
 SELECT  
  OSID, EarningsStatus, Priority, QueueCreateDate, QueueAssignedDate,   
  QueueCompletionDate, QueueCreatedBy, CreateDate, ModificationDate, SourceID  
 FROM Wpgdm.dbo.EarningsQueue WITH (NOLOCK)  
 DELETE FROM [WONDB].[dbo].GAP_SecMaster  
 INSERT INTO [WONDB].[dbo].GAP_SecMaster  
 (  
  OSID, Symbol, Indcd, Coname, Price0, Volum0, High0, Low0, Price, Volum, High, Low, Captl,   
  Epsrnk, Rlst, Dgrt, Grprnk, PrErn, Avol, Shrt, AccDis, FiftyD, TwoHun, YrHi, YrLo, DJI, DJT, DJU,   
  SP500F, SP100F, SP600F, MIDCAP, RU1THF, RU2THF, RU25TF, RUMCTF, RUVATF, RUGRTF, RUMCVF, RUMCGF,   
  EXCHCD, BIGCBY, BIGCSL, BIGCFB, BIGCUF, NSMIBY, NSMISL, PSEF, SplitFactor, SplitFactor1, PriceDate,   
  FiscalMonthEnd, Captl2, Float1, PctOfIndex, Smrl, Smrn, EstEps, PrevVolum0, Nasdaq100F, PctOfSP500, PctOfNsd100,   
  CIK, Cusip, NewIssueDate, EffectiveDate, NewIssuePrice, IPOFlag, ArticleFlag, CEOFlag, ResearchFlag, CountryCode, Currency  
 )  
 SELECT  
  OSID, Symbol, Indcd, Coname, Price0, Volum0, High0, Low0, Price, Volum, High, Low, Captl,   
  Epsrnk, Rlst, Dgrt, Grprnk, PrErn, Avol, Shrt, AccDis, FiftyD, TwoHun, YrHi, YrLo, DJI, DJT, DJU,   
  SP500F, SP100F, SP600F, MIDCAP, RU1THF, RU2THF, RU25TF, RUMCTF, RUVATF, RUGRTF, RUMCVF, RUMCGF,   
  EXCHCD, BIGCBY, BIGCSL, BIGCFB, BIGCUF, NSMIBY, NSMISL, PSEF, SplitFactor, SplitFactor1, PriceDate,   
  FiscalMonthEnd, Captl2, Float1, PctOfIndex, Smrl, Smrn, EstEps, PrevVolum0, Nasdaq100F, PctOfSP500, PctOfNsd100,   
  CIK, Cusip, NewIssueDate, EffectiveDate, NewIssuePrice, IPOFlag, ArticleFlag, CEOFlag, ResearchFlag, CountryCode, Currency   
 FROM [WONDB].[dbo].SecMaster WITH (NOLOCK)  
 --prevent duplicate data  
 DELETE  
 FROM MSEarningsGapUp  
 WHERE osid IN (  
   SELECT osid  
   FROM @gapUps  
   )  
 INSERT INTO MSEarningsGapUp (OSID, EventDate, EventPrice, GapFilled, FillPrice, DateCreated, Gappct)  
 SELECT OSID, EventDate, EventPrice, GapFilled, FillPrice, DateCreated, Gappct  
 FROM @gapUps  
 --Push records to reports instrument table  
 DECLARE @ListID INT  
 DECLARE @ListName NVARCHAR(MAX)  
 SET @ListName = 'Earnings - Gap Up'  
 SELECT @ListID = ListID  
 FROM MS_DG_ReportList  
 WHERE ListName = @ListName  
 --Remove old records from MS_DG_ReportListOutput  
 DELETE  
 FROM MS_DG_ReportListOutput  
 WHERE ListID = @ListID  
 --Add Instruments to MS_DG_ReportListOutput, which is the MarketSmith report output table (also used to trigger Alerts), at this point  
 INSERT INTO MS_DG_ReportListOutput (OSID, ListID, ListName, InstrumentType, Seq, DateUpdated)  
 SELECT OSID, @ListID, @ListName, 1, ROW_NUMBER() OVER (  
   ORDER BY eventdate DESC, RecID DESC  
   ) AS recID, DateCreated  
 FROM MSEarningsGapUp  
 WHERE DateCreated &gt;= DATEADD(day, - 90, CAST(GETDATE() AS DATE))  
 ORDER BY RecID  
 --Update the intraday table that publishes to horizontal cache with the Event Date for the Instruments  
 DECLARE @EDMSItemID INT  
 SELECT @EDMSItemID = MSItemID  
 FROM [MARKETDATAJOBSERVER].MarketData.dbo.DataItem WITH (NOLOCK)  
 WHERE ItemSymbol = 'GUEEVENTDT'  
 delete a from  MSMarketDataEquities_Intraday a join MSEarningsGapUp b on a.InstrumentID=b.OSID where  a.MSItemID=@EDMSItemID -- To avoid duplicate records   
 INSERT INTO MSMarketDataEquities_Intraday (CSGroupID, InstrumentID, MSItemID, Value, ValueText, Category)  
 SELECT DISTINCT 1, OSID, @EDMSItemID, NULL, EventDate, 1  
 FROM MSEarningsGapUp  
 --Update the intraday table that publishes to horizontal cache with the Gap Filled for the Instruments  
 DECLARE @GFMSItemID INT  
 SELECT @GFMSItemID = MSItemID  
 FROM [MARKETDATAJOBSERVER].MarketData.dbo.DataItem WITH (NOLOCK)  
 WHERE ItemSymbol = 'GUEGAPFILLED'  
 delete a from  MSMarketDataEquities_Intraday a join MSEarningsGapUp b on a.InstrumentID=b.OSID where  a.MSItemID=@GFMSItemID -- To avoid duplicate records   
 INSERT INTO MSMarketDataEquities_Intraday (CSGroupID, InstrumentID, MSItemID, Value, ValueText, Category)  
 SELECT DISTINCT 1, OSID, @GFMSItemID, NULL, 'No', 1  
 FROM MSEarningsGapUp  
END  
  </t>
  </si>
  <si>
    <t>OSID
Indcd
Price0
Volum0
High0
Low0
Price
High
Low
Captl
Avol
FiftyD
TwoHun
YrHi
YrLo
EXCHCD
OpenPrice
Gap
Symbol
Coname
Volum
Epsrnk
Rlst
Dgrt
Grprnk
PrErn
Shrt
AccDis
DJI
DJT
DJU
SP500F
SP100F
SP600F
MIDCAP
RU1THF
RU2THF
RU25TF
RUMCTF
RUVATF
RUGRTF
RUMCVF
RUMCGF
BIGCBY
BIGCSL
BIGCFB
BIGCUF
NSMIBY
NSMISL
PSEF
SplitFactor
SplitFactor1
PriceDate
FiscalMonthEnd
Captl2
Float1
PctOfIndex
Smrl
Smrn
EstEps
PrevVolum0
Nasdaq100F
PctOfSP500
PctOfNsd100
CIK
Cusip
NewIssueDate
EffectiveDate
NewIssuePrice
IPOFlag
ArticleFlag
CEOFlag
ResearchFlag
CountryCode
Currency
ListID
ListName
RecID
EventDate
EventPrice
GapFilled
FillPrice
DateCreated
GapPct
EarningsStatus
Priority
QueueCreateDate
QueueAssignedDate
QueueCompletionDate
QueueCreatedBy
CreateDate
ModificationDate
SourceID
InstrumentType
Seq
DateUpdated
CSGroupID
InstrumentID
MSItemID
Value
ValueText
Category</t>
  </si>
  <si>
    <t xml:space="preserve">[GH] Objective:
The Earnings - Gap Up list identifies stocks that have gapped up in price on the day of or the day after the company reported earnings. The stock must open up more than 1% from the previous day’s high. Stocks must be $10/share or greater prior to the gap up and must have an average daily volume of at least 85000 and have a market cap of at least $25 million. Stocks drop of the list after 90 calendar days.
Process:
Collect New Gap-Up Records:
It queries multiple sources (earnings queue, security master, gap views) to find stocks that have recently "gapped up" after earnings. These new gap-up events are stored temporarily in a table variable (@gapUps).
Core data is gathered from the following tables:
-        Wpgdm.dbo.EarningsQueue (e) – inventory of earnings queue
-        secmaster (s) – Stock data
-        MSGapView (mg) -  a combination of secmaster and HSFOpenDelayed (e.g. open price and open volume) in order to identify GAPs.
-         MSGapUpEarningsView (v) - a combination of secmaster and HSFOpenDelayed with additional filtering to include GAP ups only.
It filters for :
-        e.EarningsStatus = 'C' - Earnings Status is completed ( ‘C’ )
-        s.Indcd NOT IN ('6722', '6725', '6723', '3442', '6724', '6146', '6730') – Irrelevant industry group codes are excluded
-        s.OSID IS NOT NULL – only stocks wit a match in the earnings queue are included
-        eg.OSID = s.OSID AND eg.EventDate &gt;= e.QueueCompletionDate - It excludes records where there is a match between the secmaster table and MSEarningsGapUP AND the MSEarningsGapUP event date is on or after the EarningsQueue completion date.
Clean and Refresh Supporting Tables:
It then clears and re-inserts data into a few supporting tables (GAP_MSGapUpEarningsView, GAP_EarningsQueue, GAP_SecMaster) to ensure the data is up-to-date and consistent. This process replaces older data with the current state of those instruments, resolving any duplication or replication issues.
Update the Main Gap-Up Table:
It removes old records from the main MSEarningsGapUp table for the stocks that have new gap-up data and then inserts the fresh gap-up records from @gapUps.
Update Reports and Alerts:
It updates the MS_DG_ReportListOutput table with the new gap-up instruments so that these appear in MarketSmith reports and can trigger alerts. Only gap-ups from the last 90 days are included. (DateCreated)
Push Updates to Intraday Market Data:
1)        Finally, it updates the intraday market data table (MSMarketDataEquities_Intraday) with the event date using the following inputs:
a.        [MARKETDATAJOBSERVER].MarketData.dbo.DataItem where ItemSymbol = ' GUEEVENTDT’ in order to filter MSItemID in the intraday table.
b.        MSEarningsGapUp – core data.
2)        Then it updates the intraday market data table (MSMarketDataEquities_Intraday) with "gap filled" information using the following inputs:
a.        [MARKETDATAJOBSERVER].MarketData.dbo.DataItem where ItemSymbol = ' GUEGAPFILLED’ in order to filter MSItemID in the intraday table.
b.        MSEarningsGapUp – core data.
Final report Output fields:
-        Industry group code /symbol (Indcd)
-        Name (Coname)
-        Event date (eventDate)
-        Gap filled (GapFilled)
-        Gap % (Gappct)
-        EPS Due Date (EpsDueDate)
-        EPS % change last
-        EPS Est current qrt % 
-        EPS Est current year %
-        Industry Name
-        EPS Est next qrt %
-        EPS Est next year %
-        Current 50-Day Average Volume (1000s) (avol)
-        Volume 1000s (Volum0)
-        Current price (Price0)
-        Intraday volume (Volum0)
-        Price % change
-        Price value change (Price0-Price)
-        EPS Rating (EpsRnk)
-        RS rating (Rlst)
-        Industry group RS (GrpRnk)
-        SMR Rating (smrl)
-        A/D rating (accdis)
-        Composite rating (Compositi)
-        IBD 50 flag
-        Incorp date 
-        EPS % change 1 Year
-        IPO date (NewIssueDate)
-        Company description
-        P/E Ratio Rank in
-        % change week
</t>
  </si>
  <si>
    <t>[GH] there are 2 referenced views with additional filtering and calculations:
- MSGapView: formula for Gap calculation is coded here
- MSGapUpEarningsView: there are various filtering steps for earnings.
It would be more transparent to include in the main query.
Also the main query has some redundancies, such as performing deduplications on the same table twice.</t>
  </si>
  <si>
    <t>MSEarningsGapDownUpdate</t>
  </si>
  <si>
    <t xml:space="preserve">---------------------------------------------------------------------------------------------------------------------------------------------------------------------------------------------------------------------------------------------------------------
/*- =============================================  
-- Author:  Byron  
-- Create date: 4/30/2016  
-- Description: Update the MSEarningsGapDownUpdate table.  
--    Insert into the table at 6:30 AM from the wondb view  
-- exec MSEarningsGapDownUpdate  
-- =============================================*/  
CREATE PROCEDURE [dbo].[MSEarningsGapDownUpdate]  
AS  
BEGIN  
 /*  
 History:  
  05/24/2016 QW: add instrument to reportlist_output of those within 90 days only  
  07/15/2016 QW: fix the event date logic  
  07/25/2016 QW: remove previous record when new gap up happen  
  08/01/2016 QW: exclude G6730  
  08/03/2016 QW: revert the sorting   
 */  
 SET NOCOUNT ON;  
 DECLARE @gapDowns TABLE(  
  [OSID] [int] NULL,  
  [EventDate] [date] NULL,  
  [EventPrice] [decimal](12, 4) NOT NULL,  
  [GapFilled] [smallint] NULL,  
  [GapPct] [DECIMAL](10, 1) NULL,  
  [FillPrice] [decimal](12, 4) NOT NULL,  
  [DateCreated] [datetime] NULL  
 )  
 INSERT INTO @gapDowns ( OSID, EventDate, EventPrice, GapFilled, FillPrice, DateCreated, GapPct)  
 SELECT s.OSID, CAST(CAST(GETDATE() AS Date) AS VARCHAR(20)), v.OpenPrice, 0, 0, GETDATE(), mg.Gap  
 FROM Wpgdm.dbo.EarningsQueue e WITH (NOLOCK)  
  INNER JOIN [WONDB].[dbo].secmaster s WITH (NOLOCK) ON s.OSID = e.OSID  
  INNER JOIN [WONDB].[dbo].MSGapDownEarningsView v WITH (NOLOCK) ON v.OSID = s.OSID  
  LEFT JOIN [WONDB].[dbo].MSGapView mg WITH(NOLOCK) ON mg.OSID = s.OSID   
 WHERE e.EarningsStatus = 'C'  
  AND e.QueueCompletionDate &gt; DATEADD(d,-1,GETDATE())  
  AND s.Indcd NOT IN ('6722', '6725', '6723', '3442', '6724', '6146', '6730')  
  AND s.OSID IS NOT NULL  
  AND NOT EXISTS (SELECT eg.RecID FROM MSEarningsGapDown eg WITH (NOLOCK) WHERE eg.OSID = s.OSID AND eg.EventDate &gt;= e.QueueCompletionDate)  
 ORDER BY e.CreateDate DESC  
IF (EXISTS (SELECT * FROM INFORMATION_SCHEMA.TABLES WHERE TABLE_SCHEMA = 'dbo' AND  TABLE_NAME = 'GAP_MSGapDownEarningsView'))  
BEGIN  
 --drop table [WONDB].[dbo].GAP_MSGapDownEarningsView  --- Commented due to can not drop table it is in replication process 2021-05-31  
 DELETE FROM  [WONDB].[dbo].GAP_MSGapDownEarningsView  
END  
--SELECT * INTO [WONDB].[dbo].GAP_MSGapDownEarningsView FROM [WONDB].[dbo].MSGapDownEarningsView with(nolock) -- --- Commented due to can not drop table it is in replication process 2021-05-31  
 Insert INTO [WONDB].[dbo].GAP_MSGapDownEarningsView   
 SELECT *   
 FROM [WONDB].[dbo].MSGapDownEarningsView with(nolock)  
IF (EXISTS (SELECT * FROM INFORMATION_SCHEMA.TABLES WHERE TABLE_SCHEMA = 'dbo' AND  TABLE_NAME = 'Gap_HSFOpenDelayed'))  
BEGIN  
 --drop table [WONDB].[dbo].Gap_HSFOpenDelayed--- Commented due to can not drop table it is in replication process 2021-05-31  
 Delete from [WONDB].[dbo].Gap_HSFOpenDelayed  
END  
--SELECT * INTO [WONDB].[dbo].Gap_HSFOpenDelayed FROM [WONDB].[dbo].HSFOpenDelayed with(nolock) ------ Commented due to can not drop table it is in replication process 2021-05-31  
 Insert  INTO [WONDB].[dbo].Gap_HSFOpenDelayed   
 SELECT *  
 FROM [WONDB].[dbo].HSFOpenDelayed with(nolock)   
 --prevent duplicate data  
 DELETE from MSEarningsGapDown   
  where osid in (select osid from @gapDowns)  
 INSERT INTO MSEarningsGapDown ( OSID, EventDate, EventPrice, GapFilled, FillPrice, DateCreated, GapPct)  
 SELECT OSID, EventDate, EventPrice, GapFilled, FillPrice, DateCreated, Gappct  
 FROM @gapDowns  
 --Push records to reports instrument table  
 DECLARE @ListID INT  
 DECLARE @ListName NVARCHAR(MAX)  
 SET @ListName = 'Earnings - Gap Down'  
 SELECT @ListID = ListID FROM MS_DG_ReportList WHERE ListName = @ListName  
 --Remove old records from MS_DG_ReportListOutput  
 DELETE FROM MS_DG_ReportListOutput  
 WHERE ListID = @ListID  
 --Add Instruments to MS_DG_ReportListOutput, which is the MarketSmith report output table (also used to trigger Alerts), at this point  
 INSERT INTO MS_DG_ReportListOutput (OSID, ListID, ListName, InstrumentType, Seq, DateUpdated)  
 SELECT OSID, @ListID, @ListName, 1, ROW_NUMBER() OVER(ORDER BY RecID desc) as recID, DateCreated  
 FROM MSEarningsGapDown  
 WHERE DATEDIFF(day, DateCreated, GETDATE()) &lt;= 90  
 ORDER BY RecID  
 --Added Begin tran and commit tran to avoid the frequent job failure    
 BEGIN TRANSACTION MSMarketData  
 --Update the intraday table that publishes to horizontal cache with the Event Date for the Instruments  
 DECLARE @EDMSItemID INT  
 SELECT @EDMSItemID = MSItemID FROM [MARKETDATAJOBSERVER].MarketData.dbo.DataItem WITH (NOLOCK) WHERE ItemSymbol = 'GDEEVENTDT'   
 delete a from  MSMarketDataEquities_Intraday a join MSEarningsGapDown b on a.InstrumentID=b.OSID where  a.MSItemID=@EDMSItemID -- To avoid duplicate records   
    INSERT INTO MSMarketDataEquities_Intraday (CSGroupID, InstrumentID, MSItemID, Value, ValueText, Category)  
 SELECT DISTINCT 1, OSID, @EDMSItemID, NULL, EventDate, 1  
 FROM MSEarningsGapDown  
 --Update the intraday table that publishes to horizontal cache with the Gap Filled for the Instruments  
 DECLARE @GFMSItemID INT  
 SELECT @GFMSItemID = MSItemID FROM [MARKETDATAJOBSERVER].MarketData.dbo.DataItem WITH (NOLOCK) WHERE ItemSymbol = 'GDEGAPFILLED'   
 delete a from  MSMarketDataEquities_Intraday a join MSEarningsGapDown b on a.InstrumentID=b.OSID where  a.MSItemID=@GFMSItemID -- To avoid duplicate records   
 INSERT INTO MSMarketDataEquities_Intraday (CSGroupID, InstrumentID, MSItemID, Value, ValueText, Category)  
 SELECT DISTINCT 1, OSID, @GFMSItemID, NULL, 'No', 1  
 FROM MSEarningsGapDown  
 COMMIT TRANSACTION MSMarketData  
END  
  </t>
  </si>
  <si>
    <t>OSID
Gap
Indcd
RecID
EventDate
EventPrice
GapFilled
FillPrice
DateCreated
GapPct
ListID
ListName
EarningsStatus
QueueCompletionDate
CreateDate
InstrumentType
Seq
DateUpdated
Price0
Volum0
High0
Low0
Price
High
Low
Captl
Avol
FiftyD
TwoHun
YrHi
YrLo
EXCHCD
OpenPrice
CSGroupID
InstrumentID
MSItemID
Value
ValueText
Category
Date
OpenVolume
OpenAvol
Splits</t>
  </si>
  <si>
    <t xml:space="preserve">[GH] Objective:
The Earnings - Gap Down list identifies stocks that have gapped down in price on the day of or the day after the company reported earnings. The stock must open down more than 1% from the previous day’s low. Stocks must be $10/share or greater prior to the gap up and must have an average daily volume of at least 85000 and have a market cap of at least $25 million. Stocks are removed from the list after 90 calendar days.
Process:
It updates data related to recent “gap-down” earnings events, specifically:
Core data is gathered from the following tables:
-        Wpgdm.dbo.EarningsQueue (e) – inventory of earnings queue
-        secmaster (s) – Stock data
-        MSGapView (mg) -  a combination of secmaster and HSFOpenDelayed (e.g. open price and open volume) in order to identify GAPs.
-         MSGapDownEarningsView (v) - a combination of secmaster and HSFOpenDelayed with additional filtering to include GAP downs only.
It filters for :
-        e.EarningsStatus = 'C' - Earnings Status is completed ( ‘C’ )
-        s.Indcd NOT IN ('6722', '6725', '6723', '3442', '6724', '6146', '6730') – Irrelevant industry group codes are excluded
-        s.OSID IS NOT NULL – only stocks wit a match in the earnings queue are included
-        eg.OSID = s.OSID AND eg.EventDate &gt;= e.QueueCompletionDate - It excludes records where there is a match between the secmaster table and MSEarningsGapDown AND the MSEarningsGapDown event date is on or after the EarningsQueue completion date.
Refresh Snapshot Tables:
•        Clears and refills GAP_MSGapDownEarningsView with data from MSGapDownEarningsView.
•        Similarly, refreshes Gap_HSFOpenDelayed from HSFOpenDelayed.
Update Master Gap-Down Table:
•        Removes any old entries for the newly found OSIDs in MSEarningsGapDown and inserts the fresh gap-down records from the temporary table.
Update Reporting Lists:
•        Updates MS_DG_ReportListOutput to include only gap-down instruments from the last 90 days, enabling reports and alerts to display current gap-down events.
Refresh Market Data:
1)        Finally, it updates the intraday market data table (MSMarketDataEquities_Intraday) with the event date using the following inputs:
a.        [MARKETDATAJOBSERVER].MarketData.dbo.DataItem where ItemSymbol = ' GDEEVENTDT’ in order to filter MSItemID in the intraday table.
b.        MSEarningsGapDown – core data.
2)        Then it updates the intraday market data table (MSMarketDataEquities_Intraday) with "gap filled" information using the following inputs:
a.        [MARKETDATAJOBSERVER].MarketData.dbo.DataItem where ItemSymbol = ' GDEGAPFILLED’ in order to filter MSItemID in the intraday table.
b.        MSEarningsGapDown – core data.
Final Output columns
Final report Output fields:
-        Industry group code /symbol (Indcd)
-        Company name (Coname)
-        Event date (eventDate)
-        Gap filled (GapFilled)
-        Gap % (Gappct)
-        EPS Due Date (EpsDueDate)
-        EPS % change last
-        EPS Est current qrt % 
-        EPS Est current year %
-        Industry Name
-        EPS Est next qrt %
-        EPS Est next year %
-        Current 50-Day Average Volume (1000s) (avol)
-        Volume 1000s (Volum0)
-        Current price (Price0)
-        Intraday volume (Volum0)
-        Price % change
-        Price value change (Price0-Price)
-        EPS Rating (EpsRnk)
-        RS rating (Rlst)
-        Industry group RS (GrpRnk)
-        SMR Rating (smrl)
-        A/D rating (accdis)
-        Composite rating (Compositi)
-        IBD 50 flag
-        Incorp date 
-        EPS % change 1 Year
-        IPO date (NewIssueDate)
-        Company description
-        P/E Ratio Rank in
-        % change week
</t>
  </si>
  <si>
    <t>[GH] there are 2 referenced views with additional filtering and calculations:
- MSGapView: formula for Gap calculation is coded here
- MSGapDownEarningsView: there are various filtering steps for earnings.
It would be more transparent to include in the main query.</t>
  </si>
  <si>
    <t>MSEarningsReportedUpdate</t>
  </si>
  <si>
    <t xml:space="preserve">/*- =============================================  
-- Author:  Byron  
-- Create date: 4/8/2016  
-- Description: Update the MSEarningsReported table.  
--    Rebuild the table at 6:30 AM from the wondb view  
-- exec MSEarningsReportedUpdate  
-- =============================================*/  
CREATE PROCEDURE [dbo].[MSEarningsReportedUpdate]  
AS  
BEGIN  
/*  
 Histroy:  
  05/12/2016 QW: add avol price0 criteria  
  05/13/2016 QW: not to add last eps reported date to MSMarketDataEquities_Intraday  
  06/01/2016 QW: update data source of earnings reported  
  07/27/2016 QW: revert the sorting direction  
  08/01/2016 QW: exclude G6730  
*/  
 SET NOCOUNT ON;  
 INSERT INTO [dbo].MSEarningsReportedArchive  
 SELECT * FROM  dbo.MSEarningsReported  
 TRUNCATE TABLE MSEarningsReported  
 INSERT INTO MSEarningsReported ( OSID, ReportedDate, DateCreated )  
 select e.OSID, e.erndte, GETDATE() from CSDates e   
   LEFT JOIN secmaster s WITH (NOLOCK) ON s.osid = e.osid  
 where e.ERNDTE &gt; DATEADD(d,-14,GETDATE())  
   AND s.Indcd NOT IN ('6722', '6725', '6723', '3442', '6724', '6146', '6730', '6731')  
   AND s.OSID IS NOT NULL  
   AND s.Avol &gt;=850 and s.Price0&gt;=10  
  ORDER BY e.erndte ASC  
 --Push records to reports instrument table  
 DECLARE @ListID INT  
 DECLARE @ListName NVARCHAR(MAX)  
 SET @ListName = 'Earnings - Reported'  
 SELECT @ListID = ListID FROM MS_DG_ReportList WHERE ListName = @ListName  
 --Remove old records from MS_DG_ReportListOutput  
 DELETE FROM MS_DG_ReportListOutput  
 WHERE ListID = @ListID  
 --Add Instruments to MS_DG_ReportListOutput, which is the MarketSmith report output table (also used to trigger Alerts), at this point  
 INSERT INTO MS_DG_ReportListOutput (OSID, ListID, ListName, InstrumentType, Seq, DateUpdated)  
 SELECT OSID, @ListID, @ListName, 1, ROW_NUMBER() OVER(ORDER BY RecID desc) as recId, DateCreated  
 FROM MSEarningsReported  
 ORDER BY RecID desc  
END  </t>
  </si>
  <si>
    <t>osid
ERNDTE
Indcd
Price0
Avol
ListID
ListName
RecID
ReportedDate
DateCreated
InstrumentType
Seq
DateUpdated</t>
  </si>
  <si>
    <t>no match on criteria in selecting stocks goes into this report, mainly: 
1) The average daily volume (avol) is greater than or equal to 850
2) the price at the beginning of the trading day (price0) is greater than or equal to 10</t>
  </si>
  <si>
    <t xml:space="preserve">[GH] Objective:
This list highlights companies that have reported earnings within the last 14 days. Stocks in this list must have an average daily volume of 85,000 or greater and a current price of $10 or greater to appear in this list.
Process:
It refreshes and archives earnings data for recently reported instruments
1.        Archiving Existing Data:
o        Copies all current records from MSEarningsReported into MSEarningsReportedArchive.
2.        Rebuilding the MSEarningsReported Table:
It gathers data from the following tables:
o        CSDates (e) – Key dates about the company (e.g. earnings date)
o        Secmaster (s) – stock data
Applies the following filtering:
o        e.ERNDTE &gt; DATEADD(d,-14,GETDATE()) -Earnings date within the past 14 Days
o        s.Indcd NOT IN ('6722', '6725', '6723', '3442', '6724', '6146', '6730', '6731') -Excludes irrelevat Industry Codes
o        s.OSID IS NOT NULL – Secmaster stocks must have a match with CSDates
o        s.Avol &gt;=850 - Current 50-Day Average Volume (1000s)&gt;= 850
o         Price0 &gt;= 10 - Current Price at least 10
o        ReportedDate is taken from Ernings Date, and DateCreated is set to the current time.
3.        Updating the Reporting List (MS_DG_ReportListOutput):
o        Looks up the list named "Earnings - Reported" from MS_DG_ReportList
o        Clears old entries for that list.
o        Inserts the newly filtered instruments from MSEarningsReported, assigning a sequence number and setting DateUpdated from DateCreated.
Final Output Fields in MS_DG_ReportListOutput:
o        OSID: Instrument identifier
o        ListID, ListName: Identifiers for the "Earnings - Reported" list
o        InstrumentType: Set to 1
o        Seq: A row number for ordering
o        DateUpdated: Date of report refresh
</t>
  </si>
  <si>
    <t>[GH] the SPROC returns a lot less fields than the frontend report</t>
  </si>
  <si>
    <t>MSEarningsUpcomingUpdate</t>
  </si>
  <si>
    <t>/*- =============================================  
-- Author:  Byron  
-- Create date: 4/8/2016  
-- Description: Update the MSEarningsUpcomingReport table.  
--    Rebuild the table at 6:30 AM from the wondb view  
-- exec MSEarningsUpcomingReportUpdate  
-- =============================================*/  
CREATE PROCEDURE [dbo].[MSEarningsUpcomingUpdate]  
AS  
BEGIN  
/*  
 Histroy:  
  5/12/2016 QW: add avol price0 criteria  
  08/01/2016 QW: exclude G6730  
*/  
 SET NOCOUNT ON;  
 INSERT INTO [dbo].MSEarningsUpcomingArchive  
 SELECT * FROM  dbo.MSEarningsUpcoming  
 TRUNCATE TABLE MSEarningsUpcoming  
 INSERT INTO MSEarningsUpcoming ( OSID, DueDate, DateCreated )  
 SELECT e.OSID, e.EpsDueDate, GETDATE()  
 FROM EPSDueDatesView  e  
  INNER JOIN secmaster s (NOLOCK) ON s.OSID = e.OSID  
 WHERE s.Indcd NOT IN ('6722', '6725', '6723', '3442', '6724', '6146', '6730', '6731')  
  AND e.EpsDueDate &gt;= CAST(GETDATE() AS Date)   
  AND e.EpsDueDate &lt; CAST(DATEADD(d,28,GETDATE()) AS Date)  
  AND NOT EXISTS (SELECT * FROM MSEarningsReported r WITH (NOLOCK) WHERE r.OSID = e.OSID)  
  AND s.Avol &gt;=850 and s.Price0&gt;=10  
 ORDER BY e.EpsDueDate  
 --Push records to reports instrument table  
 DECLARE @ListID INT  
 DECLARE @ListName NVARCHAR(MAX)  
 SET @ListName = 'Earnings - Upcoming'  
 SELECT @ListID = ListID FROM MS_DG_ReportList WHERE ListName = @ListName  
 --Remove old records from MS_DG_ReportListOutput  
 DELETE FROM MS_DG_ReportListOutput  
 WHERE ListID = @ListID  
 --Add insert to MS_DG_ReportListOutput, which is the MarketSmith report output table (also used to trigger Alerts), at this point  
 INSERT INTO MS_DG_ReportListOutput (OSID, ListID, ListName, InstrumentType, Seq, DateUpdated)  
 SELECT OSID, @ListID, @ListName, 1, RecID, DateCreated  
 FROM MSEarningsUpcoming  
 ORDER BY RecID  
END</t>
  </si>
  <si>
    <t>OSID
EpsDueDate
Indcd
Price0
Avol
ListID
ListName
InstrumentType
Seq
DateUpdated
RecID
DueDate
DateCreated</t>
  </si>
  <si>
    <t>reports a list of stocks with these criteria: 
- industry sector (indcd) is not one of several specific sectors ('6722', '6725', '6723', '3442', '6724', '6146', '6730', '6731') 
- the due date for the earnings report is within the next 28 days, starting from the current date.
- The security has not reported any earnings in the past.
- The average daily volume (avol) is greater than or equal to 850, and the price at the beginning of the trading day (price0) is greater than or equal to 10</t>
  </si>
  <si>
    <t xml:space="preserve">[GH] Objective:
This list highlights companies that will be reporting earnings in the next 14 days. Stocks in this list must have an average daily volume of 85,000 or greater and a current price of $10 or greater to appear in this list.
Process:
1)        This stored procedure is designed to update the MSEarningsUpcomingReport table.
2)        First it inserts the current content of MSEarningsUpcomingReport into the MSEarningsUpcomingArchive table then truncates the current table.
3)        For the refresh, it gathers data from the following tables:
a)        EPSDueDatesView  (e) – EPS due date
b)        secmaster (s)- master data for all instruments available on IBD 
4)        It perofms the following filtering:
a)        S.Indcd not in('6722', '6725', '6723', '3442', '6724', '6146', '6730', '6731')
b)        e.EpsDueDate &gt;= current date and EpsDueDate &lt; current date + 28 days
c)        not included in MSEarningsReported table
d)        s.Avol &gt;= 850 (Current 50-Day Average Volume (1000s))
e)        s.Price0 &gt;= 10 (current price)
5)        Then it remove old records from MS_DG_ReportListOutput  and insert to MS_DG_ReportListOutput, which is the MarketSmith report output table (also used to trigger Alerts).
6)        Final columns returned (Frontend coded):
-  Symbol
- Name
- EPS Due Date
- EPS Est Cur Qrtr %
- EPS Est Cur Yr %
- Industry name
- EPS Est Next Yr %
- Vol % Chg vs 50-day
- Volume (1000s)
- Current Price
- Price % chg
- Price $ chg
- EPS Rating
- RS Rating
- Ind Group RS
- SMR Rating
- A/D Rating
- Comp rating
- IBD 50
- Incorp date
- EPS % Chg 1 Yr
- IPO Date
- Company Description
- P/E Ratio rank in Grp
- % Chg C Week
</t>
  </si>
  <si>
    <t>[GH] The frontend report returns more columns than the SPROC.
the referenced table EpsDueDatesView contains the logic to calculate the EPS Due date:
    CASE WHEN DATEDIFF(day,ERNDTE,FCREP) &lt; 7 THEN ERNDUE        
         WHEN FCREP IS NULL AND ERNDTE &lt; getdate()AND DATEDIFF(day,ERNDUE,ERNDTE) &lt; 7 THEN Erndue        
         WHEN FCREP IS NULL AND DATEDIFF(day,ERNDUE,ERNDTE) &lt; 7 THEN ERNDTE        
         ELSE ISNULL(FCREP,ERNDUE) 
    END AS EpsDueDate,</t>
  </si>
  <si>
    <t>MS_Report_BreakBelow50DayMAOnVol</t>
  </si>
  <si>
    <t xml:space="preserve">CREATE PROCEDURE [dbo].[MS_Report_BreakBelow50DayMAOnVol]  
AS  
BEGIN  
 /*  
 =============================================  
 Author:   Qinghua  
 Date:   09/01/2016  
 Description: Get Break Blow 50 MA on Vol list  
 Test:   EXEC [MS_Report_BreakBelow50DayMAOnVol]  
 History:  
 =============================================  
  10/21/2016 QW: add new criteria: Previous day’s closing price must be $10 or greater  
  11/21/2016 QW: Stock must have appeared on the Growth 250 list withing the last 4 weeks.  
  12/29/2016 QW: remove the g250 list restriction  
  01/11/2017 QW: integrate with table [MSSmartAlertReportInstrument] to avoid delete report instrument incorrectly  
 */  
 SET NOCOUNT ON;  
 --a.   Stock price must be below 50 day MA value at market close  
    --           i.      If the stock price fell below the 50 day MA on a day that the stock gapped down then   
 --      the stock price must close -1% or more below the 50 day MA value.  
    --                     1.       A down gap day is classified as a day when the stock opened -1% or greater below the previous day’s low.  
    --          ii.      If the stock price fell below the 50 day MA on a non-gap day then   
 --      the stock price must close -5% or more below the 50 day MA value.  
    --  b.  If the stock price fell below the 50 day MA on an gap down day then the closing range between the previous market day’s low to the current day’s price low must be below 40%.   
    --  c.   If the stock price fell below the 50 day MA on a non - gap day then the closing range between the current day’s high price and the current day’s price low must be below 40%  
    -- d.  Previous day’s closing price must be $10 or greater  
    -- e.   Current day’s 50 day average volume must be 85,000 or greater .  
 --declare @g250 table(osid int)  
 --declare @fourWeeksAgo dateTime = dateadd(wk, -4, GetDate())  
 --declare @previousUpdateDate datetime = (SELECT MAX(CreatedDate) FROM MSBookDB.dbo.SumCustomScrResult where CreatedDate &lt; @fourWeeksAgo)  
 --insert into @g250  
 --select distinct r.OSID   
 --from MSBookDB.dbo.SumCustomScrResult r  
 -- INNER JOIN Getrsm1 g on r.OSID = g.OSID  
 --where CreatedDate &gt;= @previousUpdateDate  
 DECLARE @breakBelow50ID int = 114, @today date =(select max(PriceDate) from  Secmaster (nolock) where osid &lt;3000000)  
 delete from  [dbo].[MSSmartAlertReportInstrument] where ReportID = @breakBelow50ID and EventDate = @today  
 --Get current version  
 declare @currentMSVersionID int = (SELECT TOP 1   VersionID FROM [PatternRecDB].[dbo].ProductVersion with(nolock) WHERE ProductName = 'MARKETSMITH'),  
  @previousDay datetime = (select max(Date) from dbo.HSF(nolock) where osid &lt; 3000000)  
 ;with a as(  
  SELECT *,  
    ROW_NUMBER() OVER (PARTITION BY osid ORDER BY DateCreated DESC) AS rn  
  FROM  wondb.dbo.[MSBreakBlow50MAonVolArchive]  
  where EventDate = @today  
 )  
 , newItem as(  
  select a.osid, a.EventDate  
  from a  
   --inner join @g250 g on a.OSID = g.OSID  
   left join dbo.SECMaster s on a.osid = s.osid  
   left join dbo.HSFOpenDelayed h on s.osid = h.osid  
   left join dbo.hsf on s.osid = hsf.osid and hsf.Date = @previousDay  
  where versionid = @currentMSVersionID  
   and a.rn = 1   
   and (((h.openPrice &lt; hsf.low *.99)/*down gap*/ and s.Price0 &lt; FiftyD*.99 and (((s.price0 - s.low0) / (hsf.Low - s.low0)) * 100 &lt;40))   
     or /*non down gap*/(s.price &lt; FiftyD*.95) and (((s.price0 - s.low0) / (s.high0 - s.low0)) * 100 &lt;40) )  
   and hsf.Price &gt;= 10  
   and s.Avol &gt; 850  
 )  
 Merge [dbo].[MSSmartAlertReportInstrument] as T  
 USING newItem AS S  
 ON (t.OSID = s.OSID and t.ReportID = @breakBelow50ID)  
 WHEN MATCHED  
  THEN UPDATE Set T.[EventDate] = S.EventDate--, T.DateCreated = GETDATE()  
 WHEN Not Matched  
  THEN INSERT ([ReportID],[OSID],[EventDate]) VALUES (@breakBelow50ID, S.osid, s.EventDate);  
 select osid   
 from  [dbo].[MSSmartAlertReportInstrument]   
 where ReportID = @breakBelow50ID  
 order by eventdate desc,  DateCreated desc  
END  
  --xxxxx--  </t>
  </si>
  <si>
    <t>OSID
Price0
High0
Low0
Price
Avol
FiftyD
PriceDate
ReportID
EventDate
DateCreated
BBVID
VersionID
ThresholdPrice
PeriodicityID
BaseStartDate
Date
Low
ProductName
OpenPrice</t>
  </si>
  <si>
    <t xml:space="preserve">  1.Previous day’s closing price must be $10 or greater  
  2.Current day’s 50 day average volume must be 85,000 or greater 
  3. Stock price must be below 50 day MA value at market close  
       i. If the stock price fell below the 50 day MA on a day that the stock gapped down then the stock price must close -1% or more below the 50 day MA value.  
           a. A down gap day is classified as a day when the stock opened -1% or greater below the previous day’s low.  
       ii.If the stock price fell below the 50 day MA on a non-gap day then the stock price must close -5% or more below the 50 day MA value.  
  4. If the stock price fell below the 50 day MA on an gap down day then the closing range between the previous market day’s low to the current day’s price low must be below 40%.   
  5. If the stock price fell below the 50 day MA on a non - gap day then the closing range between the current day’s high price and the current day’s price low must be below 40%  </t>
  </si>
  <si>
    <t xml:space="preserve">[GH] Objective:
Stocks that have met all of the sophisticated criteria associated to the 50-Day Break on Volume alert are included in this list. Criteria for this list include stocks that are in an uptrend and have broken through the 50 day SMA on high volume.
1)        Stock price must be below 50 day MA value at market close  
a)        If the stock price fell below the 50 day MA on a day that the stock gapped down then   
2)        the stock price must close -1% or more below the 50 day MA value.  
a)        A down gap day is classified as a day when the stock opened -1% or greater below the previous day’s low.  
3)        If the stock price fell below the 50 day MA on a non-gap day then   
a)        the stock price must close -5% or more below the 50 day MA value.  
4)        If the stock price fell below the 50 day MA on an gap down day 
a)        then the closing range between the previous market day’s low to the current day’s price low must be below 40%.   
5)        If the stock price fell below the 50 day MA on a non - gap day 
a)        then the closing range between the current day’s high price and the current day’s price low must be below 40%  
6)        Previous day’s closing price must be $10 or greater  
7)        Current day’s 50 day average volume must be 85,000 or greater .  
Process:
1)        It gathers data from the following tables in subqueries:        
a)        Secmaster–  stock trading data
i)        Filter: last trading date is returned only
b)        MSSmartAlertReportInstrument – result table 
i)        Filter: records with the current date and report ID are deleted
c)        [PatternRecDB].[dbo].ProductVersion 
i)        Filter: ProductName = 'MARKETSMITH'
d)        MSBreakBlow50MAonVolArchive (a)– stocks breaking below 50 days MA with ranking based on date created, partitioned by OSID.
i)        Filter: last trading included only
e)        Hsf: Used to return previous day trading date
i)        Filter: OSID &lt; 3 000 000
2)        It gathers data from the following tables in the main query: 
a)        a  – stocks breaking below 50 days MA, prepared in subquery. 
b)        Secmaster (s) –  List of stocks 
c)        HSFOpenDelayed (h) –  Open positions
d)        Hsf : Previous day’s prices
3)        Performs the following filtering on the main query:
a)        versionid = @currentMSVersionID – filtering for the latest product version
b)           a.rn = 1   - Only the latest event dates are included per OSID where stocks are breaking below 50 days MA
c)         (((h.openPrice &lt; hsf.low *.99)/*down gap*/ and s.Price0 &lt; FiftyD*.99 and (((s.price0 - s.low0) / (hsf.Low - s.low0)) * 100 &lt;40))   - If the stock price fell below the 50 day MA on an gap down day then the closing range between the previous market day’s low to the current day’s price low must be below 40%.   
d)        OR /*non down gap*/(s.price &lt; FiftyD*.95) and (((s.price0 - s.low0) / (s.high0 - s.low0)) * 100 &lt;40) )  - If the stock price fell below the 50 day MA on a non - gap day 
then the closing range between the current day’s high price and the current day’s price low must be below 40%  
e)         hsf.Price &gt;= 10  - previous day’s closing price is &gt;= 10
f)         s.Avol &gt; 850  - Current 50-Day Average Volume (1000s) &gt;850
4)        Finally the MSSmartAlertReportInstrument table is updated using the table prepared in the previous step. 
a)        It is matching based on OSID and the hardcoded report ID of 114.
b)        If a match is identified, then it updates the target table with the event date
c)        If no match is found, it inserts the report ID (114), the OSID and the event date
5)        The following columns are used in the final report (All frontend coded):
a)        Symbol,
b)        Name,
c)        Event date,
d)        Current Price,
e)        Price % change,
f)        Price $ change,
g)        Volume (1000s)
h)        Volume % change vs 50 days (1000s),
i)        EPS rating,
j)        RS rating,
k)        Industry Group RS,
l)        SMR Rating,
m)        A/D rating,
n)        Composite rating
Orders by   eventdate desc,  DateCreated desc
</t>
  </si>
  <si>
    <t xml:space="preserve">[GH] the SPROC only returns the OSID, while the frontend features many more columns.
</t>
  </si>
  <si>
    <t>MS_Report_Pullback</t>
  </si>
  <si>
    <t xml:space="preserve">-- =============================================  
-- Author:  Qinghua Wang  
-- Create date: 09/21/2016  
-- Description: Get instruments of pullback report  
-- =============================================  
CREATE PROCEDURE [dbo].[MS_Report_Pullback]  
AS  
BEGIN  
 SET NOCOUNT ON;  
 /*  
  History:  
   10/21/2016 QW: add new criteria: Previous day’s closing price must be $10 or greater  
   01/11/2017 QW: integrate with table [MSSmartAlertReportInstrument] to avoid delete report instrument incorrectly  
 */  
 declare @g250 table(osid int)  
 declare @fourWeeksAgo dateTime = dateadd(wk, -4, GetDate())  
 declare @previousUpdateDate datetime = (SELECT MAX(CreatedDate) FROM MSBookDB.dbo.SumCustomScrResult where CreatedDate &lt; @fourWeeksAgo)  
 insert into @g250  
 select distinct r.OSID   
 from MSBookDB.dbo.SumCustomScrResult r  
  INNER JOIN Getrsm1 g on r.OSID = g.OSID  
 where CreatedDate &gt;= @previousUpdateDate  
 DECLARE @pullbackID int = 115, @today date =(select max(PriceDate) from  Secmaster (nolock) where osid &lt;3000000)  
 delete from  [dbo].[MSSmartAlertReportInstrument] where ReportID = @pullbackID and EventDate = @today  
 --Get current version  
 declare @currentMSVersionID int = (SELECT TOP 1   VersionID FROM [PatternRecDB].[dbo].ProductVersion with(nolock) WHERE ProductName = 'MARKETSMITH')  
 declare @previousMarketDate datetime = (select max(Date) from dbo.HSF(nolock) where osid &lt; 3000000)  
 ;with p as(  
  SELECT *,  
    ROW_NUMBER() OVER (PARTITION BY osid ORDER BY DateCreated DESC) AS rn  
  FROM  wondb.dbo.MSPullbackArchive  
 )  
 , newItem as(  
  select p.OSID, p.EventDate   
  From p with (nolock)  
   inner join @g250 h   
    on p.OSID = h.OSID  
   left join dbo.hsf on p.osid = hsf.osid and hsf.Date = @previousMarketDate  
   where p.versionID = @currentMSVersionID and rn = 1 and hsf.Price &gt;= 10  
 )  
 Merge [dbo].[MSSmartAlertReportInstrument] as T  
 USING newItem AS S  
 ON (t.OSID = s.OSID and t.ReportID = @pullbackID)  
 WHEN MATCHED  
  THEN UPDATE Set T.[EventDate] = S.EventDate--, T.DateCreated = GETDATE()  
 WHEN Not Matched  
  THEN INSERT ([ReportID],[OSID],[EventDate]) VALUES (@pullbackID, S.osid, s.EventDate);  
 select osid   
 from  [dbo].[MSSmartAlertReportInstrument]   
 where ReportID = @pullbackID  
 order by eventdate desc, DateCreated desc  
END  
  --xxxxx--  </t>
  </si>
  <si>
    <t>OSID
CreatedDate
PriceDate
PID
VersionID
DateCreated
ThresholdPrice
EventDate
PeriodicityID
BaseStartDate
ReportID
Date
Price
ProductName</t>
  </si>
  <si>
    <t>Need additional information from [MSSmartAlertReportInstrument] to under how pull back works
Only other critria is stock price must be &gt; 10 for the previous day closing price</t>
  </si>
  <si>
    <t xml:space="preserve">[GH] Objective:
Stocks that have met all of the sophisticated criteria associated to the Pullback to 10 - week Line alert are included in this list. Criteria for this list include stocks that are in an uptrend and have approached the 10 - week moving average line
Process:
1)        It gathers data from the following tables in subqueries and performs the below transformations:        
a)        MSBookDB.dbo.SumCustomScrResult: to get latest report update date (@previousUpdateDate)
i)        Filter: CreatedDate &lt; 4 weeks ago
b)        Inserts into @g250 temp table from GETRSM1 and SumCustomScrResult
i)        Filter: CreatedDate &gt;= @previousUpdateDate
c)        Secmaster–  stock trading data (@tody)
i)        Filter: last trading date is returned only
d)        MSSmartAlertReportInstrument – result table 
i)        Filter: records with the current date and report ID are deleted
e)        [PatternRecDB].[dbo].ProductVersion (@currentMSVersionID)
i)        Filter: ProductName = ‘MARKETSMITH’
f)        Hsf: Used to return previous day trading date (@previousMarketDate)
i)        Filter: OSID &lt; 3 000 000
g)        MSPullbackArchive (p)– stocks that pulled back to 10 - week Line alert, with ranking based on date created, partitioned by OSID.
2)        It gathers data from the following tables in the main query: 
a)        @250 (h) – stocks that pulled back to 10 - week Line alert, prepared in subquery. 
b)        Hsf : Previous day’s prices
3)        Performs the following filtering on the main query:
a)        hsf.Date = @previousMarketDate  - trading history table filtered for previous day
b)        p.versionID = @currentMSVersionID – filtering for the latest product version
c)        rn = 1 - Only the latest event dates are included per OSID where stocks pulled back
d)        hsf.Price &gt;= 10 - previous day’s closing price is &gt;= 10
4)        Finally the MSSmartAlertReportInstrument table is updated using the table prepared in the previous step. 
a)        It is matching based on OSID and the hardcoded report ID of 115.
b)        If a match is identified, then it updates the target table with the event date
c)        If no match is found, it inserts the report ID (115), the OSID and the event date
5)        The following columns are used in the final report (All frontend coded):
a)        Symbol,
b)        Name,
c)        Event date,
d)        Current Price,
e)        Price % change,
f)        Price value change,
g)        Volume (1000s)
h)        Volume % change vs 50 days average (1000s),
i)        EPS rating,
j)        RS rating,
k)        Industry Group RS,
l)        SMR Rating,
m)        A/D rating,
n)        Composite rating
Orders by   eventdate desc,  DateCreated desc
</t>
  </si>
  <si>
    <t xml:space="preserve">[GH] the SPROC only returns the OSID, while the frontend features many more columns.
The reference views have additional filtering and transformations:
GetRsm1: 
        OSID &lt; 2000000
</t>
  </si>
  <si>
    <t>MS_Report_50DMovingAverage</t>
  </si>
  <si>
    <t xml:space="preserve">-- =============================================  
-- Author:  Sherry  
-- Create date: 03/01/2017  
-- Description: Get instruments of 50D moving average report  
-- =============================================  
CREATE PROCEDURE [dbo].[MS_Report_50DMovingAverage]  
AS  
BEGIN  
 /*  
  History  
   05/30/2017  QW: Add criteria:  
         1. If there is a 200 day SMA then the 50 day SMA line must be above it.   
         2. If there is no 200 day SMA then ignore the first rule.    
 */  
 DECLARE @movingAverageID int = 116  
 DECLARE @today date =(select max(PriceDate) from  Secmaster (nolock) where osid &lt;3000000)  
 delete from  [dbo].[MSSmartAlertReportInstrument] where ReportID = @movingAverageID and EventDate = @today  
 --Get current version  
 declare @currentMSVersionID int = (SELECT TOP 1   VersionID FROM [PatternRecDB].[dbo].ProductVersion with(nolock) WHERE ProductName = 'MARKETSMITH')  
 declare @previousMarketDate datetime = (select max(Date) from dbo.HSF(nolock) where osid &lt; 3000000)  
 DECLARE @newInstruments Table(  
  osid int,  
  eventDate datetime,  
  twoHun decimal,  
  fiftyD decimal,  
  hsfPrice money  
 )  
 ;with p as(  
  SELECT OSID, EventDate,   
    ROW_NUMBER() OVER (PARTITION BY osid ORDER BY DateCreated DESC) AS rn  
  FROM  wondb.dbo.MSMovingAverageArchive  
  where EventTypeID = @movingAverageID   
   and eventdate = @today  
 )  
 insert into @newInstruments  
 select p.OSID, p.EventDate, s.TwoHun, s.FiftyD, hsf.Price   
 From p with (nolock)  
  left join dbo.hsf on p.osid = hsf.osid and hsf.Date = @previousMarketDate  
  inner join dbo.SECMaster s with(nolock) on p.osid = s.osid and (s.TwoHun is NULL or s.FiftyD &gt; s.TwoHun)  
  where rn = 1 and hsf.Price &gt; 20  
 Merge [dbo].[MSSmartAlertReportInstrument] as T  
 USING @newInstruments AS S  
 ON (t.OSID = s.OSID and t.ReportID = @movingAverageID)  
 WHEN MATCHED  
  THEN UPDATE Set T.[EventDate] = S.EventDate--, T.DateCreated = GETDATE()  
 WHEN Not Matched  
  THEN INSERT ([ReportID],[OSID],[EventDate]) VALUES (@movingAverageID, S.osid, s.EventDate);  
 select i.osid   
 from  [dbo].[MSSmartAlertReportInstrument] i with(nolock)  
 where ReportID = @movingAverageID   
 order by eventdate desc, DateCreated desc  
 -- DROP TABLE [MSReportContextLog]  
 INSERT INTO [dbo].[MSReportContextLog]  
      ([OSID]  
      ,[TypeID]  
      ,[EventTypeID]  
      ,[ContextData])  
 select osid, 1, @movingAverageID, (SELECT T.* FOR XML RAW)  
 from @newInstruments T  
 --SET IDENTITY_INSERT MSReportContextLog OFF  
END  
  --xxxxx--  </t>
  </si>
  <si>
    <t>OSID
TypeID
EventTypeID
ContextData
FiftyD
TwoHun
PriceDate
DateCreated
EventDate
ReportID
Date
Price
ProductName
VersionID</t>
  </si>
  <si>
    <t xml:space="preserve">The procedure uses ID 116 to identify the moving average report type
It finds the most recent price date from Secmaster for securities with osid &lt; 3000000
Key Technical Criteria
The 50-day SMA must be above the 200-day SMA (if 200-day exists)
Stock price must be above $20
Only the most recent data points are considered per security
</t>
  </si>
  <si>
    <t>Delete these 3 SMA -Beta reports
and we will enable creating alerts based on moving average lines in chart</t>
  </si>
  <si>
    <t>[GH] Report marked as to be deleted</t>
  </si>
  <si>
    <t>MS_Report_21DMovingAverage</t>
  </si>
  <si>
    <t xml:space="preserve">-- =============================================  
-- Author:  Sherry  
-- Create date: 03/01/2017  
-- Description: Get instruments of 21D moving average report  
-- =============================================  
CREATE PROCEDURE [dbo].[MS_Report_21DMovingAverage]  
AS  
BEGIN  
 SET NOCOUNT ON;   
 /*  
  History  
   05/30/2017  QW: Add criteria:  
         1. If there is a 50 day SMA then the 21 day SMA must be above it.   
         2. If there is no 50 day then ignore the above rule.  
 */  
 DECLARE @movingAverageID int = 117  
 DECLARE @today date =(select max(PriceDate) from  Secmaster (nolock) where osid &lt;3000000)  
 delete from  [dbo].[MSSmartAlertReportInstrument] where ReportID = @movingAverageID and EventDate = @today  
 --Get current version  
 declare @currentMSVersionID int = (SELECT TOP 1   VersionID FROM [PatternRecDB].[dbo].ProductVersion with(nolock) WHERE ProductName = 'MARKETSMITH')  
 declare @previousMarketDate datetime = (select max(Date) from dbo.HSF(nolock) where osid &lt; 3000000)  
 DECLARE @newInstruments Table(  
  osid int,  
  eventDate datetime,  
  twoHun decimal,  
  fiftyD decimal,  
  ma21 float,  
  hsfPrice money  
 )  
 ;with p as(  
  SELECT OSID, EventDate,   
    ROW_NUMBER() OVER (PARTITION BY osid ORDER BY DateCreated DESC) AS rn  
  FROM  wondb.dbo.MSMovingAverageArchive  
  where EventTypeID = @movingAverageID  
   and eventdate = @today  
 )  
 insert into @newInstruments  
 select p.OSID, p.EventDate, s.TwoHun, s.FiftyD, ma.a21d, hsf.Price   
  From p with (nolock)  
   left join dbo.hsf on p.osid = hsf.osid and hsf.Date = @previousMarketDate  
   inner join dbo.SECMaster s with(nolock) on p.osid = s.osid and (s.TwoHun is NULL or s.FiftyD &gt; s.TwoHun)  
   inner join [dbo].[MSMovingAverage] ma with(nolock) on p.osid = ma.osid  and (ma.a50d is NULL or ma.a21d &gt; ma.a50d)    
   where rn = 1 and hsf.Price &gt; 20  
 Merge [dbo].[MSSmartAlertReportInstrument] as T  
 USING @newInstruments AS S  
 ON (t.OSID = s.OSID and t.ReportID = @movingAverageID)  
 WHEN MATCHED  
  THEN UPDATE Set T.[EventDate] = S.EventDate--, T.DateCreated = GETDATE()  
 WHEN Not Matched  
  THEN INSERT ([ReportID],[OSID],[EventDate]) VALUES (@movingAverageID, S.osid, s.EventDate);  
 select i.osid  
 from  [dbo].[MSSmartAlertReportInstrument] i with(nolock)  
 where ReportID = @movingAverageID   
 order by eventdate desc, DateCreated desc  
 INSERT INTO [dbo].[MSReportContextLog]  
      ([OSID]  
      ,[TypeID]  
      ,[EventTypeID]  
      ,[ContextData])  
 select osid, 1, @movingAverageID, (SELECT T.* FOR XML RAW)  
 from @newInstruments T  
END  
  --xxxxx--  </t>
  </si>
  <si>
    <t>OSID
TypeID
EventTypeID
ContextData
FiftyD
TwoHun
PriceDate
DateCreated
EventDate
a21d
a50d
ReportID
Date
Price
ProductName
VersionID</t>
  </si>
  <si>
    <t>The procedure identifies stocks where the 21-day SMA is positioned above the 50-day SMA, similar to a golden cross pattern but on a shorter timeframe. This could be used to identify potential short-term bullish trends.
Key Technical Criteria
The 21-day SMA must be above the 50-day SMA (when 50-day exists)
Securities where 21-day SMA &gt; 50-day SMA
Stocks priced above $20
Most recent data points only
OSID &lt; 3000000</t>
  </si>
  <si>
    <t>MS_Report_10DMovingAverage</t>
  </si>
  <si>
    <t xml:space="preserve">-- =============================================  
-- Author:  Sherry  
-- Create date: 03/01/2017  
-- Description: Get instruments of 10D moving average report  
-- =============================================  
CREATE PROCEDURE [dbo].[MS_Report_10DMovingAverage]  
AS  
BEGIN  
 SET NOCOUNT ON;   
 /*  
  History  
   05/30/2017  QW: Add criteria:  
         1. If there is a 50 day SMA then the 10 day SMA must be above it.   
         2. If there is no 50 day then ignore the above rule.  
 */  
 DECLARE @movingAverageID int = 118  
 DECLARE @today date =(select max(PriceDate) from  Secmaster (nolock) where osid &lt;3000000)  
 delete from  [dbo].[MSSmartAlertReportInstrument] where ReportID = @movingAverageID and EventDate = @today  
 --Get current version  
 declare @currentMSVersionID int = (SELECT TOP 1   VersionID FROM [PatternRecDB].[dbo].ProductVersion with(nolock) WHERE ProductName = 'MARKETSMITH')  
 declare @previousMarketDate datetime = (select max(Date) from dbo.HSF(nolock) where osid &lt; 3000000)  
 DECLARE @newInstruments Table(  
  osid int,  
  eventDate datetime,  
  twoHun decimal,  
  fiftyD decimal,  
  ma10 float,  
  hsfPrice money  
 )  
 ;with p as(  
  SELECT OSID, EventDate,   
    ROW_NUMBER() OVER (PARTITION BY osid ORDER BY DateCreated DESC) AS rn  
  FROM  wondb.dbo.MSMovingAverageArchive  
  where EventTypeID = @movingAverageID  
   and eventdate = @today  
 )  
 insert into @newInstruments  
 select p.OSID, p.EventDate, s.TwoHun, s.FiftyD, ma.a10d, hsf.Price   
 From p with (nolock)  
  left join dbo.hsf on p.osid = hsf.osid and hsf.Date = @previousMarketDate  
  inner join dbo.SECMaster s with(nolock) on p.osid = s.osid and (s.TwoHun is NULL or s.FiftyD &gt; s.TwoHun)  
  inner join [dbo].[MSMovingAverage] ma with(nolock) on p.osid = ma.osid  and (ma.a50d is NULL or ma.a10d &gt; ma.a50d)    
  where rn = 1 and hsf.Price &gt; 20  
 Merge [dbo].[MSSmartAlertReportInstrument] as T  
 USING @newInstruments AS S  
 ON (t.OSID = s.OSID and t.ReportID = @movingAverageID)  
 WHEN MATCHED  
  THEN UPDATE Set T.[EventDate] = S.EventDate--, T.DateCreated = GETDATE()  
 WHEN Not Matched  
  THEN INSERT ([ReportID],[OSID],[EventDate]) VALUES (@movingAverageID, S.osid, s.EventDate);  
 select i.osid  
 from  [dbo].[MSSmartAlertReportInstrument] i with(nolock)  
 where ReportID = 118   
 order by eventdate desc, DateCreated desc  
 INSERT INTO [dbo].[MSReportContextLog]  
      ([OSID]  
      ,[TypeID]  
      ,[EventTypeID]  
      ,[ContextData])  
 select osid, 1, @movingAverageID, (SELECT T.* FOR XML RAW)  
 from @newInstruments T  
END  
  --xxxxx--  </t>
  </si>
  <si>
    <t>OSID
TypeID
EventTypeID
ContextData
FiftyD
TwoHun
PriceDate
DateCreated
EventDate
a10d
a50d
ReportID
Date
Price
ProductName
VersionID</t>
  </si>
  <si>
    <t>The procedure identifies securities where the 10-day SMA crosses above the 50-day SMA, 
which is a common short-term bullish signal used by traders. 
This is particularly useful for identifying potential entry points in stocks showing positive momentum.
`@movingAverageID` to 118
osid` (presumably an instrument ID) is less than 3000000
this report is for stock price &gt; 20 
10-day SMA must be above the 50-day SMA (when 50-day exists)</t>
  </si>
  <si>
    <t>MS_Report_TrendTemplate_1Month</t>
  </si>
  <si>
    <t>USE [MarketSmith]
GO
/****** Object:  StoredProcedure [dbo].[MS_Report_TrendTemplate_1Month]    Script Date: 11/12/2024 4:38:03 PM ******/
SET ANSI_NULLS ON
GO
SET QUOTED_IDENTIFIER ON
GO
-- =============================================
-- Author:      Linyun
-- Create date: 8/29/2018
-- Description: Get Trend Template list
-- =============================================
/*
HISTORY:
9/20/2018  Linyun  Updated criteria
*/
ALTER PROCEDURE [dbo].[MS_Report_TrendTemplate_1Month]
AS
BEGIN
    SET NOCOUNT ON;
    CREATE TABLE #instruments 
    (
        MSID INT NOT NULL,
        InstrumentID INT
    )
    INSERT INTO #instruments(MSID, InstrumentID)
    SELECT MSID, InstrumentID
    FROM ref.Instrument i WITH (NOLOCK)
    WHERE i.InstrumentTypeID = 1 
    AND IsCanadian = 0
    AND [Status] &lt;&gt; 'I'
    AND IsScreenable = 1
    DECLARE @dataCacheName NVARCHAR(512);  
    SELECT TOP 1 @dataCacheName = TableName
    FROM data.Cache WITH (NOLOCK) 
    WHERE Partition = 1 ORDER BY ID DESC;
    DECLARE @sql NVARCHAR(MAX) = N'
            SELECT s.InstrumentID
            FROM ' + @dataCacheName + N' d' +
            N' JOIN #instruments s on d.MSID = s.MSID
            WHERE [2] &gt;= 70 
            AND [796] &gt;= 30
            AND [63] &gt;= -25
            AND [61] &gt; [798]
            AND [61] &gt; [799]
            AND [797] &gt; [798]
            AND [797] &gt; [799]
            AND [798] &gt; [799]
            AND [799] &gt; [809]
            AND [799] &gt; [810]
            AND [799] &gt; [800]
            AND [799] &gt; [811]
            AND [799] &gt; [812]
            AND [813] &lt;= [803]
            AND [496] NOT IN (6722,6725,6723,3442,6724)'
    print @sql
    EXEC sp_executesql @sql
    DROP TABLE #instruments
END</t>
  </si>
  <si>
    <t>[GH] Objective:
 -
Process:
1.)        A temp table is created which holds MSID and InstrumentID
2.)        This table is populated from:
        ref.instrument (i)
3.)        The following filters are applied:
        i.InstrumentTypeID = 1 
        IsCanadian = 0
        [Status] &lt;&gt; 'I'
        IsScreenable = 1
4.)        The latest table name (@dataCacheName) is returned from partition 1 of the data cache.
5.)        Then this table is joined with the previously created temp table, and the following filters are applied:
        [2] &gt;= 70 
        [796] &gt;= 30
        [63] &gt;= -25
        [61] &gt; [798]
        [61] &gt; [799]
        [797] &gt; [798]
        [797] &gt; [799]
        [798] &gt; [799]
        [799] &gt; [809]
        [799] &gt; [810]
        [799] &gt; [800]
        [799] &gt; [811]
        [799] &gt; [812]
        [813] &lt;= [803]
        [496] NOT IN (6722,6725,6723,3442,6724)'
6.)        On the frontend, the following columns are returned (All frontend coded):
        Symbol (Symbol),
        Name,
        Current Price,
        Price $ change,
        Price % change,
        % OFF High,
        Volume % change vs 50 day (1000s),
        50-day Avg Vol (1000s),
        50 days average $ volume,
        Market capitalization (millions),
        Comp rating,
        EPS rating,
        RS rating,
        A/D rating,
        SMR Rating
        Industry Group Rank
        Industry Name
        IPO date
</t>
  </si>
  <si>
    <t>[GH] the referenced SPROC return only the insutrument ID while the front features many more columns</t>
  </si>
  <si>
    <t>MS_Report_TrendTemplate_5Month</t>
  </si>
  <si>
    <t>USE [MarketSmith]
GO
/****** Object:  StoredProcedure [dbo].[MS_Report_TrendTemplate_5Month]    Script Date: 11/12/2024 4:38:16 PM ******/
SET ANSI_NULLS ON
GO
SET QUOTED_IDENTIFIER ON
GO
-- =============================================
-- Author:      Linyun
-- Create date: 8/29/2018
-- Description: Get Trend Template list
-- =============================================
ALTER PROCEDURE [dbo].[MS_Report_TrendTemplate_5Month]
AS
BEGIN
    SET NOCOUNT ON;
    CREATE TABLE #instruments 
    (
        MSID INT NOT NULL,
        InstrumentID INT
    )
    INSERT INTO #instruments(MSID, InstrumentID)
    SELECT MSID, InstrumentID
    FROM ref.Instrument i WITH (NOLOCK)
    WHERE i.InstrumentTypeID = 1 
    AND IsCanadian = 0
    AND [Status] &lt;&gt; 'I'
    AND IsScreenable = 1
    DECLARE @dataCacheName NVARCHAR(512);  
    SELECT TOP 1 @dataCacheName = TableName
    FROM data.Cache WITH (NOLOCK) 
    WHERE Partition = 1 ORDER BY ID DESC;
    DECLARE @sql NVARCHAR(MAX) = N'
            SELECT s.InstrumentID
            FROM ' + @dataCacheName + N' d' +
            N' JOIN #instruments s on d.MSID = s.MSID
            WHERE [2] &gt;= 70 
            AND [796] &gt;= 30
            AND [63] &gt;= -25
            AND [61] &gt; [797]
            AND [61] &gt; [798]
            AND [61] &gt; [799]
            AND [797] &gt; [798]
            AND [797] &gt; [799]
            AND [798] &gt; [799]
            AND [799] &gt; [800]
            AND [800] &gt; [801]
            AND [801] &gt; [802]
            AND [802] &gt; [803]
            AND [803] &gt; [804]
            AND [496] NOT IN (6722,6725,6723,3442,6724)'
    print @sql
    EXEC sp_executesql @sql
    DROP TABLE #instruments
END</t>
  </si>
  <si>
    <t xml:space="preserve">[GH] Objective:
-
Process:
1.)        A temp table is created which holds MSID and InstrumentID
2.)        This table is populated from:
        ref.instrument (i)
3.)        The following filters are applied:
        i.InstrumentTypeID = 1 
        IsCanadian = 0
        [Status] &lt;&gt; 'I'
        IsScreenable = 1
4.)        The latest table name (@dataCacheName) is returned from partition 1 of the data cache.
5.)        Then this table is joined with the previously created temp table, and the following filters are applied:
        [2] &gt;= 70 
        [796] &gt;= 30
        [63] &gt;= -25
        [61] &gt; [797]
        [61] &gt; [798]
        [61] &gt; [799]
        [797] &gt; [798]
        [797] &gt; [799]
        [798] &gt; [799]
        [799] &gt; [800]
        [800] &gt; [801]
        [801] &gt; [802]
        [802] &gt; [803]
        [813] &lt;= [803]
        [496] NOT IN (6722,6725,6723,3442,6724)'
6.)        On the frontend, the following columns are returned:
        Symbol,
        Name,
        Current Price,
        Price $ change,
        Price % change,
        % OFF High,
        Vol % change vs 50 day (1000s)
        50 Day Avg Vol (1000s),
        50 day avg $ vol (1000s),
        Market cap (millions),
        Comp rating,
        EPS rating,
        RS rating,
        A/D rating,
        SMR Rating
        Industry Group Rank
        Industry Name
        IPO date
</t>
  </si>
  <si>
    <t>MS_Report_RSLineBlueDot</t>
  </si>
  <si>
    <t>CREATE PROCEDURE [dbo].[MS_Report_RSLineBlueDot]   AS BEGIN    SET NOCOUNT ON;    IF (dbo.GetIsWorkingDay() = 1)  BEGIN   ;WITH Instruments AS (     --RS Line blue dot - forming base    SELECT pr.InstrumentID, s.Symbol, pr.PeriodicityID    FROM PatternRec
DB.dbo.PRDataRecentBase pr    inner join Wondb.dbo.secmaster s on pr.InstrumentID=s.OSID    inner join Wondb.dbo.HighRS rs on rs.osid=pr.InstrumentID    WHERE (pr.BaseStatusID = 1 or pr.IsBreakoutToday = 1)    and pr.VersionID=12    and rs.highflg=1    an
d s.Avol &gt; 500    and s.Price0 &gt; 10    and s.Indcd not in (6722,6146,6723,6724,6725,3442)    AND pr.PeriodicityID = 0    and DATEDIFF(DAY, pr.BaseEndDate, GETDATE()) &lt; 7 -- to filter out base with BaseStatus not updated    UNION    SELECT pr.InstrumentID,
 s.Symbol, pr.PeriodicityID    FROM PatternRecDB.dbo.PRDataRecentBase pr    inner join Wondb.dbo.secmaster s on pr.InstrumentID=s.OSID    inner join Wondb.dbo.HighRSWk rs on rs.osid=pr.InstrumentID AND DATEDIFF(DAY, rs.date, GETDATE()) = 0    WHERE (pr.Ba
seStatusID = 1 or pr.IsBreakoutToday = 1)    and pr.VersionID=12    and s.Avol &gt; 500    and s.Price0 &gt; 10    and s.Indcd not in (6722,6146,6723,6724,6725,3442)    AND pr.PeriodicityID = 1    and DATEDIFF(DAY, pr.BaseEndDate, GETDATE()) &lt; 7 -- to filter ou
t base with BaseStatus not updated   )   SELECT InstrumentID, Symbol, PeriodicityID, CONVERT(date, GETDATE()) AS EventDate   INTO #InstrumentDates   FROM Instruments     SELECT DISTINCT InstrumentID, Symbol, EventDate, 0 AS IsDaily, 0 AS IsWeekly, GETDATE
() AS DateUpdated   INTO #DistinctInstrumentDates   FROM #InstrumentDates    UPDATE d   SET d.IsDaily = 1   FROM #DistinctInstrumentDates d   JOIN #InstrumentDates i ON d.InstrumentID = i.InstrumentID    WHERE i.PeriodicityID = 0    UPDATE d   SET d.IsWee
kly = 1   FROM #DistinctInstrumentDates d   JOIN #InstrumentDates i ON d.InstrumentID = i.InstrumentID    WHERE i.PeriodicityID = 1    MERGE INTO MSRSLineBlueDotArchive AS Target   USING #DistinctInstrumentDates AS Source   ON Target.OSID = Source.Instrum
entID and Target.EventDate = Source.EventDate   WHEN MATCHED THEN    UPDATE SET Target.OSID = Source.InstrumentID, Target.Symbol = Source.Symbol, Target.EventDate = Source.EventDate, Target.IsDaily = Source.IsDaily,      Target.IsWeekly = Source.IsWeekly,
 Target.DateUpdated = Source.DateUpdated   WHEN NOT MATCHED BY Target THEN    INSERT(OSID, Symbol, EventDate, IsDaily, IsWeekly, DateUpdated)    VALUES(Source.InstrumentID, Source.Symbol, Source.EventDate, Source.IsDaily, Source.IsWeekly, Source.DateUpdat
ed);  END    ;WITH CTE AS (   SELECT DISTINCT OSID, EventDate   FROM MSRSLineBlueDotArchive   WHERE DATEDIFF(day, EventDate, GETDATE()) &lt; 45  )  SELECT OSID  FROM CTE  ORDER BY EventDate DESC  END</t>
  </si>
  <si>
    <t>osid
date
Symbol
Indcd
Price0
Avol
VersionID
InstrumentID
PeriodicityID
BaseStatusID
BaseEndDate
IsBreakoutToday
highflg
EventDate</t>
  </si>
  <si>
    <t>average volume greater than 500 and price greater than 10
Periodicity ID 0 (daily) or 1 (weekly)
Base end date less than 7 days ago 
1. `BaseStatusID = 1 or IsBreakoutToday = 1`: This condition selects instruments that have a base status 
of 1 (which means it's a valid base pattern) or have broken out today.
2. `VersionID = 12`: This ensures that the selected instruments are from a specific version (in this 
case, version 12).
3. `rs.highflg = 1`: This condition selects instruments with high-range data (flagged as 1).
4. `s.Avol &gt; 500 and s.Price0 &gt; 10`: These conditions filter out instruments with average volume less 
than 500 or price less than 10.
5. `s.Indcd not in (6722,6146,6723,6724,6725,3442)`: This condition excludes certain instrument IDs from 
the selection</t>
  </si>
  <si>
    <t xml:space="preserve">[GS] Objective:
-
Process:
Note: the script only runs on workdays.
1)        It gathers data from the following tables with the below transformations for the base of RS line blue dot:
a)        PatternRecDB.dbo.PRDataRecentBase (pr) – recent bases and breakout points from the pattern recognition database, used for technical analysis
b)        Secmaster  (s) – Stock data
c)        HighRS  (rs) – Relative strength high line
d)        Filtering:
i)        pr.BaseStatusID = 1 – pattern base status 
ii)        or pr.IsBreakoutToday = 1 – Breakout occurred today
iii)        pr.VersionID = 12 – Not sure why this is necessary, there is no other versionID in the table.
iv)        rs.highflg = 1 - The high Relative Strength line is either at or near its highest level over a specified timeframe. 
v)        s.Avol &gt; 500 - Current 50-Day Average Volume (1000s) &gt; 500
vi)        s.Price0 &gt; 10 – Stock current price is above 10
vii)        s.Indcd not in (6722, 6146, 6723, 6724, 6725, 3442) – filtering out irrelevant industry group codes
viii)        pr.PeriodicityID = 0 – refers to daily period
ix)        DATEDIFF(DAY, pr.BaseEndDate, GETDATE()) &lt; 7 -- to filter out base with BaseStatus not updated
2)        Then the following data is unioned with the result of step 1:
a)        PatternRecDB.dbo.PRDataRecentBase (pr) – recent bases and breakout points from the pattern recognition database, used for technical analysis
b)        Secmaster  (s) – Stock data
c)        HighRSWk (rs) – datetime of Relative Strength weekly highs for each instrument
d)        Filtering:
i)        DATEDIFF(DAY, rs.date, GETDATE()) = 0 – filtering RS weekly highs for current date only
ii)        pr.BaseStatusID = 1 – pattern base status 
iii)        or pr.IsBreakoutToday = 1 – Breakout occurred today
iv)        pr.VersionID = 12 – Not sure why this is necessary, there is no other versionID in the table.
v)        s.Avol &gt; 500 - Current 50-Day Average Volume (1000s) &gt; 500
vi)        s.Price0 &gt; 10 – Stock current price is above 10
vii)        s.Indcd not in (6722, 6146, 6723, 6724, 6725, 3442) – filtering out irrelevant industry group codes
viii)        pr.PeriodicityID = 1 – refers to weekly period
ix)        DATEDIFF(DAY, pr.BaseEndDate, GETDATE()) &lt; 7 -- to filter out base with BaseStatus not updated
3)        From step 2     InstrumentID, Symbol, PeriodicityID and EventDate are inserted to InstrumentDates (i) temp table.
4)        From step 3 a distinct temp table is created, called DistinctInstrumentDates (d)
5)        Then IsDaily flag is set 1 in DistinctInstrumentDates, where the PeriodicityID is 0, and IsWeekly set to 1 where PeriodicityID is 1.
6)        Then MSRSLineBlueDotArchive table is updated with data from DistinctInstrumentDates based on OSID and EventDate. If a match already exists, records are updated, otherwise new records are inserted into the table.
7)        Finally, the OSID IDs are returned from MSRSLineBlueDotArchive, where the eventDate is within the last 45 days.
8)        On the frontend, the following columns are returned:
        Symbol (symbol),
        Name,
        Event date (EventDate),
        Count (last 45 days),
        Current Price,
        Price $ change,
        Price % change,
        % OFF High,
        Vol % change vs 50 day,
        50 days average volume (1000s),
        50 days average $ volume (1000s),
        Market cap (millions),
        Composite rating,
        EPS rating,
        RS rating,
        A/D rating,
        SMR Rating
        Industry Group Rank
        Industry Name
        IPO date
Orders by eventDate desc
</t>
  </si>
  <si>
    <t>[GH] The referenced SPROC only returns OSIDs but the frontend features many other columns. The additional query would need to be identified.
pr.versionID seems redundant</t>
  </si>
  <si>
    <t>MS_Report_TrendTemplate_5Month_Wide</t>
  </si>
  <si>
    <t>USE [MarketSmith]
GO
/****** Object:  StoredProcedure [dbo].[MS_Report_TrendTemplate_5Month_Wide]    Script Date: 11/12/2024 4:38:22 PM ******/
SET ANSI_NULLS ON
GO
SET QUOTED_IDENTIFIER ON
GO
ALTER PROCEDURE [dbo].[MS_Report_TrendTemplate_5Month_Wide]
AS
BEGIN
    SET NOCOUNT ON;
    CREATE TABLE #instruments 
    (
        MSID INT NOT NULL,
        InstrumentID INT
    )
    INSERT INTO #instruments(MSID, InstrumentID)
    SELECT MSID, InstrumentID
    FROM ref.Instrument i WITH (NOLOCK)
    WHERE i.InstrumentTypeID = 1 
    AND IsCanadian = 0
    AND [Status] &lt;&gt; 'I'
    AND IsScreenable = 1
    DECLARE @dataCacheName NVARCHAR(512);  
    SELECT TOP 1 @dataCacheName = TableName
    FROM data.Cache WITH (NOLOCK) 
    WHERE Partition = 1 ORDER BY ID DESC;
    DECLARE @sql NVARCHAR(MAX) = N'
            SELECT s.InstrumentID
            FROM ' + @dataCacheName + N' d' +
            N' JOIN #instruments s on d.MSID = s.MSID
            WHERE [796] &gt;= 30
            AND [63] &gt;= -25
            AND [61] &gt; [798]
            AND [61] &gt; [799]
            AND [797] &gt; [798]
            AND [797] &gt; [799]
            AND [798] &gt; [799]
            AND [799] &gt; [800]
            AND [800] &gt; [801]
            AND [801] &gt; [802]
            AND [802] &gt; [803]
            AND [803] &gt; [804]
            AND [496] NOT IN (6722,6725,6723,3442,6724)'
    print @sql
    EXEC sp_executesql @sql
    DROP TABLE #instruments
END</t>
  </si>
  <si>
    <t xml:space="preserve">[GH] Objective:
-
Process:
1.)        A temp table is created which holds MSID and InstrumentID
2.)        This table is populated from:
        ref.instrument (i)
3.)        The following filters are applied:
        i.InstrumentTypeID = 1 
        IsCanadian = 0
        [Status] &lt;&gt; 'I'
        IsScreenable = 1
4.)        The latest table name (@dataCacheName) is returned from partition 1 of the data cache.
5.)        Then this table is joined with the previously created temp table, and the following filters are applied:
        [796] &gt;= 30
        [63] &gt;= -25
        [61] &gt; [798]
        [61] &gt; [799]
        [797] &gt; [798]
        [797] &gt; [799]
        [798] &gt; [799]
        [799] &gt; [800]
        [800] &gt; [801]
        [801] &gt; [802]
        [802] &gt; [803]
        [803] &gt; [804]
        [496] NOT IN (6722,6725,6723,3442,6724)
6.)        On the frontend, the following columns are returned:
        Symbol,
        Name,
        Current Price,
        Price $ change,
        Price % change,
        % OFF High,
        Vol % change vs 50 day (1000s)
        50 Day Avg Vol (1000s),
        50 day avg $ vol (1000s),
        Market cap (millions),
        Comp rating,
        EPS rating,
        RS rating,
        A/D rating,
        SMR Rating
        Industry Group Rank
        Industry Name
        IPO date
</t>
  </si>
  <si>
    <t>MS_Report_BaseForming</t>
  </si>
  <si>
    <t>CREATE PROCEDURE [dbo].[MS_Report_BaseForming]  
AS  
BEGIN      
 SET NOCOUNT ON;  
 IF(dbo.GetIsWorkingDay() = 1)  
 BEGIN  
  WITH Instruments AS (   
   SELECT distinct pr.BaseID, pr.BaseTypeID, pr.InstrumentID, sec.Symbol  
   FROM [PatternRecDB].[dbo].[PRDataRecentBase] pr  
   INNER JOIN wondb.dbo.SECMaster sec on pr.InstrumentID = sec.OSID    
   WHERE pr.VersionID = 12   
   AND pr.BaseStatusID = 1   
   AND pr.PeriodicityID = 1  
   AND DATEDIFF(DAY, pr.BaseEndDate, GETDATE()) &lt; 7  
   AND pr.BaseTypeID in (5,6,8,10)   
   AND sec.Indcd NOT IN (6722, 6723, 3442, 6724, 6725, 6730)   
   AND sec.Avol &gt; 500   
   AND sec.Price0 &gt; 10  
   AND (BaseTypeID != 6   
    OR (BaseTypeID = 6 AND pr.PctFromPivot &gt;= -15 AND pr.PctFromPivot &lt;= 0)  
    OR (BaseTypeID = 6 AND pr.PctToPivot &gt;= 0 AND pr.PctToPivot &lt;= 15))  
  ),  
  InstrumentDates AS (  
   SELECT InstrumentID, Symbol, CONVERT(date, GETDATE()) AS EventDate, GETDATE() AS DateUpdated, BaseID, BaseTypeID  
   FROM Instruments  
  )  
  MERGE INTO MSBasesFormingArchive t  
  USING InstrumentDates AS s  
  ON t.OSID = s.InstrumentID AND t.BaseID = s.BaseID AND t.BaseTypeID = s.BaseTypeID  
  WHEN NOT MATCHED BY TARGET THEN  
   INSERT(OSID, Symbol, EventDate, DateUpdated, BaseID, BaseTypeID)  
   VALUES(s.InstrumentID, s.Symbol, s.EventDate, s.DateUpdated, s.BaseID, BaseTypeID);  
 END  
 ;WITH CTE AS (  
  SELECT OSID, EventDate, ROW_NUMBER() OVER (PARTITION BY OSID ORDER BY EventDate DESC) AS RN  
  FROM MSBasesFormingArchive  
  WHERE DATEDIFF(day, EventDate, GETDATE()) &lt; 45  
 )  
 SELECT cte.OSID  
 FROM CTE  
 join secmaster s on s.osid=cte.osid  
 WHERE RN = 1  
 ORDER BY EventDate DESC  
END</t>
  </si>
  <si>
    <t>OSID
Symbol
Indcd
Price0
Avol
EventDate
BaseID
BaseTypeID
VersionID
InstrumentID
PeriodicityID
BaseStatusID
BaseEndDate
PctToPivot
PctFromPivot</t>
  </si>
  <si>
    <t>The instrument is not one of the excluded symbols (6722, 6723, 3442, 6724, 6725, or 6730).
*The symbol's average trading volume (`Avol`) is greater than 500.
*The price of the instrument (`Price0`) is greater than $10.
*base status ID is 1
* The base type ID is either 5, 6, 8, or 10.
* The base end date is within 7 days from the current date.
**PctFromPivot** and **PctToPivot**: For base type ID 6, the stock's percentage change from pivot point must be between -15% and 0%, 
  or between 0% and 15%. This condition might relate to specific trading strategies or market conditions.</t>
  </si>
  <si>
    <t>leave it is untill after Data Independence Pattern Project</t>
  </si>
  <si>
    <t xml:space="preserve">[GS] Obejctive:
-
Process:
Note: the script only runs on workdays.
1)        It gathers data from the following tables with the below transformations:
a)        PatternRecDB.dbo.PRDataRecentBase (pr) – recent bases and breakout points from the pattern recognition database, used for technical analysis
b)        Secmaster  (sec) – Stock data
c)        Filtering:
i)        pr.VersionID = 12   - There is only one version in the table, might be redundant
ii)        pr.BaseStatusID = 1   - Base status ID
i)        pr.PeriodicityID = 1  – refers to weekly period
ii)        DATEDIFF(DAY, pr.BaseEndDate, GETDATE()) &lt; 7  - Base end date filtered for the last 7 days, to filter out base with BaseStatus not updated
iii)        pr.BaseTypeID in (5,6,8,10)   - Base types
iii)        sec.Indcd NOT IN (6722, 6723, 3442, 6724, 6725, 6730)  – filtering out irrelevant industry group codes
iv)        sec.Avol &gt; 500  - Current 50-Day Average Volume (1000s) &gt; 500
v)        sec.Price0 &gt; 10  – Stock current price is above 10
iv)        (BaseTypeID != 6   
OR (BaseTypeID = 6 AND pr.PctFromPivot &gt;= -15 AND pr.PctFromPivot &lt;= 0)  --if base type is 6 then price pivoting % must be in the -15 to 0 range
OR (BaseTypeID = 6 AND pr.PctToPivot &gt;= 0 AND pr.PctToPivot &lt;= 15))  --if base type is 6 then price pivoting % must be in the 15 to 0 range
2)        Then a temp table of Instruments are created and merged into the MSBasesFormingArchive table. If no match is identified based on t.OSID = s.InstrumentID AND t.BaseID = s.BaseID AND t.BaseTypeID = s.BaseTypeID  then new records are inserted.
3)        Finally a rank is added to the previous table per OSID ordering based on the eventDate descending and only the first occurrence is kept. Only event dates from the past 45 days are kept.
4)        On the frontend, the following columns are returned (all frontend coded):
        Symbol,
        Name,
        Event date,
        Weekly % Chg vs Pivot,
        Weekly Base Type,
        Weekly Base,
        Current Price,
        Price value change,
        Price % change,
        % OFF High,
        Volume % change vs 50 day,
        50 days average volume (1000s),
        50 days average $ volume (1000s),
        Market capitalization (millions),
        Composite rating,
        EPS rating,
        RS rating,
        A/D rating,
        SMR Rating
        Industry Group Rank
        Industry Name
        IPO date
Orders by eventDate desc
</t>
  </si>
  <si>
    <t>MS_All_ThreeWeeksTight</t>
  </si>
  <si>
    <t xml:space="preserve">CREATE PROCEDURE [dbo].[MS_All_ThreeWeeksTight]     
AS  
BEGIN      
 SET NOCOUNT ON  
 --working day and friday  
 IF(dbo.GetIsWorkingDay() = 1 and datepart(dw, getdate())=6)  
 BEGIN  
  DECLARE @MSPRVersionID int = (SELECT TOP 1 VersionID FROM PatternRecDB.dbo.ProductVersion WHERE ProductName = 'MARKETSMITH');  
  WITH Instruments AS (  
   SELECT rb.InstrumentID,sec.Symbol  
   FROM PatternRecDB.dbo.PRDataRecentBase rb    
   INNER JOIN wondb.dbo.SECMaster sec on rb.InstrumentID = sec.OSID    
   WHERE   rb.IsThreeWeeksTight = 1   
   AND PeriodicityID = 1   
   AND VersionID = @MSPRVersionID   
   AND sec.Indcd NOT IN (6722, 6723, 3442, 6724, 6725, 6730)   
   AND sec.Avol &gt; 500   
   AND sec.Price0 &gt; 10  
  ),  
  InstrumentDates AS (  
   SELECT InstrumentID, Symbol, CONVERT(date, GETDATE()) AS EventDate, GETDATE() AS DateUpdated  
   FROM Instruments  
  )  
  MERGE INTO MSAllTightAreasArchive AS Target  
  USING InstrumentDates AS Source  
  ON Target.OSID = Source.InstrumentID and Target.EventDate = Source.EventDate  
  WHEN NOT MATCHED BY Target THEN  
   INSERT(OSID, Symbol, EventDate, DateUpdated)  
   VALUES(Source.InstrumentID, Source.Symbol, Source.EventDate, Source.DateUpdated);  
 END  
 ;WITH CTE AS (  
  SELECT OSID, EventDate, ROW_NUMBER() OVER (PARTITION BY OSID ORDER BY EventDate DESC) AS RN  
  FROM MSAllTightAreasArchive  
  WHERE DATEDIFF(day, EventDate, GETDATE()) &lt; 90  
 )  
 SELECT OSID  
 FROM CTE  
 WHERE RN = 1  
 ORDER BY EventDate DESC  
END    
  </t>
  </si>
  <si>
    <t>OSID
EventDate
Symbol
Indcd
Price0
Avol
ProductName
VersionID
InstrumentID
PeriodicityID
IsThreeWeeksTight</t>
  </si>
  <si>
    <t>must be a working day and must be on Friday to run the script
IsThreeWeeksTight = 1`
        * `PeriodicityID = 1`
        * `VersionID = @MSPRVersionID`
        * `Indcd NOT IN` (excludes some specific instrument IDs:(6722, 6723, 3442, 6724, 6725, 6730))
        * `Avol &gt; 500`
        * `Price0 &gt; 10`</t>
  </si>
  <si>
    <t xml:space="preserve">[GS] Objective
Stocks within the MarketSmith that have traded tightly for the previous three weeks or more.
Process:
Note: the script only runs on workdays.
1)        It gathers data from the following tables with the below transformations:
a)        PatternRecDB.dbo.ProductVersion – Product version
i)        Fitler: ProductName = 'MARKETSMITH'
b)        PatternRecDB.dbo.PRDataRecentBase (rb) – recent bases and breakout points from the pattern recognition database, used for technical analysis
c)        Secmaster  (sec) – Stock data
d)        Overall filtering:
i)        rb.IsThreeWeeksTight = 1   - 3 weeks tight consolidation pattern
ii)        PeriodicityID = 1   – refers to weekly period
iii)        VersionID = @MSPRVersionID   - product version ID
iv)        sec.Indcd NOT IN (6722, 6723, 3442, 6724, 6725, 6730)   - irrelevant industry codes are excluded
vi)        sec.Avol &gt; 500   - Current 50-Day Average Volume (1000s) &gt; 500
v)        sec.Price0 &gt; 10 – Stock current price above 10
2)        Then a temp table of InstrumentDates is  created and merged into the MSAllTightAreasArchive table. If no match is identified based on Target.OSID = Source.InstrumentID and Target.EventDate = Source.EventDate  then new records are inserted.
3)        Finally a rank is added to the previous table per OSID ordering based on the eventDate descending and only the first occurrence is kept. Only event dates from the past 90 days are kept.
4)        On the frontend, the following columns are returned (All frontend coded):
        Symbol,
        Name,
        Event date,
        Weekly % Chg vs Pivot,
        Weekly pivot week,
        Weekly Base Type,
        Weekly Base,
        Current Price,
        Price $ change,
        Price % change,
        % OFF High,
        Vol % change vs 50 day,
        50 days average vol(1000s),
        50 days average $ volume (1000s),
        Market cap (millions),
        Comp rating,
        EPS rating,
        RS rating,
        A/D rating,
        SMR Rating
        Industry Group Rank
        Industry Name
        IPO date
Orders by eventDate desc
</t>
  </si>
  <si>
    <t>MS_Report_AllRSLineNewHigh</t>
  </si>
  <si>
    <t>CREATE PROCEDURE [dbo].[MS_Report_AllRSLineNewHigh]    AS BEGIN       SET NOCOUNT ON  IF(dbo.GetIsWorkingDay() = 1)  BEGIN   WITH Instruments AS (       SELECT h.OSID as InstrumentID, sec.Symbol     FROM HIGHRS h     INNER JOIN wondb.dbo.SECMaster sec on 
h.OSID = sec.OSID     WHERE h.highflg = 1     AND sec.Indcd NOT IN (6722, 6723, 3442, 6724, 6725, 6730)      AND sec.Avol &gt; 500      AND sec.Price0 &gt; 10    UNION    SELECT h.OSID as InstrumentID, sec.Symbol     FROM HighRSWk h     INNER JOIN wondb.dbo.SEC
Master sec on h.OSID = sec.OSID     WHERE DATEDIFF(DAY, h.date, GETDATE()) = 0     AND sec.Indcd NOT IN (6722, 6723, 3442, 6724, 6725, 6730)      AND sec.Avol &gt; 500      AND sec.Price0 &gt; 10   ),   InstrumentDates AS (    SELECT InstrumentID, Symbol, CONVE
RT(date, GETDATE()) AS EventDate, GETDATE() AS DateUpdated    FROM Instruments   )   MERGE INTO MSAllRSLineNewHighArchive AS Target   USING InstrumentDates AS Source   ON Target.OSID = Source.InstrumentID and Target.EventDate = Source.EventDate   WHEN NOT
 MATCHED BY Target THEN    INSERT(OSID, Symbol, EventDate, DateUpdated)    VALUES(Source.InstrumentID, Source.Symbol, Source.EventDate, Source.DateUpdated);     END    ;WITH CTE AS (   SELECT OSID, EventDate, ROW_NUMBER() OVER (PARTITION BY OSID ORDER BY 
EventDate DESC) AS RN   FROM MSAllRSLineNewHighArchive   WHERE DATEDIFF(day, EventDate, GETDATE()) &lt; 45  )  SELECT OSID  FROM CTE  WHERE RN = 1  ORDER BY EventDate DESC END</t>
  </si>
  <si>
    <t>osid
date
Symbol
Indcd
Price0
Avol
EventDate
highflg</t>
  </si>
  <si>
    <t>highflg = 1
Industry NOT IN (6722, 6723, 3442, 6724, 6725, 6730)
average Avol &gt; 500
price &gt; 10</t>
  </si>
  <si>
    <t xml:space="preserve">[GS] Objective:
-
Process:
Note: the script only runs on workdays
1)        It gathers data from the following tables with the below transformations:
a)        HIGHRS (h)– high relative strength
b)        Secmaster  (sec) – Stock data
c)        Overall filtering:
i)        h.highflg = 1 – relative strength new high reached
ii)        sec.Indcd NOT IN (6722, 6723, 3442, 6724, 6725, 6730)   - irrelevant industry codes are excluded
vii)        sec.Avol &gt; 500   - Current 50-Day Average Volume (1000s) &gt; 500
iii)        sec.Price0 &gt; 10 – Stock current price above 10
2)        Then the following tables are unioned with step 1:
a)        HIGHRSwk (h)– high relative strength weekly
b)        Secmaster  (sec) – Stock data
c)        Overall filtering:
i)        DATEDIFF(DAY, h.date, GETDATE()) = 0 – only today’s dates are included
ii)        sec.Indcd NOT IN (6722, 6723, 3442, 6724, 6725, 6730)   - irrelevant industry codes are excluded
viii)        sec.Avol &gt; 500   - Current 50-Day Average Volume (1000s) &gt; 500
iii)        sec.Price0 &gt; 10 – Stock current price above 10
3)        Then a temp table of InstrumentDates is  created and merged into the MSAllRSLineNewHighArchive table. If no match is identified based on Target.OSID = Source.InstrumentID and Target.EventDate = Source.EventDate  then new records are inserted.
4)        Finally a rank is added to the previous table per OSID ordering based on the eventDate descending and only the first occurrence is kept. Only event dates from the past 45 days are kept.
5)        On the frontend, the following columns are returned (all frontend coded):
        Symbol,
        Name,
        Event date,
        Count (last 45 days),
        Current Price,
        Price $ change,
        Price % change,
        % OFF High,
        Volume % change vs 50 day,
        50 days avg vol (1000s),
        50 days avg $ vol (1000s),
        Market cap (mil),
        Comp rating,
        EPS rating,
        RS rating,
        A/D rating,
        SMR Rating
        Ind Group Rank
        Industry Name
        IPO date
Orders by eventDate desc
</t>
  </si>
  <si>
    <t>MS_Report_TrendTemplate_1_4Month</t>
  </si>
  <si>
    <t xml:space="preserve">-- =============================================  
-- Author:  Linyun  
-- Create date: 7/13/2021  
-- Description: Get Trend Template list  
-- =============================================  
CREATE PROCEDURE [dbo].[MS_Report_TrendTemplate_1_4Month]  
AS  
BEGIN  
 SET NOCOUNT ON;  
 SELECT s.OSID  
 FROM SECMaster s  
 JOIN PriceChangesView pc ON s.OSID = pc.osid  
 JOIN HistDailyItems h ON s.OSID = h.osid AND h.ItemID = 4058  
 WHERE s.Rlst &gt;= 70  
 AND s.CountryCode = 1  
 AND pc.lo52p &gt;= 30  
 AND pc.hi1yrp &gt;= -25  
 AND s.Price0 &gt; 5  
 AND s.Indcd NOT IN (6722,6725,6723,3442,6724)  
 AND   
 (  
  (h.wk35 &lt;= h.wk65 AND h.wk5 &gt; h.wk15 AND h.wk15 &gt; h.wk25)   
  OR  
  (h.wk55 &lt;= h.wk85 AND h.wk5 &gt; h.wk15 AND h.wk15 &gt; h.wk25 AND h.wk25 &gt; h.wk35)   
  OR  
  (h.wk75 &lt;= h.wk105 AND h.wk5 &gt; h.wk15 AND h.wk15 &gt; h.wk25 AND h.wk25 &gt; h.wk35 AND h.wk35 &gt; h.wk45 AND h.wk45 &gt; h.wk55 AND h.wk55 &gt; h.wk65 AND h.wk65 &gt; h.wk75)  
  OR  
  (h.wk90 &lt;= h.wk120 AND h.wk5 &gt; h.wk15 AND h.wk15 &gt; h.wk25 AND h.wk25 &gt; h.wk35 AND h.wk35 &gt; h.wk45 AND h.wk45 &gt; h.wk55 AND h.wk55 &gt; h.wk65 AND h.wk65 &gt; h.wk75 AND h.wk75 &gt; h.wk85 AND h.wk85 &gt; h.wk95)  
 )  
END  </t>
  </si>
  <si>
    <t>osid
hi1yrp
lo52p
Indcd
Price0
Rlst
CountryCode
itemid
wk5
wk15
wk25
wk35
wk45
wk55
wk65
wk75
wk85
wk90
wk95
wk105
wk120</t>
  </si>
  <si>
    <t>1. `s.Rlst &gt;= 70`: ensures the stock has at least 70% of its shares held by institutional investors.
2. `s.CountryCode = 1`: filters for stocks from country code 1 (likely a specific region or market).
3. `pc.lo52p &gt;= 30`: checks if the stock's low price over the past 52 weeks is greater than or equal to $30.
4. `pc.hi1yrp &gt;= -25`: ensures the stock's high price over the past year is less than or equal to a decrease of 25%.
5. `s.Price0 &gt; 5`: filters for stocks with an initial price greater than $5.
* A rising trend over a specific period (e.g., weeks 35-65 or 55-85).
* The upward momentum has continued and strengthened.
* The trend has been confirmed by the prices at earlier points in time.
for example: 
The stock's price at week 35 is less than or equal to the price at week 65 (indicating a rising trend).
                + The price at week 5 is greater than the price at week 15 (suggesting an upward momentum).
                + The price at week 15 is greater than the price at week 25 (confirming the upward movement).</t>
  </si>
  <si>
    <t xml:space="preserve">[GS] Obejctive
-
Process:
1)        It gathers data from the following tables with the below transformations:
a)        SECMaster (s) – stock data
b)        PriceChangesView  (pc)- historic price changes
c)        HistDailyItems (h) – Price history for different points in time
d)        Filtering:
i)        h.ItemID = 4058  - report ID that determines the type of data returned for each OSID
ii)         s.Rlst &gt;= 70  - ensures the stock has at least 70% of its shares held by institutional investors
iii)         s.CountryCode = 1   - filters for stocks from country code 1 (likely a specific region or market)
iv)         pc.lo52p &gt;= 30  - checks if the stock's low price over the past 52 weeks is greater than or equal to $30
v)         pc.hi1yrp &gt;= -25  - ensures the stock's high price over the past year is less than or equal to a decrease of 25%.
vi)         s.Price0 &gt; 5  - filters for stocks with an initial price greater than $5.
vii)         s.Indcd NOT IN (6722,6725,6723,3442,6724)  - Industry codes excluded
viii)        (  
(h.wk35 &lt;= h.wk65 AND h.wk5 &gt; h.wk15 AND h.wk15 &gt; h.wk25)   *
OR  
ix)          (h.wk55 &lt;= h.wk85 AND h.wk5 &gt; h.wk15 AND h.wk15 &gt; h.wk25 AND h.wk25 &gt; h.wk35) *
OR  
x)          (h.wk75 &lt;= h.wk105 AND h.wk5 &gt; h.wk15 AND h.wk15 &gt; h.wk25 AND h.wk25 &gt; h.wk35 AND h.wk35 &gt; h.wk45 AND h.wk45 &gt; h.wk55 AND h.wk55 &gt; h.wk65 AND h.wk65 &gt; h.wk75)  *
OR  
xi)          (h.wk90 &lt;= h.wk120 AND h.wk5 &gt; h.wk15 AND h.wk15 &gt; h.wk25 AND h.wk25 &gt; h.wk35 AND h.wk35 &gt; h.wk45 AND h.wk45 &gt; h.wk55 AND h.wk55 &gt; h.wk65 AND h.wk65 &gt; h.wk75 AND h.wk75 &gt; h.wk85 AND h.wk85 &gt; h.wk95)  *
) 
* A rising trend over a specific period (e.g., weeks 35-65 or 55-85).
* The upward momentum has continued and strengthened.
* The trend has been confirmed by the prices at earlier points in time.
for example: 
The stock's price at week 35 is less than or equal to the price at week 65 (indicating a rising trend).
                + The price at week 5 is greater than the price at week 15 (suggesting an upward momentum).
                + The price at week 15 is greater than the price at week 25 (confirming the upward movement).
2)        On the frontend, the following columns are returned (All frontend coded):
        Symbol,
        Name,
        Current Price,
        Price $ change,
        Price % change,
        % OFF High,
        Vol % change vs 50 day,
        50 day avg volume (1000s),
        50 days average $ vol (1000s),
        Market cap (millions),
        Comp rating,
        EPS rating,
        RS rating,
        A/D rating,
        SMR Rating
        Ind Group Rank
        Industry Name
        IPO date
</t>
  </si>
  <si>
    <t xml:space="preserve">[GH] The referenced SPROC only returns OSIDs but the frontend features many other columns. The additional query would need to be identified.
The referenced view, "PriceChangesView"  contains additional calculations and filtering such as:
- IIF (g.yrlo   &lt;&gt; 0, (g.price - g.yrlo)    * 100.0 / g.yrlo,   NULL) AS lo52p  
- IIF (g.yrhi   &lt;&gt; 0, (g.price0 - g.yrhi)   * 100.0 / g.yrhi,   NULL) AS hi1yrp
</t>
  </si>
  <si>
    <t>Extended Stocks Report</t>
  </si>
  <si>
    <t>[GH] report to be deleted.</t>
  </si>
  <si>
    <t>MS_G250_StocksBreakingDown</t>
  </si>
  <si>
    <t xml:space="preserve">CREATE PROCEDURE [dbo].[MS_G250_StocksBreakingDown]  
AS  
BEGIN  
 SET NOCOUNT ON;  
 DECLARE @maxDate DATETIME   
 SELECT @maxDate = MAX(CreatedDate)   
 FROM MSBookDB.dbo.MS_AvoidList WITH (NOLOCK);  
 SELECT  
  r.Symbol,  
  SumScreenResultId,  
  r.OSID,  
  CreatedDate,  
  CreatedBy,  
  AT_Flag,  
  Compositi,  
  r.Avdolv,  
  r.Price0,  
  GRPRNKD  
 FROM MSBookDB.dbo.MS_AvoidList r  
  INNER JOIN Getrsm1 g on r.OSID = g.OSID  
 WHERE r.CreatedDate = @maxDate  
 ORDER BY g.Coname ASC  
END  
  --xxxxx--  </t>
  </si>
  <si>
    <t>OSID
Coname
SumScreenResultId
Symbol
AT_Flag
Compositi
Avdolv
Price0
GRPRNKD
CreatedDate
CreatedBy</t>
  </si>
  <si>
    <t>MS_Report_Ants</t>
  </si>
  <si>
    <t>-- =============================================  
-- Author:  Easter  
-- Create date: 8/28/2023  
-- Description: Generate MS Ants report list  
-- =============================================  
CREATE PROCEDURE [dbo].[MS_Report_Ants]  
@asofdate2 DATE = NULL  
AS  
BEGIN  
 /* EXAMPLE:  for developer self-testing  
  exec  [dbo].[MS_Report_Ants] -- current date  
  exec  [dbo].[MS_Report_Ants] '2023-08-28' -- specific date  
 */  
 -- prevent parameter sniffing: https://stackoverflow.com/questions/440944/sql-server-query-fast-but-slow-from-procedure  
 DECLARE @asofdate DATE  
 SET @asofdate = @asofdate2  
 IF (@asofdate IS NULL)  
  SELECT @asofdate = GETDATE()   
 DECLARE @DatesRank Table(  
  Date date,  
  RN int  
 );  
 ;WITH Top16Dates AS (  
  SELECT DISTINCT TOP 16 Date   
  FROM sdhsftmp s WITH (NOLOCK)  
  WHERE NOT EXISTS (SELECT 1 FROM Holidays h WHERE s.Date = h.dholiday)  
  AND Date &lt;= @asofdate  
  ORDER BY Date DESC  
 ),  
 DatesRank AS (  
  SELECT Date, ROW_NUMBER() OVER (ORDER BY Date DESC) RN  
  FROM Top16Dates  
 )  
 INSERT INTO @DatesRank  
 SELECT * FROM DatesRank;  
 SELECT @asofdate = MAX(Date) FROM @DatesRank;  
 TRUNCATE TABLE dbo.MSAntsPriceCache  
 INSERT INTO MSAntsPriceCache(OSID, Symbol, Date, DateRank, PRICE, VOLUME)  
 SELECT s.osid, g.Symbol, s.date, dr.RN, s.price,s.volume  
 FROM sdhsftmp s WITH (NOLOCK)  
 JOIN getrsm1 g WITH (NOLOCK) ON s.OSID = g.OSID  
 JOIN SECData sd WITH (NOLOCK) ON s.OSID = sd.OSID  
 JOIN SECMaster sm WITH(NOLOCK)ON s.OSID = sm.OSID   
 JOIN cs_AveVolumesView a WITH (NOLOCK) ON s.OSID = a.OSID  
 JOIN @DatesRank dr ON dr.Date = s.Date  
 WHERE sd.typ IN (1, 2, 3)   
 AND a.avdolv &gt;= 15000000  
 -- IBDDC-42227 remove all ETFs  
 AND sm.Indcd &lt;&gt; 6722  
 PRINT 'price cach loaded'  
 ;WITH Price AS (  
  SELECT s.*,  
  LAG(s.price, 1, 0) OVER (PARTITION BY s.osid ORDER BY s.date) AS prev_price,  
  LAG(s.price, 15, 0) OVER (PARTITION BY s.osid ORDER BY s.date) AS price16  
  FROM MSAntsPriceCache s WITH (NOLOCK)  
  JOIN @DatesRank d  ON s.Date = d.Date  
 ),  
 PriceIncreaseFlag AS (  
  SELECT osid, Symbol, date, price, volume,  
    CASE WHEN price &gt; prev_price THEN 1 ELSE 0 END AS price_increase_flag  
  FROM Price WHERE DateRank &lt; 16  
 ),  
 Criteria1 AS (  
  SELECT osid, Symbol  
  FROM PriceIncreaseFlag  
  GROUP BY osid , Symbol  
  HAVING SUM(price_increase_flag) &gt;= 12  
 ),  
 Avg15Volume AS (  
  SELECT s.osid, AVG(volume) AS avg15volume  
  FROM Price s  
  WHERE s.DateRank &lt; 16  
  GROUP BY s.osid   
 ),  
 Criteria2 AS (  
  SELECT a.osid  
  FROM Avg15Volume a  
  JOIN getrsm1 g WITH (NOLOCK) ON a.osid = g.osid  
  WHERE  CAST(a.avg15volume AS float)/ NULLIF(CAST(g.Avol AS float),0) &gt; 1.2  
 ),  
 Criteria3 AS (  
  SELECT osid, price, price16  
  FROM Price   
  WHERE DateRank = 1 and price /  NULLIF(price16,0) &gt; 1.2  
  AND price &gt;= 10  
 )  
 SELECT c1.OSID, c1.Symbol,  @asofdate AS EventDate, GETDATE() AS DateUpdated  
 INTO #AntsDates  
 FROM Criteria1 c1  
 INNER JOIN Criteria2 c2 ON c1.osid = c2.osid  
 INNER JOIN Criteria3 c3 ON c1.osid = c3.osid   
 PRINT 'ants calculation done'  
 MERGE INTO MSAntsArchive AS Target  
 USING #AntsDates AS Source  
 ON Target.OSID = Source.OSID and Target.EventDate = Source.EventDate  
 WHEN MATCHED THEN  
  UPDATE SET Target.OSID = Source.OSID, Target.Symbol = Source.Symbol, Target.EventDate = Source.EventDate,   
    Target.DateUpdated = Source.DateUpdated  
 WHEN NOT MATCHED BY Target THEN  
  INSERT(OSID, Symbol, EventDate, DateUpdated)  
  VALUES(Source.OSID, Source.Symbol, Source.EventDate, Source.DateUpdated);  
 PRINT 'merged into ants archive'  
 ;WITH CTE AS (  
  SELECT m.OSID, MAX(EventDate) EventDate  
  FROM MSAntsArchive m   
  JOIN cs_AveVolumesView a WITH (NOLOCK) ON m.OSID = a.OSID  
  WHERE EventDate &gt;= DATEADD(month, -6, GETDATE())  
  AND a.avdolv &gt;= 15000000  
  GROUP BY m.OSID  
 )  
 SELECT OSID  
 FROM CTE  
 ORDER BY EventDate DESC  
END</t>
  </si>
  <si>
    <t>osid
Typ
Symbol
Avol
date
price
volume
Indcd
EventDate
dHoliday
avdolv
DateRank</t>
  </si>
  <si>
    <t xml:space="preserve">[GS] Obejctive:
The Ants Indicator identifies unusually high daily price strength over a trailing 3-week period. The indicator, developed by David Ryan while working as a portfolio manager for William O'Neil, is a sign of strong institutional accumulation over a short period of time. Many model stocks have displayed this characteristic at points during their biggest moves.
Process:
1)        First it identifies the latest 16 days from:
a)        sdhsftmp (s) – table containing historic price statistics for each instrument.
i)        Filter: Holidays are excluded. Dates are included until current date.
2)        Then a rank is added with ordered by date descending and inserted into the “DatesRank” temp table
3)        @asofdate variable is updated with the last date returned from the previous table
4)        Then MSAntsPriceCache table is truncated and updated with data from the following tables:
a)        Sdhsftmp (s) – table containing historic price statistics for each instrument
b)        getrsm1 (g) - Stock data originated from Secmaster – potentially redundant.
c)        SECData (sd) – Company data such as Headquarter location or sector.
d)        SECMaster (sm) – Stock data (e.g. price, volume, yearly high etc.)
e)        cs_AveVolumesView – Formatted average volumes
f)        @DatesRank – last 16 days prepared in step 1 and 2
Filters applied:
i)        sd.typ IN (1, 2, 3)   - 
ii)         a.avdolv &gt;= 15000000  - Current 50- Day Average Daily $ Volume (1000s) is at least 15.000.000  
iii)         sm.Indcd &lt;&gt; 6722  - Industry code is not 6722
5)        Then “price” temp table is created with the previous day’s close price and the close price 16 days ago.
6)        Temp table “PriceIncreaseFlag” is created from “price” flagging where the current price increased compared to the previous day’s close price. Only dateranks &lt;16 are included.
7)        “Criteria1” is created from the previous table, with OSIDs and Symbols that have in total at least 12 days where the price increased
8)        “Avg15Volume” temp table is created to calculate the 15 days volume for each OSID.
9)        “Criteria2” is created from “Avg15Volume”, which only includes OSIDs where the ratio of 15 days average volume / Current 50-Day Average Volume (1000s) is greater than 1.2
10)        “Criteria3” is created from “price”, which returns records where the most recent date available and where the ratio of the last close price / close price 16 days ago is greater than 1.2
11)        Then Criteria1, Criteria2 and Criteria3 is joined and inserted into “AntsDates” temp table.
12)        Based on OSID and eventsdate, “AntsDates” is merged into “MSAntsArchive”. Where a match is found, records are updated, where no match is found, new records are inserted. 
13)        Finally, OSID and Max(eventDate) is returned from
a)        MSAntsArchive (m)  - Ants indicators developed in previous steps
b)        cs_AveVolumesView (a) – Formatted volume data
Filters:
i)        EventDate is within the last 6 months
ii)        A.avdolv &gt;= 15000000 - Current 50- Day Average Daily $ Volume (1000s) &gt;= 15.000.000
14)        The frontend report returns the following columns (All frontend coded):
i)        Symbol,
ii)        Name,
iii)        Event date,
iv)        Count (last 6 months)
v)        Current Price,
vi)        Price $ change,
vii)        Price % change,
viii)        % OFF High,
ix)        Vol % change vs 50 day,
x)        50 days average vol (1000s),
xi)        50 days average $ vol (1000s),
xii)        Market cap (millions),
xiii)        Comp rating,
xiv)        EPS rating,
xv)        RS rating,
xvi)        A/D rating,
xvii)        SMR Rating
xviii)        Ind Group Rank
xix)        Industry Name
xx)                IPO date
Orders by EventDate DESC.
</t>
  </si>
  <si>
    <t>[GH] The referenced SPROC returns less columns than featured on the frontend report.
It is not clear why the GetRsm1 view is created in the first place. it returns the columns of secmaster, with one additional casting of Avol to int. There is a filter applied on OSID &lt; 2.000.000 but the MAX(OSID) is 999.999
Referenced view cs_AveVolumesView includes value formatting (*100)</t>
  </si>
  <si>
    <t>Report Name</t>
  </si>
  <si>
    <t>Top 150 EPS Rating Stocks</t>
  </si>
  <si>
    <t xml:space="preserve">CREATE PROCEDURE [dbo].[pr_MS_DG_GetAccDistStocksMovingUp]  
AS  
SET NOCOUNT ON  
DECLARE @top INT  
    SET @top = 100  
 SELECT TOP (@top) Symbol, CoName, ExchName, cRnk, pRnk, Price, PChg,  
   VolChg, AVol, Epsrnk, Rlst, Smr, Comp  
   FROM (  
     SELECT TOP 100 Z.symbol, Z.coname,Z.exchname,Z.cRnk, Z.pRnk, Z.price, Z.PChg, Z.volChg,   
       Z.avol, Z.EPSrnk, Z.Rlst, Z.SMR, Z.comp, Z.currNumRnk, Z.currNumOrder, Z.priorNumOrder   
       FROM  (  
         SELECT TOP 100 Percent       
           G.Symbol as 'symbol',   
           G.Coname as 'coname',   
           CASE WHEN G.exchcd=1 THEN 'NYSE' WHEN G.exchcd=2 THEN 'AMEX' ELSE ''  END AS 'exchname' ,   
           G.accdis AS 'cRnk',   
           D.priorRnk AS 'pRnk',   
           G.price0 AS 'price',   
           (G.price0 - G.price) AS 'PChg',   
           A.volPctChg as 'volChg',  
           A.avol,  
           CASE WHEN G.epsrnk=0 THEN 'na' ELSE cast(G.epsrnk as varchar(3)) END AS 'epsrnk',   
           G.rlst,   
           CASE WHEN G.smrl='' THEN 'N/A' ELSE cast(G.smrl as varchar(3)) END AS 'smr',  
           --Changed to show difference only when a letter is changed, not between + and - in same letter  
           CASE G.accdis   
             WHEN 'A+' THEN 1  
             WHEN 'A'  THEN 1  
             WHEN 'A-' THEN 1  
             WHEN 'B+' THEN 2  
             WHEN 'B'  THEN 2  
             WHEN 'B-' THEN 2  
             WHEN 'C+' THEN 3  
             WHEN 'C'  THEN 3  
             WHEN 'C-' THEN 3  
             WHEN 'D+' THEN 4  
             WHEN 'D'  THEN 4  
             WHEN 'D-' THEN 4  
             WHEN 'E'  THEN 5  
           ELSE NULL  
           END as 'currNumRnk',  
           CASE G.accdis   
             WHEN 'A+' THEN '1'  
             WHEN 'A'  THEN '2'  
             WHEN 'A-' THEN '3'  
             WHEN 'B+' THEN '4'  
             WHEN 'B'  THEN '5'  
             WHEN 'B-' THEN '6'  
             WHEN 'C+' THEN '7'  
             WHEN 'C'  THEN '8'  
             WHEN 'C-' THEN '9'  
             WHEN 'D+' THEN '10'  
             WHEN 'D'  THEN '11'  
             WHEN 'D-' THEN '12'  
             WHEN 'E'  THEN '13'  
           ELSE 'N/A'   
           END as 'currNumOrder',  
           D.priorNumRnk as 'priorNumRnk',  
           D.priorNumOrder,  
           CASE WHEN M.smartSelect is NULL THEN 'na' ELSE cast(M.smartSelect as varchar(3)) END AS 'comp'   
           FROM getrsm1 G   
           INNER JOIN dgRPTAccDis D ON G.osid=D.osid   
           INNER JOIN avolView A ON G.osid = A.osid  
           --INNER JOIN  dlgBook DB ON G.osid=DB.osid  
           INNER JOIN cs_AveVolumesView av ON G.OSID = av.osid  
           INNER JOIN mainFrameStockRatings M ON G.osid=M.osid, thetime W  
          WHERE (G.exchcd = 1 OR G.exchcd=2)  
          --AND  DB.blubk = 1   
          AND g.Price0 &gt;= 5      
          AND g.Price0 * g.CAPTL &gt;= 100000      
          AND av.avdolv &gt;= 500000    
          AND  G.accDis &lt;&gt; ''  
          ORDER BY G.accdis  
       ) Z  
      WHERE isnumeric(Z.currNumRnk) = 1   
        AND isnumeric(Z.priorNumRnk)=1   
        AND Z.currNumRnk &lt; Z.priorNumRnk  
      ORDER BY Z.currNumRnk, Z.currNumOrder ASC, Z.priorNumOrder DESC, Z.coname ASC  
      UNION  
     SELECT  TOP 100 Z.symbol, Z.coname,Z.exchname,Z.cRnk, Z.pRnk, Z.price, Z.PChg, Z.volChg, Z.avol,   
       Z.EPSrnk, Z.Rlst, Z.SMR,Z.comp, Z.currNumRnk, Z.currNumOrder, Z.priorNumOrder   
       FROM  (  
         SELECT TOP 100 PERCENT           
           G.Symbol as 'symbol',   
           G.Coname as 'coname',   
           'NASDAQ' as 'exchname',  
           G.accdis AS 'cRnk',   
           D.priorRnk AS 'pRnk',   
           G.price0 AS 'price',   
           (G.price0 - G.price) AS 'PChg',    
           A.volPctChg as 'volChg',     
           A.avol,  
           CASE WHEN G.epsrnk=0 THEN 'na' ELSE cast(G.epsrnk as varchar(3)) END AS 'epsrnk',   
           G.Rlst,  
           CASE WHEN G.smrl='' THEN 'N/A' ELSE G.smrl END AS 'smr',  
           --Changed to show difference only when a letter is changed, not between + and - in same letter  
           CASE G.accdis   
             WHEN 'A+' THEN 1  
             WHEN 'A'  THEN 1  
             WHEN 'A-' THEN 1  
             WHEN 'B+' THEN 2  
             WHEN 'B'  THEN 2  
             WHEN 'B-' THEN 2  
             WHEN 'C+' THEN 3  
             WHEN 'C'  THEN 3  
             WHEN 'C-' THEN 3  
             WHEN 'D+' THEN 4  
             WHEN 'D'  THEN 4  
             WHEN 'D-' THEN 4  
             WHEN 'E'  THEN 5  
           ELSE NULL  
           END as 'currNumRnk',  
           CASE G.accdis   
             WHEN 'A+' THEN '1'  
             WHEN 'A'  THEN '2'  
             WHEN 'A-' THEN '3'  
             WHEN 'B+' THEN '4'  
             WHEN 'B'  THEN '5'  
             WHEN 'B-' THEN '6'  
             WHEN 'C+' THEN '7'  
             WHEN 'C'  THEN '8'  
             WHEN 'C-' THEN '9'  
             WHEN 'D+' THEN '10'  
             WHEN 'D'  THEN '11'  
             WHEN 'D-' THEN '12'  
             WHEN 'E'  THEN '13'  
           ELSE 'N/A'  
           END as 'currNumOrder',  
           D.priorNumRnk as 'priorNumRnk',  
           D.priorNumOrder,  
           CASE WHEN M.smartSelect is NULL THEN 'na' ELSE cast(M.smartSelect as varchar(3)) END AS 'comp'   
           FROM getrsm1 G   
           INNER JOIN dgRPTAccDis D ON G.osid=D.osid   
           INNER JOIN avolView A ON G.osid = A.osid  
           --INNER JOIN  dlgBook DB ON G.osid=DB.osid   
           INNER JOIN cs_AveVolumesView av ON G.OSID = av.osid  
           INNER JOIN mainFrameStockRatings M ON G.osid=M.osid, thetime W  
          WHERE G.exchcd &gt;= 80   
          AND g.Price0 &gt;= 5      
          AND g.Price0 * g.CAPTL &gt;= 100000      
          AND av.avdolv &gt;= 500000    
          --AND DB.grnbk = 1   
          AND G.accDis &lt;&gt; ''  
       ) Z  
      WHERE Z.currNumRnk &lt; Z.priorNumRnk  
      ORDER BY Z.currNumRnk, Z.currNumOrder ASC, Z.priorNumOrder DESC, Z.coname ASC  
  ) x  
ORDER BY currNumRnk, currNumOrder ASC, priorNumOrder DESC, coname ASC  
SET NOCOUNT OFF  
  --xxxxx--  </t>
  </si>
  <si>
    <t>OSID
Symbol
Coname
Price0
Price
Captl
Epsrnk
Rlst
AccDis
EXCHCD
Smrl
SmartSelect
avdolv
avol
VolPctChg
priorRnk
priorNumRnk
priorNumOrder</t>
  </si>
  <si>
    <t>CREATE PROCEDURE [dbo].[MS_Report_NASDAQShortInterest]  
AS  
BEGIN  
 SET NOCOUNT ON;  
 SELECT TOP 100  
  G.symbol as 'symbol',  
  G.coname,  
  RM.value as 'Short Vol',  
  D.pFloat as 'percentFloat',  
  D.shrt as 'current',  
  D.shrt1 as 'one month',  
  D.shrt2 as 'two months',  
  d.shrtpchng as 'percent change'  
 FROM getrsm1 G  
  INNER JOIN dgRPTShrt D ON G.osid=D.osid  
  INNER JOIN rsmisc RM ON G.osid=RM.osid  
  INNER JOIN cs_AveVolumesView av ON G.OSID = av.osid  
 WHERE G.exchcd&gt;=80  
  AND RM.itemID=478  
  AND RM.value&gt;0  
  AND g.Price0 &gt;= 5  
  AND g.Price0 * g.CAPTL &gt;= 100000  
  AND av.avdolv &gt;= 500000  
 ORDER BY cast(D.shrt as decimal(5,2)) DESC, G.coname ASC  
END  
  --xxxxx--</t>
  </si>
  <si>
    <t>indcd
osid_cnt
OSID
Symbol
Coname
Price0
Price
Captl
GrpRnk
IndChg1D
IndChg13W
IndChgYTD
Grnk13</t>
  </si>
  <si>
    <t>IndexSymbol
OSID
IndChg1D
IndChg5D
IndChg4W
IndChg8W
IndChgQTD
IndChg13W
IndChg26W
IndChgYTD
IndChg52W
Symbol
Coname
Price0</t>
  </si>
  <si>
    <t>osid
itemid
wk1
wk2
wk3
Price0
Epsrnk
Avol
YrHi
SmartSelect
Rlst</t>
  </si>
  <si>
    <t>---Text -------------------------------------------------------------------------------------------------------------------------------------------------------------------------------------------------------------------------------------------------------
--------         -- HISTORY: -- 2006.04.12 An Phu Modified code to go to MasterServer to get the CS items because it is not --      guarenteed to exists the new configuration (for wonda 5.3).  Also, converted to  --      ANSI style joins. -- 2010.05.13 WJ
  Modify procedure to include optional parameter to include domestic stocks without options per bug 25977 CREATE     PROCEDURE [dbo].[OptScreenIPO]  @includeStocksWithoutOptions BIT = 'false' AS BEGIN  SET NOCOUNT ON      -- commencing data faking project
 per Genry      -- 2004.08.11    An Phu    DECLARE @pctOfDay FLOAT -- fraction of trading day elapsed        -- used to estimate total daily volume        -- from real time current volume  declare @lastYear int  set @lastYear = datepart(yyyy, getdate()) -
 10   --print @lastYear  SELECT @pctOfDay = CONVERT( FLOAT, DATEDIFF( mi,         CONVERT( DATETIME, '06:50:00' ),        CONVERT( DATETIME, CONVERT( VARCHAR(30), GETDATE(), 108) ) )        ) / 390    IF @pctOfDay &gt; 1   SET @pctOfDay = 1  IF @PctOfDay &lt; 0
   SET @pctOfDay = 0     CREATE TABLE #Options(   [hSym] [varchar](20) NOT NULL,   [OSID] [int] NOT NULL,   [Symbol] [varchar](20) NOT NULL,   [AMEX] [int] NOT NULL,   [CBOE] [int] NOT NULL,   [ISE] [int] NOT NULL,   [PHLX] [int] NOT NULL,   [PSE] [int] N
OT NULL,   [OptAVol] [int] NULL,   [OptAVolCall] [int] NULL,   [OptAVolPut] [int] NULL,   [Indcd] [int] NOT NULL,   [Coname] [varchar](150) NULL,   [Price0] [decimal](12, 3) NOT NULL,   [Volum0] [int] NOT NULL,   [High0] [decimal](12, 3) NOT NULL,   [Low0
] [decimal](12, 3) NOT NULL,   [Price] [decimal](12, 3) NOT NULL,   [Volum] [int] NOT NULL,   [High] [decimal](12, 3) NOT NULL,   [Low] [decimal](12, 3) NOT NULL,   [Captl] [int] NOT NULL,   [Epsrnk] [int] NOT NULL,   [Rlst] [int] NOT NULL,   [Dgrt] [int]
 NOT NULL,   [Grprnk] [int] NOT NULL,   [GrpRnkLetter] [varchar](2) NULL,   [PrErn] [decimal](10, 0) NULL,   [Avol] [int] NOT NULL,   [Shrt] [decimal](6, 2) NOT NULL,   [AccDis] [varchar](3) NULL,   [AccDisSortNum] [int] NULL,   [FiftyD] [decimal](12, 3) 
NOT NULL,   [TwoHun] [decimal](12, 3) NOT NULL,   [YrHi] [decimal](12, 3) NOT NULL,   [YrLo] [decimal](12, 3) NOT NULL,   [DJI] [tinyint] NOT NULL,   [DJT] [tinyint] NOT NULL,   [DJU] [tinyint] NOT NULL,   [SP500F] [tinyint] NOT NULL,   [SP100F] [tinyint]
 NOT NULL,   [SP600F] [tinyint] NOT NULL,   [MIDCAP] [tinyint] NOT NULL,   [RU1THF] [tinyint] NOT NULL,   [RU2THF] [tinyint] NOT NULL,   [RU25TF] [tinyint] NOT NULL,   [RUMCTF] [tinyint] NOT NULL,   [RUVATF] [tinyint] NOT NULL,   [RUGRTF] [tinyint] NOT NU
LL,   [RUMCVF] [tinyint] NOT NULL,   [RUMCGF] [tinyint] NOT NULL,   [EXCHCD] [tinyint] NOT NULL,   [BIGCBY] [tinyint] NOT NULL,   [BIGCSL] [tinyint] NOT NULL,   [BIGCFB] [tinyint] NOT NULL,   [BIGCUF] [tinyint] NOT NULL,   [NSMIBY] [tinyint] NOT NULL,   [
NSMISL] [tinyint] NOT NULL,   [PSEF] [tinyint] NOT NULL,   [SplitFactor] [decimal](5, 2) NULL,   [SplitFactor1] [decimal](5, 2) NULL,   [PriceDate] [datetime] NOT NULL,   [FiscalMonthEnd] [int] NOT NULL,   [Captl2] [int] NULL,   [Float1] [int] NULL,   [Pc
tOfIndex] [float] NULL,   [Smrl] [varchar](1) NULL,   [Smrn] [tinyint] NULL,   [EstEps] [float] NULL,   [PrevVolum0] [int] NULL,   [Nasdaq100F] [tinyint] NULL,   [PctOfSP500] [float] NULL,   [PctOfNsd100] [float] NULL,   [CIK] [varchar](15) NULL,   [Cusip
] [varchar](15) NULL,   [NewIssueDate] [datetime] NULL,   [EffectiveDate] [datetime] NULL,   [NewIssuePrice] [decimal](12, 3) NULL,   [IPOFlag] [tinyint] NULL,   [ArticleFlag] [tinyint] NULL,   [CEOFlag] [tinyint] NULL,   [ResearchFlag] [tinyint] NOT NULL
  ) ON [PRIMARY]       IF @includeStocksWithoutOptions = 'true'     BEGIN   INSERT INTO #Options(hSym,OSID,Symbol,AMEX,CBOE,ISE,PHLX,PSE,OptAVol,OptAVolCall,OptAVolPut,Indcd,Coname,Price0,Volum0,High0,Low0,Price,    Volum,High,Low,Captl,Epsrnk,Rlst,Dgrt,G
rprnk,GrpRnkLetter,PrErn,Avol,Shrt,AccDis,AccDisSortNum,FiftyD,TwoHun,YrHi,YrLo,DJI,    DJT,DJU,SP500F,SP100F,SP600F,MIDCAP,RU1THF,RU2THF,RU25TF,RUMCTF,RUVATF,RUGRTF,RUMCVF,RUMCGF,EXCHCD,BIGCBY,BIGCSL,BIGCFB,BIGCUF,    NSMIBY,NSMISL,PSEF,SplitFactor,Split
Factor1,PriceDate,FiscalMonthEnd,Captl2,Float1,PctOfIndex,Smrl,Smrn,EstEps,PrevVolum0,Nasdaq100F,    PctOfSP500,PctOfNsd100,CIK,Cusip,NewIssueDate,EffectiveDate,NewIssuePrice,IPOFlag,ArticleFlag,CEOFlag,ResearchFlag)   SELECT hSym,OSID,v.Symbol,AMEX,CBOE,
ISE,PHLX,PSE,OptAVol,OptAVolCall,OptAVolPut,Indcd,Coname,Price0,Volum0,High0,Low0,Price,    Volum,High,Low,Captl,Epsrnk,Rlst,Dgrt,Grprnk,GrpRnkLetter,PrErn,Avol,Shrt,AccDis,AccDisSortNum,FiftyD,TwoHun,YrHi,YrLo,DJI,    DJT,DJU,SP500F,SP100F,SP600F,MIDCAP,
RU1THF,RU2THF,RU25TF,RUMCTF,RUVATF,RUGRTF,RUMCVF,RUMCGF,EXCHCD,BIGCBY,BIGCSL,BIGCFB,BIGCUF,    NSMIBY,NSMISL,PSEF,SplitFactor,SplitFactor1,PriceDate,FiscalMonthEnd,Captl2,Float1,PctOfIndex,Smrl,Smrn,EstEps,PrevVolum0,Nasdaq100F,    PctOfSP500,PctOfNsd100,
CIK,Cusip,NewIssueDate,EffectiveDate,NewIssuePrice,IPOFlag,ArticleFlag,CEOFlag,ResearchFlag   FROM dbo.OptMSGetrsm1View v with (nolock)  END  ELSE  BEGIN   INSERT INTO #Options(hSym,OSID,Symbol,AMEX,CBOE,ISE,PHLX,PSE,OptAVol,OptAVolCall,OptAVolPut,Indcd,C
oname,Price0,Volum0,High0,Low0,Price,    Volum,High,Low,Captl,Epsrnk,Rlst,Dgrt,Grprnk,GrpRnkLetter,PrErn,Avol,Shrt,AccDis,AccDisSortNum,FiftyD,TwoHun,YrHi,YrLo,DJI,    DJT,DJU,SP500F,SP100F,SP600F,MIDCAP,RU1THF,RU2THF,RU25TF,RUMCTF,RUVATF,RUGRTF,RUMCVF,RU
MCGF,EXCHCD,BIGCBY,BIGCSL,BIGCFB,BIGCUF,    NSMIBY,NSMISL,PSEF,SplitFactor,SplitFactor1,PriceDate,FiscalMonthEnd,Captl2,Float1,PctOfIndex,Smrl,Smrn,EstEps,PrevVolum0,Nasdaq100F,    PctOfSP500,PctOfNsd100,CIK,Cusip,NewIssueDate,EffectiveDate,NewIssuePrice,
IPOFlag,ArticleFlag,CEOFlag,ResearchFlag)   SELECT hSym,OSID,Symbol,AMEX,CBOE,ISE,PHLX,PSE,OptAVol,OptAVolCall,OptAVolPut,Indcd,Coname,Price0,Volum0,High0,Low0,Price,    Volum,High,Low,Captl,Epsrnk,Rlst,Dgrt,Grprnk,GrpRnkLetter,PrErn,Avol,Shrt,AccDis,AccD
isSortNum,FiftyD,TwoHun,YrHi,YrLo,DJI,    DJT,DJU,SP500F,SP100F,SP600F,MIDCAP,RU1THF,RU2THF,RU25TF,RUMCTF,RUVATF,RUGRTF,RUMCVF,RUMCGF,EXCHCD,BIGCBY,BIGCSL,BIGCFB,BIGCUF,    NSMIBY,NSMISL,PSEF,SplitFactor,SplitFactor1,PriceDate,FiscalMonthEnd,Captl2,Float1
,PctOfIndex,Smrl,Smrn,EstEps,PrevVolum0,Nasdaq100F,    PctOfSP500,PctOfNsd100,CIK,Cusip,NewIssueDate,EffectiveDate,NewIssuePrice,IPOFlag,ArticleFlag,CEOFlag,ResearchFlag   FROM dbo.OptGetrsm1View with (nolock)  END    SELECT TOP 30 OptGetrsm1View.Symbol  
 , OptGetrsm1View.coname   , OptGetrsm1View.price0 AS Price   , OptGetrsm1View.price0 - OptGetrsm1View.price AS change   , CONVERT( DECIMAL(10,2), (OptGetrsm1View.price0 - OptGetrsm1View.price) / OptGetrsm1View.price * 100) AS PctChg   , OptGetrsm1View.Vo
lum0 AS Volume   , CASE     WHEN OptGetrsm1View.avol &gt; 0 AND OptGetrsm1View.indcd &lt;&gt; 0 AND @pctofDay &gt; 0 THEN      CONVERT( DECIMAL(10,2), (CONVERT( FLOAT, OptGetrsm1View.Volum0) / @pctOfDay - CONVERT( FLOAT,OptGetrsm1View.Avol ) ) / CONVERT( FLOAT, OptGe
trsm1View.Avol ) * 100 )    ELSE 0   END AS VolPctChg   , OptGetrsm1View.EpsRnk   , OptGetrsm1View.Rlst   , OptGetrsm1View.GrpRnkLetter   , OptGetrsm1View.GrpRnk AS GrpRnkSortNum   , OptGetrsm1View.smrl   , OptGetrsm1View.accdis   , OptGetrsm1View.AccDisS
ortNum   , OptGetrsm1View.PrErn  FROM #Options OptGetrsm1View with (nolock)    INNER JOIN [Wondb].dbo.grpreldview grpreldview with (nolock)    ON grpreldview.osid = OptGetrsm1View.osid   INNER JOIN [Wondb].dbo.histrstestlong histrstestlong with (nolock)  
  ON histrstestlong.osid = OptGetrsm1View.osid   INNER JOIN [Wondb].dbo.csrsmview csrsmview with (nolock)    ON csrsmview.osid = OptGetrsm1View.osid  WHERE OptGetrsm1View.price0 &gt;= 15       -- price greater than 15 dollars    AND OptGetrsm1View.price &gt; 0 
      -- yesterdays price greater than 0   AND OptGetrsm1View.price0 &gt;= OptGetrsm1View.yrhi * .85  -- price within 15% of year high    AND OptGetrsm1View.avol &gt;= 1000       -- average vol greater than 100,000    AND OptGetrsm1View.rlst &gt;= 80       -- rela
tive strength   AND OptGetrsm1View.epsrnk &gt;= 80       -- earnings rank    AND grpreldview.gprk &lt;=96        -- GRPRNKD / group rank   AND grpreldview.date IN (SELECT TOP 1 date FROM optdate WHERE date &lt; GETDATE() - 1 ORDER BY date DESC)    AND histrstestlo
ng.wk1 &gt;= 5        -- ADNM / acc/dis   AND histrstestlong.itemid = 1300    AND csrsmview.newissuedate IS NOT NULL   AND YEAR(csrsmview.newissuedate) &gt;= @lastYear    -- NEWISU new issue date    ORDER BY OptGetrsm1View.rlst DESC      -- Reverted to original
 code because we are getting No Records error from OptIntradayUpdate      -- 2004.09.08 An Phu /*      select NULL AS 'Symbol'         , NULL AS 'coname'         , NULL AS 'Price'         , NULL AS 'change'         , NULL AS 'PctChg'         , NULL AS 'Vo
lume'         , NULL AS 'VolPctChg'         , NULL AS 'EpsRnk'         , NULL AS 'Rlst'         , NULL AS 'GrpRnkLetter'         , NULL AS 'GrpRnkSortNum'         , NULL AS 'smrl'         , NULL AS 'accdis'         , NULL AS 'AccDisSortNum'         , NULL
 AS 'PrErn' */  DROP TABLE #Options     RETURN @@ERROR  end</t>
  </si>
  <si>
    <t>CREATE PROCEDURE [dbo].[MS_Report_TopRatedStocks]  
AS  
BEGIN      
 SELECT c.OSID FROM csrsmview c  
 JOIN MainFrameStockRatings r on c.OSID = r.OSID  
 WHERE c.price0 &gt;= 15       -- price greater than 15 dollars   
 AND c.Price0 * c.Avol &gt;= 100000 -- dollar volume more than 10m  
 AND c.Price0 &gt;= c.YrHi*0.85  
 AND r.SmartSelect &gt;= 90  
 AND c.Epsrnk &gt;= 90  
 AND r.Rlst &gt;= 90   
 ORDER BY r.SmartSelect DESC, r.Rlst DESC, c.Epsrnk DESC  
END</t>
  </si>
  <si>
    <t>OSID
Price0
Epsrnk
Avol
YrHi
SmartSelect
Rlst</t>
  </si>
  <si>
    <t>OSID
Indcd
CreatedDate
Symbol
GrpRnk
SmartSelect
avdolv</t>
  </si>
  <si>
    <t>SumScreenResultId
OSID
Symbol
CreatedDate
CreatedBy
AT_Flag
Compositi
Avdolv
Price0
GRPRNKD
Coname</t>
  </si>
  <si>
    <t xml:space="preserve">CREATE PROCEDURE [dbo].[MS_G250_Deletions]  
AS  
BEGIN  
 SET NOCOUNT ON;  
 ; WITH GenerationDates([Date], RowNumber) AS (  
  SELECT CreatedDate, ROW_NUMBER() OVER (ORDER BY CreatedDate DESC)  
  FROM MSBookDB.dbo.SumCustomScrResult  
  GROUP BY CreatedDate  
 )  
 , LastResults(OSID) AS (  
  SELECT OSID  
  FROM MSBookDB.dbo.SumCustomScrResult r  
   INNER JOIN GenerationDates g ON r.CreatedDate = g.Date AND g.RowNumber = 1  
 )  
 , PreLastResults(ID) AS (  
  SELECT SumScreenResultId  
  FROM MSBookDB.dbo.SumCustomScrResult r  
   INNER JOIN GenerationDates g ON r.CreatedDate = g.Date AND g.RowNumber = 2  
 )  
 SELECT r.Symbol,r.SumScreenResultId,r.OSID,r.CreatedDate,  
   r.CreatedBy,r.AT_Flag,r.Compositi,r.Avdolv,r.Price0,r.GRPRNKD    
 FROM MSBookDB.dbo.SumCustomScrResult r  
  INNER JOIN SECMaster s ON r.OSID = s.OSID  
  INNER JOIN PreLastResults pl ON r.SumScreenResultId = pl.ID  
  LEFT JOIN LastResults l ON r.OSID = l.OSID  
 WHERE l.OSID IS NULL  
 ORDER BY s.Coname  
END  
  --xxxxx--  </t>
  </si>
  <si>
    <t xml:space="preserve">/*  
=============================================  
Author:   Artur Sokhikyan  
Description: Get Growth 250 - IPO 1 Year report  
Test:   EXEC MS_G250_IPO1Year  
History:  
2011-06-21 Artur Created  
2011.08.22  WJ      Adjusted procedure to order by new issue date DESC per SME request (WI 6385)  
=============================================  
*/  
CREATE PROCEDURE [dbo].[MS_G250_IPO1Year]  
AS  
BEGIN  
 SET NOCOUNT ON;  
 DECLARE @maxDate DATETIME  
 SET @maxDate = (  
  SELECT MAX(CreatedDate)  
  FROM MSBookDB.dbo.SumCustomScrResult );  
 SELECT r.Symbol,r.SumScreenResultId,r.OSID,r.CreatedDate,  
   r.CreatedBy,r.AT_Flag,r.Compositi,r.Avdolv,r.Price0,r.GRPRNKD    
 FROM MSBookDB.dbo.SumCustomScrResult r  
  INNER JOIN dbo.TenqMisc t1 ON r.OSID = t1.OSID AND t1.ItemID = 6054  
  INNER JOIN dbo.TenqMisc t2 ON r.OSID = t2.OSID AND t2.ItemID = 6053  
  INNER JOIN PriceChanges pc ON r.OSID = pc.osid  
  INNER JOIN dbo.GetRsm1 g on r.OSID = g.OSID  
 WHERE CreatedDate = @maxDate AND t1.Value - t2.Value &lt;= 252  
 ORDER BY g.NewIssueDate DESC, r.Price0 DESC  
END  
  --xxxxx--  </t>
  </si>
  <si>
    <t>OSID
NewIssueDate
SumScreenResultId
Symbol
CreatedDate
CreatedBy
AT_Flag
Compositi
Avdolv
Price0
GRPRNKD
ItemID
Value</t>
  </si>
  <si>
    <t>SumScreenResultId
OSID
Symbol
CreatedDate
CreatedBy
AT_Flag
Compositi
Avdolv
Price0
GRPRNKD
PCHG
PPC1YR
highflg</t>
  </si>
  <si>
    <t xml:space="preserve">CREATE PROCEDURE[dbo].[MS_G250_LargeCap]  
AS  
BEGIN  
 SET NOCOUNT ON;  
 DECLARE @maxDate DATETIME;  
    SELECT @maxDate = (SELECT MAX(CreatedDate) FROM MSBookDB.dbo.SumCustomScrResult);  
 SELECT r.Symbol,r.SumScreenResultId,r.OSID,r.CreatedDate,  
   r.CreatedBy,r.AT_Flag,r.Compositi,r.Avdolv,r.Price0,r.GRPRNKD    
 FROM MSBookDB.dbo.SumCustomScrResult r  
  INNER JOIN dbo.CSRSMVIEW c ON r.OSID = c.OSID  
 WHERE CreatedDate = @maxDate AND c.Price0 * captl &gt; 10000000000  
 ORDER BY c.Price0 * captl DESC, c.Price0 DESC  
END  
  --xxxxx--  </t>
  </si>
  <si>
    <t>OSID
Price0
captl
SumScreenResultId
Symbol
CreatedDate
CreatedBy
AT_Flag
Compositi
Avdolv
GRPRNKD</t>
  </si>
  <si>
    <t xml:space="preserve">CREATE PROCEDURE[dbo].[MS_G250_TechnicalStrength]  
AS  
BEGIN  
 SET NOCOUNT ON;  
 DECLARE @maxDate DATETIME;  
    SELECT @maxDate = (SELECT MAX(CreatedDate) FROM MSBookDB.dbo.SumCustomScrResult);  
 SELECT r.Symbol,r.SumScreenResultId,r.OSID,r.CreatedDate,  
   r.CreatedBy,r.AT_Flag,r.Compositi,r.Avdolv,r.Price0,r.GRPRNKD    
 FROM MSBookDB.dbo.SumCustomScrResult r  
  INNER JOIN PriceChangesView pcv ON r.OSID = pcv.OSID  
  INNER JOIN HISTDAILYITEMS h ON r.OSID = h.OSID AND h.ItemID = 6337  
  INNER JOIN (  
   SELECT a.osid, ADNM, ROW_NUMBER() OVER (PARTITION BY a.osid ORDER BY Date DESC) AS Row  
   FROM ADNMHIST a  
    INNER JOIN MSBookDB.dbo.SumCustomScrResult r ON a.Osid = r.OSID AND r.CreatedDate = @maxDate  
  ) a ON r.OSID = a.Osid AND a.Row = 1  
  INNER JOIN (  
   SELECT u.osid, UpDnVl, ROW_NUMBER() OVER (PARTITION BY u.osid ORDER BY Date DESC) AS Row  
   FROM updnvolume u  
    INNER JOIN MSBookDB.dbo.SumCustomScrResult r ON u.Osid = r.OSID AND r.CreatedDate = @maxDate  
  ) u ON r.OSID = u.osid AND u.Row = 1  
  INNER JOIN (  
   SELECT rs.osid, I3MRSrk, ROW_NUMBER() OVER (PARTITION BY rs.osid ORDER BY Date DESC) AS Row  
   FROM HSFINST3MRSRATING rs  
    INNER JOIN MSBookDB.dbo.SumCustomScrResult r ON rs.Osid = r.OSID AND r.CreatedDate = @maxDate  
  ) rs ON r.OSID = rs.Osid AND rs.Row = 1  
 WHERE CreatedDate = @maxDate   
  AND pcv.hi1yrp &gt;= -5  
  AND h.wk1 &gt;= 97  
  AND a.Adnm &gt;= 15  
  AND u.UpDnVl &gt;= 1  
  AND rs.I3MRSrk &gt;= 80  
 ORDER BY pcv.pchg DESC, pcv.pc200d DESC  
END  
  --xxxxx--  </t>
  </si>
  <si>
    <t>osid
hi1yrp
pchg
pc200d
I3MRSrk
date
SumScreenResultId
Symbol
CreatedDate
CreatedBy
AT_Flag
Compositi
Avdolv
Price0
GRPRNKD
itemid
wk1
UpDnVl
Adnm</t>
  </si>
  <si>
    <t xml:space="preserve">CREATE PROCEDURE [dbo].[MS_G250_FundamentalStrength]  
AS  
BEGIN  
 SET NOCOUNT ON;  
 DECLARE @maxDate DATETIME;  
    SELECT @maxDate = (SELECT MAX(CreatedDate) FROM MSBookDB.dbo.SumCustomScrResult);  
 SELECT r.Symbol,r.SumScreenResultId,r.OSID,r.CreatedDate,  
   r.CreatedBy,r.AT_Flag,r.Compositi,r.Avdolv,r.Price0,r.GRPRNKD    
 FROM MSBookDB.dbo.SumCustomScrResult r  
  INNER JOIN EarnInfo e1 ON r.OSID = e1.osid AND e1.itemid = 904  
  INNER JOIN rsmsi2 r2 ON r.OSID = r2.Osid AND r2.itemid = 6069  
  INNER JOIN rsmisc r3 ON r.OSID = r3.OSID AND r3.ItemID = 525  
  INNER JOIN CSARSMSI_ERNFI_VIEW ernfi ON r.OSID = ernfi.OSID AND ernfi.ItemID = 6077  
  INNER JOIN EpsEstChange eps ON r.OSID = eps.osid  
 WHERE CreatedDate = @maxDate   
  AND e1.Quarter1 &gt;= 40  
  AND e1.Quarter2 &gt;= 25  
  AND r2.Quarter1 &gt;= 25  
  AND r3.Value &gt;= 25  
  AND ernfi.annual1 &gt;= 25  
  AND eps.ernei &gt;= 15  
 ORDER BY e1.Quarter1 DESC  
END  
  --xxxxx--  </t>
  </si>
  <si>
    <t>SumScreenResultId
OSID
Symbol
CreatedDate
CreatedBy
AT_Flag
Compositi
Avdolv
Price0
GRPRNKD
ItemID
Value
Quarter1
Quarter2
annual1
ernei</t>
  </si>
  <si>
    <t>OSID
CreatedDate
Symbol
dHoliday
BaseID
IsBreakoutTodayRT
PctFromPivot
ProductName
VersionID
InstrumentID
PeriodicityID
IsBreakoutToday</t>
  </si>
  <si>
    <t>OSID
CreatedDate
ProductName
VersionID
InstrumentID
PeriodicityID
IsRecentBreakout
IsBreakoutToday
PctFromPivot</t>
  </si>
  <si>
    <t>OSID
CreatedDate
ProductName
VersionID
InstrumentID
PeriodicityID
IsNearPivot
PctToPivot</t>
  </si>
  <si>
    <t>OSID
CreatedDate
Rlst
ProductName
VersionID
InstrumentID
PeriodicityID
IsThreeWeeksTight</t>
  </si>
  <si>
    <t>OSID
CreatedDate
ProductName
VersionID
InstrumentID
PeriodicityID
IsPowerFromPivot
PctFromPivot</t>
  </si>
  <si>
    <t>OSID
Indcd
Price0
Volum0
High0
Low0
Price
High
Low
Captl
Avol
FiftyD
TwoHun
YrHi
YrLo
EXCHCD
OpenPrice
Gap
Symbol
Coname
Volum
Epsrnk
Rlst
Dgrt
Grprnk
PrErn
Shrt
AccDis
DJI
DJT
DJU
SP500F
SP100F
SP600F
MIDCAP
RU1THF
RU2THF
RU25TF
RUMCTF
RUVATF
RUGRTF
RUMCVF
RUMCGF
BIGCBY
BIGCSL
BIGCFB
BIGCUF
NSMIBY
NSMISL
PSEF
SplitFactor
SplitFactor1
PriceDate
FiscalMonthEnd
Captl2
Float1
PctOfIndex
Smrl
Smrn
EstEps
PrevVolum0
Nasdaq100F
PctOfSP500
PctOfNsd100
CIK
Cusip
NewIssueDate
EffectiveDate
NewIssuePrice
IPOFlag
ArticleFlag
CEOFlag
ResearchFlag
CountryCode
Currency
ListID
ListName
RecID
EventDate
EventPrice
GapFilled
FillPrice
DateCreated
GapPct
EarningsStatus
Priority
QueueCreateDate
QueueAssignedDate
QueueCompletionDate
QueueCreatedBy
CreateDate
ModificationDate
SourceID
InstrumentType
Seq
DateUpdated
CSGroupID
InstrumentID
MSItemID
Value
ValueText
Category</t>
  </si>
  <si>
    <t xml:space="preserve">---------------------------------------------------------------------------------------------------------------------------------------------------------------------------------------------------------------------------------------------------------------
/*- =============================================  
-- Author:  Byron  
-- Create date: 4/30/2016  
-- Description: Update the MSEarningsGapDownUpdate table.  
--    Insert into the table at 6:30 AM from the wondb view  
-- exec MSEarningsGapDownUpdate  
-- =============================================*/  
CREATE PROCEDURE [dbo].[MSEarningsGapDownUpdate]  
AS  
BEGIN  
 /*  
 History:  
  05/24/2016 QW: add instrument to reportlist_output of those within 90 days only  
  07/15/2016 QW: fix the event date logic  
  07/25/2016 QW: remove previous record when new gap up happen  
  08/01/2016 QW: exclude G6730  
  08/03/2016 QW: revert the sorting   
 */  
 SET NOCOUNT ON;  
 DECLARE @gapDowns TABLE(  
  [OSID] [int] NULL,  
  [EventDate] [date] NULL,  
  [EventPrice] [decimal](12, 4) NOT NULL,  
  [GapFilled] [smallint] NULL,  
  [GapPct] [DECIMAL](10, 1) NULL,  
  [FillPrice] [decimal](12, 4) NOT NULL,  
  [DateCreated] [datetime] NULL  
 )  
 INSERT INTO @gapDowns ( OSID, EventDate, EventPrice, GapFilled, FillPrice, DateCreated, GapPct)  
 SELECT s.OSID, CAST(CAST(GETDATE() AS Date) AS VARCHAR(20)), v.OpenPrice, 0, 0, GETDATE(), mg.Gap  
 FROM Wpgdm.dbo.EarningsQueue e WITH (NOLOCK)  
  INNER JOIN [WONDB].[dbo].secmaster s WITH (NOLOCK) ON s.OSID = e.OSID  
  INNER JOIN [WONDB].[dbo].MSGapDownEarningsView v WITH (NOLOCK) ON v.OSID = s.OSID  
  LEFT JOIN [WONDB].[dbo].MSGapView mg WITH(NOLOCK) ON mg.OSID = s.OSID   
 WHERE e.EarningsStatus = 'C'  
  AND e.QueueCompletionDate &gt; DATEADD(d,-1,GETDATE())  
  AND s.Indcd NOT IN ('6722', '6725', '6723', '3442', '6724', '6146', '6730')  
  AND s.OSID IS NOT NULL  
  AND NOT EXISTS (SELECT eg.RecID FROM MSEarningsGapDown eg WITH (NOLOCK) WHERE eg.OSID = s.OSID AND eg.EventDate &gt;= e.QueueCompletionDate)  
 ORDER BY e.CreateDate DESC  
IF (EXISTS (SELECT * FROM INFORMATION_SCHEMA.TABLES WHERE TABLE_SCHEMA = 'dbo' AND  TABLE_NAME = 'GAP_MSGapDownEarningsView'))  
BEGIN  
 --drop table [WONDB].[dbo].GAP_MSGapDownEarningsView  --- Commented due to can not drop table it is in replication process 2021-05-31  
 DELETE FROM  [WONDB].[dbo].GAP_MSGapDownEarningsView  
END  
--SELECT * INTO [WONDB].[dbo].GAP_MSGapDownEarningsView FROM [WONDB].[dbo].MSGapDownEarningsView with(nolock) -- --- Commented due to can not drop table it is in replication process 2021-05-31  
 Insert INTO [WONDB].[dbo].GAP_MSGapDownEarningsView   
 SELECT *   
 FROM [WONDB].[dbo].MSGapDownEarningsView with(nolock)  
IF (EXISTS (SELECT * FROM INFORMATION_SCHEMA.TABLES WHERE TABLE_SCHEMA = 'dbo' AND  TABLE_NAME = 'Gap_HSFOpenDelayed'))  
BEGIN  
 --drop table [WONDB].[dbo].Gap_HSFOpenDelayed--- Commented due to can not drop table it is in replication process 2021-05-31  
 Delete from [WONDB].[dbo].Gap_HSFOpenDelayed  
END  
--SELECT * INTO [WONDB].[dbo].Gap_HSFOpenDelayed FROM [WONDB].[dbo].HSFOpenDelayed with(nolock) ------ Commented due to can not drop table it is in replication process 2021-05-31  
 Insert  INTO [WONDB].[dbo].Gap_HSFOpenDelayed   
 SELECT *  
 FROM [WONDB].[dbo].HSFOpenDelayed with(nolock)   
 --prevent duplicate data  
 DELETE from MSEarningsGapDown   
  where osid in (select osid from @gapDowns)  
 INSERT INTO MSEarningsGapDown ( OSID, EventDate, EventPrice, GapFilled, FillPrice, DateCreated, GapPct)  
 SELECT OSID, EventDate, EventPrice, GapFilled, FillPrice, DateCreated, Gappct  
 FROM @gapDowns  
 --Push records to reports instrument table  
 DECLARE @ListID INT  
 DECLARE @ListName NVARCHAR(MAX)  
 SET @ListName = 'Earnings - Gap Down'  
 SELECT @ListID = ListID FROM MS_DG_ReportList WHERE ListName = @ListName  
 --Remove old records from MS_DG_ReportListOutput  
 DELETE FROM MS_DG_ReportListOutput  
 WHERE ListID = @ListID  
 --Add Instruments to MS_DG_ReportListOutput, which is the MarketSmith report output table (also used to trigger Alerts), at this point  
 INSERT INTO MS_DG_ReportListOutput (OSID, ListID, ListName, InstrumentType, Seq, DateUpdated)  
 SELECT OSID, @ListID, @ListName, 1, ROW_NUMBER() OVER(ORDER BY RecID desc) as recID, DateCreated  
 FROM MSEarningsGapDown  
 WHERE DATEDIFF(day, DateCreated, GETDATE()) &lt;= 90  
 ORDER BY RecID  
 --Added Begin tran and commit tran to avoid the frequent job failure    
 BEGIN TRANSACTION MSMarketData  
 --Update the intraday table that publishes to horizontal cache with the Event Date for the Instruments  
 DECLARE @EDMSItemID INT  
 SELECT @EDMSItemID = MSItemID FROM [MARKETDATAJOBSERVER].MarketData.dbo.DataItem WITH (NOLOCK) WHERE ItemSymbol = 'GDEEVENTDT'   
 delete a from  MSMarketDataEquities_Intraday a join MSEarningsGapDown b on a.InstrumentID=b.OSID where  a.MSItemID=@EDMSItemID -- To avoid duplicate records   
    INSERT INTO MSMarketDataEquities_Intraday (CSGroupID, InstrumentID, MSItemID, Value, ValueText, Category)  
 SELECT DISTINCT 1, OSID, @EDMSItemID, NULL, EventDate, 1  
 FROM MSEarningsGapDown  
 --Update the intraday table that publishes to horizontal cache with the Gap Filled for the Instruments  
 DECLARE @GFMSItemID INT  
 SELECT @GFMSItemID = MSItemID FROM [MARKETDATAJOBSERVER].MarketData.dbo.DataItem WITH (NOLOCK) WHERE ItemSymbol = 'GDEGAPFILLED'   
 delete a from  MSMarketDataEquities_Intraday a join MSEarningsGapDown b on a.InstrumentID=b.OSID where  a.MSItemID=@GFMSItemID -- To avoid duplicate records   
 INSERT INTO MSMarketDataEquities_Intraday (CSGroupID, InstrumentID, MSItemID, Value, ValueText, Category)  
 SELECT DISTINCT 1, OSID, @GFMSItemID, NULL, 'No', 1  
 FROM MSEarningsGapDown  
 COMMIT TRANSACTION MSMarketData  
END  
  </t>
  </si>
  <si>
    <t>OSID
Gap
Indcd
RecID
EventDate
EventPrice
GapFilled
FillPrice
DateCreated
GapPct
ListID
ListName
EarningsStatus
QueueCompletionDate
CreateDate
InstrumentType
Seq
DateUpdated
Price0
Volum0
High0
Low0
Price
High
Low
Captl
Avol
FiftyD
TwoHun
YrHi
YrLo
EXCHCD
OpenPrice
CSGroupID
InstrumentID
MSItemID
Value
ValueText
Category
Date
OpenVolume
OpenAvol
Splits</t>
  </si>
  <si>
    <t xml:space="preserve">/*- =============================================  
-- Author:  Byron  
-- Create date: 4/8/2016  
-- Description: Update the MSEarningsReported table.  
--    Rebuild the table at 6:30 AM from the wondb view  
-- exec MSEarningsReportedUpdate  
-- =============================================*/  
CREATE PROCEDURE [dbo].[MSEarningsReportedUpdate]  
AS  
BEGIN  
/*  
 Histroy:  
  05/12/2016 QW: add avol price0 criteria  
  05/13/2016 QW: not to add last eps reported date to MSMarketDataEquities_Intraday  
  06/01/2016 QW: update data source of earnings reported  
  07/27/2016 QW: revert the sorting direction  
  08/01/2016 QW: exclude G6730  
*/  
 SET NOCOUNT ON;  
 INSERT INTO [dbo].MSEarningsReportedArchive  
 SELECT * FROM  dbo.MSEarningsReported  
 TRUNCATE TABLE MSEarningsReported  
 INSERT INTO MSEarningsReported ( OSID, ReportedDate, DateCreated )  
 select e.OSID, e.erndte, GETDATE() from CSDates e   
   LEFT JOIN secmaster s WITH (NOLOCK) ON s.osid = e.osid  
 where e.ERNDTE &gt; DATEADD(d,-14,GETDATE())  
   AND s.Indcd NOT IN ('6722', '6725', '6723', '3442', '6724', '6146', '6730', '6731')  
   AND s.OSID IS NOT NULL  
   AND s.Avol &gt;=850 and s.Price0&gt;=10  
  ORDER BY e.erndte ASC  
 --Push records to reports instrument table  
 DECLARE @ListID INT  
 DECLARE @ListName NVARCHAR(MAX)  
 SET @ListName = 'Earnings - Reported'  
 SELECT @ListID = ListID FROM MS_DG_ReportList WHERE ListName = @ListName  
 --Remove old records from MS_DG_ReportListOutput  
 DELETE FROM MS_DG_ReportListOutput  
 WHERE ListID = @ListID  
 --Add Instruments to MS_DG_ReportListOutput, which is the MarketSmith report output table (also used to trigger Alerts), at this point  
 INSERT INTO MS_DG_ReportListOutput (OSID, ListID, ListName, InstrumentType, Seq, DateUpdated)  
 SELECT OSID, @ListID, @ListName, 1, ROW_NUMBER() OVER(ORDER BY RecID desc) as recId, DateCreated  
 FROM MSEarningsReported  
 ORDER BY RecID desc  
END  </t>
  </si>
  <si>
    <t>osid
ERNDTE
Indcd
Price0
Avol
ListID
ListName
RecID
ReportedDate
DateCreated
InstrumentType
Seq
DateUpdated</t>
  </si>
  <si>
    <t>OSID
EpsDueDate
Indcd
Price0
Avol
ListID
ListName
InstrumentType
Seq
DateUpdated
RecID
DueDate
DateCreated</t>
  </si>
  <si>
    <t>OSID
Price0
High0
Low0
Price
Avol
FiftyD
PriceDate
ReportID
EventDate
DateCreated
BBVID
VersionID
ThresholdPrice
PeriodicityID
BaseStartDate
Date
Low
ProductName
OpenPrice</t>
  </si>
  <si>
    <t>OSID
CreatedDate
PriceDate
PID
VersionID
DateCreated
ThresholdPrice
EventDate
PeriodicityID
BaseStartDate
ReportID
Date
Price
ProductName</t>
  </si>
  <si>
    <t xml:space="preserve">-- =============================================  
-- Author:  Sherry  
-- Create date: 03/01/2017  
-- Description: Get instruments of 50D moving average report  
-- =============================================  
CREATE PROCEDURE [dbo].[MS_Report_50DMovingAverage]  
AS  
BEGIN  
 /*  
  History  
   05/30/2017  QW: Add criteria:  
         1. If there is a 200 day SMA then the 50 day SMA line must be above it.   
         2. If there is no 200 day SMA then ignore the first rule.    
 */  
 DECLARE @movingAverageID int = 116  
 DECLARE @today date =(select max(PriceDate) from  Secmaster (nolock) where osid &lt;3000000)  
 delete from  [dbo].[MSSmartAlertReportInstrument] where ReportID = @movingAverageID and EventDate = @today  
 --Get current version  
 declare @currentMSVersionID int = (SELECT TOP 1   VersionID FROM [PatternRecDB].[dbo].ProductVersion with(nolock) WHERE ProductName = 'MARKETSMITH')  
 declare @previousMarketDate datetime = (select max(Date) from dbo.HSF(nolock) where osid &lt; 3000000)  
 DECLARE @newInstruments Table(  
  osid int,  
  eventDate datetime,  
  twoHun decimal,  
  fiftyD decimal,  
  hsfPrice money  
 )  
 ;with p as(  
  SELECT OSID, EventDate,   
    ROW_NUMBER() OVER (PARTITION BY osid ORDER BY DateCreated DESC) AS rn  
  FROM  wondb.dbo.MSMovingAverageArchive  
  where EventTypeID = @movingAverageID   
   and eventdate = @today  
 )  
 insert into @newInstruments  
 select p.OSID, p.EventDate, s.TwoHun, s.FiftyD, hsf.Price   
 From p with (nolock)  
  left join dbo.hsf on p.osid = hsf.osid and hsf.Date = @previousMarketDate  
  inner join dbo.SECMaster s with(nolock) on p.osid = s.osid and (s.TwoHun is NULL or s.FiftyD &gt; s.TwoHun)  
  where rn = 1 and hsf.Price &gt; 20  
 Merge [dbo].[MSSmartAlertReportInstrument] as T  
 USING @newInstruments AS S  
 ON (t.OSID = s.OSID and t.ReportID = @movingAverageID)  
 WHEN MATCHED  
  THEN UPDATE Set T.[EventDate] = S.EventDate--, T.DateCreated = GETDATE()  
 WHEN Not Matched  
  THEN INSERT ([ReportID],[OSID],[EventDate]) VALUES (@movingAverageID, S.osid, s.EventDate);  
 select i.osid   
 from  [dbo].[MSSmartAlertReportInstrument] i with(nolock)  
 where ReportID = @movingAverageID   
 order by eventdate desc, DateCreated desc  
 -- DROP TABLE [MSReportContextLog]  
 INSERT INTO [dbo].[MSReportContextLog]  
      ([OSID]  
      ,[TypeID]  
      ,[EventTypeID]  
      ,[ContextData])  
 select osid, 1, @movingAverageID, (SELECT T.* FOR XML RAW)  
 from @newInstruments T  
 --SET IDENTITY_INSERT MSReportContextLog OFF  
END  
  --xxxxx--  </t>
  </si>
  <si>
    <t>OSID
TypeID
EventTypeID
ContextData
FiftyD
TwoHun
PriceDate
DateCreated
EventDate
ReportID
Date
Price
ProductName
VersionID</t>
  </si>
  <si>
    <t xml:space="preserve">-- =============================================  
-- Author:  Sherry  
-- Create date: 03/01/2017  
-- Description: Get instruments of 21D moving average report  
-- =============================================  
CREATE PROCEDURE [dbo].[MS_Report_21DMovingAverage]  
AS  
BEGIN  
 SET NOCOUNT ON;   
 /*  
  History  
   05/30/2017  QW: Add criteria:  
         1. If there is a 50 day SMA then the 21 day SMA must be above it.   
         2. If there is no 50 day then ignore the above rule.  
 */  
 DECLARE @movingAverageID int = 117  
 DECLARE @today date =(select max(PriceDate) from  Secmaster (nolock) where osid &lt;3000000)  
 delete from  [dbo].[MSSmartAlertReportInstrument] where ReportID = @movingAverageID and EventDate = @today  
 --Get current version  
 declare @currentMSVersionID int = (SELECT TOP 1   VersionID FROM [PatternRecDB].[dbo].ProductVersion with(nolock) WHERE ProductName = 'MARKETSMITH')  
 declare @previousMarketDate datetime = (select max(Date) from dbo.HSF(nolock) where osid &lt; 3000000)  
 DECLARE @newInstruments Table(  
  osid int,  
  eventDate datetime,  
  twoHun decimal,  
  fiftyD decimal,  
  ma21 float,  
  hsfPrice money  
 )  
 ;with p as(  
  SELECT OSID, EventDate,   
    ROW_NUMBER() OVER (PARTITION BY osid ORDER BY DateCreated DESC) AS rn  
  FROM  wondb.dbo.MSMovingAverageArchive  
  where EventTypeID = @movingAverageID  
   and eventdate = @today  
 )  
 insert into @newInstruments  
 select p.OSID, p.EventDate, s.TwoHun, s.FiftyD, ma.a21d, hsf.Price   
  From p with (nolock)  
   left join dbo.hsf on p.osid = hsf.osid and hsf.Date = @previousMarketDate  
   inner join dbo.SECMaster s with(nolock) on p.osid = s.osid and (s.TwoHun is NULL or s.FiftyD &gt; s.TwoHun)  
   inner join [dbo].[MSMovingAverage] ma with(nolock) on p.osid = ma.osid  and (ma.a50d is NULL or ma.a21d &gt; ma.a50d)    
   where rn = 1 and hsf.Price &gt; 20  
 Merge [dbo].[MSSmartAlertReportInstrument] as T  
 USING @newInstruments AS S  
 ON (t.OSID = s.OSID and t.ReportID = @movingAverageID)  
 WHEN MATCHED  
  THEN UPDATE Set T.[EventDate] = S.EventDate--, T.DateCreated = GETDATE()  
 WHEN Not Matched  
  THEN INSERT ([ReportID],[OSID],[EventDate]) VALUES (@movingAverageID, S.osid, s.EventDate);  
 select i.osid  
 from  [dbo].[MSSmartAlertReportInstrument] i with(nolock)  
 where ReportID = @movingAverageID   
 order by eventdate desc, DateCreated desc  
 INSERT INTO [dbo].[MSReportContextLog]  
      ([OSID]  
      ,[TypeID]  
      ,[EventTypeID]  
      ,[ContextData])  
 select osid, 1, @movingAverageID, (SELECT T.* FOR XML RAW)  
 from @newInstruments T  
END  
  --xxxxx--  </t>
  </si>
  <si>
    <t xml:space="preserve">-- =============================================  
-- Author:  Linyun  
-- Create date: 8/29/2018  
-- Description: Get Trend Template list  
-- =============================================  
CREATE PROCEDURE [dbo].[MS_Report_TrendTemplate_1Month]  
AS  
BEGIN  
 SET NOCOUNT ON;  
 EXEC MARKETDATAJOBSERVER.MarketData.dbo.MS_Report_TrendTemplate_1Month  
END  
  --xxxxx--  </t>
  </si>
  <si>
    <t xml:space="preserve">-- =============================================  
-- Author:  Linyun  
-- Create date: 8/29/2018  
-- Description: Get Trend Template list  
-- =============================================  
CREATE PROCEDURE [dbo].[MS_Report_TrendTemplate_5Month]  
AS  
BEGIN  
 SET NOCOUNT ON;  
 EXEC MARKETDATAJOBSERVER.MarketData.dbo.MS_Report_TrendTemplate_5Month  
END  
  --xxxxx--  </t>
  </si>
  <si>
    <t>osid
date
Symbol
Indcd
Price0
Avol
VersionID
InstrumentID
PeriodicityID
BaseStatusID
BaseEndDate
IsBreakoutToday
highflg
EventDate</t>
  </si>
  <si>
    <t xml:space="preserve">CREATE PROCEDURE [dbo].[MS_Report_TrendTemplate_5Month_Wide]  
AS  
BEGIN  
 SET NOCOUNT ON;  
 EXEC MARKETDATAJOBSERVER.MarketData.dbo.MS_Report_TrendTemplate_5Month_Wide  
END  
  --xxxxx--  </t>
  </si>
  <si>
    <t>OSID
Symbol
Indcd
Price0
Avol
EventDate
BaseID
BaseTypeID
VersionID
InstrumentID
PeriodicityID
BaseStatusID
BaseEndDate
PctToPivot
PctFromPivot</t>
  </si>
  <si>
    <t xml:space="preserve">CREATE PROCEDURE [dbo].[MS_All_ThreeWeeksTight]     
AS  
BEGIN      
 SET NOCOUNT ON  
 --working day and friday  
 IF(dbo.GetIsWorkingDay() = 1 and datepart(dw, getdate())=6)  
 BEGIN  
  DECLARE @MSPRVersionID int = (SELECT TOP 1 VersionID FROM PatternRecDB.dbo.ProductVersion WHERE ProductName = 'MARKETSMITH');  
  WITH Instruments AS (  
   SELECT rb.InstrumentID,sec.Symbol  
   FROM PatternRecDB.dbo.PRDataRecentBase rb    
   INNER JOIN wondb.dbo.SECMaster sec on rb.InstrumentID = sec.OSID    
   WHERE   rb.IsThreeWeeksTight = 1   
   AND PeriodicityID = 1   
   AND VersionID = @MSPRVersionID   
   AND sec.Indcd NOT IN (6722, 6723, 3442, 6724, 6725, 6730)   
   AND sec.Avol &gt; 500   
   AND sec.Price0 &gt; 10  
  ),  
  InstrumentDates AS (  
   SELECT InstrumentID, Symbol, CONVERT(date, GETDATE()) AS EventDate, GETDATE() AS DateUpdated  
   FROM Instruments  
  )  
  MERGE INTO MSAllTightAreasArchive AS Target  
  USING InstrumentDates AS Source  
  ON Target.OSID = Source.InstrumentID and Target.EventDate = Source.EventDate  
  WHEN NOT MATCHED BY Target THEN  
   INSERT(OSID, Symbol, EventDate, DateUpdated)  
   VALUES(Source.InstrumentID, Source.Symbol, Source.EventDate, Source.DateUpdated);  
 END  
 ;WITH CTE AS (  
  SELECT OSID, EventDate, ROW_NUMBER() OVER (PARTITION BY OSID ORDER BY EventDate DESC) AS RN  
  FROM MSAllTightAreasArchive  
  WHERE DATEDIFF(day, EventDate, GETDATE()) &lt; 90  
 )  
 SELECT OSID  
 FROM CTE  
 WHERE RN = 1  
 ORDER BY EventDate DESC  
END    
  </t>
  </si>
  <si>
    <t>OSID
EventDate
Symbol
Indcd
Price0
Avol
ProductName
VersionID
InstrumentID
PeriodicityID
IsThreeWeeksTight</t>
  </si>
  <si>
    <t>osid
date
Symbol
Indcd
Price0
Avol
EventDate
highflg</t>
  </si>
  <si>
    <t xml:space="preserve">-- =============================================  
-- Author:  Linyun  
-- Create date: 7/13/2021  
-- Description: Get Trend Template list  
-- =============================================  
CREATE PROCEDURE [dbo].[MS_Report_TrendTemplate_1_4Month]  
AS  
BEGIN  
 SET NOCOUNT ON;  
 SELECT s.OSID  
 FROM SECMaster s  
 JOIN PriceChangesView pc ON s.OSID = pc.osid  
 JOIN HistDailyItems h ON s.OSID = h.osid AND h.ItemID = 4058  
 WHERE s.Rlst &gt;= 70  
 AND s.CountryCode = 1  
 AND pc.lo52p &gt;= 30  
 AND pc.hi1yrp &gt;= -25  
 AND s.Price0 &gt; 5  
 AND s.Indcd NOT IN (6722,6725,6723,3442,6724)  
 AND   
 (  
  (h.wk35 &lt;= h.wk65 AND h.wk5 &gt; h.wk15 AND h.wk15 &gt; h.wk25)   
  OR  
  (h.wk55 &lt;= h.wk85 AND h.wk5 &gt; h.wk15 AND h.wk15 &gt; h.wk25 AND h.wk25 &gt; h.wk35)   
  OR  
  (h.wk75 &lt;= h.wk105 AND h.wk5 &gt; h.wk15 AND h.wk15 &gt; h.wk25 AND h.wk25 &gt; h.wk35 AND h.wk35 &gt; h.wk45 AND h.wk45 &gt; h.wk55 AND h.wk55 &gt; h.wk65 AND h.wk65 &gt; h.wk75)  
  OR  
  (h.wk90 &lt;= h.wk120 AND h.wk5 &gt; h.wk15 AND h.wk15 &gt; h.wk25 AND h.wk25 &gt; h.wk35 AND h.wk35 &gt; h.wk45 AND h.wk45 &gt; h.wk55 AND h.wk55 &gt; h.wk65 AND h.wk65 &gt; h.wk75 AND h.wk75 &gt; h.wk85 AND h.wk85 &gt; h.wk95)  
 )  
END  </t>
  </si>
  <si>
    <t>osid
hi1yrp
lo52p
Indcd
Price0
Rlst
CountryCode
itemid
wk5
wk15
wk25
wk35
wk45
wk55
wk65
wk75
wk85
wk90
wk95
wk105
wk120</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</si>
</sst>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color rgb="FFFFFFFF"/>
      <name val="Arial"/>
      <scheme val="minor"/>
    </font>
    <font>
      <b/>
      <color theme="0"/>
      <name val="Arial"/>
      <scheme val="minor"/>
    </font>
    <font>
      <color theme="1"/>
      <name val="Arial"/>
      <scheme val="minor"/>
    </font>
    <font>
      <u/>
      <color rgb="FF0000FF"/>
    </font>
    <font>
      <strike/>
      <color theme="1"/>
      <name val="Arial"/>
      <scheme val="minor"/>
    </font>
    <font>
      <strike/>
      <color rgb="FF0000FF"/>
    </font>
    <font>
      <color rgb="FFFF0000"/>
      <name val="Arial"/>
      <scheme val="minor"/>
    </font>
    <font>
      <u/>
      <color rgb="FF0000FF"/>
    </font>
  </fonts>
  <fills count="7">
    <fill>
      <patternFill patternType="none"/>
    </fill>
    <fill>
      <patternFill patternType="lightGray"/>
    </fill>
    <fill>
      <patternFill patternType="solid">
        <fgColor rgb="FFFF0000"/>
        <bgColor rgb="FFFF0000"/>
      </patternFill>
    </fill>
    <fill>
      <patternFill patternType="solid">
        <fgColor rgb="FFEFEFEF"/>
        <bgColor rgb="FFEFEFEF"/>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s>
  <borders count="2">
    <border/>
    <border>
      <top style="thin">
        <color rgb="FF000000"/>
      </top>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Alignment="1" applyFont="1">
      <alignment readingOrder="0" vertical="center"/>
    </xf>
    <xf borderId="0" fillId="2" fontId="2" numFmtId="0" xfId="0" applyAlignment="1" applyFill="1" applyFont="1">
      <alignment readingOrder="0"/>
    </xf>
    <xf borderId="0" fillId="2" fontId="3" numFmtId="0" xfId="0" applyAlignment="1" applyFont="1">
      <alignment readingOrder="0"/>
    </xf>
    <xf borderId="0" fillId="3" fontId="4" numFmtId="0" xfId="0" applyAlignment="1" applyFill="1" applyFont="1">
      <alignment readingOrder="0"/>
    </xf>
    <xf borderId="0" fillId="0" fontId="4" numFmtId="0" xfId="0" applyAlignment="1" applyFont="1">
      <alignment readingOrder="0"/>
    </xf>
    <xf borderId="0" fillId="0" fontId="4" numFmtId="0" xfId="0" applyAlignment="1" applyFont="1">
      <alignment readingOrder="0" shrinkToFit="0" wrapText="0"/>
    </xf>
    <xf borderId="0" fillId="0" fontId="5" numFmtId="0" xfId="0" applyAlignment="1" applyFont="1">
      <alignment vertical="center"/>
    </xf>
    <xf borderId="0" fillId="0" fontId="4"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shrinkToFit="0" wrapText="0"/>
    </xf>
    <xf borderId="0" fillId="0" fontId="7" numFmtId="0" xfId="0" applyAlignment="1" applyFont="1">
      <alignment vertical="center"/>
    </xf>
    <xf borderId="0" fillId="0" fontId="4" numFmtId="0" xfId="0" applyAlignment="1" applyFont="1">
      <alignment shrinkToFit="0" wrapText="1"/>
    </xf>
    <xf borderId="0" fillId="3" fontId="4" numFmtId="0" xfId="0" applyFont="1"/>
    <xf borderId="0" fillId="4" fontId="4" numFmtId="0" xfId="0" applyAlignment="1" applyFill="1" applyFont="1">
      <alignment readingOrder="0"/>
    </xf>
    <xf borderId="0" fillId="4" fontId="4" numFmtId="0" xfId="0" applyAlignment="1" applyFont="1">
      <alignment readingOrder="0" shrinkToFit="0" wrapText="1"/>
    </xf>
    <xf borderId="0" fillId="0" fontId="8" numFmtId="0" xfId="0" applyAlignment="1" applyFont="1">
      <alignment readingOrder="0"/>
    </xf>
    <xf borderId="0" fillId="0" fontId="4" numFmtId="0" xfId="0" applyAlignment="1" applyFont="1">
      <alignment readingOrder="0" vertical="center"/>
    </xf>
    <xf borderId="0" fillId="0" fontId="4" numFmtId="0" xfId="0" applyAlignment="1" applyFont="1">
      <alignment vertical="center"/>
    </xf>
    <xf borderId="0" fillId="0" fontId="4" numFmtId="0" xfId="0" applyAlignment="1" applyFont="1">
      <alignment readingOrder="0" vertical="top"/>
    </xf>
    <xf borderId="0" fillId="5" fontId="4" numFmtId="0" xfId="0" applyAlignment="1" applyFill="1" applyFont="1">
      <alignment readingOrder="0"/>
    </xf>
    <xf borderId="0" fillId="4" fontId="4" numFmtId="0" xfId="0" applyAlignment="1" applyFont="1">
      <alignment readingOrder="0" shrinkToFit="0" wrapText="0"/>
    </xf>
    <xf borderId="1" fillId="0" fontId="4" numFmtId="0" xfId="0" applyAlignment="1" applyBorder="1" applyFont="1">
      <alignment readingOrder="0"/>
    </xf>
    <xf borderId="1" fillId="0" fontId="4" numFmtId="0" xfId="0" applyAlignment="1" applyBorder="1" applyFont="1">
      <alignment readingOrder="0" shrinkToFit="0" wrapText="0"/>
    </xf>
    <xf borderId="1" fillId="0" fontId="4" numFmtId="0" xfId="0" applyBorder="1" applyFont="1"/>
    <xf borderId="1" fillId="0" fontId="9" numFmtId="0" xfId="0" applyAlignment="1" applyBorder="1" applyFont="1">
      <alignment vertical="center"/>
    </xf>
    <xf borderId="1" fillId="0" fontId="4" numFmtId="0" xfId="0" applyAlignment="1" applyBorder="1" applyFont="1">
      <alignment readingOrder="0" shrinkToFit="0" wrapText="1"/>
    </xf>
    <xf borderId="1" fillId="3" fontId="4" numFmtId="0" xfId="0" applyAlignment="1" applyBorder="1" applyFont="1">
      <alignment readingOrder="0"/>
    </xf>
    <xf borderId="0" fillId="0" fontId="4" numFmtId="0" xfId="0" applyAlignment="1" applyFont="1">
      <alignment readingOrder="0" shrinkToFit="0" vertical="center" wrapText="1"/>
    </xf>
    <xf borderId="0" fillId="6" fontId="4"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63"/>
    <col customWidth="1" min="2" max="2" width="57.63"/>
    <col customWidth="1" min="3" max="3" width="13.25"/>
    <col customWidth="1" min="4" max="4" width="15.25"/>
    <col customWidth="1" min="5" max="5" width="19.13"/>
    <col customWidth="1" hidden="1" min="6" max="6" width="60.75"/>
    <col customWidth="1" min="7" max="7" width="116.75"/>
    <col customWidth="1" min="8" max="8" width="47.63"/>
    <col customWidth="1" min="9" max="10" width="28.5"/>
  </cols>
  <sheetData>
    <row r="1">
      <c r="A1" s="1" t="s">
        <v>0</v>
      </c>
      <c r="B1" s="2" t="s">
        <v>1</v>
      </c>
      <c r="C1" s="2" t="s">
        <v>2</v>
      </c>
      <c r="D1" s="2" t="s">
        <v>3</v>
      </c>
      <c r="E1" s="3" t="s">
        <v>4</v>
      </c>
      <c r="F1" s="4" t="s">
        <v>5</v>
      </c>
      <c r="G1" s="1" t="s">
        <v>6</v>
      </c>
      <c r="H1" s="5" t="s">
        <v>7</v>
      </c>
      <c r="I1" s="6" t="s">
        <v>8</v>
      </c>
      <c r="J1" s="6" t="s">
        <v>9</v>
      </c>
    </row>
    <row r="2" ht="29.25" customHeight="1">
      <c r="A2" s="7" t="s">
        <v>10</v>
      </c>
      <c r="B2" s="8" t="s">
        <v>11</v>
      </c>
      <c r="C2" s="7" t="s">
        <v>12</v>
      </c>
      <c r="D2" s="7" t="s">
        <v>13</v>
      </c>
      <c r="E2" s="9" t="str">
        <f>hyperlink("https://docs.google.com/spreadsheets/d/13EQ2C9tHTvcy161JmQFrKg_ixdqrU96ixDCxY_QmwZU/edit?gid=0#gid=0", "View Dependencies")</f>
        <v>View Dependencies</v>
      </c>
      <c r="F2" s="7" t="s">
        <v>14</v>
      </c>
      <c r="G2" s="10" t="s">
        <v>15</v>
      </c>
      <c r="H2" s="7" t="s">
        <v>16</v>
      </c>
      <c r="I2" s="6" t="s">
        <v>17</v>
      </c>
      <c r="J2" s="6" t="s">
        <v>18</v>
      </c>
    </row>
    <row r="3" ht="19.5" customHeight="1">
      <c r="A3" s="7" t="s">
        <v>19</v>
      </c>
      <c r="B3" s="7" t="s">
        <v>20</v>
      </c>
      <c r="C3" s="7" t="s">
        <v>12</v>
      </c>
      <c r="D3" s="7" t="s">
        <v>21</v>
      </c>
      <c r="E3" s="9" t="str">
        <f>hyperlink("https://docs.google.com/spreadsheets/d/13EQ2C9tHTvcy161JmQFrKg_ixdqrU96ixDCxY_QmwZU/edit?gid=95945165#gid=95945165", "View Dependencies")</f>
        <v>View Dependencies</v>
      </c>
      <c r="G3" s="10" t="s">
        <v>22</v>
      </c>
      <c r="H3" s="7" t="s">
        <v>16</v>
      </c>
      <c r="I3" s="6" t="s">
        <v>23</v>
      </c>
      <c r="J3" s="6" t="s">
        <v>24</v>
      </c>
    </row>
    <row r="4" ht="21.0" customHeight="1">
      <c r="A4" s="7" t="s">
        <v>25</v>
      </c>
      <c r="B4" s="8" t="s">
        <v>26</v>
      </c>
      <c r="C4" s="7" t="s">
        <v>27</v>
      </c>
      <c r="D4" s="7" t="s">
        <v>28</v>
      </c>
      <c r="E4" s="9" t="str">
        <f>hyperlink("https://docs.google.com/spreadsheets/d/13EQ2C9tHTvcy161JmQFrKg_ixdqrU96ixDCxY_QmwZU/edit?gid=1215375012#gid=1215375012", "View Dependencies")</f>
        <v>View Dependencies</v>
      </c>
      <c r="G4" s="10" t="s">
        <v>29</v>
      </c>
      <c r="H4" s="7" t="s">
        <v>16</v>
      </c>
      <c r="I4" s="6" t="s">
        <v>30</v>
      </c>
      <c r="J4" s="6" t="s">
        <v>31</v>
      </c>
    </row>
    <row r="5" ht="13.5" customHeight="1">
      <c r="A5" s="11" t="s">
        <v>32</v>
      </c>
      <c r="B5" s="12" t="s">
        <v>33</v>
      </c>
      <c r="C5" s="11" t="s">
        <v>34</v>
      </c>
      <c r="D5" s="11" t="s">
        <v>35</v>
      </c>
      <c r="E5" s="13" t="str">
        <f>hyperlink("https://docs.google.com/spreadsheets/d/13EQ2C9tHTvcy161JmQFrKg_ixdqrU96ixDCxY_QmwZU/edit?gid=1960333627#gid=1960333627", "View Dependencies")</f>
        <v>View Dependencies</v>
      </c>
      <c r="G5" s="14"/>
      <c r="I5" s="15"/>
      <c r="J5" s="15"/>
    </row>
    <row r="6" ht="15.0" customHeight="1">
      <c r="A6" s="11" t="s">
        <v>36</v>
      </c>
      <c r="B6" s="12" t="s">
        <v>37</v>
      </c>
      <c r="C6" s="11" t="s">
        <v>34</v>
      </c>
      <c r="D6" s="11" t="s">
        <v>35</v>
      </c>
      <c r="E6" s="13" t="str">
        <f>hyperlink("https://docs.google.com/spreadsheets/d/13EQ2C9tHTvcy161JmQFrKg_ixdqrU96ixDCxY_QmwZU/edit?gid=12602429#gid=12602429", "View Dependencies")</f>
        <v>View Dependencies</v>
      </c>
      <c r="G6" s="14"/>
      <c r="I6" s="15"/>
      <c r="J6" s="15"/>
    </row>
    <row r="7" ht="15.75" customHeight="1">
      <c r="A7" s="11" t="s">
        <v>38</v>
      </c>
      <c r="B7" s="12" t="s">
        <v>39</v>
      </c>
      <c r="C7" s="11" t="s">
        <v>40</v>
      </c>
      <c r="D7" s="11" t="s">
        <v>41</v>
      </c>
      <c r="E7" s="13" t="str">
        <f>hyperlink("https://docs.google.com/spreadsheets/d/13EQ2C9tHTvcy161JmQFrKg_ixdqrU96ixDCxY_QmwZU/edit?gid=726557139#gid=726557139", "View Dependencies")</f>
        <v>View Dependencies</v>
      </c>
      <c r="G7" s="14"/>
      <c r="I7" s="15"/>
      <c r="J7" s="15"/>
    </row>
    <row r="8" ht="15.0" customHeight="1">
      <c r="A8" s="7" t="s">
        <v>42</v>
      </c>
      <c r="B8" s="8" t="s">
        <v>43</v>
      </c>
      <c r="C8" s="7" t="s">
        <v>44</v>
      </c>
      <c r="D8" s="7" t="s">
        <v>45</v>
      </c>
      <c r="E8" s="9" t="str">
        <f>hyperlink("https://docs.google.com/spreadsheets/d/13EQ2C9tHTvcy161JmQFrKg_ixdqrU96ixDCxY_QmwZU/edit?gid=1195382590#gid=1195382590", "View Dependencies")</f>
        <v>View Dependencies</v>
      </c>
      <c r="G8" s="10" t="s">
        <v>46</v>
      </c>
      <c r="H8" s="7" t="s">
        <v>47</v>
      </c>
      <c r="I8" s="6" t="s">
        <v>48</v>
      </c>
      <c r="J8" s="6" t="s">
        <v>49</v>
      </c>
    </row>
    <row r="9" ht="16.5" customHeight="1">
      <c r="A9" s="7" t="s">
        <v>50</v>
      </c>
      <c r="B9" s="8" t="s">
        <v>51</v>
      </c>
      <c r="C9" s="7" t="s">
        <v>44</v>
      </c>
      <c r="D9" s="7" t="s">
        <v>45</v>
      </c>
      <c r="E9" s="9" t="str">
        <f>hyperlink("https://docs.google.com/spreadsheets/d/13EQ2C9tHTvcy161JmQFrKg_ixdqrU96ixDCxY_QmwZU/edit?gid=268837595#gid=268837595", "View Dependencies")</f>
        <v>View Dependencies</v>
      </c>
      <c r="G9" s="10" t="s">
        <v>52</v>
      </c>
      <c r="H9" s="7" t="s">
        <v>53</v>
      </c>
      <c r="I9" s="6" t="s">
        <v>54</v>
      </c>
      <c r="J9" s="6" t="s">
        <v>49</v>
      </c>
    </row>
    <row r="10" ht="16.5" customHeight="1">
      <c r="A10" s="7" t="s">
        <v>55</v>
      </c>
      <c r="B10" s="8" t="s">
        <v>56</v>
      </c>
      <c r="C10" s="7" t="s">
        <v>57</v>
      </c>
      <c r="E10" s="9" t="str">
        <f>hyperlink("https://docs.google.com/spreadsheets/d/13EQ2C9tHTvcy161JmQFrKg_ixdqrU96ixDCxY_QmwZU/edit?gid=422152881#gid=422152881", "View Dependencies")</f>
        <v>View Dependencies</v>
      </c>
      <c r="G10" s="10" t="s">
        <v>58</v>
      </c>
      <c r="H10" s="7" t="s">
        <v>16</v>
      </c>
      <c r="I10" s="6" t="s">
        <v>59</v>
      </c>
      <c r="J10" s="6" t="s">
        <v>60</v>
      </c>
    </row>
    <row r="11" ht="15.75" customHeight="1">
      <c r="A11" s="7" t="s">
        <v>61</v>
      </c>
      <c r="B11" s="8" t="s">
        <v>62</v>
      </c>
      <c r="C11" s="7" t="s">
        <v>57</v>
      </c>
      <c r="E11" s="9" t="str">
        <f>hyperlink("https://docs.google.com/spreadsheets/d/13EQ2C9tHTvcy161JmQFrKg_ixdqrU96ixDCxY_QmwZU/edit?gid=631780048#gid=631780048", "View Dependencies")</f>
        <v>View Dependencies</v>
      </c>
      <c r="G11" s="10" t="s">
        <v>63</v>
      </c>
      <c r="H11" s="7" t="s">
        <v>16</v>
      </c>
      <c r="I11" s="6" t="s">
        <v>64</v>
      </c>
      <c r="J11" s="6" t="s">
        <v>60</v>
      </c>
    </row>
    <row r="12" ht="15.0" customHeight="1">
      <c r="A12" s="16" t="s">
        <v>65</v>
      </c>
      <c r="B12" s="8" t="s">
        <v>66</v>
      </c>
      <c r="C12" s="7" t="s">
        <v>57</v>
      </c>
      <c r="E12" s="9" t="str">
        <f>hyperlink("https://docs.google.com/spreadsheets/d/13EQ2C9tHTvcy161JmQFrKg_ixdqrU96ixDCxY_QmwZU/edit?gid=2127591272#gid=2127591272", "View Dependencies")</f>
        <v>View Dependencies</v>
      </c>
      <c r="G12" s="10"/>
      <c r="H12" s="7" t="s">
        <v>16</v>
      </c>
      <c r="I12" s="6" t="s">
        <v>67</v>
      </c>
      <c r="J12" s="6" t="s">
        <v>60</v>
      </c>
    </row>
    <row r="13" ht="15.75" customHeight="1">
      <c r="A13" s="7" t="s">
        <v>68</v>
      </c>
      <c r="B13" s="8" t="s">
        <v>69</v>
      </c>
      <c r="C13" s="7" t="s">
        <v>70</v>
      </c>
      <c r="D13" s="7" t="s">
        <v>28</v>
      </c>
      <c r="E13" s="9" t="str">
        <f>hyperlink("https://docs.google.com/spreadsheets/d/13EQ2C9tHTvcy161JmQFrKg_ixdqrU96ixDCxY_QmwZU/edit?gid=1184046197#gid=1184046197", "View Dependencies")</f>
        <v>View Dependencies</v>
      </c>
      <c r="G13" s="10" t="s">
        <v>71</v>
      </c>
      <c r="H13" s="7" t="s">
        <v>16</v>
      </c>
      <c r="I13" s="6" t="s">
        <v>72</v>
      </c>
      <c r="J13" s="6" t="s">
        <v>73</v>
      </c>
    </row>
    <row r="14" ht="15.75" customHeight="1">
      <c r="A14" s="7" t="s">
        <v>74</v>
      </c>
      <c r="B14" s="8" t="s">
        <v>75</v>
      </c>
      <c r="C14" s="7" t="s">
        <v>70</v>
      </c>
      <c r="D14" s="7" t="s">
        <v>28</v>
      </c>
      <c r="E14" s="9" t="str">
        <f>hyperlink("https://docs.google.com/spreadsheets/d/13EQ2C9tHTvcy161JmQFrKg_ixdqrU96ixDCxY_QmwZU/edit?gid=1751840627#gid=1751840627", "View Dependencies")</f>
        <v>View Dependencies</v>
      </c>
      <c r="G14" s="10" t="s">
        <v>76</v>
      </c>
      <c r="H14" s="7" t="s">
        <v>16</v>
      </c>
      <c r="I14" s="6" t="s">
        <v>77</v>
      </c>
      <c r="J14" s="6" t="s">
        <v>73</v>
      </c>
    </row>
    <row r="15" ht="40.5" customHeight="1">
      <c r="A15" s="7" t="s">
        <v>78</v>
      </c>
      <c r="B15" s="8" t="s">
        <v>79</v>
      </c>
      <c r="C15" s="7" t="s">
        <v>80</v>
      </c>
      <c r="D15" s="7" t="s">
        <v>21</v>
      </c>
      <c r="E15" s="9" t="str">
        <f>hyperlink("https://docs.google.com/spreadsheets/d/13EQ2C9tHTvcy161JmQFrKg_ixdqrU96ixDCxY_QmwZU/edit?gid=1287023851#gid=1287023851", "View Dependencies")</f>
        <v>View Dependencies</v>
      </c>
      <c r="G15" s="17" t="s">
        <v>81</v>
      </c>
      <c r="H15" s="7" t="s">
        <v>82</v>
      </c>
      <c r="I15" s="6" t="s">
        <v>83</v>
      </c>
      <c r="J15" s="6" t="s">
        <v>60</v>
      </c>
    </row>
    <row r="16" ht="16.5" customHeight="1">
      <c r="A16" s="7" t="s">
        <v>84</v>
      </c>
      <c r="B16" s="8" t="s">
        <v>85</v>
      </c>
      <c r="C16" s="7" t="s">
        <v>86</v>
      </c>
      <c r="D16" s="7" t="s">
        <v>87</v>
      </c>
      <c r="E16" s="9" t="str">
        <f>hyperlink("https://docs.google.com/spreadsheets/d/13EQ2C9tHTvcy161JmQFrKg_ixdqrU96ixDCxY_QmwZU/edit?gid=316652982#gid=316652982", "View Dependencies")</f>
        <v>View Dependencies</v>
      </c>
      <c r="G16" s="10" t="s">
        <v>88</v>
      </c>
      <c r="H16" s="7" t="s">
        <v>89</v>
      </c>
      <c r="I16" s="6" t="s">
        <v>90</v>
      </c>
      <c r="J16" s="6" t="s">
        <v>60</v>
      </c>
    </row>
    <row r="17" ht="13.5" customHeight="1">
      <c r="A17" s="18" t="s">
        <v>91</v>
      </c>
      <c r="B17" s="19" t="s">
        <v>92</v>
      </c>
      <c r="C17" s="19" t="s">
        <v>93</v>
      </c>
      <c r="D17" s="20"/>
      <c r="E17" s="9" t="str">
        <f>hyperlink("https://docs.google.com/spreadsheets/d/13EQ2C9tHTvcy161JmQFrKg_ixdqrU96ixDCxY_QmwZU/edit?gid=1737649027#gid=1737649027", "View Dependencies")</f>
        <v>View Dependencies</v>
      </c>
      <c r="G17" s="14"/>
      <c r="H17" s="7" t="s">
        <v>94</v>
      </c>
      <c r="I17" s="6" t="s">
        <v>95</v>
      </c>
      <c r="J17" s="21" t="s">
        <v>96</v>
      </c>
    </row>
    <row r="18">
      <c r="A18" s="18" t="s">
        <v>97</v>
      </c>
      <c r="G18" s="14"/>
    </row>
    <row r="19">
      <c r="A19" s="18" t="s">
        <v>98</v>
      </c>
      <c r="G19" s="14"/>
    </row>
    <row r="20">
      <c r="A20" s="18" t="s">
        <v>99</v>
      </c>
      <c r="G20" s="14"/>
    </row>
    <row r="21" ht="15.0" customHeight="1">
      <c r="A21" s="16" t="s">
        <v>100</v>
      </c>
      <c r="B21" s="8" t="s">
        <v>101</v>
      </c>
      <c r="C21" s="7" t="s">
        <v>102</v>
      </c>
      <c r="E21" s="7" t="s">
        <v>103</v>
      </c>
      <c r="G21" s="14"/>
      <c r="I21" s="6" t="s">
        <v>104</v>
      </c>
      <c r="J21" s="6" t="s">
        <v>105</v>
      </c>
    </row>
    <row r="22" ht="16.5" customHeight="1">
      <c r="A22" s="22" t="s">
        <v>106</v>
      </c>
      <c r="B22" s="8" t="s">
        <v>107</v>
      </c>
      <c r="C22" s="7" t="s">
        <v>108</v>
      </c>
      <c r="D22" s="7" t="s">
        <v>109</v>
      </c>
      <c r="E22" s="9" t="str">
        <f>hyperlink("https://docs.google.com/spreadsheets/d/13EQ2C9tHTvcy161JmQFrKg_ixdqrU96ixDCxY_QmwZU/edit?gid=1024940289#gid=1024940289", "View Dependencies")</f>
        <v>View Dependencies</v>
      </c>
      <c r="G22" s="10" t="s">
        <v>110</v>
      </c>
      <c r="I22" s="6" t="s">
        <v>111</v>
      </c>
      <c r="J22" s="6" t="s">
        <v>112</v>
      </c>
    </row>
    <row r="23" ht="15.75" customHeight="1">
      <c r="A23" s="16" t="s">
        <v>113</v>
      </c>
      <c r="B23" s="8" t="s">
        <v>114</v>
      </c>
      <c r="C23" s="7" t="s">
        <v>115</v>
      </c>
      <c r="D23" s="7" t="s">
        <v>116</v>
      </c>
      <c r="E23" s="9" t="str">
        <f>hyperlink("https://docs.google.com/spreadsheets/d/13EQ2C9tHTvcy161JmQFrKg_ixdqrU96ixDCxY_QmwZU/edit?gid=86531575#gid=86531575", "View Dependencies")</f>
        <v>View Dependencies</v>
      </c>
      <c r="G23" s="10" t="s">
        <v>117</v>
      </c>
      <c r="I23" s="6" t="s">
        <v>118</v>
      </c>
      <c r="J23" s="6" t="s">
        <v>112</v>
      </c>
    </row>
    <row r="24" ht="18.0" customHeight="1">
      <c r="A24" s="7" t="s">
        <v>119</v>
      </c>
      <c r="B24" s="23" t="s">
        <v>120</v>
      </c>
      <c r="C24" s="7" t="s">
        <v>121</v>
      </c>
      <c r="D24" s="7" t="s">
        <v>122</v>
      </c>
      <c r="E24" s="9" t="str">
        <f>hyperlink("https://docs.google.com/spreadsheets/d/13EQ2C9tHTvcy161JmQFrKg_ixdqrU96ixDCxY_QmwZU/edit?gid=1851384499#gid=1851384499", "View Dependencies")</f>
        <v>View Dependencies</v>
      </c>
      <c r="G24" s="10" t="s">
        <v>123</v>
      </c>
      <c r="I24" s="6" t="s">
        <v>124</v>
      </c>
      <c r="J24" s="6" t="s">
        <v>125</v>
      </c>
    </row>
    <row r="25" ht="19.5" customHeight="1">
      <c r="A25" s="7" t="s">
        <v>126</v>
      </c>
      <c r="B25" s="23" t="s">
        <v>127</v>
      </c>
      <c r="C25" s="7" t="s">
        <v>128</v>
      </c>
      <c r="D25" s="7" t="s">
        <v>129</v>
      </c>
      <c r="E25" s="9" t="str">
        <f>hyperlink("https://docs.google.com/spreadsheets/d/13EQ2C9tHTvcy161JmQFrKg_ixdqrU96ixDCxY_QmwZU/edit?gid=609279342#gid=609279342", "View Dependencies")</f>
        <v>View Dependencies</v>
      </c>
      <c r="G25" s="10" t="s">
        <v>130</v>
      </c>
      <c r="I25" s="6" t="s">
        <v>131</v>
      </c>
      <c r="J25" s="6" t="s">
        <v>132</v>
      </c>
    </row>
    <row r="26" ht="16.5" customHeight="1">
      <c r="A26" s="7" t="s">
        <v>133</v>
      </c>
      <c r="B26" s="8" t="s">
        <v>134</v>
      </c>
      <c r="C26" s="7" t="s">
        <v>135</v>
      </c>
      <c r="E26" s="9" t="str">
        <f>hyperlink("https://docs.google.com/spreadsheets/d/13EQ2C9tHTvcy161JmQFrKg_ixdqrU96ixDCxY_QmwZU/edit?gid=942086101#gid=942086101", "View Dependencies")</f>
        <v>View Dependencies</v>
      </c>
      <c r="G26" s="10" t="s">
        <v>136</v>
      </c>
      <c r="I26" s="6" t="s">
        <v>137</v>
      </c>
      <c r="J26" s="6" t="s">
        <v>138</v>
      </c>
    </row>
    <row r="27" ht="21.75" customHeight="1">
      <c r="A27" s="18" t="s">
        <v>139</v>
      </c>
      <c r="B27" s="7" t="s">
        <v>140</v>
      </c>
      <c r="C27" s="7" t="s">
        <v>141</v>
      </c>
      <c r="E27" s="7" t="s">
        <v>103</v>
      </c>
      <c r="G27" s="14"/>
      <c r="I27" s="6" t="s">
        <v>142</v>
      </c>
      <c r="J27" s="6" t="s">
        <v>143</v>
      </c>
    </row>
    <row r="28" ht="26.25" customHeight="1">
      <c r="A28" s="18" t="s">
        <v>144</v>
      </c>
      <c r="G28" s="14"/>
      <c r="I28" s="6" t="s">
        <v>145</v>
      </c>
      <c r="J28" s="15"/>
    </row>
    <row r="29" ht="15.75" customHeight="1">
      <c r="A29" s="7" t="s">
        <v>146</v>
      </c>
      <c r="B29" s="8" t="s">
        <v>147</v>
      </c>
      <c r="C29" s="7" t="s">
        <v>148</v>
      </c>
      <c r="E29" s="9" t="str">
        <f>hyperlink("https://docs.google.com/spreadsheets/d/13EQ2C9tHTvcy161JmQFrKg_ixdqrU96ixDCxY_QmwZU/edit?gid=481097096#gid=481097096", "View Dependencies")</f>
        <v>View Dependencies</v>
      </c>
      <c r="G29" s="14"/>
      <c r="I29" s="6" t="s">
        <v>149</v>
      </c>
      <c r="J29" s="6" t="s">
        <v>150</v>
      </c>
    </row>
    <row r="30" ht="15.75" customHeight="1">
      <c r="A30" s="24" t="s">
        <v>151</v>
      </c>
      <c r="B30" s="25" t="s">
        <v>152</v>
      </c>
      <c r="C30" s="24" t="s">
        <v>153</v>
      </c>
      <c r="D30" s="26"/>
      <c r="E30" s="27" t="str">
        <f>hyperlink("https://docs.google.com/spreadsheets/d/13EQ2C9tHTvcy161JmQFrKg_ixdqrU96ixDCxY_QmwZU/edit?gid=761112939#gid=761112939", "View Dependencies")</f>
        <v>View Dependencies</v>
      </c>
      <c r="F30" s="26"/>
      <c r="G30" s="28" t="s">
        <v>154</v>
      </c>
      <c r="H30" s="26"/>
      <c r="I30" s="29" t="s">
        <v>155</v>
      </c>
      <c r="J30" s="29" t="s">
        <v>156</v>
      </c>
      <c r="K30" s="26"/>
      <c r="L30" s="26"/>
      <c r="M30" s="26"/>
      <c r="N30" s="26"/>
      <c r="O30" s="26"/>
      <c r="P30" s="26"/>
      <c r="Q30" s="26"/>
      <c r="R30" s="26"/>
      <c r="S30" s="26"/>
      <c r="T30" s="26"/>
      <c r="U30" s="26"/>
      <c r="V30" s="26"/>
      <c r="W30" s="26"/>
      <c r="X30" s="26"/>
      <c r="Y30" s="26"/>
      <c r="Z30" s="26"/>
      <c r="AA30" s="26"/>
    </row>
    <row r="31" ht="15.75" customHeight="1">
      <c r="A31" s="24" t="s">
        <v>157</v>
      </c>
      <c r="B31" s="25" t="s">
        <v>158</v>
      </c>
      <c r="C31" s="24" t="s">
        <v>159</v>
      </c>
      <c r="D31" s="26"/>
      <c r="E31" s="27" t="str">
        <f>hyperlink("https://docs.google.com/spreadsheets/d/13EQ2C9tHTvcy161JmQFrKg_ixdqrU96ixDCxY_QmwZU/edit?gid=396546281#gid=396546281", "View Dependencies")</f>
        <v>View Dependencies</v>
      </c>
      <c r="F31" s="26"/>
      <c r="G31" s="28"/>
      <c r="H31" s="7" t="s">
        <v>160</v>
      </c>
      <c r="I31" s="6" t="s">
        <v>161</v>
      </c>
      <c r="J31" s="6" t="s">
        <v>150</v>
      </c>
    </row>
    <row r="32" ht="18.75" customHeight="1">
      <c r="A32" s="7" t="s">
        <v>162</v>
      </c>
      <c r="B32" s="8" t="s">
        <v>163</v>
      </c>
      <c r="C32" s="7" t="s">
        <v>153</v>
      </c>
      <c r="E32" s="9" t="str">
        <f>hyperlink("https://docs.google.com/spreadsheets/d/13EQ2C9tHTvcy161JmQFrKg_ixdqrU96ixDCxY_QmwZU/edit?gid=733839837#gid=733839837", "View Dependencies")</f>
        <v>View Dependencies</v>
      </c>
      <c r="G32" s="10" t="s">
        <v>164</v>
      </c>
      <c r="H32" s="7" t="s">
        <v>165</v>
      </c>
      <c r="I32" s="6" t="s">
        <v>166</v>
      </c>
      <c r="J32" s="29" t="s">
        <v>156</v>
      </c>
    </row>
    <row r="33" ht="18.75" customHeight="1">
      <c r="A33" s="7" t="s">
        <v>167</v>
      </c>
      <c r="B33" s="8" t="s">
        <v>168</v>
      </c>
      <c r="C33" s="7" t="s">
        <v>169</v>
      </c>
      <c r="E33" s="9" t="str">
        <f>hyperlink("https://docs.google.com/spreadsheets/d/13EQ2C9tHTvcy161JmQFrKg_ixdqrU96ixDCxY_QmwZU/edit?gid=209824058#gid=209824058", "View Dependencies")</f>
        <v>View Dependencies</v>
      </c>
      <c r="G33" s="10" t="s">
        <v>170</v>
      </c>
      <c r="H33" s="7" t="s">
        <v>171</v>
      </c>
      <c r="I33" s="6" t="s">
        <v>172</v>
      </c>
      <c r="J33" s="29" t="s">
        <v>156</v>
      </c>
    </row>
    <row r="34" ht="16.5" customHeight="1">
      <c r="A34" s="7" t="s">
        <v>173</v>
      </c>
      <c r="B34" s="8" t="s">
        <v>174</v>
      </c>
      <c r="C34" s="7" t="s">
        <v>175</v>
      </c>
      <c r="E34" s="9" t="str">
        <f>hyperlink("https://docs.google.com/spreadsheets/d/13EQ2C9tHTvcy161JmQFrKg_ixdqrU96ixDCxY_QmwZU/edit?gid=1537108010#gid=1537108010", "View Dependencies")</f>
        <v>View Dependencies</v>
      </c>
      <c r="H34" s="30" t="s">
        <v>176</v>
      </c>
      <c r="I34" s="6" t="s">
        <v>177</v>
      </c>
      <c r="J34" s="29" t="s">
        <v>178</v>
      </c>
    </row>
    <row r="35" ht="14.25" hidden="1" customHeight="1">
      <c r="A35" s="7" t="s">
        <v>179</v>
      </c>
      <c r="B35" s="8" t="s">
        <v>180</v>
      </c>
      <c r="C35" s="10" t="s">
        <v>181</v>
      </c>
      <c r="E35" s="9" t="str">
        <f>hyperlink("https://docs.google.com/spreadsheets/d/13EQ2C9tHTvcy161JmQFrKg_ixdqrU96ixDCxY_QmwZU/edit?gid=1390824360#gid=1390824360", "View Dependencies")</f>
        <v>View Dependencies</v>
      </c>
      <c r="I35" s="15"/>
      <c r="J35" s="15"/>
    </row>
    <row r="36" ht="15.75" hidden="1" customHeight="1">
      <c r="A36" s="7" t="s">
        <v>182</v>
      </c>
      <c r="B36" s="8" t="s">
        <v>183</v>
      </c>
      <c r="C36" s="7" t="s">
        <v>181</v>
      </c>
      <c r="E36" s="9" t="str">
        <f>hyperlink("https://docs.google.com/spreadsheets/d/13EQ2C9tHTvcy161JmQFrKg_ixdqrU96ixDCxY_QmwZU/edit?gid=1773934475#gid=1773934475", "View Dependencies")</f>
        <v>View Dependencies</v>
      </c>
      <c r="I36" s="15"/>
      <c r="J36" s="15"/>
    </row>
    <row r="37" ht="16.5" hidden="1" customHeight="1">
      <c r="A37" s="7" t="s">
        <v>184</v>
      </c>
      <c r="B37" s="8" t="s">
        <v>185</v>
      </c>
      <c r="C37" s="7" t="s">
        <v>186</v>
      </c>
      <c r="E37" s="9" t="str">
        <f>hyperlink("https://docs.google.com/spreadsheets/d/13EQ2C9tHTvcy161JmQFrKg_ixdqrU96ixDCxY_QmwZU/edit?gid=389141091#gid=389141091", "View Dependencies")</f>
        <v>View Dependencies</v>
      </c>
      <c r="I37" s="15"/>
      <c r="J37" s="15"/>
    </row>
    <row r="38" ht="15.0" hidden="1" customHeight="1">
      <c r="A38" s="7" t="s">
        <v>187</v>
      </c>
      <c r="B38" s="8" t="s">
        <v>188</v>
      </c>
      <c r="C38" s="7" t="s">
        <v>189</v>
      </c>
      <c r="E38" s="9" t="str">
        <f>hyperlink("https://docs.google.com/spreadsheets/d/13EQ2C9tHTvcy161JmQFrKg_ixdqrU96ixDCxY_QmwZU/edit?gid=2030240295#gid=2030240295", "View Dependencies")</f>
        <v>View Dependencies</v>
      </c>
      <c r="I38" s="15"/>
      <c r="J38" s="15"/>
    </row>
    <row r="39" ht="15.75" hidden="1" customHeight="1">
      <c r="A39" s="7" t="s">
        <v>190</v>
      </c>
      <c r="B39" s="8" t="s">
        <v>191</v>
      </c>
      <c r="C39" s="7" t="s">
        <v>192</v>
      </c>
      <c r="E39" s="9" t="str">
        <f>hyperlink("https://docs.google.com/spreadsheets/d/13EQ2C9tHTvcy161JmQFrKg_ixdqrU96ixDCxY_QmwZU/edit?gid=498042892#gid=498042892", "View Dependencies")</f>
        <v>View Dependencies</v>
      </c>
      <c r="I39" s="15"/>
      <c r="J39" s="15"/>
    </row>
    <row r="40" ht="14.25" hidden="1" customHeight="1">
      <c r="A40" s="7" t="s">
        <v>193</v>
      </c>
      <c r="B40" s="8" t="s">
        <v>194</v>
      </c>
      <c r="C40" s="7" t="s">
        <v>192</v>
      </c>
      <c r="E40" s="9" t="str">
        <f>hyperlink("https://docs.google.com/spreadsheets/d/13EQ2C9tHTvcy161JmQFrKg_ixdqrU96ixDCxY_QmwZU/edit?gid=1472833369#gid=1472833369", "View Dependencies")</f>
        <v>View Dependencies</v>
      </c>
      <c r="I40" s="15"/>
      <c r="J40" s="15"/>
    </row>
    <row r="41" ht="15.75" hidden="1" customHeight="1">
      <c r="A41" s="7" t="s">
        <v>195</v>
      </c>
      <c r="B41" s="8" t="s">
        <v>196</v>
      </c>
      <c r="C41" s="7" t="s">
        <v>192</v>
      </c>
      <c r="E41" s="9" t="str">
        <f>hyperlink("https://docs.google.com/spreadsheets/d/13EQ2C9tHTvcy161JmQFrKg_ixdqrU96ixDCxY_QmwZU/edit?gid=1607551232#gid=1607551232", "View Dependencies")</f>
        <v>View Dependencies</v>
      </c>
      <c r="I41" s="15"/>
      <c r="J41" s="15"/>
    </row>
    <row r="42" ht="15.0" hidden="1" customHeight="1">
      <c r="A42" s="7" t="s">
        <v>197</v>
      </c>
      <c r="B42" s="8" t="s">
        <v>198</v>
      </c>
      <c r="C42" s="7" t="s">
        <v>199</v>
      </c>
      <c r="E42" s="9" t="str">
        <f>hyperlink("https://docs.google.com/spreadsheets/d/13EQ2C9tHTvcy161JmQFrKg_ixdqrU96ixDCxY_QmwZU/edit?gid=993059714#gid=993059714", "View Dependencies")</f>
        <v>View Dependencies</v>
      </c>
      <c r="I42" s="15"/>
      <c r="J42" s="15"/>
    </row>
    <row r="43" ht="16.5" hidden="1" customHeight="1">
      <c r="A43" s="7" t="s">
        <v>200</v>
      </c>
      <c r="B43" s="8" t="s">
        <v>201</v>
      </c>
      <c r="C43" s="7" t="s">
        <v>202</v>
      </c>
      <c r="E43" s="9" t="str">
        <f>hyperlink("https://docs.google.com/spreadsheets/d/13EQ2C9tHTvcy161JmQFrKg_ixdqrU96ixDCxY_QmwZU/edit?gid=1962644572#gid=1962644572", "View Dependencies")</f>
        <v>View Dependencies</v>
      </c>
      <c r="I43" s="15"/>
      <c r="J43" s="15"/>
    </row>
    <row r="44" ht="16.5" hidden="1" customHeight="1">
      <c r="A44" s="7" t="s">
        <v>203</v>
      </c>
      <c r="B44" s="8" t="s">
        <v>204</v>
      </c>
      <c r="C44" s="7" t="s">
        <v>205</v>
      </c>
      <c r="E44" s="9" t="str">
        <f>hyperlink("https://docs.google.com/spreadsheets/d/13EQ2C9tHTvcy161JmQFrKg_ixdqrU96ixDCxY_QmwZU/edit?gid=2145198899#gid=2145198899", "View Dependencies")</f>
        <v>View Dependencies</v>
      </c>
      <c r="G44" s="14"/>
      <c r="H44" s="7" t="s">
        <v>206</v>
      </c>
      <c r="I44" s="15"/>
      <c r="J44" s="15"/>
    </row>
    <row r="45" ht="16.5" hidden="1" customHeight="1">
      <c r="A45" s="7" t="s">
        <v>207</v>
      </c>
      <c r="B45" s="8" t="s">
        <v>208</v>
      </c>
      <c r="C45" s="7" t="s">
        <v>209</v>
      </c>
      <c r="E45" s="9" t="str">
        <f>hyperlink("https://docs.google.com/spreadsheets/d/13EQ2C9tHTvcy161JmQFrKg_ixdqrU96ixDCxY_QmwZU/edit?gid=1352914521#gid=1352914521", "View Dependencies")</f>
        <v>View Dependencies</v>
      </c>
      <c r="G45" s="14"/>
      <c r="H45" s="7" t="s">
        <v>206</v>
      </c>
      <c r="I45" s="15"/>
      <c r="J45" s="15"/>
    </row>
    <row r="46" ht="15.75" hidden="1" customHeight="1">
      <c r="A46" s="7" t="s">
        <v>210</v>
      </c>
      <c r="B46" s="8" t="s">
        <v>211</v>
      </c>
      <c r="C46" s="7" t="s">
        <v>212</v>
      </c>
      <c r="E46" s="9" t="str">
        <f>hyperlink("https://docs.google.com/spreadsheets/d/13EQ2C9tHTvcy161JmQFrKg_ixdqrU96ixDCxY_QmwZU/edit?gid=2122397159#gid=2122397159", "View Dependencies")</f>
        <v>View Dependencies</v>
      </c>
      <c r="G46" s="14"/>
      <c r="H46" s="7" t="s">
        <v>206</v>
      </c>
      <c r="I46" s="15"/>
      <c r="J46" s="15"/>
    </row>
    <row r="47" ht="15.75" hidden="1" customHeight="1">
      <c r="A47" s="7" t="s">
        <v>213</v>
      </c>
      <c r="B47" s="8" t="s">
        <v>214</v>
      </c>
      <c r="C47" s="7" t="s">
        <v>215</v>
      </c>
      <c r="E47" s="9" t="str">
        <f>hyperlink("https://docs.google.com/spreadsheets/d/13EQ2C9tHTvcy161JmQFrKg_ixdqrU96ixDCxY_QmwZU/edit?gid=864425131#gid=864425131", "View Dependencies")</f>
        <v>View Dependencies</v>
      </c>
      <c r="G47" s="14"/>
      <c r="H47" s="7" t="s">
        <v>206</v>
      </c>
      <c r="I47" s="15"/>
      <c r="J47" s="15"/>
    </row>
    <row r="48" ht="17.25" hidden="1" customHeight="1">
      <c r="A48" s="7" t="s">
        <v>216</v>
      </c>
      <c r="B48" s="8" t="s">
        <v>217</v>
      </c>
      <c r="C48" s="7" t="s">
        <v>218</v>
      </c>
      <c r="E48" s="9" t="str">
        <f>hyperlink("https://docs.google.com/spreadsheets/d/13EQ2C9tHTvcy161JmQFrKg_ixdqrU96ixDCxY_QmwZU/edit?gid=1624057028#gid=1624057028", "View Dependencies")</f>
        <v>View Dependencies</v>
      </c>
      <c r="G48" s="14"/>
      <c r="H48" s="7" t="s">
        <v>206</v>
      </c>
      <c r="I48" s="15"/>
      <c r="J48" s="15"/>
    </row>
    <row r="49" ht="18.0" customHeight="1">
      <c r="A49" s="7" t="s">
        <v>219</v>
      </c>
      <c r="B49" s="7" t="s">
        <v>220</v>
      </c>
      <c r="C49" s="7" t="s">
        <v>221</v>
      </c>
      <c r="E49" s="9" t="str">
        <f>hyperlink("https://docs.google.com/spreadsheets/d/13EQ2C9tHTvcy161JmQFrKg_ixdqrU96ixDCxY_QmwZU/edit?gid=375180994#gid=375180994", "View Dependencies")</f>
        <v>View Dependencies</v>
      </c>
      <c r="G49" s="10" t="s">
        <v>222</v>
      </c>
      <c r="I49" s="6" t="s">
        <v>223</v>
      </c>
      <c r="J49" s="6" t="s">
        <v>224</v>
      </c>
    </row>
    <row r="50" ht="15.0" customHeight="1">
      <c r="A50" s="31" t="s">
        <v>225</v>
      </c>
      <c r="B50" s="7" t="s">
        <v>226</v>
      </c>
      <c r="C50" s="7" t="s">
        <v>227</v>
      </c>
      <c r="E50" s="9" t="str">
        <f>hyperlink("https://docs.google.com/spreadsheets/d/13EQ2C9tHTvcy161JmQFrKg_ixdqrU96ixDCxY_QmwZU/edit?gid=1310228347#gid=1310228347", "View Dependencies")</f>
        <v>View Dependencies</v>
      </c>
      <c r="G50" s="14"/>
      <c r="I50" s="6" t="s">
        <v>228</v>
      </c>
      <c r="J50" s="6" t="s">
        <v>229</v>
      </c>
    </row>
    <row r="51" ht="15.0" customHeight="1">
      <c r="A51" s="31" t="s">
        <v>230</v>
      </c>
      <c r="B51" s="7" t="s">
        <v>231</v>
      </c>
      <c r="C51" s="7" t="s">
        <v>232</v>
      </c>
      <c r="E51" s="9" t="str">
        <f>hyperlink("https://docs.google.com/spreadsheets/d/13EQ2C9tHTvcy161JmQFrKg_ixdqrU96ixDCxY_QmwZU/edit?gid=706658420#gid=706658420", "View Dependencies")</f>
        <v>View Dependencies</v>
      </c>
      <c r="G51" s="14"/>
      <c r="I51" s="6" t="s">
        <v>233</v>
      </c>
      <c r="J51" s="6" t="s">
        <v>234</v>
      </c>
    </row>
    <row r="52" ht="17.25" customHeight="1">
      <c r="A52" s="31" t="s">
        <v>235</v>
      </c>
      <c r="B52" s="7" t="s">
        <v>236</v>
      </c>
      <c r="C52" s="7" t="s">
        <v>237</v>
      </c>
      <c r="E52" s="9" t="str">
        <f>hyperlink("https://docs.google.com/spreadsheets/d/13EQ2C9tHTvcy161JmQFrKg_ixdqrU96ixDCxY_QmwZU/edit?gid=1437663561#gid=1437663561", "View Dependencies")</f>
        <v>View Dependencies</v>
      </c>
      <c r="G52" s="10" t="s">
        <v>238</v>
      </c>
      <c r="I52" s="6" t="s">
        <v>239</v>
      </c>
      <c r="J52" s="6" t="s">
        <v>240</v>
      </c>
    </row>
    <row r="53" ht="15.0" customHeight="1">
      <c r="A53" s="7" t="s">
        <v>241</v>
      </c>
      <c r="B53" s="7" t="s">
        <v>242</v>
      </c>
      <c r="C53" s="7" t="s">
        <v>243</v>
      </c>
      <c r="E53" s="9" t="str">
        <f>hyperlink("https://docs.google.com/spreadsheets/d/13EQ2C9tHTvcy161JmQFrKg_ixdqrU96ixDCxY_QmwZU/edit?gid=1598441503#gid=1598441503", "View Dependencies")</f>
        <v>View Dependencies</v>
      </c>
      <c r="G53" s="10" t="s">
        <v>244</v>
      </c>
      <c r="I53" s="6" t="s">
        <v>245</v>
      </c>
      <c r="J53" s="6" t="s">
        <v>246</v>
      </c>
    </row>
    <row r="54" ht="15.75" customHeight="1">
      <c r="A54" s="7" t="s">
        <v>247</v>
      </c>
      <c r="B54" s="7" t="s">
        <v>248</v>
      </c>
      <c r="C54" s="7" t="s">
        <v>249</v>
      </c>
      <c r="E54" s="9" t="str">
        <f>hyperlink("https://docs.google.com/spreadsheets/d/13EQ2C9tHTvcy161JmQFrKg_ixdqrU96ixDCxY_QmwZU/edit?gid=1809336148#gid=1809336148", "View Dependencies")</f>
        <v>View Dependencies</v>
      </c>
      <c r="G54" s="7" t="s">
        <v>250</v>
      </c>
      <c r="I54" s="6" t="s">
        <v>251</v>
      </c>
      <c r="J54" s="29" t="s">
        <v>252</v>
      </c>
    </row>
    <row r="55" ht="23.25" customHeight="1">
      <c r="A55" s="7" t="s">
        <v>253</v>
      </c>
      <c r="B55" s="7" t="s">
        <v>254</v>
      </c>
      <c r="C55" s="7" t="s">
        <v>255</v>
      </c>
      <c r="E55" s="9" t="str">
        <f>hyperlink("https://docs.google.com/spreadsheets/d/13EQ2C9tHTvcy161JmQFrKg_ixdqrU96ixDCxY_QmwZU/edit?gid=1640902981#gid=1640902981", "View Dependencies")</f>
        <v>View Dependencies</v>
      </c>
      <c r="G55" s="10" t="s">
        <v>256</v>
      </c>
      <c r="I55" s="6" t="s">
        <v>257</v>
      </c>
      <c r="J55" s="29" t="s">
        <v>258</v>
      </c>
    </row>
    <row r="56" ht="15.75" customHeight="1">
      <c r="A56" s="7" t="s">
        <v>259</v>
      </c>
      <c r="B56" s="7" t="s">
        <v>260</v>
      </c>
      <c r="C56" s="7" t="s">
        <v>261</v>
      </c>
      <c r="E56" s="9" t="str">
        <f>hyperlink("https://docs.google.com/spreadsheets/d/13EQ2C9tHTvcy161JmQFrKg_ixdqrU96ixDCxY_QmwZU/edit?gid=1016214202#gid=1016214202", "View Dependencies")</f>
        <v>View Dependencies</v>
      </c>
      <c r="G56" s="10" t="s">
        <v>262</v>
      </c>
      <c r="H56" s="7" t="s">
        <v>263</v>
      </c>
      <c r="I56" s="6" t="s">
        <v>264</v>
      </c>
      <c r="J56" s="15"/>
    </row>
    <row r="57" ht="15.75" customHeight="1">
      <c r="A57" s="7" t="s">
        <v>265</v>
      </c>
      <c r="B57" s="7" t="s">
        <v>266</v>
      </c>
      <c r="C57" s="7" t="s">
        <v>267</v>
      </c>
      <c r="E57" s="9" t="str">
        <f>hyperlink("https://docs.google.com/spreadsheets/d/13EQ2C9tHTvcy161JmQFrKg_ixdqrU96ixDCxY_QmwZU/edit?gid=711209980#gid=711209980", "View Dependencies")</f>
        <v>View Dependencies</v>
      </c>
      <c r="G57" s="10" t="s">
        <v>268</v>
      </c>
      <c r="I57" s="6" t="s">
        <v>264</v>
      </c>
      <c r="J57" s="15"/>
    </row>
    <row r="58" ht="15.0" customHeight="1">
      <c r="A58" s="7" t="s">
        <v>269</v>
      </c>
      <c r="B58" s="7" t="s">
        <v>270</v>
      </c>
      <c r="C58" s="7" t="s">
        <v>271</v>
      </c>
      <c r="E58" s="9" t="str">
        <f>hyperlink("https://docs.google.com/spreadsheets/d/13EQ2C9tHTvcy161JmQFrKg_ixdqrU96ixDCxY_QmwZU/edit?gid=2060082357#gid=2060082357", "View Dependencies")</f>
        <v>View Dependencies</v>
      </c>
      <c r="G58" s="10" t="s">
        <v>272</v>
      </c>
      <c r="I58" s="6" t="s">
        <v>264</v>
      </c>
      <c r="J58" s="15"/>
    </row>
    <row r="59" ht="16.5" customHeight="1">
      <c r="A59" s="16" t="s">
        <v>273</v>
      </c>
      <c r="B59" s="7" t="s">
        <v>274</v>
      </c>
      <c r="C59" s="7" t="s">
        <v>103</v>
      </c>
      <c r="E59" s="19" t="s">
        <v>103</v>
      </c>
      <c r="G59" s="14"/>
      <c r="I59" s="6" t="s">
        <v>275</v>
      </c>
      <c r="J59" s="6" t="s">
        <v>276</v>
      </c>
    </row>
    <row r="60" ht="15.75" customHeight="1">
      <c r="A60" s="16" t="s">
        <v>277</v>
      </c>
      <c r="B60" s="7" t="s">
        <v>278</v>
      </c>
      <c r="C60" s="7" t="s">
        <v>103</v>
      </c>
      <c r="E60" s="19" t="s">
        <v>103</v>
      </c>
      <c r="G60" s="14"/>
      <c r="I60" s="6" t="s">
        <v>279</v>
      </c>
      <c r="J60" s="6" t="s">
        <v>276</v>
      </c>
    </row>
    <row r="61" ht="15.75" customHeight="1">
      <c r="A61" s="7" t="s">
        <v>280</v>
      </c>
      <c r="B61" s="7" t="s">
        <v>281</v>
      </c>
      <c r="C61" s="7" t="s">
        <v>282</v>
      </c>
      <c r="E61" s="9" t="str">
        <f>hyperlink("https://docs.google.com/spreadsheets/d/13EQ2C9tHTvcy161JmQFrKg_ixdqrU96ixDCxY_QmwZU/edit?gid=14795115#gid=14795115", "View Dependencies")</f>
        <v>View Dependencies</v>
      </c>
      <c r="G61" s="10" t="s">
        <v>283</v>
      </c>
      <c r="I61" s="6" t="s">
        <v>284</v>
      </c>
      <c r="J61" s="6" t="s">
        <v>285</v>
      </c>
    </row>
    <row r="62" ht="16.5" customHeight="1">
      <c r="A62" s="16" t="s">
        <v>286</v>
      </c>
      <c r="B62" s="7" t="s">
        <v>287</v>
      </c>
      <c r="C62" s="7" t="s">
        <v>103</v>
      </c>
      <c r="E62" s="7" t="s">
        <v>103</v>
      </c>
      <c r="G62" s="14"/>
      <c r="I62" s="6" t="s">
        <v>288</v>
      </c>
      <c r="J62" s="6" t="s">
        <v>276</v>
      </c>
    </row>
    <row r="63" ht="15.75" customHeight="1">
      <c r="A63" s="7" t="s">
        <v>289</v>
      </c>
      <c r="B63" s="7" t="s">
        <v>290</v>
      </c>
      <c r="C63" s="7" t="s">
        <v>291</v>
      </c>
      <c r="E63" s="9" t="str">
        <f>hyperlink("https://docs.google.com/spreadsheets/d/13EQ2C9tHTvcy161JmQFrKg_ixdqrU96ixDCxY_QmwZU/edit?gid=1826152848#gid=1826152848", "View Dependencies")</f>
        <v>View Dependencies</v>
      </c>
      <c r="G63" s="10" t="s">
        <v>292</v>
      </c>
      <c r="H63" s="7" t="s">
        <v>293</v>
      </c>
      <c r="I63" s="6" t="s">
        <v>294</v>
      </c>
      <c r="J63" s="6" t="s">
        <v>285</v>
      </c>
    </row>
    <row r="64" ht="15.0" customHeight="1">
      <c r="A64" s="7" t="s">
        <v>295</v>
      </c>
      <c r="B64" s="7" t="s">
        <v>296</v>
      </c>
      <c r="C64" s="7" t="s">
        <v>297</v>
      </c>
      <c r="E64" s="9" t="str">
        <f>hyperlink("https://docs.google.com/spreadsheets/d/13EQ2C9tHTvcy161JmQFrKg_ixdqrU96ixDCxY_QmwZU/edit?gid=1789212594#gid=1789212594", "View Dependencies")</f>
        <v>View Dependencies</v>
      </c>
      <c r="G64" s="10" t="s">
        <v>298</v>
      </c>
      <c r="I64" s="6" t="s">
        <v>299</v>
      </c>
      <c r="J64" s="6" t="s">
        <v>285</v>
      </c>
    </row>
    <row r="65" ht="15.75" customHeight="1">
      <c r="A65" s="7" t="s">
        <v>300</v>
      </c>
      <c r="B65" s="7" t="s">
        <v>301</v>
      </c>
      <c r="C65" s="7" t="s">
        <v>302</v>
      </c>
      <c r="E65" s="9" t="str">
        <f>hyperlink("https://docs.google.com/spreadsheets/d/13EQ2C9tHTvcy161JmQFrKg_ixdqrU96ixDCxY_QmwZU/edit?gid=1986378027#gid=1986378027", "View Dependencies")</f>
        <v>View Dependencies</v>
      </c>
      <c r="G65" s="10" t="s">
        <v>303</v>
      </c>
      <c r="I65" s="6" t="s">
        <v>304</v>
      </c>
      <c r="J65" s="6" t="s">
        <v>285</v>
      </c>
    </row>
    <row r="66" ht="17.25" customHeight="1">
      <c r="A66" s="7" t="s">
        <v>305</v>
      </c>
      <c r="B66" s="7" t="s">
        <v>306</v>
      </c>
      <c r="C66" s="7" t="s">
        <v>307</v>
      </c>
      <c r="E66" s="9" t="str">
        <f>hyperlink("https://docs.google.com/spreadsheets/d/13EQ2C9tHTvcy161JmQFrKg_ixdqrU96ixDCxY_QmwZU/edit?gid=205736999#gid=205736999", "View Dependencies")</f>
        <v>View Dependencies</v>
      </c>
      <c r="G66" s="10" t="s">
        <v>308</v>
      </c>
      <c r="I66" s="6" t="s">
        <v>309</v>
      </c>
      <c r="J66" s="6" t="s">
        <v>310</v>
      </c>
    </row>
    <row r="67">
      <c r="A67" s="7" t="s">
        <v>311</v>
      </c>
      <c r="E67" s="20"/>
      <c r="G67" s="14"/>
      <c r="H67" s="7" t="s">
        <v>165</v>
      </c>
      <c r="I67" s="6" t="s">
        <v>312</v>
      </c>
      <c r="J67" s="15"/>
    </row>
    <row r="68" ht="24.0" hidden="1" customHeight="1">
      <c r="A68" s="7" t="s">
        <v>313</v>
      </c>
      <c r="B68" s="7" t="s">
        <v>314</v>
      </c>
      <c r="C68" s="7" t="s">
        <v>315</v>
      </c>
      <c r="E68" s="9" t="str">
        <f>hyperlink("https://docs.google.com/spreadsheets/d/13EQ2C9tHTvcy161JmQFrKg_ixdqrU96ixDCxY_QmwZU/edit?gid=1912262013#gid=1912262013", "View Dependencies")</f>
        <v>View Dependencies</v>
      </c>
      <c r="G68" s="14"/>
      <c r="I68" s="15"/>
      <c r="J68" s="15"/>
    </row>
    <row r="69" ht="22.5" customHeight="1">
      <c r="A69" s="7" t="s">
        <v>316</v>
      </c>
      <c r="B69" s="7" t="s">
        <v>317</v>
      </c>
      <c r="C69" s="7" t="s">
        <v>318</v>
      </c>
      <c r="E69" s="9" t="str">
        <f>hyperlink("https://docs.google.com/spreadsheets/d/13EQ2C9tHTvcy161JmQFrKg_ixdqrU96ixDCxY_QmwZU/edit?gid=927231989#gid=927231989", "View Dependencies")</f>
        <v>View Dependencies</v>
      </c>
      <c r="G69" s="14"/>
      <c r="I69" s="6" t="s">
        <v>319</v>
      </c>
      <c r="J69" s="6" t="s">
        <v>320</v>
      </c>
    </row>
    <row r="70">
      <c r="E70" s="20"/>
      <c r="G70" s="14"/>
      <c r="I70" s="15"/>
      <c r="J70" s="15"/>
    </row>
    <row r="71">
      <c r="E71" s="20"/>
      <c r="G71" s="14"/>
      <c r="I71" s="15"/>
      <c r="J71" s="15"/>
    </row>
    <row r="72">
      <c r="E72" s="20"/>
      <c r="G72" s="14"/>
      <c r="I72" s="15"/>
      <c r="J72" s="15"/>
    </row>
    <row r="73">
      <c r="E73" s="20"/>
      <c r="G73" s="14"/>
      <c r="I73" s="15"/>
      <c r="J73" s="15"/>
    </row>
    <row r="74">
      <c r="E74" s="20"/>
      <c r="G74" s="14"/>
      <c r="I74" s="15"/>
      <c r="J74" s="15"/>
    </row>
    <row r="75">
      <c r="E75" s="20"/>
      <c r="G75" s="14"/>
      <c r="I75" s="15"/>
      <c r="J75" s="15"/>
    </row>
    <row r="76">
      <c r="E76" s="20"/>
      <c r="G76" s="14"/>
      <c r="I76" s="15"/>
      <c r="J76" s="15"/>
    </row>
    <row r="77">
      <c r="E77" s="20"/>
      <c r="G77" s="14"/>
      <c r="I77" s="15"/>
      <c r="J77" s="15"/>
    </row>
    <row r="78">
      <c r="E78" s="20"/>
      <c r="G78" s="14"/>
      <c r="I78" s="15"/>
      <c r="J78" s="15"/>
    </row>
    <row r="79">
      <c r="E79" s="20"/>
      <c r="G79" s="14"/>
      <c r="I79" s="15"/>
      <c r="J79" s="15"/>
    </row>
    <row r="80">
      <c r="E80" s="20"/>
      <c r="G80" s="14"/>
      <c r="I80" s="15"/>
      <c r="J80" s="15"/>
    </row>
    <row r="81">
      <c r="E81" s="20"/>
      <c r="G81" s="14"/>
      <c r="I81" s="15"/>
      <c r="J81" s="15"/>
    </row>
    <row r="82">
      <c r="E82" s="20"/>
      <c r="G82" s="14"/>
      <c r="I82" s="15"/>
      <c r="J82" s="15"/>
    </row>
    <row r="83">
      <c r="E83" s="20"/>
      <c r="G83" s="14"/>
      <c r="I83" s="15"/>
      <c r="J83" s="15"/>
    </row>
    <row r="84">
      <c r="E84" s="20"/>
      <c r="G84" s="14"/>
      <c r="I84" s="15"/>
      <c r="J84" s="15"/>
    </row>
    <row r="85">
      <c r="E85" s="20"/>
      <c r="G85" s="14"/>
      <c r="I85" s="15"/>
      <c r="J85" s="15"/>
    </row>
    <row r="86">
      <c r="E86" s="20"/>
      <c r="G86" s="14"/>
      <c r="I86" s="15"/>
      <c r="J86" s="15"/>
    </row>
    <row r="87">
      <c r="E87" s="20"/>
      <c r="G87" s="14"/>
      <c r="I87" s="15"/>
      <c r="J87" s="15"/>
    </row>
    <row r="88">
      <c r="E88" s="20"/>
      <c r="G88" s="14"/>
      <c r="I88" s="15"/>
      <c r="J88" s="15"/>
    </row>
    <row r="89">
      <c r="E89" s="20"/>
      <c r="G89" s="14"/>
      <c r="I89" s="15"/>
      <c r="J89" s="15"/>
    </row>
    <row r="90">
      <c r="E90" s="20"/>
      <c r="G90" s="14"/>
      <c r="I90" s="15"/>
      <c r="J90" s="15"/>
    </row>
    <row r="91">
      <c r="E91" s="20"/>
      <c r="G91" s="14"/>
      <c r="I91" s="15"/>
      <c r="J91" s="15"/>
    </row>
    <row r="92">
      <c r="E92" s="20"/>
      <c r="G92" s="14"/>
      <c r="I92" s="15"/>
      <c r="J92" s="15"/>
    </row>
    <row r="93">
      <c r="E93" s="20"/>
      <c r="G93" s="14"/>
      <c r="I93" s="15"/>
      <c r="J93" s="15"/>
    </row>
    <row r="94">
      <c r="E94" s="20"/>
      <c r="G94" s="14"/>
      <c r="I94" s="15"/>
      <c r="J94" s="15"/>
    </row>
    <row r="95">
      <c r="E95" s="20"/>
      <c r="G95" s="14"/>
      <c r="I95" s="15"/>
      <c r="J95" s="15"/>
    </row>
    <row r="96">
      <c r="E96" s="20"/>
      <c r="G96" s="14"/>
      <c r="I96" s="15"/>
      <c r="J96" s="15"/>
    </row>
    <row r="97">
      <c r="E97" s="20"/>
      <c r="G97" s="14"/>
      <c r="I97" s="15"/>
      <c r="J97" s="15"/>
    </row>
    <row r="98">
      <c r="E98" s="20"/>
      <c r="G98" s="14"/>
      <c r="I98" s="15"/>
      <c r="J98" s="15"/>
    </row>
    <row r="99">
      <c r="E99" s="20"/>
      <c r="G99" s="14"/>
      <c r="I99" s="15"/>
      <c r="J99" s="15"/>
    </row>
    <row r="100">
      <c r="E100" s="20"/>
      <c r="G100" s="14"/>
      <c r="I100" s="15"/>
      <c r="J100" s="15"/>
    </row>
    <row r="101">
      <c r="E101" s="20"/>
      <c r="G101" s="14"/>
      <c r="I101" s="15"/>
      <c r="J101" s="15"/>
    </row>
    <row r="102">
      <c r="E102" s="20"/>
      <c r="G102" s="14"/>
      <c r="I102" s="15"/>
      <c r="J102" s="15"/>
    </row>
    <row r="103">
      <c r="E103" s="20"/>
      <c r="G103" s="14"/>
      <c r="I103" s="15"/>
      <c r="J103" s="15"/>
    </row>
    <row r="104">
      <c r="E104" s="20"/>
      <c r="G104" s="14"/>
      <c r="I104" s="15"/>
      <c r="J104" s="15"/>
    </row>
    <row r="105">
      <c r="E105" s="20"/>
      <c r="G105" s="14"/>
      <c r="I105" s="15"/>
      <c r="J105" s="15"/>
    </row>
    <row r="106">
      <c r="E106" s="20"/>
      <c r="G106" s="14"/>
      <c r="I106" s="15"/>
      <c r="J106" s="15"/>
    </row>
    <row r="107">
      <c r="E107" s="20"/>
      <c r="G107" s="14"/>
      <c r="I107" s="15"/>
      <c r="J107" s="15"/>
    </row>
    <row r="108">
      <c r="E108" s="20"/>
      <c r="G108" s="14"/>
      <c r="I108" s="15"/>
      <c r="J108" s="15"/>
    </row>
    <row r="109">
      <c r="E109" s="20"/>
      <c r="G109" s="14"/>
      <c r="I109" s="15"/>
      <c r="J109" s="15"/>
    </row>
    <row r="110">
      <c r="E110" s="20"/>
      <c r="G110" s="14"/>
      <c r="I110" s="15"/>
      <c r="J110" s="15"/>
    </row>
    <row r="111">
      <c r="E111" s="20"/>
      <c r="G111" s="14"/>
      <c r="I111" s="15"/>
      <c r="J111" s="15"/>
    </row>
    <row r="112">
      <c r="E112" s="20"/>
      <c r="G112" s="14"/>
      <c r="I112" s="15"/>
      <c r="J112" s="15"/>
    </row>
    <row r="113">
      <c r="E113" s="20"/>
      <c r="G113" s="14"/>
      <c r="I113" s="15"/>
      <c r="J113" s="15"/>
    </row>
    <row r="114">
      <c r="E114" s="20"/>
      <c r="G114" s="14"/>
      <c r="I114" s="15"/>
      <c r="J114" s="15"/>
    </row>
    <row r="115">
      <c r="E115" s="20"/>
      <c r="G115" s="14"/>
      <c r="I115" s="15"/>
      <c r="J115" s="15"/>
    </row>
    <row r="116">
      <c r="E116" s="20"/>
      <c r="G116" s="14"/>
      <c r="I116" s="15"/>
      <c r="J116" s="15"/>
    </row>
    <row r="117">
      <c r="E117" s="20"/>
      <c r="G117" s="14"/>
      <c r="I117" s="15"/>
      <c r="J117" s="15"/>
    </row>
    <row r="118">
      <c r="E118" s="20"/>
      <c r="G118" s="14"/>
      <c r="I118" s="15"/>
      <c r="J118" s="15"/>
    </row>
    <row r="119">
      <c r="E119" s="20"/>
      <c r="G119" s="14"/>
      <c r="I119" s="15"/>
      <c r="J119" s="15"/>
    </row>
    <row r="120">
      <c r="E120" s="20"/>
      <c r="G120" s="14"/>
      <c r="I120" s="15"/>
      <c r="J120" s="15"/>
    </row>
    <row r="121">
      <c r="E121" s="20"/>
      <c r="G121" s="14"/>
      <c r="I121" s="15"/>
      <c r="J121" s="15"/>
    </row>
    <row r="122">
      <c r="E122" s="20"/>
      <c r="G122" s="14"/>
      <c r="I122" s="15"/>
      <c r="J122" s="15"/>
    </row>
    <row r="123">
      <c r="E123" s="20"/>
      <c r="G123" s="14"/>
      <c r="I123" s="15"/>
      <c r="J123" s="15"/>
    </row>
    <row r="124">
      <c r="E124" s="20"/>
      <c r="G124" s="14"/>
      <c r="I124" s="15"/>
      <c r="J124" s="15"/>
    </row>
    <row r="125">
      <c r="E125" s="20"/>
      <c r="G125" s="14"/>
      <c r="I125" s="15"/>
      <c r="J125" s="15"/>
    </row>
    <row r="126">
      <c r="E126" s="20"/>
      <c r="G126" s="14"/>
      <c r="I126" s="15"/>
      <c r="J126" s="15"/>
    </row>
    <row r="127">
      <c r="E127" s="20"/>
      <c r="G127" s="14"/>
      <c r="I127" s="15"/>
      <c r="J127" s="15"/>
    </row>
    <row r="128">
      <c r="E128" s="20"/>
      <c r="G128" s="14"/>
      <c r="I128" s="15"/>
      <c r="J128" s="15"/>
    </row>
    <row r="129">
      <c r="E129" s="20"/>
      <c r="G129" s="14"/>
      <c r="I129" s="15"/>
      <c r="J129" s="15"/>
    </row>
    <row r="130">
      <c r="E130" s="20"/>
      <c r="G130" s="14"/>
      <c r="I130" s="15"/>
      <c r="J130" s="15"/>
    </row>
    <row r="131">
      <c r="E131" s="20"/>
      <c r="G131" s="14"/>
      <c r="I131" s="15"/>
      <c r="J131" s="15"/>
    </row>
    <row r="132">
      <c r="E132" s="20"/>
      <c r="G132" s="14"/>
      <c r="I132" s="15"/>
      <c r="J132" s="15"/>
    </row>
    <row r="133">
      <c r="E133" s="20"/>
      <c r="G133" s="14"/>
      <c r="I133" s="15"/>
      <c r="J133" s="15"/>
    </row>
    <row r="134">
      <c r="E134" s="20"/>
      <c r="G134" s="14"/>
      <c r="I134" s="15"/>
      <c r="J134" s="15"/>
    </row>
    <row r="135">
      <c r="E135" s="20"/>
      <c r="G135" s="14"/>
      <c r="I135" s="15"/>
      <c r="J135" s="15"/>
    </row>
    <row r="136">
      <c r="E136" s="20"/>
      <c r="G136" s="14"/>
      <c r="I136" s="15"/>
      <c r="J136" s="15"/>
    </row>
    <row r="137">
      <c r="E137" s="20"/>
      <c r="G137" s="14"/>
      <c r="I137" s="15"/>
      <c r="J137" s="15"/>
    </row>
    <row r="138">
      <c r="E138" s="20"/>
      <c r="G138" s="14"/>
      <c r="I138" s="15"/>
      <c r="J138" s="15"/>
    </row>
    <row r="139">
      <c r="E139" s="20"/>
      <c r="G139" s="14"/>
      <c r="I139" s="15"/>
      <c r="J139" s="15"/>
    </row>
    <row r="140">
      <c r="E140" s="20"/>
      <c r="G140" s="14"/>
      <c r="I140" s="15"/>
      <c r="J140" s="15"/>
    </row>
    <row r="141">
      <c r="E141" s="20"/>
      <c r="G141" s="14"/>
      <c r="I141" s="15"/>
      <c r="J141" s="15"/>
    </row>
    <row r="142">
      <c r="E142" s="20"/>
      <c r="G142" s="14"/>
      <c r="I142" s="15"/>
      <c r="J142" s="15"/>
    </row>
    <row r="143">
      <c r="E143" s="20"/>
      <c r="G143" s="14"/>
      <c r="I143" s="15"/>
      <c r="J143" s="15"/>
    </row>
    <row r="144">
      <c r="E144" s="20"/>
      <c r="G144" s="14"/>
      <c r="I144" s="15"/>
      <c r="J144" s="15"/>
    </row>
    <row r="145">
      <c r="E145" s="20"/>
      <c r="G145" s="14"/>
      <c r="I145" s="15"/>
      <c r="J145" s="15"/>
    </row>
    <row r="146">
      <c r="E146" s="20"/>
      <c r="G146" s="14"/>
      <c r="I146" s="15"/>
      <c r="J146" s="15"/>
    </row>
    <row r="147">
      <c r="E147" s="20"/>
      <c r="G147" s="14"/>
      <c r="I147" s="15"/>
      <c r="J147" s="15"/>
    </row>
    <row r="148">
      <c r="E148" s="20"/>
      <c r="G148" s="14"/>
      <c r="I148" s="15"/>
      <c r="J148" s="15"/>
    </row>
    <row r="149">
      <c r="E149" s="20"/>
      <c r="G149" s="14"/>
      <c r="I149" s="15"/>
      <c r="J149" s="15"/>
    </row>
    <row r="150">
      <c r="E150" s="20"/>
      <c r="G150" s="14"/>
      <c r="I150" s="15"/>
      <c r="J150" s="15"/>
    </row>
    <row r="151">
      <c r="E151" s="20"/>
      <c r="G151" s="14"/>
      <c r="I151" s="15"/>
      <c r="J151" s="15"/>
    </row>
    <row r="152">
      <c r="E152" s="20"/>
      <c r="G152" s="14"/>
      <c r="I152" s="15"/>
      <c r="J152" s="15"/>
    </row>
    <row r="153">
      <c r="E153" s="20"/>
      <c r="G153" s="14"/>
      <c r="I153" s="15"/>
      <c r="J153" s="15"/>
    </row>
    <row r="154">
      <c r="E154" s="20"/>
      <c r="G154" s="14"/>
      <c r="I154" s="15"/>
      <c r="J154" s="15"/>
    </row>
    <row r="155">
      <c r="E155" s="20"/>
      <c r="G155" s="14"/>
      <c r="I155" s="15"/>
      <c r="J155" s="15"/>
    </row>
    <row r="156">
      <c r="E156" s="20"/>
      <c r="G156" s="14"/>
      <c r="I156" s="15"/>
      <c r="J156" s="15"/>
    </row>
    <row r="157">
      <c r="E157" s="20"/>
      <c r="G157" s="14"/>
      <c r="I157" s="15"/>
      <c r="J157" s="15"/>
    </row>
    <row r="158">
      <c r="E158" s="20"/>
      <c r="G158" s="14"/>
      <c r="I158" s="15"/>
      <c r="J158" s="15"/>
    </row>
    <row r="159">
      <c r="E159" s="20"/>
      <c r="G159" s="14"/>
      <c r="I159" s="15"/>
      <c r="J159" s="15"/>
    </row>
    <row r="160">
      <c r="E160" s="20"/>
      <c r="G160" s="14"/>
      <c r="I160" s="15"/>
      <c r="J160" s="15"/>
    </row>
    <row r="161">
      <c r="E161" s="20"/>
      <c r="G161" s="14"/>
      <c r="I161" s="15"/>
      <c r="J161" s="15"/>
    </row>
    <row r="162">
      <c r="E162" s="20"/>
      <c r="G162" s="14"/>
      <c r="I162" s="15"/>
      <c r="J162" s="15"/>
    </row>
    <row r="163">
      <c r="E163" s="20"/>
      <c r="G163" s="14"/>
      <c r="I163" s="15"/>
      <c r="J163" s="15"/>
    </row>
    <row r="164">
      <c r="E164" s="20"/>
      <c r="G164" s="14"/>
      <c r="I164" s="15"/>
      <c r="J164" s="15"/>
    </row>
    <row r="165">
      <c r="E165" s="20"/>
      <c r="G165" s="14"/>
      <c r="I165" s="15"/>
      <c r="J165" s="15"/>
    </row>
    <row r="166">
      <c r="E166" s="20"/>
      <c r="G166" s="14"/>
      <c r="I166" s="15"/>
      <c r="J166" s="15"/>
    </row>
    <row r="167">
      <c r="E167" s="20"/>
      <c r="G167" s="14"/>
      <c r="I167" s="15"/>
      <c r="J167" s="15"/>
    </row>
    <row r="168">
      <c r="E168" s="20"/>
      <c r="G168" s="14"/>
      <c r="I168" s="15"/>
      <c r="J168" s="15"/>
    </row>
    <row r="169">
      <c r="E169" s="20"/>
      <c r="G169" s="14"/>
      <c r="I169" s="15"/>
      <c r="J169" s="15"/>
    </row>
    <row r="170">
      <c r="E170" s="20"/>
      <c r="G170" s="14"/>
      <c r="I170" s="15"/>
      <c r="J170" s="15"/>
    </row>
    <row r="171">
      <c r="E171" s="20"/>
      <c r="G171" s="14"/>
      <c r="I171" s="15"/>
      <c r="J171" s="15"/>
    </row>
    <row r="172">
      <c r="E172" s="20"/>
      <c r="G172" s="14"/>
      <c r="I172" s="15"/>
      <c r="J172" s="15"/>
    </row>
    <row r="173">
      <c r="E173" s="20"/>
      <c r="G173" s="14"/>
      <c r="I173" s="15"/>
      <c r="J173" s="15"/>
    </row>
    <row r="174">
      <c r="E174" s="20"/>
      <c r="G174" s="14"/>
      <c r="I174" s="15"/>
      <c r="J174" s="15"/>
    </row>
    <row r="175">
      <c r="E175" s="20"/>
      <c r="G175" s="14"/>
      <c r="I175" s="15"/>
      <c r="J175" s="15"/>
    </row>
    <row r="176">
      <c r="E176" s="20"/>
      <c r="G176" s="14"/>
      <c r="I176" s="15"/>
      <c r="J176" s="15"/>
    </row>
    <row r="177">
      <c r="E177" s="20"/>
      <c r="G177" s="14"/>
      <c r="I177" s="15"/>
      <c r="J177" s="15"/>
    </row>
    <row r="178">
      <c r="E178" s="20"/>
      <c r="G178" s="14"/>
      <c r="I178" s="15"/>
      <c r="J178" s="15"/>
    </row>
    <row r="179">
      <c r="E179" s="20"/>
      <c r="G179" s="14"/>
      <c r="I179" s="15"/>
      <c r="J179" s="15"/>
    </row>
    <row r="180">
      <c r="E180" s="20"/>
      <c r="G180" s="14"/>
      <c r="I180" s="15"/>
      <c r="J180" s="15"/>
    </row>
    <row r="181">
      <c r="E181" s="20"/>
      <c r="G181" s="14"/>
      <c r="I181" s="15"/>
      <c r="J181" s="15"/>
    </row>
    <row r="182">
      <c r="E182" s="20"/>
      <c r="G182" s="14"/>
      <c r="I182" s="15"/>
      <c r="J182" s="15"/>
    </row>
    <row r="183">
      <c r="E183" s="20"/>
      <c r="G183" s="14"/>
      <c r="I183" s="15"/>
      <c r="J183" s="15"/>
    </row>
    <row r="184">
      <c r="E184" s="20"/>
      <c r="G184" s="14"/>
      <c r="I184" s="15"/>
      <c r="J184" s="15"/>
    </row>
    <row r="185">
      <c r="E185" s="20"/>
      <c r="G185" s="14"/>
      <c r="I185" s="15"/>
      <c r="J185" s="15"/>
    </row>
    <row r="186">
      <c r="E186" s="20"/>
      <c r="G186" s="14"/>
      <c r="I186" s="15"/>
      <c r="J186" s="15"/>
    </row>
    <row r="187">
      <c r="E187" s="20"/>
      <c r="G187" s="14"/>
      <c r="I187" s="15"/>
      <c r="J187" s="15"/>
    </row>
    <row r="188">
      <c r="E188" s="20"/>
      <c r="G188" s="14"/>
      <c r="I188" s="15"/>
      <c r="J188" s="15"/>
    </row>
    <row r="189">
      <c r="E189" s="20"/>
      <c r="G189" s="14"/>
      <c r="I189" s="15"/>
      <c r="J189" s="15"/>
    </row>
    <row r="190">
      <c r="E190" s="20"/>
      <c r="G190" s="14"/>
      <c r="I190" s="15"/>
      <c r="J190" s="15"/>
    </row>
    <row r="191">
      <c r="E191" s="20"/>
      <c r="G191" s="14"/>
      <c r="I191" s="15"/>
      <c r="J191" s="15"/>
    </row>
    <row r="192">
      <c r="E192" s="20"/>
      <c r="G192" s="14"/>
      <c r="I192" s="15"/>
      <c r="J192" s="15"/>
    </row>
    <row r="193">
      <c r="E193" s="20"/>
      <c r="G193" s="14"/>
      <c r="I193" s="15"/>
      <c r="J193" s="15"/>
    </row>
    <row r="194">
      <c r="E194" s="20"/>
      <c r="G194" s="14"/>
      <c r="I194" s="15"/>
      <c r="J194" s="15"/>
    </row>
    <row r="195">
      <c r="E195" s="20"/>
      <c r="G195" s="14"/>
      <c r="I195" s="15"/>
      <c r="J195" s="15"/>
    </row>
    <row r="196">
      <c r="E196" s="20"/>
      <c r="G196" s="14"/>
      <c r="I196" s="15"/>
      <c r="J196" s="15"/>
    </row>
    <row r="197">
      <c r="E197" s="20"/>
      <c r="G197" s="14"/>
      <c r="I197" s="15"/>
      <c r="J197" s="15"/>
    </row>
    <row r="198">
      <c r="E198" s="20"/>
      <c r="G198" s="14"/>
      <c r="I198" s="15"/>
      <c r="J198" s="15"/>
    </row>
    <row r="199">
      <c r="E199" s="20"/>
      <c r="G199" s="14"/>
      <c r="I199" s="15"/>
      <c r="J199" s="15"/>
    </row>
    <row r="200">
      <c r="E200" s="20"/>
      <c r="G200" s="14"/>
      <c r="I200" s="15"/>
      <c r="J200" s="15"/>
    </row>
    <row r="201">
      <c r="E201" s="20"/>
      <c r="G201" s="14"/>
      <c r="I201" s="15"/>
      <c r="J201" s="15"/>
    </row>
    <row r="202">
      <c r="E202" s="20"/>
      <c r="G202" s="14"/>
      <c r="I202" s="15"/>
      <c r="J202" s="15"/>
    </row>
    <row r="203">
      <c r="E203" s="20"/>
      <c r="G203" s="14"/>
      <c r="I203" s="15"/>
      <c r="J203" s="15"/>
    </row>
    <row r="204">
      <c r="E204" s="20"/>
      <c r="G204" s="14"/>
      <c r="I204" s="15"/>
      <c r="J204" s="15"/>
    </row>
    <row r="205">
      <c r="E205" s="20"/>
      <c r="G205" s="14"/>
      <c r="I205" s="15"/>
      <c r="J205" s="15"/>
    </row>
    <row r="206">
      <c r="E206" s="20"/>
      <c r="G206" s="14"/>
      <c r="I206" s="15"/>
      <c r="J206" s="15"/>
    </row>
    <row r="207">
      <c r="E207" s="20"/>
      <c r="G207" s="14"/>
      <c r="I207" s="15"/>
      <c r="J207" s="15"/>
    </row>
    <row r="208">
      <c r="E208" s="20"/>
      <c r="G208" s="14"/>
      <c r="I208" s="15"/>
      <c r="J208" s="15"/>
    </row>
    <row r="209">
      <c r="E209" s="20"/>
      <c r="G209" s="14"/>
      <c r="I209" s="15"/>
      <c r="J209" s="15"/>
    </row>
    <row r="210">
      <c r="E210" s="20"/>
      <c r="G210" s="14"/>
      <c r="I210" s="15"/>
      <c r="J210" s="15"/>
    </row>
    <row r="211">
      <c r="E211" s="20"/>
      <c r="G211" s="14"/>
      <c r="I211" s="15"/>
      <c r="J211" s="15"/>
    </row>
    <row r="212">
      <c r="E212" s="20"/>
      <c r="G212" s="14"/>
      <c r="I212" s="15"/>
      <c r="J212" s="15"/>
    </row>
    <row r="213">
      <c r="E213" s="20"/>
      <c r="G213" s="14"/>
      <c r="I213" s="15"/>
      <c r="J213" s="15"/>
    </row>
    <row r="214">
      <c r="E214" s="20"/>
      <c r="G214" s="14"/>
      <c r="I214" s="15"/>
      <c r="J214" s="15"/>
    </row>
    <row r="215">
      <c r="E215" s="20"/>
      <c r="G215" s="14"/>
      <c r="I215" s="15"/>
      <c r="J215" s="15"/>
    </row>
    <row r="216">
      <c r="E216" s="20"/>
      <c r="G216" s="14"/>
      <c r="I216" s="15"/>
      <c r="J216" s="15"/>
    </row>
    <row r="217">
      <c r="E217" s="20"/>
      <c r="G217" s="14"/>
      <c r="I217" s="15"/>
      <c r="J217" s="15"/>
    </row>
    <row r="218">
      <c r="E218" s="20"/>
      <c r="G218" s="14"/>
      <c r="I218" s="15"/>
      <c r="J218" s="15"/>
    </row>
    <row r="219">
      <c r="E219" s="20"/>
      <c r="G219" s="14"/>
      <c r="I219" s="15"/>
      <c r="J219" s="15"/>
    </row>
    <row r="220">
      <c r="E220" s="20"/>
      <c r="G220" s="14"/>
      <c r="I220" s="15"/>
      <c r="J220" s="15"/>
    </row>
    <row r="221">
      <c r="E221" s="20"/>
      <c r="G221" s="14"/>
      <c r="I221" s="15"/>
      <c r="J221" s="15"/>
    </row>
    <row r="222">
      <c r="E222" s="20"/>
      <c r="G222" s="14"/>
      <c r="I222" s="15"/>
      <c r="J222" s="15"/>
    </row>
    <row r="223">
      <c r="E223" s="20"/>
      <c r="G223" s="14"/>
      <c r="I223" s="15"/>
      <c r="J223" s="15"/>
    </row>
    <row r="224">
      <c r="E224" s="20"/>
      <c r="G224" s="14"/>
      <c r="I224" s="15"/>
      <c r="J224" s="15"/>
    </row>
    <row r="225">
      <c r="E225" s="20"/>
      <c r="G225" s="14"/>
      <c r="I225" s="15"/>
      <c r="J225" s="15"/>
    </row>
    <row r="226">
      <c r="E226" s="20"/>
      <c r="G226" s="14"/>
      <c r="I226" s="15"/>
      <c r="J226" s="15"/>
    </row>
    <row r="227">
      <c r="E227" s="20"/>
      <c r="G227" s="14"/>
      <c r="I227" s="15"/>
      <c r="J227" s="15"/>
    </row>
    <row r="228">
      <c r="E228" s="20"/>
      <c r="G228" s="14"/>
      <c r="I228" s="15"/>
      <c r="J228" s="15"/>
    </row>
    <row r="229">
      <c r="E229" s="20"/>
      <c r="G229" s="14"/>
      <c r="I229" s="15"/>
      <c r="J229" s="15"/>
    </row>
    <row r="230">
      <c r="E230" s="20"/>
      <c r="G230" s="14"/>
      <c r="I230" s="15"/>
      <c r="J230" s="15"/>
    </row>
    <row r="231">
      <c r="E231" s="20"/>
      <c r="G231" s="14"/>
      <c r="I231" s="15"/>
      <c r="J231" s="15"/>
    </row>
    <row r="232">
      <c r="E232" s="20"/>
      <c r="G232" s="14"/>
      <c r="I232" s="15"/>
      <c r="J232" s="15"/>
    </row>
    <row r="233">
      <c r="E233" s="20"/>
      <c r="G233" s="14"/>
      <c r="I233" s="15"/>
      <c r="J233" s="15"/>
    </row>
    <row r="234">
      <c r="E234" s="20"/>
      <c r="G234" s="14"/>
      <c r="I234" s="15"/>
      <c r="J234" s="15"/>
    </row>
    <row r="235">
      <c r="E235" s="20"/>
      <c r="G235" s="14"/>
      <c r="I235" s="15"/>
      <c r="J235" s="15"/>
    </row>
    <row r="236">
      <c r="E236" s="20"/>
      <c r="G236" s="14"/>
      <c r="I236" s="15"/>
      <c r="J236" s="15"/>
    </row>
    <row r="237">
      <c r="E237" s="20"/>
      <c r="G237" s="14"/>
      <c r="I237" s="15"/>
      <c r="J237" s="15"/>
    </row>
    <row r="238">
      <c r="E238" s="20"/>
      <c r="G238" s="14"/>
      <c r="I238" s="15"/>
      <c r="J238" s="15"/>
    </row>
    <row r="239">
      <c r="E239" s="20"/>
      <c r="G239" s="14"/>
      <c r="I239" s="15"/>
      <c r="J239" s="15"/>
    </row>
    <row r="240">
      <c r="E240" s="20"/>
      <c r="G240" s="14"/>
      <c r="I240" s="15"/>
      <c r="J240" s="15"/>
    </row>
    <row r="241">
      <c r="E241" s="20"/>
      <c r="G241" s="14"/>
      <c r="I241" s="15"/>
      <c r="J241" s="15"/>
    </row>
    <row r="242">
      <c r="E242" s="20"/>
      <c r="G242" s="14"/>
      <c r="I242" s="15"/>
      <c r="J242" s="15"/>
    </row>
    <row r="243">
      <c r="E243" s="20"/>
      <c r="G243" s="14"/>
      <c r="I243" s="15"/>
      <c r="J243" s="15"/>
    </row>
    <row r="244">
      <c r="E244" s="20"/>
      <c r="G244" s="14"/>
      <c r="I244" s="15"/>
      <c r="J244" s="15"/>
    </row>
    <row r="245">
      <c r="E245" s="20"/>
      <c r="G245" s="14"/>
      <c r="I245" s="15"/>
      <c r="J245" s="15"/>
    </row>
    <row r="246">
      <c r="E246" s="20"/>
      <c r="G246" s="14"/>
      <c r="I246" s="15"/>
      <c r="J246" s="15"/>
    </row>
    <row r="247">
      <c r="E247" s="20"/>
      <c r="G247" s="14"/>
      <c r="I247" s="15"/>
      <c r="J247" s="15"/>
    </row>
    <row r="248">
      <c r="E248" s="20"/>
      <c r="G248" s="14"/>
      <c r="I248" s="15"/>
      <c r="J248" s="15"/>
    </row>
    <row r="249">
      <c r="E249" s="20"/>
      <c r="G249" s="14"/>
      <c r="I249" s="15"/>
      <c r="J249" s="15"/>
    </row>
    <row r="250">
      <c r="E250" s="20"/>
      <c r="G250" s="14"/>
      <c r="I250" s="15"/>
      <c r="J250" s="15"/>
    </row>
    <row r="251">
      <c r="E251" s="20"/>
      <c r="G251" s="14"/>
      <c r="I251" s="15"/>
      <c r="J251" s="15"/>
    </row>
    <row r="252">
      <c r="E252" s="20"/>
      <c r="G252" s="14"/>
      <c r="I252" s="15"/>
      <c r="J252" s="15"/>
    </row>
    <row r="253">
      <c r="E253" s="20"/>
      <c r="G253" s="14"/>
      <c r="I253" s="15"/>
      <c r="J253" s="15"/>
    </row>
    <row r="254">
      <c r="E254" s="20"/>
      <c r="G254" s="14"/>
      <c r="I254" s="15"/>
      <c r="J254" s="15"/>
    </row>
    <row r="255">
      <c r="E255" s="20"/>
      <c r="G255" s="14"/>
      <c r="I255" s="15"/>
      <c r="J255" s="15"/>
    </row>
    <row r="256">
      <c r="E256" s="20"/>
      <c r="G256" s="14"/>
      <c r="I256" s="15"/>
      <c r="J256" s="15"/>
    </row>
    <row r="257">
      <c r="E257" s="20"/>
      <c r="G257" s="14"/>
      <c r="I257" s="15"/>
      <c r="J257" s="15"/>
    </row>
    <row r="258">
      <c r="E258" s="20"/>
      <c r="G258" s="14"/>
      <c r="I258" s="15"/>
      <c r="J258" s="15"/>
    </row>
    <row r="259">
      <c r="E259" s="20"/>
      <c r="G259" s="14"/>
      <c r="I259" s="15"/>
      <c r="J259" s="15"/>
    </row>
    <row r="260">
      <c r="E260" s="20"/>
      <c r="G260" s="14"/>
      <c r="I260" s="15"/>
      <c r="J260" s="15"/>
    </row>
    <row r="261">
      <c r="E261" s="20"/>
      <c r="G261" s="14"/>
      <c r="I261" s="15"/>
      <c r="J261" s="15"/>
    </row>
    <row r="262">
      <c r="E262" s="20"/>
      <c r="G262" s="14"/>
      <c r="I262" s="15"/>
      <c r="J262" s="15"/>
    </row>
    <row r="263">
      <c r="E263" s="20"/>
      <c r="G263" s="14"/>
      <c r="I263" s="15"/>
      <c r="J263" s="15"/>
    </row>
    <row r="264">
      <c r="E264" s="20"/>
      <c r="G264" s="14"/>
      <c r="I264" s="15"/>
      <c r="J264" s="15"/>
    </row>
    <row r="265">
      <c r="E265" s="20"/>
      <c r="G265" s="14"/>
      <c r="I265" s="15"/>
      <c r="J265" s="15"/>
    </row>
    <row r="266">
      <c r="E266" s="20"/>
      <c r="G266" s="14"/>
      <c r="I266" s="15"/>
      <c r="J266" s="15"/>
    </row>
    <row r="267">
      <c r="E267" s="20"/>
      <c r="G267" s="14"/>
      <c r="I267" s="15"/>
      <c r="J267" s="15"/>
    </row>
    <row r="268">
      <c r="E268" s="20"/>
      <c r="G268" s="14"/>
      <c r="I268" s="15"/>
      <c r="J268" s="15"/>
    </row>
    <row r="269">
      <c r="E269" s="20"/>
      <c r="G269" s="14"/>
      <c r="I269" s="15"/>
      <c r="J269" s="15"/>
    </row>
    <row r="270">
      <c r="E270" s="20"/>
      <c r="G270" s="14"/>
      <c r="I270" s="15"/>
      <c r="J270" s="15"/>
    </row>
    <row r="271">
      <c r="E271" s="20"/>
      <c r="G271" s="14"/>
      <c r="I271" s="15"/>
      <c r="J271" s="15"/>
    </row>
    <row r="272">
      <c r="E272" s="20"/>
      <c r="G272" s="14"/>
      <c r="I272" s="15"/>
      <c r="J272" s="15"/>
    </row>
    <row r="273">
      <c r="E273" s="20"/>
      <c r="G273" s="14"/>
      <c r="I273" s="15"/>
      <c r="J273" s="15"/>
    </row>
    <row r="274">
      <c r="E274" s="20"/>
      <c r="G274" s="14"/>
      <c r="I274" s="15"/>
      <c r="J274" s="15"/>
    </row>
    <row r="275">
      <c r="E275" s="20"/>
      <c r="G275" s="14"/>
      <c r="I275" s="15"/>
      <c r="J275" s="15"/>
    </row>
    <row r="276">
      <c r="E276" s="20"/>
      <c r="G276" s="14"/>
      <c r="I276" s="15"/>
      <c r="J276" s="15"/>
    </row>
    <row r="277">
      <c r="E277" s="20"/>
      <c r="G277" s="14"/>
      <c r="I277" s="15"/>
      <c r="J277" s="15"/>
    </row>
    <row r="278">
      <c r="E278" s="20"/>
      <c r="G278" s="14"/>
      <c r="I278" s="15"/>
      <c r="J278" s="15"/>
    </row>
    <row r="279">
      <c r="E279" s="20"/>
      <c r="G279" s="14"/>
      <c r="I279" s="15"/>
      <c r="J279" s="15"/>
    </row>
    <row r="280">
      <c r="E280" s="20"/>
      <c r="G280" s="14"/>
      <c r="I280" s="15"/>
      <c r="J280" s="15"/>
    </row>
    <row r="281">
      <c r="E281" s="20"/>
      <c r="G281" s="14"/>
      <c r="I281" s="15"/>
      <c r="J281" s="15"/>
    </row>
    <row r="282">
      <c r="E282" s="20"/>
      <c r="G282" s="14"/>
      <c r="I282" s="15"/>
      <c r="J282" s="15"/>
    </row>
    <row r="283">
      <c r="E283" s="20"/>
      <c r="G283" s="14"/>
      <c r="I283" s="15"/>
      <c r="J283" s="15"/>
    </row>
    <row r="284">
      <c r="E284" s="20"/>
      <c r="G284" s="14"/>
      <c r="I284" s="15"/>
      <c r="J284" s="15"/>
    </row>
    <row r="285">
      <c r="E285" s="20"/>
      <c r="G285" s="14"/>
      <c r="I285" s="15"/>
      <c r="J285" s="15"/>
    </row>
    <row r="286">
      <c r="E286" s="20"/>
      <c r="G286" s="14"/>
      <c r="I286" s="15"/>
      <c r="J286" s="15"/>
    </row>
    <row r="287">
      <c r="E287" s="20"/>
      <c r="G287" s="14"/>
      <c r="I287" s="15"/>
      <c r="J287" s="15"/>
    </row>
    <row r="288">
      <c r="E288" s="20"/>
      <c r="G288" s="14"/>
      <c r="I288" s="15"/>
      <c r="J288" s="15"/>
    </row>
    <row r="289">
      <c r="E289" s="20"/>
      <c r="G289" s="14"/>
      <c r="I289" s="15"/>
      <c r="J289" s="15"/>
    </row>
    <row r="290">
      <c r="E290" s="20"/>
      <c r="G290" s="14"/>
      <c r="I290" s="15"/>
      <c r="J290" s="15"/>
    </row>
    <row r="291">
      <c r="E291" s="20"/>
      <c r="G291" s="14"/>
      <c r="I291" s="15"/>
      <c r="J291" s="15"/>
    </row>
    <row r="292">
      <c r="E292" s="20"/>
      <c r="G292" s="14"/>
      <c r="I292" s="15"/>
      <c r="J292" s="15"/>
    </row>
    <row r="293">
      <c r="E293" s="20"/>
      <c r="G293" s="14"/>
      <c r="I293" s="15"/>
      <c r="J293" s="15"/>
    </row>
    <row r="294">
      <c r="E294" s="20"/>
      <c r="G294" s="14"/>
      <c r="I294" s="15"/>
      <c r="J294" s="15"/>
    </row>
    <row r="295">
      <c r="E295" s="20"/>
      <c r="G295" s="14"/>
      <c r="I295" s="15"/>
      <c r="J295" s="15"/>
    </row>
    <row r="296">
      <c r="E296" s="20"/>
      <c r="G296" s="14"/>
      <c r="I296" s="15"/>
      <c r="J296" s="15"/>
    </row>
    <row r="297">
      <c r="E297" s="20"/>
      <c r="G297" s="14"/>
      <c r="I297" s="15"/>
      <c r="J297" s="15"/>
    </row>
    <row r="298">
      <c r="E298" s="20"/>
      <c r="G298" s="14"/>
      <c r="I298" s="15"/>
      <c r="J298" s="15"/>
    </row>
    <row r="299">
      <c r="E299" s="20"/>
      <c r="G299" s="14"/>
      <c r="I299" s="15"/>
      <c r="J299" s="15"/>
    </row>
    <row r="300">
      <c r="E300" s="20"/>
      <c r="G300" s="14"/>
      <c r="I300" s="15"/>
      <c r="J300" s="15"/>
    </row>
    <row r="301">
      <c r="E301" s="20"/>
      <c r="G301" s="14"/>
      <c r="I301" s="15"/>
      <c r="J301" s="15"/>
    </row>
    <row r="302">
      <c r="E302" s="20"/>
      <c r="G302" s="14"/>
      <c r="I302" s="15"/>
      <c r="J302" s="15"/>
    </row>
    <row r="303">
      <c r="E303" s="20"/>
      <c r="G303" s="14"/>
      <c r="I303" s="15"/>
      <c r="J303" s="15"/>
    </row>
    <row r="304">
      <c r="E304" s="20"/>
      <c r="G304" s="14"/>
      <c r="I304" s="15"/>
      <c r="J304" s="15"/>
    </row>
    <row r="305">
      <c r="E305" s="20"/>
      <c r="G305" s="14"/>
      <c r="I305" s="15"/>
      <c r="J305" s="15"/>
    </row>
    <row r="306">
      <c r="E306" s="20"/>
      <c r="G306" s="14"/>
      <c r="I306" s="15"/>
      <c r="J306" s="15"/>
    </row>
    <row r="307">
      <c r="E307" s="20"/>
      <c r="G307" s="14"/>
      <c r="I307" s="15"/>
      <c r="J307" s="15"/>
    </row>
    <row r="308">
      <c r="E308" s="20"/>
      <c r="G308" s="14"/>
      <c r="I308" s="15"/>
      <c r="J308" s="15"/>
    </row>
    <row r="309">
      <c r="E309" s="20"/>
      <c r="G309" s="14"/>
      <c r="I309" s="15"/>
      <c r="J309" s="15"/>
    </row>
    <row r="310">
      <c r="E310" s="20"/>
      <c r="G310" s="14"/>
      <c r="I310" s="15"/>
      <c r="J310" s="15"/>
    </row>
    <row r="311">
      <c r="E311" s="20"/>
      <c r="G311" s="14"/>
      <c r="I311" s="15"/>
      <c r="J311" s="15"/>
    </row>
    <row r="312">
      <c r="E312" s="20"/>
      <c r="G312" s="14"/>
      <c r="I312" s="15"/>
      <c r="J312" s="15"/>
    </row>
    <row r="313">
      <c r="E313" s="20"/>
      <c r="G313" s="14"/>
      <c r="I313" s="15"/>
      <c r="J313" s="15"/>
    </row>
    <row r="314">
      <c r="E314" s="20"/>
      <c r="G314" s="14"/>
      <c r="I314" s="15"/>
      <c r="J314" s="15"/>
    </row>
    <row r="315">
      <c r="E315" s="20"/>
      <c r="G315" s="14"/>
      <c r="I315" s="15"/>
      <c r="J315" s="15"/>
    </row>
    <row r="316">
      <c r="E316" s="20"/>
      <c r="G316" s="14"/>
      <c r="I316" s="15"/>
      <c r="J316" s="15"/>
    </row>
    <row r="317">
      <c r="E317" s="20"/>
      <c r="G317" s="14"/>
      <c r="I317" s="15"/>
      <c r="J317" s="15"/>
    </row>
    <row r="318">
      <c r="E318" s="20"/>
      <c r="G318" s="14"/>
      <c r="I318" s="15"/>
      <c r="J318" s="15"/>
    </row>
    <row r="319">
      <c r="E319" s="20"/>
      <c r="G319" s="14"/>
      <c r="I319" s="15"/>
      <c r="J319" s="15"/>
    </row>
    <row r="320">
      <c r="E320" s="20"/>
      <c r="G320" s="14"/>
      <c r="I320" s="15"/>
      <c r="J320" s="15"/>
    </row>
    <row r="321">
      <c r="E321" s="20"/>
      <c r="G321" s="14"/>
      <c r="I321" s="15"/>
      <c r="J321" s="15"/>
    </row>
    <row r="322">
      <c r="E322" s="20"/>
      <c r="G322" s="14"/>
      <c r="I322" s="15"/>
      <c r="J322" s="15"/>
    </row>
    <row r="323">
      <c r="E323" s="20"/>
      <c r="G323" s="14"/>
      <c r="I323" s="15"/>
      <c r="J323" s="15"/>
    </row>
    <row r="324">
      <c r="E324" s="20"/>
      <c r="G324" s="14"/>
      <c r="I324" s="15"/>
      <c r="J324" s="15"/>
    </row>
    <row r="325">
      <c r="E325" s="20"/>
      <c r="G325" s="14"/>
      <c r="I325" s="15"/>
      <c r="J325" s="15"/>
    </row>
    <row r="326">
      <c r="E326" s="20"/>
      <c r="G326" s="14"/>
      <c r="I326" s="15"/>
      <c r="J326" s="15"/>
    </row>
    <row r="327">
      <c r="E327" s="20"/>
      <c r="G327" s="14"/>
      <c r="I327" s="15"/>
      <c r="J327" s="15"/>
    </row>
    <row r="328">
      <c r="E328" s="20"/>
      <c r="G328" s="14"/>
      <c r="I328" s="15"/>
      <c r="J328" s="15"/>
    </row>
    <row r="329">
      <c r="E329" s="20"/>
      <c r="G329" s="14"/>
      <c r="I329" s="15"/>
      <c r="J329" s="15"/>
    </row>
    <row r="330">
      <c r="E330" s="20"/>
      <c r="G330" s="14"/>
      <c r="I330" s="15"/>
      <c r="J330" s="15"/>
    </row>
    <row r="331">
      <c r="E331" s="20"/>
      <c r="G331" s="14"/>
      <c r="I331" s="15"/>
      <c r="J331" s="15"/>
    </row>
    <row r="332">
      <c r="E332" s="20"/>
      <c r="G332" s="14"/>
      <c r="I332" s="15"/>
      <c r="J332" s="15"/>
    </row>
    <row r="333">
      <c r="E333" s="20"/>
      <c r="G333" s="14"/>
      <c r="I333" s="15"/>
      <c r="J333" s="15"/>
    </row>
    <row r="334">
      <c r="E334" s="20"/>
      <c r="G334" s="14"/>
      <c r="I334" s="15"/>
      <c r="J334" s="15"/>
    </row>
    <row r="335">
      <c r="E335" s="20"/>
      <c r="G335" s="14"/>
      <c r="I335" s="15"/>
      <c r="J335" s="15"/>
    </row>
    <row r="336">
      <c r="E336" s="20"/>
      <c r="G336" s="14"/>
      <c r="I336" s="15"/>
      <c r="J336" s="15"/>
    </row>
    <row r="337">
      <c r="E337" s="20"/>
      <c r="G337" s="14"/>
      <c r="I337" s="15"/>
      <c r="J337" s="15"/>
    </row>
    <row r="338">
      <c r="E338" s="20"/>
      <c r="G338" s="14"/>
      <c r="I338" s="15"/>
      <c r="J338" s="15"/>
    </row>
    <row r="339">
      <c r="E339" s="20"/>
      <c r="G339" s="14"/>
      <c r="I339" s="15"/>
      <c r="J339" s="15"/>
    </row>
    <row r="340">
      <c r="E340" s="20"/>
      <c r="G340" s="14"/>
      <c r="I340" s="15"/>
      <c r="J340" s="15"/>
    </row>
    <row r="341">
      <c r="E341" s="20"/>
      <c r="G341" s="14"/>
      <c r="I341" s="15"/>
      <c r="J341" s="15"/>
    </row>
    <row r="342">
      <c r="E342" s="20"/>
      <c r="G342" s="14"/>
      <c r="I342" s="15"/>
      <c r="J342" s="15"/>
    </row>
    <row r="343">
      <c r="E343" s="20"/>
      <c r="G343" s="14"/>
      <c r="I343" s="15"/>
      <c r="J343" s="15"/>
    </row>
    <row r="344">
      <c r="E344" s="20"/>
      <c r="G344" s="14"/>
      <c r="I344" s="15"/>
      <c r="J344" s="15"/>
    </row>
    <row r="345">
      <c r="E345" s="20"/>
      <c r="G345" s="14"/>
      <c r="I345" s="15"/>
      <c r="J345" s="15"/>
    </row>
    <row r="346">
      <c r="E346" s="20"/>
      <c r="G346" s="14"/>
      <c r="I346" s="15"/>
      <c r="J346" s="15"/>
    </row>
    <row r="347">
      <c r="E347" s="20"/>
      <c r="G347" s="14"/>
      <c r="I347" s="15"/>
      <c r="J347" s="15"/>
    </row>
    <row r="348">
      <c r="E348" s="20"/>
      <c r="G348" s="14"/>
      <c r="I348" s="15"/>
      <c r="J348" s="15"/>
    </row>
    <row r="349">
      <c r="E349" s="20"/>
      <c r="G349" s="14"/>
      <c r="I349" s="15"/>
      <c r="J349" s="15"/>
    </row>
    <row r="350">
      <c r="E350" s="20"/>
      <c r="G350" s="14"/>
      <c r="I350" s="15"/>
      <c r="J350" s="15"/>
    </row>
    <row r="351">
      <c r="E351" s="20"/>
      <c r="G351" s="14"/>
      <c r="I351" s="15"/>
      <c r="J351" s="15"/>
    </row>
    <row r="352">
      <c r="E352" s="20"/>
      <c r="G352" s="14"/>
      <c r="I352" s="15"/>
      <c r="J352" s="15"/>
    </row>
    <row r="353">
      <c r="E353" s="20"/>
      <c r="G353" s="14"/>
      <c r="I353" s="15"/>
      <c r="J353" s="15"/>
    </row>
    <row r="354">
      <c r="E354" s="20"/>
      <c r="G354" s="14"/>
      <c r="I354" s="15"/>
      <c r="J354" s="15"/>
    </row>
    <row r="355">
      <c r="E355" s="20"/>
      <c r="G355" s="14"/>
      <c r="I355" s="15"/>
      <c r="J355" s="15"/>
    </row>
    <row r="356">
      <c r="E356" s="20"/>
      <c r="G356" s="14"/>
      <c r="I356" s="15"/>
      <c r="J356" s="15"/>
    </row>
    <row r="357">
      <c r="E357" s="20"/>
      <c r="G357" s="14"/>
      <c r="I357" s="15"/>
      <c r="J357" s="15"/>
    </row>
    <row r="358">
      <c r="E358" s="20"/>
      <c r="G358" s="14"/>
      <c r="I358" s="15"/>
      <c r="J358" s="15"/>
    </row>
    <row r="359">
      <c r="E359" s="20"/>
      <c r="G359" s="14"/>
      <c r="I359" s="15"/>
      <c r="J359" s="15"/>
    </row>
    <row r="360">
      <c r="E360" s="20"/>
      <c r="G360" s="14"/>
      <c r="I360" s="15"/>
      <c r="J360" s="15"/>
    </row>
    <row r="361">
      <c r="E361" s="20"/>
      <c r="G361" s="14"/>
      <c r="I361" s="15"/>
      <c r="J361" s="15"/>
    </row>
    <row r="362">
      <c r="E362" s="20"/>
      <c r="G362" s="14"/>
      <c r="I362" s="15"/>
      <c r="J362" s="15"/>
    </row>
    <row r="363">
      <c r="E363" s="20"/>
      <c r="G363" s="14"/>
      <c r="I363" s="15"/>
      <c r="J363" s="15"/>
    </row>
    <row r="364">
      <c r="E364" s="20"/>
      <c r="G364" s="14"/>
      <c r="I364" s="15"/>
      <c r="J364" s="15"/>
    </row>
    <row r="365">
      <c r="E365" s="20"/>
      <c r="G365" s="14"/>
      <c r="I365" s="15"/>
      <c r="J365" s="15"/>
    </row>
    <row r="366">
      <c r="E366" s="20"/>
      <c r="G366" s="14"/>
      <c r="I366" s="15"/>
      <c r="J366" s="15"/>
    </row>
    <row r="367">
      <c r="E367" s="20"/>
      <c r="G367" s="14"/>
      <c r="I367" s="15"/>
      <c r="J367" s="15"/>
    </row>
    <row r="368">
      <c r="E368" s="20"/>
      <c r="G368" s="14"/>
      <c r="I368" s="15"/>
      <c r="J368" s="15"/>
    </row>
    <row r="369">
      <c r="E369" s="20"/>
      <c r="G369" s="14"/>
      <c r="I369" s="15"/>
      <c r="J369" s="15"/>
    </row>
    <row r="370">
      <c r="E370" s="20"/>
      <c r="G370" s="14"/>
      <c r="I370" s="15"/>
      <c r="J370" s="15"/>
    </row>
    <row r="371">
      <c r="E371" s="20"/>
      <c r="G371" s="14"/>
      <c r="I371" s="15"/>
      <c r="J371" s="15"/>
    </row>
    <row r="372">
      <c r="E372" s="20"/>
      <c r="G372" s="14"/>
      <c r="I372" s="15"/>
      <c r="J372" s="15"/>
    </row>
    <row r="373">
      <c r="E373" s="20"/>
      <c r="G373" s="14"/>
      <c r="I373" s="15"/>
      <c r="J373" s="15"/>
    </row>
    <row r="374">
      <c r="E374" s="20"/>
      <c r="G374" s="14"/>
      <c r="I374" s="15"/>
      <c r="J374" s="15"/>
    </row>
    <row r="375">
      <c r="E375" s="20"/>
      <c r="G375" s="14"/>
      <c r="I375" s="15"/>
      <c r="J375" s="15"/>
    </row>
    <row r="376">
      <c r="E376" s="20"/>
      <c r="G376" s="14"/>
      <c r="I376" s="15"/>
      <c r="J376" s="15"/>
    </row>
    <row r="377">
      <c r="E377" s="20"/>
      <c r="G377" s="14"/>
      <c r="I377" s="15"/>
      <c r="J377" s="15"/>
    </row>
    <row r="378">
      <c r="E378" s="20"/>
      <c r="G378" s="14"/>
      <c r="I378" s="15"/>
      <c r="J378" s="15"/>
    </row>
    <row r="379">
      <c r="E379" s="20"/>
      <c r="G379" s="14"/>
      <c r="I379" s="15"/>
      <c r="J379" s="15"/>
    </row>
    <row r="380">
      <c r="E380" s="20"/>
      <c r="G380" s="14"/>
      <c r="I380" s="15"/>
      <c r="J380" s="15"/>
    </row>
    <row r="381">
      <c r="E381" s="20"/>
      <c r="G381" s="14"/>
      <c r="I381" s="15"/>
      <c r="J381" s="15"/>
    </row>
    <row r="382">
      <c r="E382" s="20"/>
      <c r="G382" s="14"/>
      <c r="I382" s="15"/>
      <c r="J382" s="15"/>
    </row>
    <row r="383">
      <c r="E383" s="20"/>
      <c r="G383" s="14"/>
      <c r="I383" s="15"/>
      <c r="J383" s="15"/>
    </row>
    <row r="384">
      <c r="E384" s="20"/>
      <c r="G384" s="14"/>
      <c r="I384" s="15"/>
      <c r="J384" s="15"/>
    </row>
    <row r="385">
      <c r="E385" s="20"/>
      <c r="G385" s="14"/>
      <c r="I385" s="15"/>
      <c r="J385" s="15"/>
    </row>
    <row r="386">
      <c r="E386" s="20"/>
      <c r="G386" s="14"/>
      <c r="I386" s="15"/>
      <c r="J386" s="15"/>
    </row>
    <row r="387">
      <c r="E387" s="20"/>
      <c r="G387" s="14"/>
      <c r="I387" s="15"/>
      <c r="J387" s="15"/>
    </row>
    <row r="388">
      <c r="E388" s="20"/>
      <c r="G388" s="14"/>
      <c r="I388" s="15"/>
      <c r="J388" s="15"/>
    </row>
    <row r="389">
      <c r="E389" s="20"/>
      <c r="G389" s="14"/>
      <c r="I389" s="15"/>
      <c r="J389" s="15"/>
    </row>
    <row r="390">
      <c r="E390" s="20"/>
      <c r="G390" s="14"/>
      <c r="I390" s="15"/>
      <c r="J390" s="15"/>
    </row>
    <row r="391">
      <c r="E391" s="20"/>
      <c r="G391" s="14"/>
      <c r="I391" s="15"/>
      <c r="J391" s="15"/>
    </row>
    <row r="392">
      <c r="E392" s="20"/>
      <c r="G392" s="14"/>
      <c r="I392" s="15"/>
      <c r="J392" s="15"/>
    </row>
    <row r="393">
      <c r="E393" s="20"/>
      <c r="G393" s="14"/>
      <c r="I393" s="15"/>
      <c r="J393" s="15"/>
    </row>
    <row r="394">
      <c r="E394" s="20"/>
      <c r="G394" s="14"/>
      <c r="I394" s="15"/>
      <c r="J394" s="15"/>
    </row>
    <row r="395">
      <c r="E395" s="20"/>
      <c r="G395" s="14"/>
      <c r="I395" s="15"/>
      <c r="J395" s="15"/>
    </row>
    <row r="396">
      <c r="E396" s="20"/>
      <c r="G396" s="14"/>
      <c r="I396" s="15"/>
      <c r="J396" s="15"/>
    </row>
    <row r="397">
      <c r="E397" s="20"/>
      <c r="G397" s="14"/>
      <c r="I397" s="15"/>
      <c r="J397" s="15"/>
    </row>
    <row r="398">
      <c r="E398" s="20"/>
      <c r="G398" s="14"/>
      <c r="I398" s="15"/>
      <c r="J398" s="15"/>
    </row>
    <row r="399">
      <c r="E399" s="20"/>
      <c r="G399" s="14"/>
      <c r="I399" s="15"/>
      <c r="J399" s="15"/>
    </row>
    <row r="400">
      <c r="E400" s="20"/>
      <c r="G400" s="14"/>
      <c r="I400" s="15"/>
      <c r="J400" s="15"/>
    </row>
    <row r="401">
      <c r="E401" s="20"/>
      <c r="G401" s="14"/>
      <c r="I401" s="15"/>
      <c r="J401" s="15"/>
    </row>
    <row r="402">
      <c r="E402" s="20"/>
      <c r="G402" s="14"/>
      <c r="I402" s="15"/>
      <c r="J402" s="15"/>
    </row>
    <row r="403">
      <c r="E403" s="20"/>
      <c r="G403" s="14"/>
      <c r="I403" s="15"/>
      <c r="J403" s="15"/>
    </row>
    <row r="404">
      <c r="E404" s="20"/>
      <c r="G404" s="14"/>
      <c r="I404" s="15"/>
      <c r="J404" s="15"/>
    </row>
    <row r="405">
      <c r="E405" s="20"/>
      <c r="G405" s="14"/>
      <c r="I405" s="15"/>
      <c r="J405" s="15"/>
    </row>
    <row r="406">
      <c r="E406" s="20"/>
      <c r="G406" s="14"/>
      <c r="I406" s="15"/>
      <c r="J406" s="15"/>
    </row>
    <row r="407">
      <c r="E407" s="20"/>
      <c r="G407" s="14"/>
      <c r="I407" s="15"/>
      <c r="J407" s="15"/>
    </row>
    <row r="408">
      <c r="E408" s="20"/>
      <c r="G408" s="14"/>
      <c r="I408" s="15"/>
      <c r="J408" s="15"/>
    </row>
    <row r="409">
      <c r="E409" s="20"/>
      <c r="G409" s="14"/>
      <c r="I409" s="15"/>
      <c r="J409" s="15"/>
    </row>
    <row r="410">
      <c r="E410" s="20"/>
      <c r="G410" s="14"/>
      <c r="I410" s="15"/>
      <c r="J410" s="15"/>
    </row>
    <row r="411">
      <c r="E411" s="20"/>
      <c r="G411" s="14"/>
      <c r="I411" s="15"/>
      <c r="J411" s="15"/>
    </row>
    <row r="412">
      <c r="E412" s="20"/>
      <c r="G412" s="14"/>
      <c r="I412" s="15"/>
      <c r="J412" s="15"/>
    </row>
    <row r="413">
      <c r="E413" s="20"/>
      <c r="G413" s="14"/>
      <c r="I413" s="15"/>
      <c r="J413" s="15"/>
    </row>
    <row r="414">
      <c r="E414" s="20"/>
      <c r="G414" s="14"/>
      <c r="I414" s="15"/>
      <c r="J414" s="15"/>
    </row>
    <row r="415">
      <c r="E415" s="20"/>
      <c r="G415" s="14"/>
      <c r="I415" s="15"/>
      <c r="J415" s="15"/>
    </row>
    <row r="416">
      <c r="E416" s="20"/>
      <c r="G416" s="14"/>
      <c r="I416" s="15"/>
      <c r="J416" s="15"/>
    </row>
    <row r="417">
      <c r="E417" s="20"/>
      <c r="G417" s="14"/>
      <c r="I417" s="15"/>
      <c r="J417" s="15"/>
    </row>
    <row r="418">
      <c r="E418" s="20"/>
      <c r="G418" s="14"/>
      <c r="I418" s="15"/>
      <c r="J418" s="15"/>
    </row>
    <row r="419">
      <c r="E419" s="20"/>
      <c r="G419" s="14"/>
      <c r="I419" s="15"/>
      <c r="J419" s="15"/>
    </row>
    <row r="420">
      <c r="E420" s="20"/>
      <c r="G420" s="14"/>
      <c r="I420" s="15"/>
      <c r="J420" s="15"/>
    </row>
    <row r="421">
      <c r="E421" s="20"/>
      <c r="G421" s="14"/>
      <c r="I421" s="15"/>
      <c r="J421" s="15"/>
    </row>
    <row r="422">
      <c r="E422" s="20"/>
      <c r="G422" s="14"/>
      <c r="I422" s="15"/>
      <c r="J422" s="15"/>
    </row>
    <row r="423">
      <c r="E423" s="20"/>
      <c r="G423" s="14"/>
      <c r="I423" s="15"/>
      <c r="J423" s="15"/>
    </row>
    <row r="424">
      <c r="E424" s="20"/>
      <c r="G424" s="14"/>
      <c r="I424" s="15"/>
      <c r="J424" s="15"/>
    </row>
    <row r="425">
      <c r="E425" s="20"/>
      <c r="G425" s="14"/>
      <c r="I425" s="15"/>
      <c r="J425" s="15"/>
    </row>
    <row r="426">
      <c r="E426" s="20"/>
      <c r="G426" s="14"/>
      <c r="I426" s="15"/>
      <c r="J426" s="15"/>
    </row>
    <row r="427">
      <c r="E427" s="20"/>
      <c r="G427" s="14"/>
      <c r="I427" s="15"/>
      <c r="J427" s="15"/>
    </row>
    <row r="428">
      <c r="E428" s="20"/>
      <c r="G428" s="14"/>
      <c r="I428" s="15"/>
      <c r="J428" s="15"/>
    </row>
    <row r="429">
      <c r="E429" s="20"/>
      <c r="G429" s="14"/>
      <c r="I429" s="15"/>
      <c r="J429" s="15"/>
    </row>
    <row r="430">
      <c r="E430" s="20"/>
      <c r="G430" s="14"/>
      <c r="I430" s="15"/>
      <c r="J430" s="15"/>
    </row>
    <row r="431">
      <c r="E431" s="20"/>
      <c r="G431" s="14"/>
      <c r="I431" s="15"/>
      <c r="J431" s="15"/>
    </row>
    <row r="432">
      <c r="E432" s="20"/>
      <c r="G432" s="14"/>
      <c r="I432" s="15"/>
      <c r="J432" s="15"/>
    </row>
    <row r="433">
      <c r="E433" s="20"/>
      <c r="G433" s="14"/>
      <c r="I433" s="15"/>
      <c r="J433" s="15"/>
    </row>
    <row r="434">
      <c r="E434" s="20"/>
      <c r="G434" s="14"/>
      <c r="I434" s="15"/>
      <c r="J434" s="15"/>
    </row>
    <row r="435">
      <c r="E435" s="20"/>
      <c r="G435" s="14"/>
      <c r="I435" s="15"/>
      <c r="J435" s="15"/>
    </row>
    <row r="436">
      <c r="E436" s="20"/>
      <c r="G436" s="14"/>
      <c r="I436" s="15"/>
      <c r="J436" s="15"/>
    </row>
    <row r="437">
      <c r="E437" s="20"/>
      <c r="G437" s="14"/>
      <c r="I437" s="15"/>
      <c r="J437" s="15"/>
    </row>
    <row r="438">
      <c r="E438" s="20"/>
      <c r="G438" s="14"/>
      <c r="I438" s="15"/>
      <c r="J438" s="15"/>
    </row>
    <row r="439">
      <c r="E439" s="20"/>
      <c r="G439" s="14"/>
      <c r="I439" s="15"/>
      <c r="J439" s="15"/>
    </row>
    <row r="440">
      <c r="E440" s="20"/>
      <c r="G440" s="14"/>
      <c r="I440" s="15"/>
      <c r="J440" s="15"/>
    </row>
    <row r="441">
      <c r="E441" s="20"/>
      <c r="G441" s="14"/>
      <c r="I441" s="15"/>
      <c r="J441" s="15"/>
    </row>
    <row r="442">
      <c r="E442" s="20"/>
      <c r="G442" s="14"/>
      <c r="I442" s="15"/>
      <c r="J442" s="15"/>
    </row>
    <row r="443">
      <c r="E443" s="20"/>
      <c r="G443" s="14"/>
      <c r="I443" s="15"/>
      <c r="J443" s="15"/>
    </row>
    <row r="444">
      <c r="E444" s="20"/>
      <c r="G444" s="14"/>
      <c r="I444" s="15"/>
      <c r="J444" s="15"/>
    </row>
    <row r="445">
      <c r="E445" s="20"/>
      <c r="G445" s="14"/>
      <c r="I445" s="15"/>
      <c r="J445" s="15"/>
    </row>
    <row r="446">
      <c r="E446" s="20"/>
      <c r="G446" s="14"/>
      <c r="I446" s="15"/>
      <c r="J446" s="15"/>
    </row>
    <row r="447">
      <c r="E447" s="20"/>
      <c r="G447" s="14"/>
      <c r="I447" s="15"/>
      <c r="J447" s="15"/>
    </row>
    <row r="448">
      <c r="E448" s="20"/>
      <c r="G448" s="14"/>
      <c r="I448" s="15"/>
      <c r="J448" s="15"/>
    </row>
    <row r="449">
      <c r="E449" s="20"/>
      <c r="G449" s="14"/>
      <c r="I449" s="15"/>
      <c r="J449" s="15"/>
    </row>
    <row r="450">
      <c r="E450" s="20"/>
      <c r="G450" s="14"/>
      <c r="I450" s="15"/>
      <c r="J450" s="15"/>
    </row>
    <row r="451">
      <c r="E451" s="20"/>
      <c r="G451" s="14"/>
      <c r="I451" s="15"/>
      <c r="J451" s="15"/>
    </row>
    <row r="452">
      <c r="E452" s="20"/>
      <c r="G452" s="14"/>
      <c r="I452" s="15"/>
      <c r="J452" s="15"/>
    </row>
    <row r="453">
      <c r="E453" s="20"/>
      <c r="G453" s="14"/>
      <c r="I453" s="15"/>
      <c r="J453" s="15"/>
    </row>
    <row r="454">
      <c r="E454" s="20"/>
      <c r="G454" s="14"/>
      <c r="I454" s="15"/>
      <c r="J454" s="15"/>
    </row>
    <row r="455">
      <c r="E455" s="20"/>
      <c r="G455" s="14"/>
      <c r="I455" s="15"/>
      <c r="J455" s="15"/>
    </row>
    <row r="456">
      <c r="E456" s="20"/>
      <c r="G456" s="14"/>
      <c r="I456" s="15"/>
      <c r="J456" s="15"/>
    </row>
    <row r="457">
      <c r="E457" s="20"/>
      <c r="G457" s="14"/>
      <c r="I457" s="15"/>
      <c r="J457" s="15"/>
    </row>
    <row r="458">
      <c r="E458" s="20"/>
      <c r="G458" s="14"/>
      <c r="I458" s="15"/>
      <c r="J458" s="15"/>
    </row>
    <row r="459">
      <c r="E459" s="20"/>
      <c r="G459" s="14"/>
      <c r="I459" s="15"/>
      <c r="J459" s="15"/>
    </row>
    <row r="460">
      <c r="E460" s="20"/>
      <c r="G460" s="14"/>
      <c r="I460" s="15"/>
      <c r="J460" s="15"/>
    </row>
    <row r="461">
      <c r="E461" s="20"/>
      <c r="G461" s="14"/>
      <c r="I461" s="15"/>
      <c r="J461" s="15"/>
    </row>
    <row r="462">
      <c r="E462" s="20"/>
      <c r="G462" s="14"/>
      <c r="I462" s="15"/>
      <c r="J462" s="15"/>
    </row>
    <row r="463">
      <c r="E463" s="20"/>
      <c r="G463" s="14"/>
      <c r="I463" s="15"/>
      <c r="J463" s="15"/>
    </row>
    <row r="464">
      <c r="E464" s="20"/>
      <c r="G464" s="14"/>
      <c r="I464" s="15"/>
      <c r="J464" s="15"/>
    </row>
    <row r="465">
      <c r="E465" s="20"/>
      <c r="G465" s="14"/>
      <c r="I465" s="15"/>
      <c r="J465" s="15"/>
    </row>
    <row r="466">
      <c r="E466" s="20"/>
      <c r="G466" s="14"/>
      <c r="I466" s="15"/>
      <c r="J466" s="15"/>
    </row>
    <row r="467">
      <c r="E467" s="20"/>
      <c r="G467" s="14"/>
      <c r="I467" s="15"/>
      <c r="J467" s="15"/>
    </row>
    <row r="468">
      <c r="E468" s="20"/>
      <c r="G468" s="14"/>
      <c r="I468" s="15"/>
      <c r="J468" s="15"/>
    </row>
    <row r="469">
      <c r="E469" s="20"/>
      <c r="G469" s="14"/>
      <c r="I469" s="15"/>
      <c r="J469" s="15"/>
    </row>
    <row r="470">
      <c r="E470" s="20"/>
      <c r="G470" s="14"/>
      <c r="I470" s="15"/>
      <c r="J470" s="15"/>
    </row>
    <row r="471">
      <c r="E471" s="20"/>
      <c r="G471" s="14"/>
      <c r="I471" s="15"/>
      <c r="J471" s="15"/>
    </row>
    <row r="472">
      <c r="E472" s="20"/>
      <c r="G472" s="14"/>
      <c r="I472" s="15"/>
      <c r="J472" s="15"/>
    </row>
    <row r="473">
      <c r="E473" s="20"/>
      <c r="G473" s="14"/>
      <c r="I473" s="15"/>
      <c r="J473" s="15"/>
    </row>
    <row r="474">
      <c r="E474" s="20"/>
      <c r="G474" s="14"/>
      <c r="I474" s="15"/>
      <c r="J474" s="15"/>
    </row>
    <row r="475">
      <c r="E475" s="20"/>
      <c r="G475" s="14"/>
      <c r="I475" s="15"/>
      <c r="J475" s="15"/>
    </row>
    <row r="476">
      <c r="E476" s="20"/>
      <c r="G476" s="14"/>
      <c r="I476" s="15"/>
      <c r="J476" s="15"/>
    </row>
    <row r="477">
      <c r="E477" s="20"/>
      <c r="G477" s="14"/>
      <c r="I477" s="15"/>
      <c r="J477" s="15"/>
    </row>
    <row r="478">
      <c r="E478" s="20"/>
      <c r="G478" s="14"/>
      <c r="I478" s="15"/>
      <c r="J478" s="15"/>
    </row>
    <row r="479">
      <c r="E479" s="20"/>
      <c r="G479" s="14"/>
      <c r="I479" s="15"/>
      <c r="J479" s="15"/>
    </row>
    <row r="480">
      <c r="E480" s="20"/>
      <c r="G480" s="14"/>
      <c r="I480" s="15"/>
      <c r="J480" s="15"/>
    </row>
    <row r="481">
      <c r="E481" s="20"/>
      <c r="G481" s="14"/>
      <c r="I481" s="15"/>
      <c r="J481" s="15"/>
    </row>
    <row r="482">
      <c r="E482" s="20"/>
      <c r="G482" s="14"/>
      <c r="I482" s="15"/>
      <c r="J482" s="15"/>
    </row>
    <row r="483">
      <c r="E483" s="20"/>
      <c r="G483" s="14"/>
      <c r="I483" s="15"/>
      <c r="J483" s="15"/>
    </row>
    <row r="484">
      <c r="E484" s="20"/>
      <c r="G484" s="14"/>
      <c r="I484" s="15"/>
      <c r="J484" s="15"/>
    </row>
    <row r="485">
      <c r="E485" s="20"/>
      <c r="G485" s="14"/>
      <c r="I485" s="15"/>
      <c r="J485" s="15"/>
    </row>
    <row r="486">
      <c r="E486" s="20"/>
      <c r="G486" s="14"/>
      <c r="I486" s="15"/>
      <c r="J486" s="15"/>
    </row>
    <row r="487">
      <c r="E487" s="20"/>
      <c r="G487" s="14"/>
      <c r="I487" s="15"/>
      <c r="J487" s="15"/>
    </row>
    <row r="488">
      <c r="E488" s="20"/>
      <c r="G488" s="14"/>
      <c r="I488" s="15"/>
      <c r="J488" s="15"/>
    </row>
    <row r="489">
      <c r="E489" s="20"/>
      <c r="G489" s="14"/>
      <c r="I489" s="15"/>
      <c r="J489" s="15"/>
    </row>
    <row r="490">
      <c r="E490" s="20"/>
      <c r="G490" s="14"/>
      <c r="I490" s="15"/>
      <c r="J490" s="15"/>
    </row>
    <row r="491">
      <c r="E491" s="20"/>
      <c r="G491" s="14"/>
      <c r="I491" s="15"/>
      <c r="J491" s="15"/>
    </row>
    <row r="492">
      <c r="E492" s="20"/>
      <c r="G492" s="14"/>
      <c r="I492" s="15"/>
      <c r="J492" s="15"/>
    </row>
    <row r="493">
      <c r="E493" s="20"/>
      <c r="G493" s="14"/>
      <c r="I493" s="15"/>
      <c r="J493" s="15"/>
    </row>
    <row r="494">
      <c r="E494" s="20"/>
      <c r="G494" s="14"/>
      <c r="I494" s="15"/>
      <c r="J494" s="15"/>
    </row>
    <row r="495">
      <c r="E495" s="20"/>
      <c r="G495" s="14"/>
      <c r="I495" s="15"/>
      <c r="J495" s="15"/>
    </row>
    <row r="496">
      <c r="E496" s="20"/>
      <c r="G496" s="14"/>
      <c r="I496" s="15"/>
      <c r="J496" s="15"/>
    </row>
    <row r="497">
      <c r="E497" s="20"/>
      <c r="G497" s="14"/>
      <c r="I497" s="15"/>
      <c r="J497" s="15"/>
    </row>
    <row r="498">
      <c r="E498" s="20"/>
      <c r="G498" s="14"/>
      <c r="I498" s="15"/>
      <c r="J498" s="15"/>
    </row>
    <row r="499">
      <c r="E499" s="20"/>
      <c r="G499" s="14"/>
      <c r="I499" s="15"/>
      <c r="J499" s="15"/>
    </row>
    <row r="500">
      <c r="E500" s="20"/>
      <c r="G500" s="14"/>
      <c r="I500" s="15"/>
      <c r="J500" s="15"/>
    </row>
    <row r="501">
      <c r="E501" s="20"/>
      <c r="G501" s="14"/>
      <c r="I501" s="15"/>
      <c r="J501" s="15"/>
    </row>
    <row r="502">
      <c r="E502" s="20"/>
      <c r="G502" s="14"/>
      <c r="I502" s="15"/>
      <c r="J502" s="15"/>
    </row>
    <row r="503">
      <c r="E503" s="20"/>
      <c r="G503" s="14"/>
      <c r="I503" s="15"/>
      <c r="J503" s="15"/>
    </row>
    <row r="504">
      <c r="E504" s="20"/>
      <c r="G504" s="14"/>
      <c r="I504" s="15"/>
      <c r="J504" s="15"/>
    </row>
    <row r="505">
      <c r="E505" s="20"/>
      <c r="G505" s="14"/>
      <c r="I505" s="15"/>
      <c r="J505" s="15"/>
    </row>
    <row r="506">
      <c r="E506" s="20"/>
      <c r="G506" s="14"/>
      <c r="I506" s="15"/>
      <c r="J506" s="15"/>
    </row>
    <row r="507">
      <c r="E507" s="20"/>
      <c r="G507" s="14"/>
      <c r="I507" s="15"/>
      <c r="J507" s="15"/>
    </row>
    <row r="508">
      <c r="E508" s="20"/>
      <c r="G508" s="14"/>
      <c r="I508" s="15"/>
      <c r="J508" s="15"/>
    </row>
    <row r="509">
      <c r="E509" s="20"/>
      <c r="G509" s="14"/>
      <c r="I509" s="15"/>
      <c r="J509" s="15"/>
    </row>
    <row r="510">
      <c r="E510" s="20"/>
      <c r="G510" s="14"/>
      <c r="I510" s="15"/>
      <c r="J510" s="15"/>
    </row>
    <row r="511">
      <c r="E511" s="20"/>
      <c r="G511" s="14"/>
      <c r="I511" s="15"/>
      <c r="J511" s="15"/>
    </row>
    <row r="512">
      <c r="E512" s="20"/>
      <c r="G512" s="14"/>
      <c r="I512" s="15"/>
      <c r="J512" s="15"/>
    </row>
    <row r="513">
      <c r="E513" s="20"/>
      <c r="G513" s="14"/>
      <c r="I513" s="15"/>
      <c r="J513" s="15"/>
    </row>
    <row r="514">
      <c r="E514" s="20"/>
      <c r="G514" s="14"/>
      <c r="I514" s="15"/>
      <c r="J514" s="15"/>
    </row>
    <row r="515">
      <c r="E515" s="20"/>
      <c r="G515" s="14"/>
      <c r="I515" s="15"/>
      <c r="J515" s="15"/>
    </row>
    <row r="516">
      <c r="E516" s="20"/>
      <c r="G516" s="14"/>
      <c r="I516" s="15"/>
      <c r="J516" s="15"/>
    </row>
    <row r="517">
      <c r="E517" s="20"/>
      <c r="G517" s="14"/>
      <c r="I517" s="15"/>
      <c r="J517" s="15"/>
    </row>
    <row r="518">
      <c r="E518" s="20"/>
      <c r="G518" s="14"/>
      <c r="I518" s="15"/>
      <c r="J518" s="15"/>
    </row>
    <row r="519">
      <c r="E519" s="20"/>
      <c r="G519" s="14"/>
      <c r="I519" s="15"/>
      <c r="J519" s="15"/>
    </row>
    <row r="520">
      <c r="E520" s="20"/>
      <c r="G520" s="14"/>
      <c r="I520" s="15"/>
      <c r="J520" s="15"/>
    </row>
    <row r="521">
      <c r="E521" s="20"/>
      <c r="G521" s="14"/>
      <c r="I521" s="15"/>
      <c r="J521" s="15"/>
    </row>
    <row r="522">
      <c r="E522" s="20"/>
      <c r="G522" s="14"/>
      <c r="I522" s="15"/>
      <c r="J522" s="15"/>
    </row>
    <row r="523">
      <c r="E523" s="20"/>
      <c r="G523" s="14"/>
      <c r="I523" s="15"/>
      <c r="J523" s="15"/>
    </row>
    <row r="524">
      <c r="E524" s="20"/>
      <c r="G524" s="14"/>
      <c r="I524" s="15"/>
      <c r="J524" s="15"/>
    </row>
    <row r="525">
      <c r="E525" s="20"/>
      <c r="G525" s="14"/>
      <c r="I525" s="15"/>
      <c r="J525" s="15"/>
    </row>
    <row r="526">
      <c r="E526" s="20"/>
      <c r="G526" s="14"/>
      <c r="I526" s="15"/>
      <c r="J526" s="15"/>
    </row>
    <row r="527">
      <c r="E527" s="20"/>
      <c r="G527" s="14"/>
      <c r="I527" s="15"/>
      <c r="J527" s="15"/>
    </row>
    <row r="528">
      <c r="E528" s="20"/>
      <c r="G528" s="14"/>
      <c r="I528" s="15"/>
      <c r="J528" s="15"/>
    </row>
    <row r="529">
      <c r="E529" s="20"/>
      <c r="G529" s="14"/>
      <c r="I529" s="15"/>
      <c r="J529" s="15"/>
    </row>
    <row r="530">
      <c r="E530" s="20"/>
      <c r="G530" s="14"/>
      <c r="I530" s="15"/>
      <c r="J530" s="15"/>
    </row>
    <row r="531">
      <c r="E531" s="20"/>
      <c r="G531" s="14"/>
      <c r="I531" s="15"/>
      <c r="J531" s="15"/>
    </row>
    <row r="532">
      <c r="E532" s="20"/>
      <c r="G532" s="14"/>
      <c r="I532" s="15"/>
      <c r="J532" s="15"/>
    </row>
    <row r="533">
      <c r="E533" s="20"/>
      <c r="G533" s="14"/>
      <c r="I533" s="15"/>
      <c r="J533" s="15"/>
    </row>
    <row r="534">
      <c r="E534" s="20"/>
      <c r="G534" s="14"/>
      <c r="I534" s="15"/>
      <c r="J534" s="15"/>
    </row>
    <row r="535">
      <c r="E535" s="20"/>
      <c r="G535" s="14"/>
      <c r="I535" s="15"/>
      <c r="J535" s="15"/>
    </row>
    <row r="536">
      <c r="E536" s="20"/>
      <c r="G536" s="14"/>
      <c r="I536" s="15"/>
      <c r="J536" s="15"/>
    </row>
    <row r="537">
      <c r="E537" s="20"/>
      <c r="G537" s="14"/>
      <c r="I537" s="15"/>
      <c r="J537" s="15"/>
    </row>
    <row r="538">
      <c r="E538" s="20"/>
      <c r="G538" s="14"/>
      <c r="I538" s="15"/>
      <c r="J538" s="15"/>
    </row>
    <row r="539">
      <c r="E539" s="20"/>
      <c r="G539" s="14"/>
      <c r="I539" s="15"/>
      <c r="J539" s="15"/>
    </row>
    <row r="540">
      <c r="E540" s="20"/>
      <c r="G540" s="14"/>
      <c r="I540" s="15"/>
      <c r="J540" s="15"/>
    </row>
    <row r="541">
      <c r="E541" s="20"/>
      <c r="G541" s="14"/>
      <c r="I541" s="15"/>
      <c r="J541" s="15"/>
    </row>
    <row r="542">
      <c r="E542" s="20"/>
      <c r="G542" s="14"/>
      <c r="I542" s="15"/>
      <c r="J542" s="15"/>
    </row>
    <row r="543">
      <c r="E543" s="20"/>
      <c r="G543" s="14"/>
      <c r="I543" s="15"/>
      <c r="J543" s="15"/>
    </row>
    <row r="544">
      <c r="E544" s="20"/>
      <c r="G544" s="14"/>
      <c r="I544" s="15"/>
      <c r="J544" s="15"/>
    </row>
    <row r="545">
      <c r="E545" s="20"/>
      <c r="G545" s="14"/>
      <c r="I545" s="15"/>
      <c r="J545" s="15"/>
    </row>
    <row r="546">
      <c r="E546" s="20"/>
      <c r="G546" s="14"/>
      <c r="I546" s="15"/>
      <c r="J546" s="15"/>
    </row>
    <row r="547">
      <c r="E547" s="20"/>
      <c r="G547" s="14"/>
      <c r="I547" s="15"/>
      <c r="J547" s="15"/>
    </row>
    <row r="548">
      <c r="E548" s="20"/>
      <c r="G548" s="14"/>
      <c r="I548" s="15"/>
      <c r="J548" s="15"/>
    </row>
    <row r="549">
      <c r="E549" s="20"/>
      <c r="G549" s="14"/>
      <c r="I549" s="15"/>
      <c r="J549" s="15"/>
    </row>
    <row r="550">
      <c r="E550" s="20"/>
      <c r="G550" s="14"/>
      <c r="I550" s="15"/>
      <c r="J550" s="15"/>
    </row>
    <row r="551">
      <c r="E551" s="20"/>
      <c r="G551" s="14"/>
      <c r="I551" s="15"/>
      <c r="J551" s="15"/>
    </row>
    <row r="552">
      <c r="E552" s="20"/>
      <c r="G552" s="14"/>
      <c r="I552" s="15"/>
      <c r="J552" s="15"/>
    </row>
    <row r="553">
      <c r="E553" s="20"/>
      <c r="G553" s="14"/>
      <c r="I553" s="15"/>
      <c r="J553" s="15"/>
    </row>
    <row r="554">
      <c r="E554" s="20"/>
      <c r="G554" s="14"/>
      <c r="I554" s="15"/>
      <c r="J554" s="15"/>
    </row>
    <row r="555">
      <c r="E555" s="20"/>
      <c r="G555" s="14"/>
      <c r="I555" s="15"/>
      <c r="J555" s="15"/>
    </row>
    <row r="556">
      <c r="E556" s="20"/>
      <c r="G556" s="14"/>
      <c r="I556" s="15"/>
      <c r="J556" s="15"/>
    </row>
    <row r="557">
      <c r="E557" s="20"/>
      <c r="G557" s="14"/>
      <c r="I557" s="15"/>
      <c r="J557" s="15"/>
    </row>
    <row r="558">
      <c r="E558" s="20"/>
      <c r="G558" s="14"/>
      <c r="I558" s="15"/>
      <c r="J558" s="15"/>
    </row>
    <row r="559">
      <c r="E559" s="20"/>
      <c r="G559" s="14"/>
      <c r="I559" s="15"/>
      <c r="J559" s="15"/>
    </row>
    <row r="560">
      <c r="E560" s="20"/>
      <c r="G560" s="14"/>
      <c r="I560" s="15"/>
      <c r="J560" s="15"/>
    </row>
    <row r="561">
      <c r="E561" s="20"/>
      <c r="G561" s="14"/>
      <c r="I561" s="15"/>
      <c r="J561" s="15"/>
    </row>
    <row r="562">
      <c r="E562" s="20"/>
      <c r="G562" s="14"/>
      <c r="I562" s="15"/>
      <c r="J562" s="15"/>
    </row>
    <row r="563">
      <c r="E563" s="20"/>
      <c r="G563" s="14"/>
      <c r="I563" s="15"/>
      <c r="J563" s="15"/>
    </row>
    <row r="564">
      <c r="E564" s="20"/>
      <c r="G564" s="14"/>
      <c r="I564" s="15"/>
      <c r="J564" s="15"/>
    </row>
    <row r="565">
      <c r="E565" s="20"/>
      <c r="G565" s="14"/>
      <c r="I565" s="15"/>
      <c r="J565" s="15"/>
    </row>
    <row r="566">
      <c r="E566" s="20"/>
      <c r="G566" s="14"/>
      <c r="I566" s="15"/>
      <c r="J566" s="15"/>
    </row>
    <row r="567">
      <c r="E567" s="20"/>
      <c r="G567" s="14"/>
      <c r="I567" s="15"/>
      <c r="J567" s="15"/>
    </row>
    <row r="568">
      <c r="E568" s="20"/>
      <c r="G568" s="14"/>
      <c r="I568" s="15"/>
      <c r="J568" s="15"/>
    </row>
    <row r="569">
      <c r="E569" s="20"/>
      <c r="G569" s="14"/>
      <c r="I569" s="15"/>
      <c r="J569" s="15"/>
    </row>
    <row r="570">
      <c r="E570" s="20"/>
      <c r="G570" s="14"/>
      <c r="I570" s="15"/>
      <c r="J570" s="15"/>
    </row>
    <row r="571">
      <c r="E571" s="20"/>
      <c r="G571" s="14"/>
      <c r="I571" s="15"/>
      <c r="J571" s="15"/>
    </row>
    <row r="572">
      <c r="E572" s="20"/>
      <c r="G572" s="14"/>
      <c r="I572" s="15"/>
      <c r="J572" s="15"/>
    </row>
    <row r="573">
      <c r="E573" s="20"/>
      <c r="G573" s="14"/>
      <c r="I573" s="15"/>
      <c r="J573" s="15"/>
    </row>
    <row r="574">
      <c r="E574" s="20"/>
      <c r="G574" s="14"/>
      <c r="I574" s="15"/>
      <c r="J574" s="15"/>
    </row>
    <row r="575">
      <c r="E575" s="20"/>
      <c r="G575" s="14"/>
      <c r="I575" s="15"/>
      <c r="J575" s="15"/>
    </row>
    <row r="576">
      <c r="E576" s="20"/>
      <c r="G576" s="14"/>
      <c r="I576" s="15"/>
      <c r="J576" s="15"/>
    </row>
    <row r="577">
      <c r="E577" s="20"/>
      <c r="G577" s="14"/>
      <c r="I577" s="15"/>
      <c r="J577" s="15"/>
    </row>
    <row r="578">
      <c r="E578" s="20"/>
      <c r="G578" s="14"/>
      <c r="I578" s="15"/>
      <c r="J578" s="15"/>
    </row>
    <row r="579">
      <c r="E579" s="20"/>
      <c r="G579" s="14"/>
      <c r="I579" s="15"/>
      <c r="J579" s="15"/>
    </row>
    <row r="580">
      <c r="E580" s="20"/>
      <c r="G580" s="14"/>
      <c r="I580" s="15"/>
      <c r="J580" s="15"/>
    </row>
    <row r="581">
      <c r="E581" s="20"/>
      <c r="G581" s="14"/>
      <c r="I581" s="15"/>
      <c r="J581" s="15"/>
    </row>
    <row r="582">
      <c r="E582" s="20"/>
      <c r="G582" s="14"/>
      <c r="I582" s="15"/>
      <c r="J582" s="15"/>
    </row>
    <row r="583">
      <c r="E583" s="20"/>
      <c r="G583" s="14"/>
      <c r="I583" s="15"/>
      <c r="J583" s="15"/>
    </row>
    <row r="584">
      <c r="E584" s="20"/>
      <c r="G584" s="14"/>
      <c r="I584" s="15"/>
      <c r="J584" s="15"/>
    </row>
    <row r="585">
      <c r="E585" s="20"/>
      <c r="G585" s="14"/>
      <c r="I585" s="15"/>
      <c r="J585" s="15"/>
    </row>
    <row r="586">
      <c r="E586" s="20"/>
      <c r="G586" s="14"/>
      <c r="I586" s="15"/>
      <c r="J586" s="15"/>
    </row>
    <row r="587">
      <c r="E587" s="20"/>
      <c r="G587" s="14"/>
      <c r="I587" s="15"/>
      <c r="J587" s="15"/>
    </row>
    <row r="588">
      <c r="E588" s="20"/>
      <c r="G588" s="14"/>
      <c r="I588" s="15"/>
      <c r="J588" s="15"/>
    </row>
    <row r="589">
      <c r="E589" s="20"/>
      <c r="G589" s="14"/>
      <c r="I589" s="15"/>
      <c r="J589" s="15"/>
    </row>
    <row r="590">
      <c r="E590" s="20"/>
      <c r="G590" s="14"/>
      <c r="I590" s="15"/>
      <c r="J590" s="15"/>
    </row>
    <row r="591">
      <c r="E591" s="20"/>
      <c r="G591" s="14"/>
      <c r="I591" s="15"/>
      <c r="J591" s="15"/>
    </row>
    <row r="592">
      <c r="E592" s="20"/>
      <c r="G592" s="14"/>
      <c r="I592" s="15"/>
      <c r="J592" s="15"/>
    </row>
    <row r="593">
      <c r="E593" s="20"/>
      <c r="G593" s="14"/>
      <c r="I593" s="15"/>
      <c r="J593" s="15"/>
    </row>
    <row r="594">
      <c r="E594" s="20"/>
      <c r="G594" s="14"/>
      <c r="I594" s="15"/>
      <c r="J594" s="15"/>
    </row>
    <row r="595">
      <c r="E595" s="20"/>
      <c r="G595" s="14"/>
      <c r="I595" s="15"/>
      <c r="J595" s="15"/>
    </row>
    <row r="596">
      <c r="E596" s="20"/>
      <c r="G596" s="14"/>
      <c r="I596" s="15"/>
      <c r="J596" s="15"/>
    </row>
    <row r="597">
      <c r="E597" s="20"/>
      <c r="G597" s="14"/>
      <c r="I597" s="15"/>
      <c r="J597" s="15"/>
    </row>
    <row r="598">
      <c r="E598" s="20"/>
      <c r="G598" s="14"/>
      <c r="I598" s="15"/>
      <c r="J598" s="15"/>
    </row>
    <row r="599">
      <c r="E599" s="20"/>
      <c r="G599" s="14"/>
      <c r="I599" s="15"/>
      <c r="J599" s="15"/>
    </row>
    <row r="600">
      <c r="E600" s="20"/>
      <c r="G600" s="14"/>
      <c r="I600" s="15"/>
      <c r="J600" s="15"/>
    </row>
    <row r="601">
      <c r="E601" s="20"/>
      <c r="G601" s="14"/>
      <c r="I601" s="15"/>
      <c r="J601" s="15"/>
    </row>
    <row r="602">
      <c r="E602" s="20"/>
      <c r="G602" s="14"/>
      <c r="I602" s="15"/>
      <c r="J602" s="15"/>
    </row>
    <row r="603">
      <c r="E603" s="20"/>
      <c r="G603" s="14"/>
      <c r="I603" s="15"/>
      <c r="J603" s="15"/>
    </row>
    <row r="604">
      <c r="E604" s="20"/>
      <c r="G604" s="14"/>
      <c r="I604" s="15"/>
      <c r="J604" s="15"/>
    </row>
    <row r="605">
      <c r="E605" s="20"/>
      <c r="G605" s="14"/>
      <c r="I605" s="15"/>
      <c r="J605" s="15"/>
    </row>
    <row r="606">
      <c r="E606" s="20"/>
      <c r="G606" s="14"/>
      <c r="I606" s="15"/>
      <c r="J606" s="15"/>
    </row>
    <row r="607">
      <c r="E607" s="20"/>
      <c r="G607" s="14"/>
      <c r="I607" s="15"/>
      <c r="J607" s="15"/>
    </row>
    <row r="608">
      <c r="E608" s="20"/>
      <c r="G608" s="14"/>
      <c r="I608" s="15"/>
      <c r="J608" s="15"/>
    </row>
    <row r="609">
      <c r="E609" s="20"/>
      <c r="G609" s="14"/>
      <c r="I609" s="15"/>
      <c r="J609" s="15"/>
    </row>
    <row r="610">
      <c r="E610" s="20"/>
      <c r="G610" s="14"/>
      <c r="I610" s="15"/>
      <c r="J610" s="15"/>
    </row>
    <row r="611">
      <c r="E611" s="20"/>
      <c r="G611" s="14"/>
      <c r="I611" s="15"/>
      <c r="J611" s="15"/>
    </row>
    <row r="612">
      <c r="E612" s="20"/>
      <c r="G612" s="14"/>
      <c r="I612" s="15"/>
      <c r="J612" s="15"/>
    </row>
    <row r="613">
      <c r="E613" s="20"/>
      <c r="G613" s="14"/>
      <c r="I613" s="15"/>
      <c r="J613" s="15"/>
    </row>
    <row r="614">
      <c r="E614" s="20"/>
      <c r="G614" s="14"/>
      <c r="I614" s="15"/>
      <c r="J614" s="15"/>
    </row>
    <row r="615">
      <c r="E615" s="20"/>
      <c r="G615" s="14"/>
      <c r="I615" s="15"/>
      <c r="J615" s="15"/>
    </row>
    <row r="616">
      <c r="E616" s="20"/>
      <c r="G616" s="14"/>
      <c r="I616" s="15"/>
      <c r="J616" s="15"/>
    </row>
    <row r="617">
      <c r="E617" s="20"/>
      <c r="G617" s="14"/>
      <c r="I617" s="15"/>
      <c r="J617" s="15"/>
    </row>
    <row r="618">
      <c r="E618" s="20"/>
      <c r="G618" s="14"/>
      <c r="I618" s="15"/>
      <c r="J618" s="15"/>
    </row>
    <row r="619">
      <c r="E619" s="20"/>
      <c r="G619" s="14"/>
      <c r="I619" s="15"/>
      <c r="J619" s="15"/>
    </row>
    <row r="620">
      <c r="E620" s="20"/>
      <c r="G620" s="14"/>
      <c r="I620" s="15"/>
      <c r="J620" s="15"/>
    </row>
    <row r="621">
      <c r="E621" s="20"/>
      <c r="G621" s="14"/>
      <c r="I621" s="15"/>
      <c r="J621" s="15"/>
    </row>
    <row r="622">
      <c r="E622" s="20"/>
      <c r="G622" s="14"/>
      <c r="I622" s="15"/>
      <c r="J622" s="15"/>
    </row>
    <row r="623">
      <c r="E623" s="20"/>
      <c r="G623" s="14"/>
      <c r="I623" s="15"/>
      <c r="J623" s="15"/>
    </row>
    <row r="624">
      <c r="E624" s="20"/>
      <c r="G624" s="14"/>
      <c r="I624" s="15"/>
      <c r="J624" s="15"/>
    </row>
    <row r="625">
      <c r="E625" s="20"/>
      <c r="G625" s="14"/>
      <c r="I625" s="15"/>
      <c r="J625" s="15"/>
    </row>
    <row r="626">
      <c r="E626" s="20"/>
      <c r="G626" s="14"/>
      <c r="I626" s="15"/>
      <c r="J626" s="15"/>
    </row>
    <row r="627">
      <c r="E627" s="20"/>
      <c r="G627" s="14"/>
      <c r="I627" s="15"/>
      <c r="J627" s="15"/>
    </row>
    <row r="628">
      <c r="E628" s="20"/>
      <c r="G628" s="14"/>
      <c r="I628" s="15"/>
      <c r="J628" s="15"/>
    </row>
    <row r="629">
      <c r="E629" s="20"/>
      <c r="G629" s="14"/>
      <c r="I629" s="15"/>
      <c r="J629" s="15"/>
    </row>
    <row r="630">
      <c r="E630" s="20"/>
      <c r="G630" s="14"/>
      <c r="I630" s="15"/>
      <c r="J630" s="15"/>
    </row>
    <row r="631">
      <c r="E631" s="20"/>
      <c r="G631" s="14"/>
      <c r="I631" s="15"/>
      <c r="J631" s="15"/>
    </row>
    <row r="632">
      <c r="E632" s="20"/>
      <c r="G632" s="14"/>
      <c r="I632" s="15"/>
      <c r="J632" s="15"/>
    </row>
    <row r="633">
      <c r="E633" s="20"/>
      <c r="G633" s="14"/>
      <c r="I633" s="15"/>
      <c r="J633" s="15"/>
    </row>
    <row r="634">
      <c r="E634" s="20"/>
      <c r="G634" s="14"/>
      <c r="I634" s="15"/>
      <c r="J634" s="15"/>
    </row>
    <row r="635">
      <c r="E635" s="20"/>
      <c r="G635" s="14"/>
      <c r="I635" s="15"/>
      <c r="J635" s="15"/>
    </row>
    <row r="636">
      <c r="E636" s="20"/>
      <c r="G636" s="14"/>
      <c r="I636" s="15"/>
      <c r="J636" s="15"/>
    </row>
    <row r="637">
      <c r="E637" s="20"/>
      <c r="G637" s="14"/>
      <c r="I637" s="15"/>
      <c r="J637" s="15"/>
    </row>
    <row r="638">
      <c r="E638" s="20"/>
      <c r="G638" s="14"/>
      <c r="I638" s="15"/>
      <c r="J638" s="15"/>
    </row>
    <row r="639">
      <c r="E639" s="20"/>
      <c r="G639" s="14"/>
      <c r="I639" s="15"/>
      <c r="J639" s="15"/>
    </row>
    <row r="640">
      <c r="E640" s="20"/>
      <c r="G640" s="14"/>
      <c r="I640" s="15"/>
      <c r="J640" s="15"/>
    </row>
    <row r="641">
      <c r="E641" s="20"/>
      <c r="G641" s="14"/>
      <c r="I641" s="15"/>
      <c r="J641" s="15"/>
    </row>
    <row r="642">
      <c r="E642" s="20"/>
      <c r="G642" s="14"/>
      <c r="I642" s="15"/>
      <c r="J642" s="15"/>
    </row>
    <row r="643">
      <c r="E643" s="20"/>
      <c r="G643" s="14"/>
      <c r="I643" s="15"/>
      <c r="J643" s="15"/>
    </row>
    <row r="644">
      <c r="E644" s="20"/>
      <c r="G644" s="14"/>
      <c r="I644" s="15"/>
      <c r="J644" s="15"/>
    </row>
    <row r="645">
      <c r="E645" s="20"/>
      <c r="G645" s="14"/>
      <c r="I645" s="15"/>
      <c r="J645" s="15"/>
    </row>
    <row r="646">
      <c r="E646" s="20"/>
      <c r="G646" s="14"/>
      <c r="I646" s="15"/>
      <c r="J646" s="15"/>
    </row>
    <row r="647">
      <c r="E647" s="20"/>
      <c r="G647" s="14"/>
      <c r="I647" s="15"/>
      <c r="J647" s="15"/>
    </row>
    <row r="648">
      <c r="E648" s="20"/>
      <c r="G648" s="14"/>
      <c r="I648" s="15"/>
      <c r="J648" s="15"/>
    </row>
    <row r="649">
      <c r="E649" s="20"/>
      <c r="G649" s="14"/>
      <c r="I649" s="15"/>
      <c r="J649" s="15"/>
    </row>
    <row r="650">
      <c r="E650" s="20"/>
      <c r="G650" s="14"/>
      <c r="I650" s="15"/>
      <c r="J650" s="15"/>
    </row>
    <row r="651">
      <c r="E651" s="20"/>
      <c r="G651" s="14"/>
      <c r="I651" s="15"/>
      <c r="J651" s="15"/>
    </row>
    <row r="652">
      <c r="E652" s="20"/>
      <c r="G652" s="14"/>
      <c r="I652" s="15"/>
      <c r="J652" s="15"/>
    </row>
    <row r="653">
      <c r="E653" s="20"/>
      <c r="G653" s="14"/>
      <c r="I653" s="15"/>
      <c r="J653" s="15"/>
    </row>
    <row r="654">
      <c r="E654" s="20"/>
      <c r="G654" s="14"/>
      <c r="I654" s="15"/>
      <c r="J654" s="15"/>
    </row>
    <row r="655">
      <c r="E655" s="20"/>
      <c r="G655" s="14"/>
      <c r="I655" s="15"/>
      <c r="J655" s="15"/>
    </row>
    <row r="656">
      <c r="E656" s="20"/>
      <c r="G656" s="14"/>
      <c r="I656" s="15"/>
      <c r="J656" s="15"/>
    </row>
    <row r="657">
      <c r="E657" s="20"/>
      <c r="G657" s="14"/>
      <c r="I657" s="15"/>
      <c r="J657" s="15"/>
    </row>
    <row r="658">
      <c r="E658" s="20"/>
      <c r="G658" s="14"/>
      <c r="I658" s="15"/>
      <c r="J658" s="15"/>
    </row>
    <row r="659">
      <c r="E659" s="20"/>
      <c r="G659" s="14"/>
      <c r="I659" s="15"/>
      <c r="J659" s="15"/>
    </row>
    <row r="660">
      <c r="E660" s="20"/>
      <c r="G660" s="14"/>
      <c r="I660" s="15"/>
      <c r="J660" s="15"/>
    </row>
    <row r="661">
      <c r="E661" s="20"/>
      <c r="G661" s="14"/>
      <c r="I661" s="15"/>
      <c r="J661" s="15"/>
    </row>
    <row r="662">
      <c r="E662" s="20"/>
      <c r="G662" s="14"/>
      <c r="I662" s="15"/>
      <c r="J662" s="15"/>
    </row>
    <row r="663">
      <c r="E663" s="20"/>
      <c r="G663" s="14"/>
      <c r="I663" s="15"/>
      <c r="J663" s="15"/>
    </row>
    <row r="664">
      <c r="E664" s="20"/>
      <c r="G664" s="14"/>
      <c r="I664" s="15"/>
      <c r="J664" s="15"/>
    </row>
    <row r="665">
      <c r="E665" s="20"/>
      <c r="G665" s="14"/>
      <c r="I665" s="15"/>
      <c r="J665" s="15"/>
    </row>
    <row r="666">
      <c r="E666" s="20"/>
      <c r="G666" s="14"/>
      <c r="I666" s="15"/>
      <c r="J666" s="15"/>
    </row>
    <row r="667">
      <c r="E667" s="20"/>
      <c r="G667" s="14"/>
      <c r="I667" s="15"/>
      <c r="J667" s="15"/>
    </row>
    <row r="668">
      <c r="E668" s="20"/>
      <c r="G668" s="14"/>
      <c r="I668" s="15"/>
      <c r="J668" s="15"/>
    </row>
    <row r="669">
      <c r="E669" s="20"/>
      <c r="G669" s="14"/>
      <c r="I669" s="15"/>
      <c r="J669" s="15"/>
    </row>
    <row r="670">
      <c r="E670" s="20"/>
      <c r="G670" s="14"/>
      <c r="I670" s="15"/>
      <c r="J670" s="15"/>
    </row>
    <row r="671">
      <c r="E671" s="20"/>
      <c r="G671" s="14"/>
      <c r="I671" s="15"/>
      <c r="J671" s="15"/>
    </row>
    <row r="672">
      <c r="E672" s="20"/>
      <c r="G672" s="14"/>
      <c r="I672" s="15"/>
      <c r="J672" s="15"/>
    </row>
    <row r="673">
      <c r="E673" s="20"/>
      <c r="G673" s="14"/>
      <c r="I673" s="15"/>
      <c r="J673" s="15"/>
    </row>
    <row r="674">
      <c r="E674" s="20"/>
      <c r="G674" s="14"/>
      <c r="I674" s="15"/>
      <c r="J674" s="15"/>
    </row>
    <row r="675">
      <c r="E675" s="20"/>
      <c r="G675" s="14"/>
      <c r="I675" s="15"/>
      <c r="J675" s="15"/>
    </row>
    <row r="676">
      <c r="E676" s="20"/>
      <c r="G676" s="14"/>
      <c r="I676" s="15"/>
      <c r="J676" s="15"/>
    </row>
    <row r="677">
      <c r="E677" s="20"/>
      <c r="G677" s="14"/>
      <c r="I677" s="15"/>
      <c r="J677" s="15"/>
    </row>
    <row r="678">
      <c r="E678" s="20"/>
      <c r="G678" s="14"/>
      <c r="I678" s="15"/>
      <c r="J678" s="15"/>
    </row>
    <row r="679">
      <c r="E679" s="20"/>
      <c r="G679" s="14"/>
      <c r="I679" s="15"/>
      <c r="J679" s="15"/>
    </row>
    <row r="680">
      <c r="E680" s="20"/>
      <c r="G680" s="14"/>
      <c r="I680" s="15"/>
      <c r="J680" s="15"/>
    </row>
    <row r="681">
      <c r="E681" s="20"/>
      <c r="G681" s="14"/>
      <c r="I681" s="15"/>
      <c r="J681" s="15"/>
    </row>
    <row r="682">
      <c r="E682" s="20"/>
      <c r="G682" s="14"/>
      <c r="I682" s="15"/>
      <c r="J682" s="15"/>
    </row>
    <row r="683">
      <c r="E683" s="20"/>
      <c r="G683" s="14"/>
      <c r="I683" s="15"/>
      <c r="J683" s="15"/>
    </row>
    <row r="684">
      <c r="E684" s="20"/>
      <c r="G684" s="14"/>
      <c r="I684" s="15"/>
      <c r="J684" s="15"/>
    </row>
    <row r="685">
      <c r="E685" s="20"/>
      <c r="G685" s="14"/>
      <c r="I685" s="15"/>
      <c r="J685" s="15"/>
    </row>
    <row r="686">
      <c r="E686" s="20"/>
      <c r="G686" s="14"/>
      <c r="I686" s="15"/>
      <c r="J686" s="15"/>
    </row>
    <row r="687">
      <c r="E687" s="20"/>
      <c r="G687" s="14"/>
      <c r="I687" s="15"/>
      <c r="J687" s="15"/>
    </row>
    <row r="688">
      <c r="E688" s="20"/>
      <c r="G688" s="14"/>
      <c r="I688" s="15"/>
      <c r="J688" s="15"/>
    </row>
    <row r="689">
      <c r="E689" s="20"/>
      <c r="G689" s="14"/>
      <c r="I689" s="15"/>
      <c r="J689" s="15"/>
    </row>
    <row r="690">
      <c r="E690" s="20"/>
      <c r="G690" s="14"/>
      <c r="I690" s="15"/>
      <c r="J690" s="15"/>
    </row>
    <row r="691">
      <c r="E691" s="20"/>
      <c r="G691" s="14"/>
      <c r="I691" s="15"/>
      <c r="J691" s="15"/>
    </row>
    <row r="692">
      <c r="E692" s="20"/>
      <c r="G692" s="14"/>
      <c r="I692" s="15"/>
      <c r="J692" s="15"/>
    </row>
    <row r="693">
      <c r="E693" s="20"/>
      <c r="G693" s="14"/>
      <c r="I693" s="15"/>
      <c r="J693" s="15"/>
    </row>
    <row r="694">
      <c r="E694" s="20"/>
      <c r="G694" s="14"/>
      <c r="I694" s="15"/>
      <c r="J694" s="15"/>
    </row>
    <row r="695">
      <c r="E695" s="20"/>
      <c r="G695" s="14"/>
      <c r="I695" s="15"/>
      <c r="J695" s="15"/>
    </row>
    <row r="696">
      <c r="E696" s="20"/>
      <c r="G696" s="14"/>
      <c r="I696" s="15"/>
      <c r="J696" s="15"/>
    </row>
    <row r="697">
      <c r="E697" s="20"/>
      <c r="G697" s="14"/>
      <c r="I697" s="15"/>
      <c r="J697" s="15"/>
    </row>
    <row r="698">
      <c r="E698" s="20"/>
      <c r="G698" s="14"/>
      <c r="I698" s="15"/>
      <c r="J698" s="15"/>
    </row>
    <row r="699">
      <c r="E699" s="20"/>
      <c r="G699" s="14"/>
      <c r="I699" s="15"/>
      <c r="J699" s="15"/>
    </row>
    <row r="700">
      <c r="E700" s="20"/>
      <c r="G700" s="14"/>
      <c r="I700" s="15"/>
      <c r="J700" s="15"/>
    </row>
    <row r="701">
      <c r="E701" s="20"/>
      <c r="G701" s="14"/>
      <c r="I701" s="15"/>
      <c r="J701" s="15"/>
    </row>
    <row r="702">
      <c r="E702" s="20"/>
      <c r="G702" s="14"/>
      <c r="I702" s="15"/>
      <c r="J702" s="15"/>
    </row>
    <row r="703">
      <c r="E703" s="20"/>
      <c r="G703" s="14"/>
      <c r="I703" s="15"/>
      <c r="J703" s="15"/>
    </row>
    <row r="704">
      <c r="E704" s="20"/>
      <c r="G704" s="14"/>
      <c r="I704" s="15"/>
      <c r="J704" s="15"/>
    </row>
    <row r="705">
      <c r="E705" s="20"/>
      <c r="G705" s="14"/>
      <c r="I705" s="15"/>
      <c r="J705" s="15"/>
    </row>
    <row r="706">
      <c r="E706" s="20"/>
      <c r="G706" s="14"/>
      <c r="I706" s="15"/>
      <c r="J706" s="15"/>
    </row>
    <row r="707">
      <c r="E707" s="20"/>
      <c r="G707" s="14"/>
      <c r="I707" s="15"/>
      <c r="J707" s="15"/>
    </row>
    <row r="708">
      <c r="E708" s="20"/>
      <c r="G708" s="14"/>
      <c r="I708" s="15"/>
      <c r="J708" s="15"/>
    </row>
    <row r="709">
      <c r="E709" s="20"/>
      <c r="G709" s="14"/>
      <c r="I709" s="15"/>
      <c r="J709" s="15"/>
    </row>
    <row r="710">
      <c r="E710" s="20"/>
      <c r="G710" s="14"/>
      <c r="I710" s="15"/>
      <c r="J710" s="15"/>
    </row>
    <row r="711">
      <c r="E711" s="20"/>
      <c r="G711" s="14"/>
      <c r="I711" s="15"/>
      <c r="J711" s="15"/>
    </row>
    <row r="712">
      <c r="E712" s="20"/>
      <c r="G712" s="14"/>
      <c r="I712" s="15"/>
      <c r="J712" s="15"/>
    </row>
    <row r="713">
      <c r="E713" s="20"/>
      <c r="G713" s="14"/>
      <c r="I713" s="15"/>
      <c r="J713" s="15"/>
    </row>
    <row r="714">
      <c r="E714" s="20"/>
      <c r="G714" s="14"/>
      <c r="I714" s="15"/>
      <c r="J714" s="15"/>
    </row>
    <row r="715">
      <c r="E715" s="20"/>
      <c r="G715" s="14"/>
      <c r="I715" s="15"/>
      <c r="J715" s="15"/>
    </row>
    <row r="716">
      <c r="E716" s="20"/>
      <c r="G716" s="14"/>
      <c r="I716" s="15"/>
      <c r="J716" s="15"/>
    </row>
    <row r="717">
      <c r="E717" s="20"/>
      <c r="G717" s="14"/>
      <c r="I717" s="15"/>
      <c r="J717" s="15"/>
    </row>
    <row r="718">
      <c r="E718" s="20"/>
      <c r="G718" s="14"/>
      <c r="I718" s="15"/>
      <c r="J718" s="15"/>
    </row>
    <row r="719">
      <c r="E719" s="20"/>
      <c r="G719" s="14"/>
      <c r="I719" s="15"/>
      <c r="J719" s="15"/>
    </row>
    <row r="720">
      <c r="E720" s="20"/>
      <c r="G720" s="14"/>
      <c r="I720" s="15"/>
      <c r="J720" s="15"/>
    </row>
    <row r="721">
      <c r="E721" s="20"/>
      <c r="G721" s="14"/>
      <c r="I721" s="15"/>
      <c r="J721" s="15"/>
    </row>
    <row r="722">
      <c r="E722" s="20"/>
      <c r="G722" s="14"/>
      <c r="I722" s="15"/>
      <c r="J722" s="15"/>
    </row>
    <row r="723">
      <c r="E723" s="20"/>
      <c r="G723" s="14"/>
      <c r="I723" s="15"/>
      <c r="J723" s="15"/>
    </row>
    <row r="724">
      <c r="E724" s="20"/>
      <c r="G724" s="14"/>
      <c r="I724" s="15"/>
      <c r="J724" s="15"/>
    </row>
    <row r="725">
      <c r="E725" s="20"/>
      <c r="G725" s="14"/>
      <c r="I725" s="15"/>
      <c r="J725" s="15"/>
    </row>
    <row r="726">
      <c r="E726" s="20"/>
      <c r="G726" s="14"/>
      <c r="I726" s="15"/>
      <c r="J726" s="15"/>
    </row>
    <row r="727">
      <c r="E727" s="20"/>
      <c r="G727" s="14"/>
      <c r="I727" s="15"/>
      <c r="J727" s="15"/>
    </row>
    <row r="728">
      <c r="E728" s="20"/>
      <c r="G728" s="14"/>
      <c r="I728" s="15"/>
      <c r="J728" s="15"/>
    </row>
    <row r="729">
      <c r="E729" s="20"/>
      <c r="G729" s="14"/>
      <c r="I729" s="15"/>
      <c r="J729" s="15"/>
    </row>
    <row r="730">
      <c r="E730" s="20"/>
      <c r="G730" s="14"/>
      <c r="I730" s="15"/>
      <c r="J730" s="15"/>
    </row>
    <row r="731">
      <c r="E731" s="20"/>
      <c r="G731" s="14"/>
      <c r="I731" s="15"/>
      <c r="J731" s="15"/>
    </row>
    <row r="732">
      <c r="E732" s="20"/>
      <c r="G732" s="14"/>
      <c r="I732" s="15"/>
      <c r="J732" s="15"/>
    </row>
    <row r="733">
      <c r="E733" s="20"/>
      <c r="G733" s="14"/>
      <c r="I733" s="15"/>
      <c r="J733" s="15"/>
    </row>
    <row r="734">
      <c r="E734" s="20"/>
      <c r="G734" s="14"/>
      <c r="I734" s="15"/>
      <c r="J734" s="15"/>
    </row>
    <row r="735">
      <c r="E735" s="20"/>
      <c r="G735" s="14"/>
      <c r="I735" s="15"/>
      <c r="J735" s="15"/>
    </row>
    <row r="736">
      <c r="E736" s="20"/>
      <c r="G736" s="14"/>
      <c r="I736" s="15"/>
      <c r="J736" s="15"/>
    </row>
    <row r="737">
      <c r="E737" s="20"/>
      <c r="G737" s="14"/>
      <c r="I737" s="15"/>
      <c r="J737" s="15"/>
    </row>
    <row r="738">
      <c r="E738" s="20"/>
      <c r="G738" s="14"/>
      <c r="I738" s="15"/>
      <c r="J738" s="15"/>
    </row>
    <row r="739">
      <c r="E739" s="20"/>
      <c r="G739" s="14"/>
      <c r="I739" s="15"/>
      <c r="J739" s="15"/>
    </row>
    <row r="740">
      <c r="E740" s="20"/>
      <c r="G740" s="14"/>
      <c r="I740" s="15"/>
      <c r="J740" s="15"/>
    </row>
    <row r="741">
      <c r="E741" s="20"/>
      <c r="G741" s="14"/>
      <c r="I741" s="15"/>
      <c r="J741" s="15"/>
    </row>
    <row r="742">
      <c r="E742" s="20"/>
      <c r="G742" s="14"/>
      <c r="I742" s="15"/>
      <c r="J742" s="15"/>
    </row>
    <row r="743">
      <c r="E743" s="20"/>
      <c r="G743" s="14"/>
      <c r="I743" s="15"/>
      <c r="J743" s="15"/>
    </row>
    <row r="744">
      <c r="E744" s="20"/>
      <c r="G744" s="14"/>
      <c r="I744" s="15"/>
      <c r="J744" s="15"/>
    </row>
    <row r="745">
      <c r="E745" s="20"/>
      <c r="G745" s="14"/>
      <c r="I745" s="15"/>
      <c r="J745" s="15"/>
    </row>
    <row r="746">
      <c r="E746" s="20"/>
      <c r="G746" s="14"/>
      <c r="I746" s="15"/>
      <c r="J746" s="15"/>
    </row>
    <row r="747">
      <c r="E747" s="20"/>
      <c r="G747" s="14"/>
      <c r="I747" s="15"/>
      <c r="J747" s="15"/>
    </row>
    <row r="748">
      <c r="E748" s="20"/>
      <c r="G748" s="14"/>
      <c r="I748" s="15"/>
      <c r="J748" s="15"/>
    </row>
    <row r="749">
      <c r="E749" s="20"/>
      <c r="G749" s="14"/>
      <c r="I749" s="15"/>
      <c r="J749" s="15"/>
    </row>
    <row r="750">
      <c r="E750" s="20"/>
      <c r="G750" s="14"/>
      <c r="I750" s="15"/>
      <c r="J750" s="15"/>
    </row>
    <row r="751">
      <c r="E751" s="20"/>
      <c r="G751" s="14"/>
      <c r="I751" s="15"/>
      <c r="J751" s="15"/>
    </row>
    <row r="752">
      <c r="E752" s="20"/>
      <c r="G752" s="14"/>
      <c r="I752" s="15"/>
      <c r="J752" s="15"/>
    </row>
    <row r="753">
      <c r="E753" s="20"/>
      <c r="G753" s="14"/>
      <c r="I753" s="15"/>
      <c r="J753" s="15"/>
    </row>
    <row r="754">
      <c r="E754" s="20"/>
      <c r="G754" s="14"/>
      <c r="I754" s="15"/>
      <c r="J754" s="15"/>
    </row>
    <row r="755">
      <c r="E755" s="20"/>
      <c r="G755" s="14"/>
      <c r="I755" s="15"/>
      <c r="J755" s="15"/>
    </row>
    <row r="756">
      <c r="E756" s="20"/>
      <c r="G756" s="14"/>
      <c r="I756" s="15"/>
      <c r="J756" s="15"/>
    </row>
    <row r="757">
      <c r="E757" s="20"/>
      <c r="G757" s="14"/>
      <c r="I757" s="15"/>
      <c r="J757" s="15"/>
    </row>
    <row r="758">
      <c r="E758" s="20"/>
      <c r="G758" s="14"/>
      <c r="I758" s="15"/>
      <c r="J758" s="15"/>
    </row>
    <row r="759">
      <c r="E759" s="20"/>
      <c r="G759" s="14"/>
      <c r="I759" s="15"/>
      <c r="J759" s="15"/>
    </row>
    <row r="760">
      <c r="E760" s="20"/>
      <c r="G760" s="14"/>
      <c r="I760" s="15"/>
      <c r="J760" s="15"/>
    </row>
    <row r="761">
      <c r="E761" s="20"/>
      <c r="G761" s="14"/>
      <c r="I761" s="15"/>
      <c r="J761" s="15"/>
    </row>
    <row r="762">
      <c r="E762" s="20"/>
      <c r="G762" s="14"/>
      <c r="I762" s="15"/>
      <c r="J762" s="15"/>
    </row>
    <row r="763">
      <c r="E763" s="20"/>
      <c r="G763" s="14"/>
      <c r="I763" s="15"/>
      <c r="J763" s="15"/>
    </row>
    <row r="764">
      <c r="E764" s="20"/>
      <c r="G764" s="14"/>
      <c r="I764" s="15"/>
      <c r="J764" s="15"/>
    </row>
    <row r="765">
      <c r="E765" s="20"/>
      <c r="G765" s="14"/>
      <c r="I765" s="15"/>
      <c r="J765" s="15"/>
    </row>
    <row r="766">
      <c r="E766" s="20"/>
      <c r="G766" s="14"/>
      <c r="I766" s="15"/>
      <c r="J766" s="15"/>
    </row>
    <row r="767">
      <c r="E767" s="20"/>
      <c r="G767" s="14"/>
      <c r="I767" s="15"/>
      <c r="J767" s="15"/>
    </row>
    <row r="768">
      <c r="E768" s="20"/>
      <c r="G768" s="14"/>
      <c r="I768" s="15"/>
      <c r="J768" s="15"/>
    </row>
    <row r="769">
      <c r="E769" s="20"/>
      <c r="G769" s="14"/>
      <c r="I769" s="15"/>
      <c r="J769" s="15"/>
    </row>
    <row r="770">
      <c r="E770" s="20"/>
      <c r="G770" s="14"/>
      <c r="I770" s="15"/>
      <c r="J770" s="15"/>
    </row>
    <row r="771">
      <c r="E771" s="20"/>
      <c r="G771" s="14"/>
      <c r="I771" s="15"/>
      <c r="J771" s="15"/>
    </row>
    <row r="772">
      <c r="E772" s="20"/>
      <c r="G772" s="14"/>
      <c r="I772" s="15"/>
      <c r="J772" s="15"/>
    </row>
    <row r="773">
      <c r="E773" s="20"/>
      <c r="G773" s="14"/>
      <c r="I773" s="15"/>
      <c r="J773" s="15"/>
    </row>
    <row r="774">
      <c r="E774" s="20"/>
      <c r="G774" s="14"/>
      <c r="I774" s="15"/>
      <c r="J774" s="15"/>
    </row>
    <row r="775">
      <c r="E775" s="20"/>
      <c r="G775" s="14"/>
      <c r="I775" s="15"/>
      <c r="J775" s="15"/>
    </row>
    <row r="776">
      <c r="E776" s="20"/>
      <c r="G776" s="14"/>
      <c r="I776" s="15"/>
      <c r="J776" s="15"/>
    </row>
    <row r="777">
      <c r="E777" s="20"/>
      <c r="G777" s="14"/>
      <c r="I777" s="15"/>
      <c r="J777" s="15"/>
    </row>
    <row r="778">
      <c r="E778" s="20"/>
      <c r="G778" s="14"/>
      <c r="I778" s="15"/>
      <c r="J778" s="15"/>
    </row>
    <row r="779">
      <c r="E779" s="20"/>
      <c r="G779" s="14"/>
      <c r="I779" s="15"/>
      <c r="J779" s="15"/>
    </row>
    <row r="780">
      <c r="E780" s="20"/>
      <c r="G780" s="14"/>
      <c r="I780" s="15"/>
      <c r="J780" s="15"/>
    </row>
    <row r="781">
      <c r="E781" s="20"/>
      <c r="G781" s="14"/>
      <c r="I781" s="15"/>
      <c r="J781" s="15"/>
    </row>
    <row r="782">
      <c r="E782" s="20"/>
      <c r="G782" s="14"/>
      <c r="I782" s="15"/>
      <c r="J782" s="15"/>
    </row>
    <row r="783">
      <c r="E783" s="20"/>
      <c r="G783" s="14"/>
      <c r="I783" s="15"/>
      <c r="J783" s="15"/>
    </row>
    <row r="784">
      <c r="E784" s="20"/>
      <c r="G784" s="14"/>
      <c r="I784" s="15"/>
      <c r="J784" s="15"/>
    </row>
    <row r="785">
      <c r="E785" s="20"/>
      <c r="G785" s="14"/>
      <c r="I785" s="15"/>
      <c r="J785" s="15"/>
    </row>
    <row r="786">
      <c r="E786" s="20"/>
      <c r="G786" s="14"/>
      <c r="I786" s="15"/>
      <c r="J786" s="15"/>
    </row>
    <row r="787">
      <c r="E787" s="20"/>
      <c r="G787" s="14"/>
      <c r="I787" s="15"/>
      <c r="J787" s="15"/>
    </row>
    <row r="788">
      <c r="E788" s="20"/>
      <c r="G788" s="14"/>
      <c r="I788" s="15"/>
      <c r="J788" s="15"/>
    </row>
    <row r="789">
      <c r="E789" s="20"/>
      <c r="G789" s="14"/>
      <c r="I789" s="15"/>
      <c r="J789" s="15"/>
    </row>
    <row r="790">
      <c r="E790" s="20"/>
      <c r="G790" s="14"/>
      <c r="I790" s="15"/>
      <c r="J790" s="15"/>
    </row>
    <row r="791">
      <c r="E791" s="20"/>
      <c r="G791" s="14"/>
      <c r="I791" s="15"/>
      <c r="J791" s="15"/>
    </row>
    <row r="792">
      <c r="E792" s="20"/>
      <c r="G792" s="14"/>
      <c r="I792" s="15"/>
      <c r="J792" s="15"/>
    </row>
    <row r="793">
      <c r="E793" s="20"/>
      <c r="G793" s="14"/>
      <c r="I793" s="15"/>
      <c r="J793" s="15"/>
    </row>
    <row r="794">
      <c r="E794" s="20"/>
      <c r="G794" s="14"/>
      <c r="I794" s="15"/>
      <c r="J794" s="15"/>
    </row>
    <row r="795">
      <c r="E795" s="20"/>
      <c r="G795" s="14"/>
      <c r="I795" s="15"/>
      <c r="J795" s="15"/>
    </row>
    <row r="796">
      <c r="E796" s="20"/>
      <c r="G796" s="14"/>
      <c r="I796" s="15"/>
      <c r="J796" s="15"/>
    </row>
    <row r="797">
      <c r="E797" s="20"/>
      <c r="G797" s="14"/>
      <c r="I797" s="15"/>
      <c r="J797" s="15"/>
    </row>
    <row r="798">
      <c r="E798" s="20"/>
      <c r="G798" s="14"/>
      <c r="I798" s="15"/>
      <c r="J798" s="15"/>
    </row>
    <row r="799">
      <c r="E799" s="20"/>
      <c r="G799" s="14"/>
      <c r="I799" s="15"/>
      <c r="J799" s="15"/>
    </row>
    <row r="800">
      <c r="E800" s="20"/>
      <c r="G800" s="14"/>
      <c r="I800" s="15"/>
      <c r="J800" s="15"/>
    </row>
    <row r="801">
      <c r="E801" s="20"/>
      <c r="G801" s="14"/>
      <c r="I801" s="15"/>
      <c r="J801" s="15"/>
    </row>
    <row r="802">
      <c r="E802" s="20"/>
      <c r="G802" s="14"/>
      <c r="I802" s="15"/>
      <c r="J802" s="15"/>
    </row>
    <row r="803">
      <c r="E803" s="20"/>
      <c r="G803" s="14"/>
      <c r="I803" s="15"/>
      <c r="J803" s="15"/>
    </row>
    <row r="804">
      <c r="E804" s="20"/>
      <c r="G804" s="14"/>
      <c r="I804" s="15"/>
      <c r="J804" s="15"/>
    </row>
    <row r="805">
      <c r="E805" s="20"/>
      <c r="G805" s="14"/>
      <c r="I805" s="15"/>
      <c r="J805" s="15"/>
    </row>
    <row r="806">
      <c r="E806" s="20"/>
      <c r="G806" s="14"/>
      <c r="I806" s="15"/>
      <c r="J806" s="15"/>
    </row>
    <row r="807">
      <c r="E807" s="20"/>
      <c r="G807" s="14"/>
      <c r="I807" s="15"/>
      <c r="J807" s="15"/>
    </row>
    <row r="808">
      <c r="E808" s="20"/>
      <c r="G808" s="14"/>
      <c r="I808" s="15"/>
      <c r="J808" s="15"/>
    </row>
    <row r="809">
      <c r="E809" s="20"/>
      <c r="G809" s="14"/>
      <c r="I809" s="15"/>
      <c r="J809" s="15"/>
    </row>
    <row r="810">
      <c r="E810" s="20"/>
      <c r="G810" s="14"/>
      <c r="I810" s="15"/>
      <c r="J810" s="15"/>
    </row>
    <row r="811">
      <c r="E811" s="20"/>
      <c r="G811" s="14"/>
      <c r="I811" s="15"/>
      <c r="J811" s="15"/>
    </row>
    <row r="812">
      <c r="E812" s="20"/>
      <c r="G812" s="14"/>
      <c r="I812" s="15"/>
      <c r="J812" s="15"/>
    </row>
    <row r="813">
      <c r="E813" s="20"/>
      <c r="G813" s="14"/>
      <c r="I813" s="15"/>
      <c r="J813" s="15"/>
    </row>
    <row r="814">
      <c r="E814" s="20"/>
      <c r="G814" s="14"/>
      <c r="I814" s="15"/>
      <c r="J814" s="15"/>
    </row>
    <row r="815">
      <c r="E815" s="20"/>
      <c r="G815" s="14"/>
      <c r="I815" s="15"/>
      <c r="J815" s="15"/>
    </row>
    <row r="816">
      <c r="E816" s="20"/>
      <c r="G816" s="14"/>
      <c r="I816" s="15"/>
      <c r="J816" s="15"/>
    </row>
    <row r="817">
      <c r="E817" s="20"/>
      <c r="G817" s="14"/>
      <c r="I817" s="15"/>
      <c r="J817" s="15"/>
    </row>
    <row r="818">
      <c r="E818" s="20"/>
      <c r="G818" s="14"/>
      <c r="I818" s="15"/>
      <c r="J818" s="15"/>
    </row>
    <row r="819">
      <c r="E819" s="20"/>
      <c r="G819" s="14"/>
      <c r="I819" s="15"/>
      <c r="J819" s="15"/>
    </row>
    <row r="820">
      <c r="E820" s="20"/>
      <c r="G820" s="14"/>
      <c r="I820" s="15"/>
      <c r="J820" s="15"/>
    </row>
    <row r="821">
      <c r="E821" s="20"/>
      <c r="G821" s="14"/>
      <c r="I821" s="15"/>
      <c r="J821" s="15"/>
    </row>
    <row r="822">
      <c r="E822" s="20"/>
      <c r="G822" s="14"/>
      <c r="I822" s="15"/>
      <c r="J822" s="15"/>
    </row>
    <row r="823">
      <c r="E823" s="20"/>
      <c r="G823" s="14"/>
      <c r="I823" s="15"/>
      <c r="J823" s="15"/>
    </row>
    <row r="824">
      <c r="E824" s="20"/>
      <c r="G824" s="14"/>
      <c r="I824" s="15"/>
      <c r="J824" s="15"/>
    </row>
    <row r="825">
      <c r="E825" s="20"/>
      <c r="G825" s="14"/>
      <c r="I825" s="15"/>
      <c r="J825" s="15"/>
    </row>
    <row r="826">
      <c r="E826" s="20"/>
      <c r="G826" s="14"/>
      <c r="I826" s="15"/>
      <c r="J826" s="15"/>
    </row>
    <row r="827">
      <c r="E827" s="20"/>
      <c r="G827" s="14"/>
      <c r="I827" s="15"/>
      <c r="J827" s="15"/>
    </row>
    <row r="828">
      <c r="E828" s="20"/>
      <c r="G828" s="14"/>
      <c r="I828" s="15"/>
      <c r="J828" s="15"/>
    </row>
    <row r="829">
      <c r="E829" s="20"/>
      <c r="G829" s="14"/>
      <c r="I829" s="15"/>
      <c r="J829" s="15"/>
    </row>
    <row r="830">
      <c r="E830" s="20"/>
      <c r="G830" s="14"/>
      <c r="I830" s="15"/>
      <c r="J830" s="15"/>
    </row>
    <row r="831">
      <c r="E831" s="20"/>
      <c r="G831" s="14"/>
      <c r="I831" s="15"/>
      <c r="J831" s="15"/>
    </row>
    <row r="832">
      <c r="E832" s="20"/>
      <c r="G832" s="14"/>
      <c r="I832" s="15"/>
      <c r="J832" s="15"/>
    </row>
    <row r="833">
      <c r="E833" s="20"/>
      <c r="G833" s="14"/>
      <c r="I833" s="15"/>
      <c r="J833" s="15"/>
    </row>
    <row r="834">
      <c r="E834" s="20"/>
      <c r="G834" s="14"/>
      <c r="I834" s="15"/>
      <c r="J834" s="15"/>
    </row>
    <row r="835">
      <c r="E835" s="20"/>
      <c r="G835" s="14"/>
      <c r="I835" s="15"/>
      <c r="J835" s="15"/>
    </row>
    <row r="836">
      <c r="E836" s="20"/>
      <c r="G836" s="14"/>
      <c r="I836" s="15"/>
      <c r="J836" s="15"/>
    </row>
    <row r="837">
      <c r="E837" s="20"/>
      <c r="G837" s="14"/>
      <c r="I837" s="15"/>
      <c r="J837" s="15"/>
    </row>
    <row r="838">
      <c r="E838" s="20"/>
      <c r="G838" s="14"/>
      <c r="I838" s="15"/>
      <c r="J838" s="15"/>
    </row>
    <row r="839">
      <c r="E839" s="20"/>
      <c r="G839" s="14"/>
      <c r="I839" s="15"/>
      <c r="J839" s="15"/>
    </row>
    <row r="840">
      <c r="E840" s="20"/>
      <c r="G840" s="14"/>
      <c r="I840" s="15"/>
      <c r="J840" s="15"/>
    </row>
    <row r="841">
      <c r="E841" s="20"/>
      <c r="G841" s="14"/>
      <c r="I841" s="15"/>
      <c r="J841" s="15"/>
    </row>
    <row r="842">
      <c r="E842" s="20"/>
      <c r="G842" s="14"/>
      <c r="I842" s="15"/>
      <c r="J842" s="15"/>
    </row>
    <row r="843">
      <c r="E843" s="20"/>
      <c r="G843" s="14"/>
      <c r="I843" s="15"/>
      <c r="J843" s="15"/>
    </row>
    <row r="844">
      <c r="E844" s="20"/>
      <c r="G844" s="14"/>
      <c r="I844" s="15"/>
      <c r="J844" s="15"/>
    </row>
    <row r="845">
      <c r="E845" s="20"/>
      <c r="G845" s="14"/>
      <c r="I845" s="15"/>
      <c r="J845" s="15"/>
    </row>
    <row r="846">
      <c r="E846" s="20"/>
      <c r="G846" s="14"/>
      <c r="I846" s="15"/>
      <c r="J846" s="15"/>
    </row>
    <row r="847">
      <c r="E847" s="20"/>
      <c r="G847" s="14"/>
      <c r="I847" s="15"/>
      <c r="J847" s="15"/>
    </row>
    <row r="848">
      <c r="E848" s="20"/>
      <c r="G848" s="14"/>
      <c r="I848" s="15"/>
      <c r="J848" s="15"/>
    </row>
    <row r="849">
      <c r="E849" s="20"/>
      <c r="G849" s="14"/>
      <c r="I849" s="15"/>
      <c r="J849" s="15"/>
    </row>
    <row r="850">
      <c r="E850" s="20"/>
      <c r="G850" s="14"/>
      <c r="I850" s="15"/>
      <c r="J850" s="15"/>
    </row>
    <row r="851">
      <c r="E851" s="20"/>
      <c r="G851" s="14"/>
      <c r="I851" s="15"/>
      <c r="J851" s="15"/>
    </row>
    <row r="852">
      <c r="E852" s="20"/>
      <c r="G852" s="14"/>
      <c r="I852" s="15"/>
      <c r="J852" s="15"/>
    </row>
    <row r="853">
      <c r="E853" s="20"/>
      <c r="G853" s="14"/>
      <c r="I853" s="15"/>
      <c r="J853" s="15"/>
    </row>
    <row r="854">
      <c r="E854" s="20"/>
      <c r="G854" s="14"/>
      <c r="I854" s="15"/>
      <c r="J854" s="15"/>
    </row>
    <row r="855">
      <c r="E855" s="20"/>
      <c r="G855" s="14"/>
      <c r="I855" s="15"/>
      <c r="J855" s="15"/>
    </row>
    <row r="856">
      <c r="E856" s="20"/>
      <c r="G856" s="14"/>
      <c r="I856" s="15"/>
      <c r="J856" s="15"/>
    </row>
    <row r="857">
      <c r="E857" s="20"/>
      <c r="G857" s="14"/>
      <c r="I857" s="15"/>
      <c r="J857" s="15"/>
    </row>
    <row r="858">
      <c r="E858" s="20"/>
      <c r="G858" s="14"/>
      <c r="I858" s="15"/>
      <c r="J858" s="15"/>
    </row>
    <row r="859">
      <c r="E859" s="20"/>
      <c r="G859" s="14"/>
      <c r="I859" s="15"/>
      <c r="J859" s="15"/>
    </row>
    <row r="860">
      <c r="E860" s="20"/>
      <c r="G860" s="14"/>
      <c r="I860" s="15"/>
      <c r="J860" s="15"/>
    </row>
    <row r="861">
      <c r="E861" s="20"/>
      <c r="G861" s="14"/>
      <c r="I861" s="15"/>
      <c r="J861" s="15"/>
    </row>
    <row r="862">
      <c r="E862" s="20"/>
      <c r="G862" s="14"/>
      <c r="I862" s="15"/>
      <c r="J862" s="15"/>
    </row>
    <row r="863">
      <c r="E863" s="20"/>
      <c r="G863" s="14"/>
      <c r="I863" s="15"/>
      <c r="J863" s="15"/>
    </row>
    <row r="864">
      <c r="E864" s="20"/>
      <c r="G864" s="14"/>
      <c r="I864" s="15"/>
      <c r="J864" s="15"/>
    </row>
    <row r="865">
      <c r="E865" s="20"/>
      <c r="G865" s="14"/>
      <c r="I865" s="15"/>
      <c r="J865" s="15"/>
    </row>
    <row r="866">
      <c r="E866" s="20"/>
      <c r="G866" s="14"/>
      <c r="I866" s="15"/>
      <c r="J866" s="15"/>
    </row>
    <row r="867">
      <c r="E867" s="20"/>
      <c r="G867" s="14"/>
      <c r="I867" s="15"/>
      <c r="J867" s="15"/>
    </row>
    <row r="868">
      <c r="E868" s="20"/>
      <c r="G868" s="14"/>
      <c r="I868" s="15"/>
      <c r="J868" s="15"/>
    </row>
    <row r="869">
      <c r="E869" s="20"/>
      <c r="G869" s="14"/>
      <c r="I869" s="15"/>
      <c r="J869" s="15"/>
    </row>
    <row r="870">
      <c r="E870" s="20"/>
      <c r="G870" s="14"/>
      <c r="I870" s="15"/>
      <c r="J870" s="15"/>
    </row>
    <row r="871">
      <c r="E871" s="20"/>
      <c r="G871" s="14"/>
      <c r="I871" s="15"/>
      <c r="J871" s="15"/>
    </row>
    <row r="872">
      <c r="E872" s="20"/>
      <c r="G872" s="14"/>
      <c r="I872" s="15"/>
      <c r="J872" s="15"/>
    </row>
    <row r="873">
      <c r="E873" s="20"/>
      <c r="G873" s="14"/>
      <c r="I873" s="15"/>
      <c r="J873" s="15"/>
    </row>
    <row r="874">
      <c r="E874" s="20"/>
      <c r="G874" s="14"/>
      <c r="I874" s="15"/>
      <c r="J874" s="15"/>
    </row>
    <row r="875">
      <c r="E875" s="20"/>
      <c r="G875" s="14"/>
      <c r="I875" s="15"/>
      <c r="J875" s="15"/>
    </row>
    <row r="876">
      <c r="E876" s="20"/>
      <c r="G876" s="14"/>
      <c r="I876" s="15"/>
      <c r="J876" s="15"/>
    </row>
    <row r="877">
      <c r="E877" s="20"/>
      <c r="G877" s="14"/>
      <c r="I877" s="15"/>
      <c r="J877" s="15"/>
    </row>
    <row r="878">
      <c r="E878" s="20"/>
      <c r="G878" s="14"/>
      <c r="I878" s="15"/>
      <c r="J878" s="15"/>
    </row>
    <row r="879">
      <c r="E879" s="20"/>
      <c r="G879" s="14"/>
      <c r="I879" s="15"/>
      <c r="J879" s="15"/>
    </row>
    <row r="880">
      <c r="E880" s="20"/>
      <c r="G880" s="14"/>
      <c r="I880" s="15"/>
      <c r="J880" s="15"/>
    </row>
    <row r="881">
      <c r="E881" s="20"/>
      <c r="G881" s="14"/>
      <c r="I881" s="15"/>
      <c r="J881" s="15"/>
    </row>
    <row r="882">
      <c r="E882" s="20"/>
      <c r="G882" s="14"/>
      <c r="I882" s="15"/>
      <c r="J882" s="15"/>
    </row>
    <row r="883">
      <c r="E883" s="20"/>
      <c r="G883" s="14"/>
      <c r="I883" s="15"/>
      <c r="J883" s="15"/>
    </row>
    <row r="884">
      <c r="E884" s="20"/>
      <c r="G884" s="14"/>
      <c r="I884" s="15"/>
      <c r="J884" s="15"/>
    </row>
    <row r="885">
      <c r="E885" s="20"/>
      <c r="G885" s="14"/>
      <c r="I885" s="15"/>
      <c r="J885" s="15"/>
    </row>
    <row r="886">
      <c r="E886" s="20"/>
      <c r="G886" s="14"/>
      <c r="I886" s="15"/>
      <c r="J886" s="15"/>
    </row>
    <row r="887">
      <c r="E887" s="20"/>
      <c r="G887" s="14"/>
      <c r="I887" s="15"/>
      <c r="J887" s="15"/>
    </row>
    <row r="888">
      <c r="E888" s="20"/>
      <c r="G888" s="14"/>
      <c r="I888" s="15"/>
      <c r="J888" s="15"/>
    </row>
    <row r="889">
      <c r="E889" s="20"/>
      <c r="G889" s="14"/>
      <c r="I889" s="15"/>
      <c r="J889" s="15"/>
    </row>
    <row r="890">
      <c r="E890" s="20"/>
      <c r="G890" s="14"/>
      <c r="I890" s="15"/>
      <c r="J890" s="15"/>
    </row>
    <row r="891">
      <c r="E891" s="20"/>
      <c r="G891" s="14"/>
      <c r="I891" s="15"/>
      <c r="J891" s="15"/>
    </row>
    <row r="892">
      <c r="E892" s="20"/>
      <c r="G892" s="14"/>
      <c r="I892" s="15"/>
      <c r="J892" s="15"/>
    </row>
    <row r="893">
      <c r="E893" s="20"/>
      <c r="G893" s="14"/>
      <c r="I893" s="15"/>
      <c r="J893" s="15"/>
    </row>
    <row r="894">
      <c r="E894" s="20"/>
      <c r="G894" s="14"/>
      <c r="I894" s="15"/>
      <c r="J894" s="15"/>
    </row>
    <row r="895">
      <c r="E895" s="20"/>
      <c r="G895" s="14"/>
      <c r="I895" s="15"/>
      <c r="J895" s="15"/>
    </row>
    <row r="896">
      <c r="E896" s="20"/>
      <c r="G896" s="14"/>
      <c r="I896" s="15"/>
      <c r="J896" s="15"/>
    </row>
    <row r="897">
      <c r="E897" s="20"/>
      <c r="G897" s="14"/>
      <c r="I897" s="15"/>
      <c r="J897" s="15"/>
    </row>
    <row r="898">
      <c r="E898" s="20"/>
      <c r="G898" s="14"/>
      <c r="I898" s="15"/>
      <c r="J898" s="15"/>
    </row>
    <row r="899">
      <c r="E899" s="20"/>
      <c r="G899" s="14"/>
      <c r="I899" s="15"/>
      <c r="J899" s="15"/>
    </row>
    <row r="900">
      <c r="E900" s="20"/>
      <c r="G900" s="14"/>
      <c r="I900" s="15"/>
      <c r="J900" s="15"/>
    </row>
    <row r="901">
      <c r="E901" s="20"/>
      <c r="G901" s="14"/>
      <c r="I901" s="15"/>
      <c r="J901" s="15"/>
    </row>
    <row r="902">
      <c r="E902" s="20"/>
      <c r="G902" s="14"/>
      <c r="I902" s="15"/>
      <c r="J902" s="15"/>
    </row>
    <row r="903">
      <c r="E903" s="20"/>
      <c r="G903" s="14"/>
      <c r="I903" s="15"/>
      <c r="J903" s="15"/>
    </row>
    <row r="904">
      <c r="E904" s="20"/>
      <c r="G904" s="14"/>
      <c r="I904" s="15"/>
      <c r="J904" s="15"/>
    </row>
    <row r="905">
      <c r="E905" s="20"/>
      <c r="G905" s="14"/>
      <c r="I905" s="15"/>
      <c r="J905" s="15"/>
    </row>
    <row r="906">
      <c r="E906" s="20"/>
      <c r="G906" s="14"/>
      <c r="I906" s="15"/>
      <c r="J906" s="15"/>
    </row>
    <row r="907">
      <c r="E907" s="20"/>
      <c r="G907" s="14"/>
      <c r="I907" s="15"/>
      <c r="J907" s="15"/>
    </row>
    <row r="908">
      <c r="E908" s="20"/>
      <c r="G908" s="14"/>
      <c r="I908" s="15"/>
      <c r="J908" s="15"/>
    </row>
    <row r="909">
      <c r="E909" s="20"/>
      <c r="G909" s="14"/>
      <c r="I909" s="15"/>
      <c r="J909" s="15"/>
    </row>
    <row r="910">
      <c r="E910" s="20"/>
      <c r="G910" s="14"/>
      <c r="I910" s="15"/>
      <c r="J910" s="15"/>
    </row>
    <row r="911">
      <c r="E911" s="20"/>
      <c r="G911" s="14"/>
      <c r="I911" s="15"/>
      <c r="J911" s="15"/>
    </row>
    <row r="912">
      <c r="E912" s="20"/>
      <c r="G912" s="14"/>
      <c r="I912" s="15"/>
      <c r="J912" s="15"/>
    </row>
    <row r="913">
      <c r="E913" s="20"/>
      <c r="G913" s="14"/>
      <c r="I913" s="15"/>
      <c r="J913" s="15"/>
    </row>
    <row r="914">
      <c r="E914" s="20"/>
      <c r="G914" s="14"/>
      <c r="I914" s="15"/>
      <c r="J914" s="15"/>
    </row>
    <row r="915">
      <c r="E915" s="20"/>
      <c r="G915" s="14"/>
      <c r="I915" s="15"/>
      <c r="J915" s="15"/>
    </row>
    <row r="916">
      <c r="E916" s="20"/>
      <c r="G916" s="14"/>
      <c r="I916" s="15"/>
      <c r="J916" s="15"/>
    </row>
    <row r="917">
      <c r="E917" s="20"/>
      <c r="G917" s="14"/>
      <c r="I917" s="15"/>
      <c r="J917" s="15"/>
    </row>
    <row r="918">
      <c r="E918" s="20"/>
      <c r="G918" s="14"/>
      <c r="I918" s="15"/>
      <c r="J918" s="15"/>
    </row>
    <row r="919">
      <c r="E919" s="20"/>
      <c r="G919" s="14"/>
      <c r="I919" s="15"/>
      <c r="J919" s="15"/>
    </row>
    <row r="920">
      <c r="E920" s="20"/>
      <c r="G920" s="14"/>
      <c r="I920" s="15"/>
      <c r="J920" s="15"/>
    </row>
    <row r="921">
      <c r="E921" s="20"/>
      <c r="G921" s="14"/>
      <c r="I921" s="15"/>
      <c r="J921" s="15"/>
    </row>
    <row r="922">
      <c r="E922" s="20"/>
      <c r="G922" s="14"/>
      <c r="I922" s="15"/>
      <c r="J922" s="15"/>
    </row>
    <row r="923">
      <c r="E923" s="20"/>
      <c r="G923" s="14"/>
      <c r="I923" s="15"/>
      <c r="J923" s="15"/>
    </row>
    <row r="924">
      <c r="E924" s="20"/>
      <c r="G924" s="14"/>
      <c r="I924" s="15"/>
      <c r="J924" s="15"/>
    </row>
    <row r="925">
      <c r="E925" s="20"/>
      <c r="G925" s="14"/>
      <c r="I925" s="15"/>
      <c r="J925" s="15"/>
    </row>
    <row r="926">
      <c r="E926" s="20"/>
      <c r="G926" s="14"/>
      <c r="I926" s="15"/>
      <c r="J926" s="15"/>
    </row>
    <row r="927">
      <c r="E927" s="20"/>
      <c r="G927" s="14"/>
      <c r="I927" s="15"/>
      <c r="J927" s="15"/>
    </row>
    <row r="928">
      <c r="E928" s="20"/>
      <c r="G928" s="14"/>
      <c r="I928" s="15"/>
      <c r="J928" s="15"/>
    </row>
    <row r="929">
      <c r="E929" s="20"/>
      <c r="G929" s="14"/>
      <c r="I929" s="15"/>
      <c r="J929" s="15"/>
    </row>
    <row r="930">
      <c r="E930" s="20"/>
      <c r="G930" s="14"/>
      <c r="I930" s="15"/>
      <c r="J930" s="15"/>
    </row>
    <row r="931">
      <c r="E931" s="20"/>
      <c r="G931" s="14"/>
      <c r="I931" s="15"/>
      <c r="J931" s="15"/>
    </row>
    <row r="932">
      <c r="E932" s="20"/>
      <c r="G932" s="14"/>
      <c r="I932" s="15"/>
      <c r="J932" s="15"/>
    </row>
    <row r="933">
      <c r="E933" s="20"/>
      <c r="G933" s="14"/>
      <c r="I933" s="15"/>
      <c r="J933" s="15"/>
    </row>
    <row r="934">
      <c r="E934" s="20"/>
      <c r="G934" s="14"/>
      <c r="I934" s="15"/>
      <c r="J934" s="15"/>
    </row>
    <row r="935">
      <c r="E935" s="20"/>
      <c r="G935" s="14"/>
      <c r="I935" s="15"/>
      <c r="J935" s="15"/>
    </row>
    <row r="936">
      <c r="E936" s="20"/>
      <c r="G936" s="14"/>
      <c r="I936" s="15"/>
      <c r="J936" s="15"/>
    </row>
    <row r="937">
      <c r="E937" s="20"/>
      <c r="G937" s="14"/>
      <c r="I937" s="15"/>
      <c r="J937" s="15"/>
    </row>
    <row r="938">
      <c r="E938" s="20"/>
      <c r="G938" s="14"/>
      <c r="I938" s="15"/>
      <c r="J938" s="15"/>
    </row>
    <row r="939">
      <c r="E939" s="20"/>
      <c r="G939" s="14"/>
      <c r="I939" s="15"/>
      <c r="J939" s="15"/>
    </row>
    <row r="940">
      <c r="E940" s="20"/>
      <c r="G940" s="14"/>
      <c r="I940" s="15"/>
      <c r="J940" s="15"/>
    </row>
    <row r="941">
      <c r="E941" s="20"/>
      <c r="G941" s="14"/>
      <c r="I941" s="15"/>
      <c r="J941" s="15"/>
    </row>
    <row r="942">
      <c r="E942" s="20"/>
      <c r="G942" s="14"/>
      <c r="I942" s="15"/>
      <c r="J942" s="15"/>
    </row>
    <row r="943">
      <c r="E943" s="20"/>
      <c r="G943" s="14"/>
      <c r="I943" s="15"/>
      <c r="J943" s="15"/>
    </row>
    <row r="944">
      <c r="E944" s="20"/>
      <c r="G944" s="14"/>
      <c r="I944" s="15"/>
      <c r="J944" s="15"/>
    </row>
    <row r="945">
      <c r="E945" s="20"/>
      <c r="G945" s="14"/>
      <c r="I945" s="15"/>
      <c r="J945" s="15"/>
    </row>
    <row r="946">
      <c r="E946" s="20"/>
      <c r="G946" s="14"/>
      <c r="I946" s="15"/>
      <c r="J946" s="15"/>
    </row>
    <row r="947">
      <c r="E947" s="20"/>
      <c r="G947" s="14"/>
      <c r="I947" s="15"/>
      <c r="J947" s="15"/>
    </row>
    <row r="948">
      <c r="E948" s="20"/>
      <c r="G948" s="14"/>
      <c r="I948" s="15"/>
      <c r="J948" s="15"/>
    </row>
    <row r="949">
      <c r="E949" s="20"/>
      <c r="G949" s="14"/>
      <c r="I949" s="15"/>
      <c r="J949" s="15"/>
    </row>
    <row r="950">
      <c r="E950" s="20"/>
      <c r="G950" s="14"/>
      <c r="I950" s="15"/>
      <c r="J950" s="15"/>
    </row>
    <row r="951">
      <c r="E951" s="20"/>
      <c r="G951" s="14"/>
      <c r="I951" s="15"/>
      <c r="J951" s="15"/>
    </row>
    <row r="952">
      <c r="E952" s="20"/>
      <c r="G952" s="14"/>
      <c r="I952" s="15"/>
      <c r="J952" s="15"/>
    </row>
    <row r="953">
      <c r="E953" s="20"/>
      <c r="G953" s="14"/>
      <c r="I953" s="15"/>
      <c r="J953" s="15"/>
    </row>
    <row r="954">
      <c r="E954" s="20"/>
      <c r="G954" s="14"/>
      <c r="I954" s="15"/>
      <c r="J954" s="15"/>
    </row>
    <row r="955">
      <c r="E955" s="20"/>
      <c r="G955" s="14"/>
      <c r="I955" s="15"/>
      <c r="J955" s="15"/>
    </row>
    <row r="956">
      <c r="E956" s="20"/>
      <c r="G956" s="14"/>
      <c r="I956" s="15"/>
      <c r="J956" s="15"/>
    </row>
    <row r="957">
      <c r="E957" s="20"/>
      <c r="G957" s="14"/>
      <c r="I957" s="15"/>
      <c r="J957" s="15"/>
    </row>
    <row r="958">
      <c r="E958" s="20"/>
      <c r="G958" s="14"/>
      <c r="I958" s="15"/>
      <c r="J958" s="15"/>
    </row>
    <row r="959">
      <c r="E959" s="20"/>
      <c r="G959" s="14"/>
      <c r="I959" s="15"/>
      <c r="J959" s="15"/>
    </row>
    <row r="960">
      <c r="E960" s="20"/>
      <c r="G960" s="14"/>
      <c r="I960" s="15"/>
      <c r="J960" s="15"/>
    </row>
    <row r="961">
      <c r="E961" s="20"/>
      <c r="G961" s="14"/>
      <c r="I961" s="15"/>
      <c r="J961" s="15"/>
    </row>
    <row r="962">
      <c r="E962" s="20"/>
      <c r="G962" s="14"/>
      <c r="I962" s="15"/>
      <c r="J962" s="15"/>
    </row>
    <row r="963">
      <c r="E963" s="20"/>
      <c r="G963" s="14"/>
      <c r="I963" s="15"/>
      <c r="J963" s="15"/>
    </row>
    <row r="964">
      <c r="E964" s="20"/>
      <c r="G964" s="14"/>
      <c r="I964" s="15"/>
      <c r="J964" s="15"/>
    </row>
    <row r="965">
      <c r="E965" s="20"/>
      <c r="G965" s="14"/>
      <c r="I965" s="15"/>
      <c r="J965" s="15"/>
    </row>
    <row r="966">
      <c r="E966" s="20"/>
      <c r="G966" s="14"/>
      <c r="I966" s="15"/>
      <c r="J966" s="15"/>
    </row>
    <row r="967">
      <c r="E967" s="20"/>
      <c r="G967" s="14"/>
      <c r="I967" s="15"/>
      <c r="J967" s="15"/>
    </row>
    <row r="968">
      <c r="E968" s="20"/>
      <c r="G968" s="14"/>
      <c r="I968" s="15"/>
      <c r="J968" s="15"/>
    </row>
    <row r="969">
      <c r="E969" s="20"/>
      <c r="G969" s="14"/>
      <c r="I969" s="15"/>
      <c r="J969" s="15"/>
    </row>
    <row r="970">
      <c r="E970" s="20"/>
      <c r="G970" s="14"/>
      <c r="I970" s="15"/>
      <c r="J970" s="15"/>
    </row>
    <row r="971">
      <c r="E971" s="20"/>
      <c r="G971" s="14"/>
      <c r="I971" s="15"/>
      <c r="J971" s="15"/>
    </row>
    <row r="972">
      <c r="E972" s="20"/>
      <c r="G972" s="14"/>
      <c r="I972" s="15"/>
      <c r="J972" s="15"/>
    </row>
    <row r="973">
      <c r="E973" s="20"/>
      <c r="G973" s="14"/>
      <c r="I973" s="15"/>
      <c r="J973" s="15"/>
    </row>
    <row r="974">
      <c r="E974" s="20"/>
      <c r="G974" s="14"/>
      <c r="I974" s="15"/>
      <c r="J974" s="15"/>
    </row>
    <row r="975">
      <c r="E975" s="20"/>
      <c r="G975" s="14"/>
      <c r="I975" s="15"/>
      <c r="J975" s="15"/>
    </row>
    <row r="976">
      <c r="E976" s="20"/>
      <c r="G976" s="14"/>
      <c r="I976" s="15"/>
      <c r="J976" s="15"/>
    </row>
    <row r="977">
      <c r="E977" s="20"/>
      <c r="G977" s="14"/>
      <c r="I977" s="15"/>
      <c r="J977" s="15"/>
    </row>
    <row r="978">
      <c r="E978" s="20"/>
      <c r="G978" s="14"/>
      <c r="I978" s="15"/>
      <c r="J978" s="15"/>
    </row>
    <row r="979">
      <c r="E979" s="20"/>
      <c r="G979" s="14"/>
      <c r="I979" s="15"/>
      <c r="J979" s="15"/>
    </row>
    <row r="980">
      <c r="E980" s="20"/>
      <c r="G980" s="14"/>
      <c r="I980" s="15"/>
      <c r="J980" s="15"/>
    </row>
    <row r="981">
      <c r="E981" s="20"/>
      <c r="G981" s="14"/>
      <c r="I981" s="15"/>
      <c r="J981" s="15"/>
    </row>
    <row r="982">
      <c r="E982" s="20"/>
      <c r="G982" s="14"/>
      <c r="I982" s="15"/>
      <c r="J982" s="15"/>
    </row>
    <row r="983">
      <c r="E983" s="20"/>
      <c r="G983" s="14"/>
      <c r="I983" s="15"/>
      <c r="J983" s="15"/>
    </row>
    <row r="984">
      <c r="E984" s="20"/>
      <c r="G984" s="14"/>
      <c r="I984" s="15"/>
      <c r="J984" s="15"/>
    </row>
    <row r="985">
      <c r="E985" s="20"/>
      <c r="G985" s="14"/>
      <c r="I985" s="15"/>
      <c r="J985" s="15"/>
    </row>
    <row r="986">
      <c r="E986" s="20"/>
      <c r="G986" s="14"/>
      <c r="I986" s="15"/>
      <c r="J986" s="15"/>
    </row>
    <row r="987">
      <c r="E987" s="20"/>
      <c r="G987" s="14"/>
      <c r="I987" s="15"/>
      <c r="J987" s="15"/>
    </row>
    <row r="988">
      <c r="E988" s="20"/>
      <c r="G988" s="14"/>
      <c r="I988" s="15"/>
      <c r="J988" s="15"/>
    </row>
    <row r="989">
      <c r="E989" s="20"/>
      <c r="G989" s="14"/>
      <c r="I989" s="15"/>
      <c r="J989" s="15"/>
    </row>
    <row r="990">
      <c r="E990" s="20"/>
      <c r="G990" s="14"/>
      <c r="I990" s="15"/>
      <c r="J990" s="15"/>
    </row>
    <row r="991">
      <c r="E991" s="20"/>
      <c r="G991" s="14"/>
      <c r="I991" s="15"/>
      <c r="J991" s="15"/>
    </row>
    <row r="992">
      <c r="E992" s="20"/>
      <c r="G992" s="14"/>
      <c r="I992" s="15"/>
      <c r="J992" s="15"/>
    </row>
    <row r="993">
      <c r="E993" s="20"/>
      <c r="G993" s="14"/>
      <c r="I993" s="15"/>
      <c r="J993" s="15"/>
    </row>
    <row r="994">
      <c r="E994" s="20"/>
      <c r="G994" s="14"/>
      <c r="I994" s="15"/>
      <c r="J994" s="15"/>
    </row>
    <row r="995">
      <c r="E995" s="20"/>
      <c r="G995" s="14"/>
      <c r="I995" s="15"/>
      <c r="J995" s="15"/>
    </row>
    <row r="996">
      <c r="E996" s="20"/>
      <c r="G996" s="14"/>
      <c r="I996" s="15"/>
      <c r="J996" s="15"/>
    </row>
    <row r="997">
      <c r="E997" s="20"/>
      <c r="G997" s="14"/>
      <c r="I997" s="15"/>
      <c r="J997" s="15"/>
    </row>
    <row r="998">
      <c r="E998" s="20"/>
      <c r="G998" s="14"/>
      <c r="I998" s="15"/>
      <c r="J998" s="15"/>
    </row>
    <row r="999">
      <c r="E999" s="20"/>
      <c r="G999" s="14"/>
      <c r="I999" s="15"/>
      <c r="J999" s="15"/>
    </row>
    <row r="1000">
      <c r="E1000" s="20"/>
      <c r="G1000" s="14"/>
      <c r="I1000" s="15"/>
      <c r="J1000" s="15"/>
    </row>
  </sheetData>
  <autoFilter ref="$A$1:$J$69">
    <filterColumn colId="0">
      <customFilters>
        <customFilter operator="notEqual" val="*MS_G250*"/>
      </customFilters>
    </filterColumn>
  </autoFilter>
  <mergeCells count="13">
    <mergeCell ref="B27:B28"/>
    <mergeCell ref="C27:C28"/>
    <mergeCell ref="D27:D28"/>
    <mergeCell ref="E27:E28"/>
    <mergeCell ref="H34:H43"/>
    <mergeCell ref="H56:H58"/>
    <mergeCell ref="B17:B20"/>
    <mergeCell ref="C17:C20"/>
    <mergeCell ref="D17:D20"/>
    <mergeCell ref="E17:E20"/>
    <mergeCell ref="H17:H21"/>
    <mergeCell ref="I17:I20"/>
    <mergeCell ref="J17:J20"/>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60.75"/>
    <col customWidth="1" min="3" max="3" width="64.88"/>
    <col customWidth="1" min="4" max="4" width="11.13"/>
    <col customWidth="1" min="5" max="5" width="39.0"/>
    <col customWidth="1" min="6" max="6" width="21.25"/>
    <col customWidth="1" min="7" max="7" width="103.5"/>
  </cols>
  <sheetData>
    <row r="1">
      <c r="A1" s="1" t="s">
        <v>321</v>
      </c>
      <c r="B1" s="1" t="s">
        <v>0</v>
      </c>
      <c r="C1" s="2" t="s">
        <v>1</v>
      </c>
      <c r="D1" s="2" t="s">
        <v>2</v>
      </c>
      <c r="E1" s="2" t="s">
        <v>3</v>
      </c>
      <c r="F1" s="3" t="s">
        <v>4</v>
      </c>
      <c r="G1" s="4" t="s">
        <v>5</v>
      </c>
    </row>
    <row r="2" ht="20.25" customHeight="1">
      <c r="A2" s="7" t="s">
        <v>322</v>
      </c>
      <c r="B2" s="7" t="s">
        <v>10</v>
      </c>
      <c r="C2" s="8" t="s">
        <v>11</v>
      </c>
      <c r="D2" s="7" t="s">
        <v>12</v>
      </c>
      <c r="E2" s="7" t="s">
        <v>13</v>
      </c>
      <c r="F2" s="9" t="str">
        <f>hyperlink("https://docs.google.com/spreadsheets/d/13EQ2C9tHTvcy161JmQFrKg_ixdqrU96ixDCxY_QmwZU/edit?gid=0#gid=0", "View Dependencies")</f>
        <v>View Dependencies</v>
      </c>
      <c r="G2" s="7" t="s">
        <v>14</v>
      </c>
    </row>
    <row r="3" ht="14.25" customHeight="1">
      <c r="A3" s="7"/>
      <c r="B3" s="7" t="s">
        <v>19</v>
      </c>
      <c r="C3" s="8" t="s">
        <v>11</v>
      </c>
      <c r="D3" s="7" t="s">
        <v>12</v>
      </c>
      <c r="E3" s="7" t="s">
        <v>21</v>
      </c>
      <c r="F3" s="9" t="str">
        <f>hyperlink("https://docs.google.com/spreadsheets/d/13EQ2C9tHTvcy161JmQFrKg_ixdqrU96ixDCxY_QmwZU/edit?gid=95945165#gid=95945165", "View Dependencies")</f>
        <v>View Dependencies</v>
      </c>
      <c r="G3" s="7"/>
    </row>
    <row r="4" ht="15.0" customHeight="1">
      <c r="A4" s="7"/>
      <c r="B4" s="7" t="s">
        <v>25</v>
      </c>
      <c r="C4" s="8" t="s">
        <v>11</v>
      </c>
      <c r="D4" s="7" t="s">
        <v>27</v>
      </c>
      <c r="E4" s="7" t="s">
        <v>28</v>
      </c>
      <c r="F4" s="9" t="str">
        <f>hyperlink("https://docs.google.com/spreadsheets/d/13EQ2C9tHTvcy161JmQFrKg_ixdqrU96ixDCxY_QmwZU/edit?gid=1215375012#gid=1215375012", "View Dependencies")</f>
        <v>View Dependencies</v>
      </c>
    </row>
    <row r="5" ht="13.5" customHeight="1">
      <c r="A5" s="7"/>
      <c r="B5" s="7" t="s">
        <v>32</v>
      </c>
      <c r="C5" s="8" t="s">
        <v>11</v>
      </c>
      <c r="D5" s="7" t="s">
        <v>34</v>
      </c>
      <c r="E5" s="7" t="s">
        <v>35</v>
      </c>
      <c r="F5" s="9" t="str">
        <f>hyperlink("https://docs.google.com/spreadsheets/d/13EQ2C9tHTvcy161JmQFrKg_ixdqrU96ixDCxY_QmwZU/edit?gid=1960333627#gid=1960333627", "View Dependencies")</f>
        <v>View Dependencies</v>
      </c>
    </row>
    <row r="6" ht="15.0" customHeight="1">
      <c r="A6" s="7"/>
      <c r="B6" s="7" t="s">
        <v>36</v>
      </c>
      <c r="C6" s="8" t="s">
        <v>11</v>
      </c>
      <c r="D6" s="7" t="s">
        <v>34</v>
      </c>
      <c r="E6" s="7" t="s">
        <v>35</v>
      </c>
      <c r="F6" s="9" t="str">
        <f>hyperlink("https://docs.google.com/spreadsheets/d/13EQ2C9tHTvcy161JmQFrKg_ixdqrU96ixDCxY_QmwZU/edit?gid=12602429#gid=12602429", "View Dependencies")</f>
        <v>View Dependencies</v>
      </c>
    </row>
    <row r="7" ht="15.75" customHeight="1">
      <c r="A7" s="7"/>
      <c r="B7" s="7" t="s">
        <v>38</v>
      </c>
      <c r="C7" s="8" t="s">
        <v>11</v>
      </c>
      <c r="D7" s="7" t="s">
        <v>40</v>
      </c>
      <c r="E7" s="7" t="s">
        <v>41</v>
      </c>
      <c r="F7" s="9" t="str">
        <f>hyperlink("https://docs.google.com/spreadsheets/d/13EQ2C9tHTvcy161JmQFrKg_ixdqrU96ixDCxY_QmwZU/edit?gid=726557139#gid=726557139", "View Dependencies")</f>
        <v>View Dependencies</v>
      </c>
    </row>
    <row r="8" ht="15.0" customHeight="1">
      <c r="A8" s="7"/>
      <c r="B8" s="7" t="s">
        <v>42</v>
      </c>
      <c r="C8" s="8" t="s">
        <v>323</v>
      </c>
      <c r="D8" s="7" t="s">
        <v>324</v>
      </c>
      <c r="E8" s="7" t="s">
        <v>45</v>
      </c>
      <c r="F8" s="9" t="str">
        <f>hyperlink("https://docs.google.com/spreadsheets/d/13EQ2C9tHTvcy161JmQFrKg_ixdqrU96ixDCxY_QmwZU/edit?gid=1195382590#gid=1195382590", "View Dependencies")</f>
        <v>View Dependencies</v>
      </c>
    </row>
    <row r="9" ht="16.5" customHeight="1">
      <c r="A9" s="7"/>
      <c r="B9" s="7" t="s">
        <v>50</v>
      </c>
      <c r="C9" s="8" t="s">
        <v>51</v>
      </c>
      <c r="D9" s="7" t="s">
        <v>44</v>
      </c>
      <c r="E9" s="7" t="s">
        <v>45</v>
      </c>
      <c r="F9" s="9" t="str">
        <f>hyperlink("https://docs.google.com/spreadsheets/d/13EQ2C9tHTvcy161JmQFrKg_ixdqrU96ixDCxY_QmwZU/edit?gid=268837595#gid=268837595", "View Dependencies")</f>
        <v>View Dependencies</v>
      </c>
    </row>
    <row r="10" ht="16.5" customHeight="1">
      <c r="A10" s="7"/>
      <c r="B10" s="7" t="s">
        <v>55</v>
      </c>
      <c r="C10" s="8" t="s">
        <v>56</v>
      </c>
      <c r="D10" s="7" t="s">
        <v>57</v>
      </c>
      <c r="F10" s="9" t="str">
        <f>hyperlink("https://docs.google.com/spreadsheets/d/13EQ2C9tHTvcy161JmQFrKg_ixdqrU96ixDCxY_QmwZU/edit?gid=422152881#gid=422152881", "View Dependencies")</f>
        <v>View Dependencies</v>
      </c>
    </row>
    <row r="11" ht="15.75" customHeight="1">
      <c r="A11" s="7"/>
      <c r="B11" s="7" t="s">
        <v>61</v>
      </c>
      <c r="C11" s="8" t="s">
        <v>325</v>
      </c>
      <c r="D11" s="7" t="s">
        <v>57</v>
      </c>
      <c r="F11" s="9" t="str">
        <f>hyperlink("https://docs.google.com/spreadsheets/d/13EQ2C9tHTvcy161JmQFrKg_ixdqrU96ixDCxY_QmwZU/edit?gid=631780048#gid=631780048", "View Dependencies")</f>
        <v>View Dependencies</v>
      </c>
    </row>
    <row r="12" ht="15.0" customHeight="1">
      <c r="A12" s="7"/>
      <c r="B12" s="7" t="s">
        <v>65</v>
      </c>
      <c r="C12" s="8" t="s">
        <v>66</v>
      </c>
      <c r="D12" s="7" t="s">
        <v>57</v>
      </c>
      <c r="F12" s="9" t="str">
        <f>hyperlink("https://docs.google.com/spreadsheets/d/13EQ2C9tHTvcy161JmQFrKg_ixdqrU96ixDCxY_QmwZU/edit?gid=2127591272#gid=2127591272", "View Dependencies")</f>
        <v>View Dependencies</v>
      </c>
    </row>
    <row r="13" ht="15.75" customHeight="1">
      <c r="A13" s="7"/>
      <c r="B13" s="7" t="s">
        <v>68</v>
      </c>
      <c r="C13" s="8" t="s">
        <v>69</v>
      </c>
      <c r="D13" s="7" t="s">
        <v>70</v>
      </c>
      <c r="E13" s="7" t="s">
        <v>28</v>
      </c>
      <c r="F13" s="9" t="str">
        <f>hyperlink("https://docs.google.com/spreadsheets/d/13EQ2C9tHTvcy161JmQFrKg_ixdqrU96ixDCxY_QmwZU/edit?gid=1184046197#gid=1184046197", "View Dependencies")</f>
        <v>View Dependencies</v>
      </c>
    </row>
    <row r="14" ht="15.75" customHeight="1">
      <c r="A14" s="7"/>
      <c r="B14" s="7" t="s">
        <v>74</v>
      </c>
      <c r="C14" s="8" t="s">
        <v>75</v>
      </c>
      <c r="D14" s="7" t="s">
        <v>70</v>
      </c>
      <c r="E14" s="7" t="s">
        <v>28</v>
      </c>
      <c r="F14" s="9" t="str">
        <f>hyperlink("https://docs.google.com/spreadsheets/d/13EQ2C9tHTvcy161JmQFrKg_ixdqrU96ixDCxY_QmwZU/edit?gid=1751840627#gid=1751840627", "View Dependencies")</f>
        <v>View Dependencies</v>
      </c>
    </row>
    <row r="15" ht="17.25" customHeight="1">
      <c r="A15" s="7"/>
      <c r="B15" s="7" t="s">
        <v>78</v>
      </c>
      <c r="C15" s="8" t="s">
        <v>79</v>
      </c>
      <c r="D15" s="7" t="s">
        <v>80</v>
      </c>
      <c r="E15" s="7" t="s">
        <v>21</v>
      </c>
      <c r="F15" s="9" t="str">
        <f>hyperlink("https://docs.google.com/spreadsheets/d/13EQ2C9tHTvcy161JmQFrKg_ixdqrU96ixDCxY_QmwZU/edit?gid=1287023851#gid=1287023851", "View Dependencies")</f>
        <v>View Dependencies</v>
      </c>
    </row>
    <row r="16" ht="16.5" customHeight="1">
      <c r="A16" s="7"/>
      <c r="B16" s="7" t="s">
        <v>84</v>
      </c>
      <c r="C16" s="8" t="s">
        <v>85</v>
      </c>
      <c r="D16" s="7" t="s">
        <v>86</v>
      </c>
      <c r="E16" s="7" t="s">
        <v>87</v>
      </c>
      <c r="F16" s="9" t="str">
        <f>hyperlink("https://docs.google.com/spreadsheets/d/13EQ2C9tHTvcy161JmQFrKg_ixdqrU96ixDCxY_QmwZU/edit?gid=316652982#gid=316652982", "View Dependencies")</f>
        <v>View Dependencies</v>
      </c>
    </row>
    <row r="17" ht="13.5" customHeight="1">
      <c r="A17" s="18"/>
      <c r="B17" s="18" t="s">
        <v>91</v>
      </c>
      <c r="C17" s="19" t="s">
        <v>92</v>
      </c>
      <c r="D17" s="19" t="s">
        <v>93</v>
      </c>
      <c r="E17" s="20"/>
      <c r="F17" s="9" t="str">
        <f>hyperlink("https://docs.google.com/spreadsheets/d/13EQ2C9tHTvcy161JmQFrKg_ixdqrU96ixDCxY_QmwZU/edit?gid=1737649027#gid=1737649027", "View Dependencies")</f>
        <v>View Dependencies</v>
      </c>
    </row>
    <row r="18">
      <c r="A18" s="18"/>
      <c r="B18" s="18" t="s">
        <v>97</v>
      </c>
    </row>
    <row r="19">
      <c r="A19" s="18"/>
      <c r="B19" s="18" t="s">
        <v>98</v>
      </c>
    </row>
    <row r="20">
      <c r="A20" s="18"/>
      <c r="B20" s="18" t="s">
        <v>99</v>
      </c>
    </row>
    <row r="21" ht="15.0" customHeight="1">
      <c r="A21" s="7"/>
      <c r="B21" s="7" t="s">
        <v>100</v>
      </c>
      <c r="C21" s="8" t="s">
        <v>101</v>
      </c>
      <c r="D21" s="7" t="s">
        <v>102</v>
      </c>
      <c r="F21" s="7" t="s">
        <v>103</v>
      </c>
    </row>
    <row r="22" ht="16.5" customHeight="1">
      <c r="A22" s="7"/>
      <c r="B22" s="7" t="s">
        <v>106</v>
      </c>
      <c r="C22" s="8" t="s">
        <v>107</v>
      </c>
      <c r="D22" s="7" t="s">
        <v>326</v>
      </c>
      <c r="E22" s="7" t="s">
        <v>109</v>
      </c>
      <c r="F22" s="9" t="str">
        <f>hyperlink("https://docs.google.com/spreadsheets/d/13EQ2C9tHTvcy161JmQFrKg_ixdqrU96ixDCxY_QmwZU/edit?gid=1024940289#gid=1024940289", "View Dependencies")</f>
        <v>View Dependencies</v>
      </c>
    </row>
    <row r="23" ht="15.75" customHeight="1">
      <c r="A23" s="7"/>
      <c r="B23" s="7" t="s">
        <v>113</v>
      </c>
      <c r="C23" s="8" t="s">
        <v>114</v>
      </c>
      <c r="D23" s="7" t="s">
        <v>115</v>
      </c>
      <c r="E23" s="7" t="s">
        <v>116</v>
      </c>
      <c r="F23" s="9" t="str">
        <f>hyperlink("https://docs.google.com/spreadsheets/d/13EQ2C9tHTvcy161JmQFrKg_ixdqrU96ixDCxY_QmwZU/edit?gid=86531575#gid=86531575", "View Dependencies")</f>
        <v>View Dependencies</v>
      </c>
    </row>
    <row r="24" ht="18.0" customHeight="1">
      <c r="A24" s="7"/>
      <c r="B24" s="7" t="s">
        <v>119</v>
      </c>
      <c r="C24" s="8" t="s">
        <v>120</v>
      </c>
      <c r="D24" s="7" t="s">
        <v>121</v>
      </c>
      <c r="E24" s="7" t="s">
        <v>122</v>
      </c>
      <c r="F24" s="9" t="str">
        <f>hyperlink("https://docs.google.com/spreadsheets/d/13EQ2C9tHTvcy161JmQFrKg_ixdqrU96ixDCxY_QmwZU/edit?gid=1851384499#gid=1851384499", "View Dependencies")</f>
        <v>View Dependencies</v>
      </c>
    </row>
    <row r="25" ht="19.5" customHeight="1">
      <c r="A25" s="7"/>
      <c r="B25" s="7" t="s">
        <v>126</v>
      </c>
      <c r="C25" s="8" t="s">
        <v>127</v>
      </c>
      <c r="D25" s="7" t="s">
        <v>128</v>
      </c>
      <c r="E25" s="7" t="s">
        <v>129</v>
      </c>
      <c r="F25" s="9" t="str">
        <f>hyperlink("https://docs.google.com/spreadsheets/d/13EQ2C9tHTvcy161JmQFrKg_ixdqrU96ixDCxY_QmwZU/edit?gid=609279342#gid=609279342", "View Dependencies")</f>
        <v>View Dependencies</v>
      </c>
    </row>
    <row r="26" ht="16.5" customHeight="1">
      <c r="A26" s="7"/>
      <c r="B26" s="7" t="s">
        <v>133</v>
      </c>
      <c r="C26" s="8" t="s">
        <v>134</v>
      </c>
      <c r="D26" s="7" t="s">
        <v>327</v>
      </c>
      <c r="F26" s="9" t="str">
        <f>hyperlink("https://docs.google.com/spreadsheets/d/13EQ2C9tHTvcy161JmQFrKg_ixdqrU96ixDCxY_QmwZU/edit?gid=942086101#gid=942086101", "View Dependencies")</f>
        <v>View Dependencies</v>
      </c>
    </row>
    <row r="27">
      <c r="A27" s="18"/>
      <c r="B27" s="18" t="s">
        <v>139</v>
      </c>
      <c r="C27" s="7" t="s">
        <v>140</v>
      </c>
      <c r="D27" s="7" t="s">
        <v>141</v>
      </c>
      <c r="F27" s="7" t="s">
        <v>103</v>
      </c>
    </row>
    <row r="28">
      <c r="A28" s="18"/>
      <c r="B28" s="18" t="s">
        <v>144</v>
      </c>
    </row>
    <row r="29" ht="15.75" customHeight="1">
      <c r="A29" s="7"/>
      <c r="B29" s="7" t="s">
        <v>146</v>
      </c>
      <c r="C29" s="8" t="s">
        <v>147</v>
      </c>
      <c r="D29" s="7" t="s">
        <v>148</v>
      </c>
      <c r="F29" s="9" t="str">
        <f>hyperlink("https://docs.google.com/spreadsheets/d/13EQ2C9tHTvcy161JmQFrKg_ixdqrU96ixDCxY_QmwZU/edit?gid=481097096#gid=481097096", "View Dependencies")</f>
        <v>View Dependencies</v>
      </c>
    </row>
    <row r="30" ht="15.75" customHeight="1">
      <c r="A30" s="7"/>
      <c r="B30" s="7" t="s">
        <v>151</v>
      </c>
      <c r="C30" s="8" t="s">
        <v>152</v>
      </c>
      <c r="D30" s="7" t="s">
        <v>328</v>
      </c>
      <c r="F30" s="9" t="str">
        <f>hyperlink("https://docs.google.com/spreadsheets/d/13EQ2C9tHTvcy161JmQFrKg_ixdqrU96ixDCxY_QmwZU/edit?gid=761112939#gid=761112939", "View Dependencies")</f>
        <v>View Dependencies</v>
      </c>
    </row>
    <row r="31" ht="15.75" customHeight="1">
      <c r="A31" s="7"/>
      <c r="B31" s="7" t="s">
        <v>157</v>
      </c>
      <c r="C31" s="8" t="s">
        <v>329</v>
      </c>
      <c r="D31" s="10" t="s">
        <v>159</v>
      </c>
      <c r="F31" s="9" t="str">
        <f>hyperlink("https://docs.google.com/spreadsheets/d/13EQ2C9tHTvcy161JmQFrKg_ixdqrU96ixDCxY_QmwZU/edit?gid=396546281#gid=396546281", "View Dependencies")</f>
        <v>View Dependencies</v>
      </c>
    </row>
    <row r="32" ht="18.75" customHeight="1">
      <c r="A32" s="7"/>
      <c r="B32" s="7" t="s">
        <v>162</v>
      </c>
      <c r="C32" s="8" t="s">
        <v>163</v>
      </c>
      <c r="D32" s="7" t="s">
        <v>153</v>
      </c>
      <c r="F32" s="9" t="str">
        <f>hyperlink("https://docs.google.com/spreadsheets/d/13EQ2C9tHTvcy161JmQFrKg_ixdqrU96ixDCxY_QmwZU/edit?gid=733839837#gid=733839837", "View Dependencies")</f>
        <v>View Dependencies</v>
      </c>
    </row>
    <row r="33" ht="18.75" customHeight="1">
      <c r="A33" s="7"/>
      <c r="B33" s="7" t="s">
        <v>167</v>
      </c>
      <c r="C33" s="8" t="s">
        <v>330</v>
      </c>
      <c r="D33" s="7" t="s">
        <v>331</v>
      </c>
      <c r="F33" s="9" t="str">
        <f>hyperlink("https://docs.google.com/spreadsheets/d/13EQ2C9tHTvcy161JmQFrKg_ixdqrU96ixDCxY_QmwZU/edit?gid=209824058#gid=209824058", "View Dependencies")</f>
        <v>View Dependencies</v>
      </c>
    </row>
    <row r="34" ht="16.5" customHeight="1">
      <c r="A34" s="7"/>
      <c r="B34" s="7" t="s">
        <v>173</v>
      </c>
      <c r="C34" s="8" t="s">
        <v>174</v>
      </c>
      <c r="D34" s="7" t="s">
        <v>332</v>
      </c>
      <c r="F34" s="9" t="str">
        <f>hyperlink("https://docs.google.com/spreadsheets/d/13EQ2C9tHTvcy161JmQFrKg_ixdqrU96ixDCxY_QmwZU/edit?gid=1537108010#gid=1537108010", "View Dependencies")</f>
        <v>View Dependencies</v>
      </c>
    </row>
    <row r="35" ht="14.25" customHeight="1">
      <c r="A35" s="7"/>
      <c r="B35" s="7" t="s">
        <v>179</v>
      </c>
      <c r="C35" s="8" t="s">
        <v>180</v>
      </c>
      <c r="D35" s="10" t="s">
        <v>333</v>
      </c>
      <c r="F35" s="9" t="str">
        <f>hyperlink("https://docs.google.com/spreadsheets/d/13EQ2C9tHTvcy161JmQFrKg_ixdqrU96ixDCxY_QmwZU/edit?gid=1390824360#gid=1390824360", "View Dependencies")</f>
        <v>View Dependencies</v>
      </c>
    </row>
    <row r="36" ht="15.75" customHeight="1">
      <c r="A36" s="7"/>
      <c r="B36" s="7" t="s">
        <v>182</v>
      </c>
      <c r="C36" s="8" t="s">
        <v>334</v>
      </c>
      <c r="D36" s="7" t="s">
        <v>333</v>
      </c>
      <c r="F36" s="9" t="str">
        <f>hyperlink("https://docs.google.com/spreadsheets/d/13EQ2C9tHTvcy161JmQFrKg_ixdqrU96ixDCxY_QmwZU/edit?gid=1773934475#gid=1773934475", "View Dependencies")</f>
        <v>View Dependencies</v>
      </c>
    </row>
    <row r="37" ht="16.5" customHeight="1">
      <c r="A37" s="7"/>
      <c r="B37" s="7" t="s">
        <v>184</v>
      </c>
      <c r="C37" s="8" t="s">
        <v>335</v>
      </c>
      <c r="D37" s="7" t="s">
        <v>336</v>
      </c>
      <c r="F37" s="9" t="str">
        <f>hyperlink("https://docs.google.com/spreadsheets/d/13EQ2C9tHTvcy161JmQFrKg_ixdqrU96ixDCxY_QmwZU/edit?gid=389141091#gid=389141091", "View Dependencies")</f>
        <v>View Dependencies</v>
      </c>
    </row>
    <row r="38" ht="15.0" customHeight="1">
      <c r="A38" s="7"/>
      <c r="B38" s="7" t="s">
        <v>187</v>
      </c>
      <c r="C38" s="8" t="s">
        <v>188</v>
      </c>
      <c r="D38" s="7" t="s">
        <v>337</v>
      </c>
      <c r="F38" s="9" t="str">
        <f>hyperlink("https://docs.google.com/spreadsheets/d/13EQ2C9tHTvcy161JmQFrKg_ixdqrU96ixDCxY_QmwZU/edit?gid=2030240295#gid=2030240295", "View Dependencies")</f>
        <v>View Dependencies</v>
      </c>
    </row>
    <row r="39" ht="15.75" customHeight="1">
      <c r="A39" s="7"/>
      <c r="B39" s="7" t="s">
        <v>190</v>
      </c>
      <c r="C39" s="8" t="s">
        <v>338</v>
      </c>
      <c r="D39" s="7" t="s">
        <v>339</v>
      </c>
      <c r="F39" s="9" t="str">
        <f>hyperlink("https://docs.google.com/spreadsheets/d/13EQ2C9tHTvcy161JmQFrKg_ixdqrU96ixDCxY_QmwZU/edit?gid=498042892#gid=498042892", "View Dependencies")</f>
        <v>View Dependencies</v>
      </c>
    </row>
    <row r="40" ht="14.25" customHeight="1">
      <c r="A40" s="7"/>
      <c r="B40" s="7" t="s">
        <v>193</v>
      </c>
      <c r="C40" s="8" t="s">
        <v>194</v>
      </c>
      <c r="D40" s="7" t="s">
        <v>339</v>
      </c>
      <c r="F40" s="9" t="str">
        <f>hyperlink("https://docs.google.com/spreadsheets/d/13EQ2C9tHTvcy161JmQFrKg_ixdqrU96ixDCxY_QmwZU/edit?gid=1472833369#gid=1472833369", "View Dependencies")</f>
        <v>View Dependencies</v>
      </c>
    </row>
    <row r="41" ht="15.75" customHeight="1">
      <c r="A41" s="7"/>
      <c r="B41" s="7" t="s">
        <v>195</v>
      </c>
      <c r="C41" s="8" t="s">
        <v>196</v>
      </c>
      <c r="D41" s="7" t="s">
        <v>339</v>
      </c>
      <c r="F41" s="9" t="str">
        <f>hyperlink("https://docs.google.com/spreadsheets/d/13EQ2C9tHTvcy161JmQFrKg_ixdqrU96ixDCxY_QmwZU/edit?gid=1607551232#gid=1607551232", "View Dependencies")</f>
        <v>View Dependencies</v>
      </c>
    </row>
    <row r="42" ht="15.0" customHeight="1">
      <c r="A42" s="7"/>
      <c r="B42" s="7" t="s">
        <v>197</v>
      </c>
      <c r="C42" s="8" t="s">
        <v>340</v>
      </c>
      <c r="D42" s="7" t="s">
        <v>341</v>
      </c>
      <c r="F42" s="9" t="str">
        <f>hyperlink("https://docs.google.com/spreadsheets/d/13EQ2C9tHTvcy161JmQFrKg_ixdqrU96ixDCxY_QmwZU/edit?gid=993059714#gid=993059714", "View Dependencies")</f>
        <v>View Dependencies</v>
      </c>
    </row>
    <row r="43" ht="16.5" customHeight="1">
      <c r="A43" s="7"/>
      <c r="B43" s="7" t="s">
        <v>200</v>
      </c>
      <c r="C43" s="8" t="s">
        <v>342</v>
      </c>
      <c r="D43" s="7" t="s">
        <v>343</v>
      </c>
      <c r="F43" s="9" t="str">
        <f>hyperlink("https://docs.google.com/spreadsheets/d/13EQ2C9tHTvcy161JmQFrKg_ixdqrU96ixDCxY_QmwZU/edit?gid=1962644572#gid=1962644572", "View Dependencies")</f>
        <v>View Dependencies</v>
      </c>
    </row>
    <row r="44" ht="16.5" customHeight="1">
      <c r="A44" s="7"/>
      <c r="B44" s="7" t="s">
        <v>203</v>
      </c>
      <c r="C44" s="8" t="s">
        <v>204</v>
      </c>
      <c r="D44" s="7" t="s">
        <v>344</v>
      </c>
      <c r="F44" s="9" t="str">
        <f>hyperlink("https://docs.google.com/spreadsheets/d/13EQ2C9tHTvcy161JmQFrKg_ixdqrU96ixDCxY_QmwZU/edit?gid=2145198899#gid=2145198899", "View Dependencies")</f>
        <v>View Dependencies</v>
      </c>
    </row>
    <row r="45" ht="16.5" customHeight="1">
      <c r="A45" s="7"/>
      <c r="B45" s="7" t="s">
        <v>207</v>
      </c>
      <c r="C45" s="8" t="s">
        <v>208</v>
      </c>
      <c r="D45" s="7" t="s">
        <v>345</v>
      </c>
      <c r="F45" s="9" t="str">
        <f>hyperlink("https://docs.google.com/spreadsheets/d/13EQ2C9tHTvcy161JmQFrKg_ixdqrU96ixDCxY_QmwZU/edit?gid=1352914521#gid=1352914521", "View Dependencies")</f>
        <v>View Dependencies</v>
      </c>
    </row>
    <row r="46" ht="15.75" customHeight="1">
      <c r="A46" s="7"/>
      <c r="B46" s="7" t="s">
        <v>210</v>
      </c>
      <c r="C46" s="8" t="s">
        <v>211</v>
      </c>
      <c r="D46" s="7" t="s">
        <v>346</v>
      </c>
      <c r="F46" s="9" t="str">
        <f>hyperlink("https://docs.google.com/spreadsheets/d/13EQ2C9tHTvcy161JmQFrKg_ixdqrU96ixDCxY_QmwZU/edit?gid=2122397159#gid=2122397159", "View Dependencies")</f>
        <v>View Dependencies</v>
      </c>
    </row>
    <row r="47" ht="15.75" customHeight="1">
      <c r="A47" s="7"/>
      <c r="B47" s="7" t="s">
        <v>213</v>
      </c>
      <c r="C47" s="8" t="s">
        <v>214</v>
      </c>
      <c r="D47" s="7" t="s">
        <v>347</v>
      </c>
      <c r="F47" s="9" t="str">
        <f>hyperlink("https://docs.google.com/spreadsheets/d/13EQ2C9tHTvcy161JmQFrKg_ixdqrU96ixDCxY_QmwZU/edit?gid=864425131#gid=864425131", "View Dependencies")</f>
        <v>View Dependencies</v>
      </c>
    </row>
    <row r="48" ht="17.25" customHeight="1">
      <c r="A48" s="7"/>
      <c r="B48" s="7" t="s">
        <v>216</v>
      </c>
      <c r="C48" s="8" t="s">
        <v>217</v>
      </c>
      <c r="D48" s="7" t="s">
        <v>348</v>
      </c>
      <c r="F48" s="9" t="str">
        <f>hyperlink("https://docs.google.com/spreadsheets/d/13EQ2C9tHTvcy161JmQFrKg_ixdqrU96ixDCxY_QmwZU/edit?gid=1624057028#gid=1624057028", "View Dependencies")</f>
        <v>View Dependencies</v>
      </c>
    </row>
    <row r="49" ht="18.0" customHeight="1">
      <c r="A49" s="7"/>
      <c r="B49" s="7" t="s">
        <v>219</v>
      </c>
      <c r="C49" s="7" t="s">
        <v>220</v>
      </c>
      <c r="D49" s="7" t="s">
        <v>221</v>
      </c>
      <c r="F49" s="9" t="str">
        <f>hyperlink("https://docs.google.com/spreadsheets/d/13EQ2C9tHTvcy161JmQFrKg_ixdqrU96ixDCxY_QmwZU/edit?gid=375180994#gid=375180994", "View Dependencies")</f>
        <v>View Dependencies</v>
      </c>
    </row>
    <row r="50" ht="15.0" customHeight="1">
      <c r="A50" s="7"/>
      <c r="B50" s="7" t="s">
        <v>225</v>
      </c>
      <c r="C50" s="7" t="s">
        <v>226</v>
      </c>
      <c r="D50" s="7" t="s">
        <v>349</v>
      </c>
      <c r="F50" s="9" t="str">
        <f>hyperlink("https://docs.google.com/spreadsheets/d/13EQ2C9tHTvcy161JmQFrKg_ixdqrU96ixDCxY_QmwZU/edit?gid=1310228347#gid=1310228347", "View Dependencies")</f>
        <v>View Dependencies</v>
      </c>
    </row>
    <row r="51" ht="15.0" customHeight="1">
      <c r="A51" s="7"/>
      <c r="B51" s="7" t="s">
        <v>230</v>
      </c>
      <c r="C51" s="7" t="s">
        <v>350</v>
      </c>
      <c r="D51" s="7" t="s">
        <v>351</v>
      </c>
      <c r="F51" s="9" t="str">
        <f>hyperlink("https://docs.google.com/spreadsheets/d/13EQ2C9tHTvcy161JmQFrKg_ixdqrU96ixDCxY_QmwZU/edit?gid=706658420#gid=706658420", "View Dependencies")</f>
        <v>View Dependencies</v>
      </c>
    </row>
    <row r="52" ht="17.25" customHeight="1">
      <c r="A52" s="7"/>
      <c r="B52" s="7" t="s">
        <v>235</v>
      </c>
      <c r="C52" s="7" t="s">
        <v>352</v>
      </c>
      <c r="D52" s="7" t="s">
        <v>353</v>
      </c>
      <c r="F52" s="9" t="str">
        <f>hyperlink("https://docs.google.com/spreadsheets/d/13EQ2C9tHTvcy161JmQFrKg_ixdqrU96ixDCxY_QmwZU/edit?gid=1437663561#gid=1437663561", "View Dependencies")</f>
        <v>View Dependencies</v>
      </c>
    </row>
    <row r="53" ht="15.0" customHeight="1">
      <c r="A53" s="7"/>
      <c r="B53" s="7" t="s">
        <v>241</v>
      </c>
      <c r="C53" s="7" t="s">
        <v>242</v>
      </c>
      <c r="D53" s="7" t="s">
        <v>354</v>
      </c>
      <c r="F53" s="9" t="str">
        <f>hyperlink("https://docs.google.com/spreadsheets/d/13EQ2C9tHTvcy161JmQFrKg_ixdqrU96ixDCxY_QmwZU/edit?gid=1598441503#gid=1598441503", "View Dependencies")</f>
        <v>View Dependencies</v>
      </c>
    </row>
    <row r="54" ht="15.75" customHeight="1">
      <c r="A54" s="7"/>
      <c r="B54" s="7" t="s">
        <v>247</v>
      </c>
      <c r="C54" s="7" t="s">
        <v>248</v>
      </c>
      <c r="D54" s="7" t="s">
        <v>355</v>
      </c>
      <c r="F54" s="9" t="str">
        <f>hyperlink("https://docs.google.com/spreadsheets/d/13EQ2C9tHTvcy161JmQFrKg_ixdqrU96ixDCxY_QmwZU/edit?gid=1809336148#gid=1809336148", "View Dependencies")</f>
        <v>View Dependencies</v>
      </c>
    </row>
    <row r="55" ht="19.5" customHeight="1">
      <c r="A55" s="7"/>
      <c r="B55" s="7" t="s">
        <v>253</v>
      </c>
      <c r="C55" s="7" t="s">
        <v>254</v>
      </c>
      <c r="D55" s="7" t="s">
        <v>356</v>
      </c>
      <c r="F55" s="9" t="str">
        <f>hyperlink("https://docs.google.com/spreadsheets/d/13EQ2C9tHTvcy161JmQFrKg_ixdqrU96ixDCxY_QmwZU/edit?gid=1640902981#gid=1640902981", "View Dependencies")</f>
        <v>View Dependencies</v>
      </c>
    </row>
    <row r="56" ht="15.75" customHeight="1">
      <c r="A56" s="7"/>
      <c r="B56" s="7" t="s">
        <v>259</v>
      </c>
      <c r="C56" s="7" t="s">
        <v>357</v>
      </c>
      <c r="D56" s="7" t="s">
        <v>358</v>
      </c>
      <c r="F56" s="9" t="str">
        <f>hyperlink("https://docs.google.com/spreadsheets/d/13EQ2C9tHTvcy161JmQFrKg_ixdqrU96ixDCxY_QmwZU/edit?gid=1016214202#gid=1016214202", "View Dependencies")</f>
        <v>View Dependencies</v>
      </c>
    </row>
    <row r="57" ht="15.75" customHeight="1">
      <c r="A57" s="7"/>
      <c r="B57" s="7" t="s">
        <v>265</v>
      </c>
      <c r="C57" s="7" t="s">
        <v>359</v>
      </c>
      <c r="D57" s="7" t="s">
        <v>267</v>
      </c>
      <c r="F57" s="9" t="str">
        <f>hyperlink("https://docs.google.com/spreadsheets/d/13EQ2C9tHTvcy161JmQFrKg_ixdqrU96ixDCxY_QmwZU/edit?gid=711209980#gid=711209980", "View Dependencies")</f>
        <v>View Dependencies</v>
      </c>
    </row>
    <row r="58" ht="15.0" customHeight="1">
      <c r="A58" s="7"/>
      <c r="B58" s="7" t="s">
        <v>269</v>
      </c>
      <c r="C58" s="7" t="s">
        <v>270</v>
      </c>
      <c r="D58" s="7" t="s">
        <v>271</v>
      </c>
      <c r="F58" s="9" t="str">
        <f>hyperlink("https://docs.google.com/spreadsheets/d/13EQ2C9tHTvcy161JmQFrKg_ixdqrU96ixDCxY_QmwZU/edit?gid=2060082357#gid=2060082357", "View Dependencies")</f>
        <v>View Dependencies</v>
      </c>
    </row>
    <row r="59" ht="16.5" customHeight="1">
      <c r="A59" s="7"/>
      <c r="B59" s="7" t="s">
        <v>273</v>
      </c>
      <c r="C59" s="7" t="s">
        <v>360</v>
      </c>
      <c r="D59" s="7" t="s">
        <v>103</v>
      </c>
      <c r="F59" s="19" t="s">
        <v>103</v>
      </c>
    </row>
    <row r="60" ht="15.75" customHeight="1">
      <c r="A60" s="7"/>
      <c r="B60" s="7" t="s">
        <v>277</v>
      </c>
      <c r="C60" s="7" t="s">
        <v>361</v>
      </c>
      <c r="D60" s="7" t="s">
        <v>103</v>
      </c>
      <c r="F60" s="19" t="s">
        <v>103</v>
      </c>
    </row>
    <row r="61" ht="15.75" customHeight="1">
      <c r="A61" s="7"/>
      <c r="B61" s="7" t="s">
        <v>280</v>
      </c>
      <c r="C61" s="7" t="s">
        <v>281</v>
      </c>
      <c r="D61" s="7" t="s">
        <v>362</v>
      </c>
      <c r="F61" s="9" t="str">
        <f>hyperlink("https://docs.google.com/spreadsheets/d/13EQ2C9tHTvcy161JmQFrKg_ixdqrU96ixDCxY_QmwZU/edit?gid=14795115#gid=14795115", "View Dependencies")</f>
        <v>View Dependencies</v>
      </c>
    </row>
    <row r="62" ht="16.5" customHeight="1">
      <c r="A62" s="7"/>
      <c r="B62" s="7" t="s">
        <v>286</v>
      </c>
      <c r="C62" s="7" t="s">
        <v>363</v>
      </c>
      <c r="D62" s="7" t="s">
        <v>103</v>
      </c>
      <c r="F62" s="7" t="s">
        <v>103</v>
      </c>
    </row>
    <row r="63" ht="15.75" customHeight="1">
      <c r="A63" s="7"/>
      <c r="B63" s="7" t="s">
        <v>289</v>
      </c>
      <c r="C63" s="7" t="s">
        <v>290</v>
      </c>
      <c r="D63" s="7" t="s">
        <v>364</v>
      </c>
      <c r="F63" s="9" t="str">
        <f>hyperlink("https://docs.google.com/spreadsheets/d/13EQ2C9tHTvcy161JmQFrKg_ixdqrU96ixDCxY_QmwZU/edit?gid=1826152848#gid=1826152848", "View Dependencies")</f>
        <v>View Dependencies</v>
      </c>
    </row>
    <row r="64" ht="15.0" customHeight="1">
      <c r="A64" s="7"/>
      <c r="B64" s="7" t="s">
        <v>295</v>
      </c>
      <c r="C64" s="7" t="s">
        <v>365</v>
      </c>
      <c r="D64" s="7" t="s">
        <v>366</v>
      </c>
      <c r="F64" s="9" t="str">
        <f>hyperlink("https://docs.google.com/spreadsheets/d/13EQ2C9tHTvcy161JmQFrKg_ixdqrU96ixDCxY_QmwZU/edit?gid=1789212594#gid=1789212594", "View Dependencies")</f>
        <v>View Dependencies</v>
      </c>
    </row>
    <row r="65" ht="15.75" customHeight="1">
      <c r="A65" s="7"/>
      <c r="B65" s="7" t="s">
        <v>300</v>
      </c>
      <c r="C65" s="7" t="s">
        <v>301</v>
      </c>
      <c r="D65" s="7" t="s">
        <v>367</v>
      </c>
      <c r="F65" s="9" t="str">
        <f>hyperlink("https://docs.google.com/spreadsheets/d/13EQ2C9tHTvcy161JmQFrKg_ixdqrU96ixDCxY_QmwZU/edit?gid=1986378027#gid=1986378027", "View Dependencies")</f>
        <v>View Dependencies</v>
      </c>
    </row>
    <row r="66" ht="17.25" customHeight="1">
      <c r="A66" s="7"/>
      <c r="B66" s="7" t="s">
        <v>305</v>
      </c>
      <c r="C66" s="7" t="s">
        <v>368</v>
      </c>
      <c r="D66" s="7" t="s">
        <v>369</v>
      </c>
      <c r="F66" s="9" t="str">
        <f>hyperlink("https://docs.google.com/spreadsheets/d/13EQ2C9tHTvcy161JmQFrKg_ixdqrU96ixDCxY_QmwZU/edit?gid=205736999#gid=205736999", "View Dependencies")</f>
        <v>View Dependencies</v>
      </c>
    </row>
    <row r="67">
      <c r="F67" s="20"/>
    </row>
    <row r="68">
      <c r="F68" s="20"/>
    </row>
    <row r="69">
      <c r="F69" s="20"/>
    </row>
    <row r="70">
      <c r="F70" s="20"/>
    </row>
    <row r="71">
      <c r="F71" s="20"/>
    </row>
    <row r="72">
      <c r="F72" s="20"/>
    </row>
    <row r="73">
      <c r="F73" s="20"/>
    </row>
    <row r="74">
      <c r="F74" s="20"/>
    </row>
    <row r="75">
      <c r="F75" s="20"/>
    </row>
    <row r="76">
      <c r="F76" s="20"/>
    </row>
    <row r="77">
      <c r="F77" s="20"/>
    </row>
    <row r="78">
      <c r="F78" s="20"/>
    </row>
    <row r="79">
      <c r="F79" s="20"/>
    </row>
    <row r="80">
      <c r="F80" s="20"/>
    </row>
    <row r="81">
      <c r="F81" s="20"/>
    </row>
    <row r="82">
      <c r="F82" s="20"/>
    </row>
    <row r="83">
      <c r="F83" s="20"/>
    </row>
    <row r="84">
      <c r="F84" s="20"/>
    </row>
    <row r="85">
      <c r="F85" s="20"/>
    </row>
    <row r="86">
      <c r="F86" s="20"/>
    </row>
    <row r="87">
      <c r="F87" s="20"/>
    </row>
    <row r="88">
      <c r="F88" s="20"/>
    </row>
    <row r="89">
      <c r="F89" s="20"/>
    </row>
    <row r="90">
      <c r="F90" s="20"/>
    </row>
    <row r="91">
      <c r="F91" s="20"/>
    </row>
    <row r="92">
      <c r="F92" s="20"/>
    </row>
    <row r="93">
      <c r="F93" s="20"/>
    </row>
    <row r="94">
      <c r="F94" s="20"/>
    </row>
    <row r="95">
      <c r="F95" s="20"/>
    </row>
    <row r="96">
      <c r="F96" s="20"/>
    </row>
    <row r="97">
      <c r="F97" s="20"/>
    </row>
    <row r="98">
      <c r="F98" s="20"/>
    </row>
    <row r="99">
      <c r="F99" s="20"/>
    </row>
    <row r="100">
      <c r="F100" s="20"/>
    </row>
    <row r="101">
      <c r="F101" s="20"/>
    </row>
    <row r="102">
      <c r="F102" s="20"/>
    </row>
    <row r="103">
      <c r="F103" s="20"/>
    </row>
    <row r="104">
      <c r="F104" s="20"/>
    </row>
    <row r="105">
      <c r="F105" s="20"/>
    </row>
    <row r="106">
      <c r="F106" s="20"/>
    </row>
    <row r="107">
      <c r="F107" s="20"/>
    </row>
    <row r="108">
      <c r="F108" s="20"/>
    </row>
    <row r="109">
      <c r="F109" s="20"/>
    </row>
    <row r="110">
      <c r="F110" s="20"/>
    </row>
    <row r="111">
      <c r="F111" s="20"/>
    </row>
    <row r="112">
      <c r="F112" s="20"/>
    </row>
    <row r="113">
      <c r="F113" s="20"/>
    </row>
    <row r="114">
      <c r="F114" s="20"/>
    </row>
    <row r="115">
      <c r="F115" s="20"/>
    </row>
    <row r="116">
      <c r="F116" s="20"/>
    </row>
    <row r="117">
      <c r="F117" s="20"/>
    </row>
    <row r="118">
      <c r="F118" s="20"/>
    </row>
    <row r="119">
      <c r="F119" s="20"/>
    </row>
    <row r="120">
      <c r="F120" s="20"/>
    </row>
    <row r="121">
      <c r="F121" s="20"/>
    </row>
    <row r="122">
      <c r="F122" s="20"/>
    </row>
    <row r="123">
      <c r="F123" s="20"/>
    </row>
    <row r="124">
      <c r="F124" s="20"/>
    </row>
    <row r="125">
      <c r="F125" s="20"/>
    </row>
    <row r="126">
      <c r="F126" s="20"/>
    </row>
    <row r="127">
      <c r="F127" s="20"/>
    </row>
    <row r="128">
      <c r="F128" s="20"/>
    </row>
    <row r="129">
      <c r="F129" s="20"/>
    </row>
    <row r="130">
      <c r="F130" s="20"/>
    </row>
    <row r="131">
      <c r="F131" s="20"/>
    </row>
    <row r="132">
      <c r="F132" s="20"/>
    </row>
    <row r="133">
      <c r="F133" s="20"/>
    </row>
    <row r="134">
      <c r="F134" s="20"/>
    </row>
    <row r="135">
      <c r="F135" s="20"/>
    </row>
    <row r="136">
      <c r="F136" s="20"/>
    </row>
    <row r="137">
      <c r="F137" s="20"/>
    </row>
    <row r="138">
      <c r="F138" s="20"/>
    </row>
    <row r="139">
      <c r="F139" s="20"/>
    </row>
    <row r="140">
      <c r="F140" s="20"/>
    </row>
    <row r="141">
      <c r="F141" s="20"/>
    </row>
    <row r="142">
      <c r="F142" s="20"/>
    </row>
    <row r="143">
      <c r="F143" s="20"/>
    </row>
    <row r="144">
      <c r="F144" s="20"/>
    </row>
    <row r="145">
      <c r="F145" s="20"/>
    </row>
    <row r="146">
      <c r="F146" s="20"/>
    </row>
    <row r="147">
      <c r="F147" s="20"/>
    </row>
    <row r="148">
      <c r="F148" s="20"/>
    </row>
    <row r="149">
      <c r="F149" s="20"/>
    </row>
    <row r="150">
      <c r="F150" s="20"/>
    </row>
    <row r="151">
      <c r="F151" s="20"/>
    </row>
    <row r="152">
      <c r="F152" s="20"/>
    </row>
    <row r="153">
      <c r="F153" s="20"/>
    </row>
    <row r="154">
      <c r="F154" s="20"/>
    </row>
    <row r="155">
      <c r="F155" s="20"/>
    </row>
    <row r="156">
      <c r="F156" s="20"/>
    </row>
    <row r="157">
      <c r="F157" s="20"/>
    </row>
    <row r="158">
      <c r="F158" s="20"/>
    </row>
    <row r="159">
      <c r="F159" s="20"/>
    </row>
    <row r="160">
      <c r="F160" s="20"/>
    </row>
    <row r="161">
      <c r="F161" s="20"/>
    </row>
    <row r="162">
      <c r="F162" s="20"/>
    </row>
    <row r="163">
      <c r="F163" s="20"/>
    </row>
    <row r="164">
      <c r="F164" s="20"/>
    </row>
    <row r="165">
      <c r="F165" s="20"/>
    </row>
    <row r="166">
      <c r="F166" s="20"/>
    </row>
    <row r="167">
      <c r="F167" s="20"/>
    </row>
    <row r="168">
      <c r="F168" s="20"/>
    </row>
    <row r="169">
      <c r="F169" s="20"/>
    </row>
    <row r="170">
      <c r="F170" s="20"/>
    </row>
    <row r="171">
      <c r="F171" s="20"/>
    </row>
    <row r="172">
      <c r="F172" s="20"/>
    </row>
    <row r="173">
      <c r="F173" s="20"/>
    </row>
    <row r="174">
      <c r="F174" s="20"/>
    </row>
    <row r="175">
      <c r="F175" s="20"/>
    </row>
    <row r="176">
      <c r="F176" s="20"/>
    </row>
    <row r="177">
      <c r="F177" s="20"/>
    </row>
    <row r="178">
      <c r="F178" s="20"/>
    </row>
    <row r="179">
      <c r="F179" s="20"/>
    </row>
    <row r="180">
      <c r="F180" s="20"/>
    </row>
    <row r="181">
      <c r="F181" s="20"/>
    </row>
    <row r="182">
      <c r="F182" s="20"/>
    </row>
    <row r="183">
      <c r="F183" s="20"/>
    </row>
    <row r="184">
      <c r="F184" s="20"/>
    </row>
    <row r="185">
      <c r="F185" s="20"/>
    </row>
    <row r="186">
      <c r="F186" s="20"/>
    </row>
    <row r="187">
      <c r="F187" s="20"/>
    </row>
    <row r="188">
      <c r="F188" s="20"/>
    </row>
    <row r="189">
      <c r="F189" s="20"/>
    </row>
    <row r="190">
      <c r="F190" s="20"/>
    </row>
    <row r="191">
      <c r="F191" s="20"/>
    </row>
    <row r="192">
      <c r="F192" s="20"/>
    </row>
    <row r="193">
      <c r="F193" s="20"/>
    </row>
    <row r="194">
      <c r="F194" s="20"/>
    </row>
    <row r="195">
      <c r="F195" s="20"/>
    </row>
    <row r="196">
      <c r="F196" s="20"/>
    </row>
    <row r="197">
      <c r="F197" s="20"/>
    </row>
    <row r="198">
      <c r="F198" s="20"/>
    </row>
    <row r="199">
      <c r="F199" s="20"/>
    </row>
    <row r="200">
      <c r="F200" s="20"/>
    </row>
    <row r="201">
      <c r="F201" s="20"/>
    </row>
    <row r="202">
      <c r="F202" s="20"/>
    </row>
    <row r="203">
      <c r="F203" s="20"/>
    </row>
    <row r="204">
      <c r="F204" s="20"/>
    </row>
    <row r="205">
      <c r="F205" s="20"/>
    </row>
    <row r="206">
      <c r="F206" s="20"/>
    </row>
    <row r="207">
      <c r="F207" s="20"/>
    </row>
    <row r="208">
      <c r="F208" s="20"/>
    </row>
    <row r="209">
      <c r="F209" s="20"/>
    </row>
    <row r="210">
      <c r="F210" s="20"/>
    </row>
    <row r="211">
      <c r="F211" s="20"/>
    </row>
    <row r="212">
      <c r="F212" s="20"/>
    </row>
    <row r="213">
      <c r="F213" s="20"/>
    </row>
    <row r="214">
      <c r="F214" s="20"/>
    </row>
    <row r="215">
      <c r="F215" s="20"/>
    </row>
    <row r="216">
      <c r="F216" s="20"/>
    </row>
    <row r="217">
      <c r="F217" s="20"/>
    </row>
    <row r="218">
      <c r="F218" s="20"/>
    </row>
    <row r="219">
      <c r="F219" s="20"/>
    </row>
    <row r="220">
      <c r="F220" s="20"/>
    </row>
    <row r="221">
      <c r="F221" s="20"/>
    </row>
    <row r="222">
      <c r="F222" s="20"/>
    </row>
    <row r="223">
      <c r="F223" s="20"/>
    </row>
    <row r="224">
      <c r="F224" s="20"/>
    </row>
    <row r="225">
      <c r="F225" s="20"/>
    </row>
    <row r="226">
      <c r="F226" s="20"/>
    </row>
    <row r="227">
      <c r="F227" s="20"/>
    </row>
    <row r="228">
      <c r="F228" s="20"/>
    </row>
    <row r="229">
      <c r="F229" s="20"/>
    </row>
    <row r="230">
      <c r="F230" s="20"/>
    </row>
    <row r="231">
      <c r="F231" s="20"/>
    </row>
    <row r="232">
      <c r="F232" s="20"/>
    </row>
    <row r="233">
      <c r="F233" s="20"/>
    </row>
    <row r="234">
      <c r="F234" s="20"/>
    </row>
    <row r="235">
      <c r="F235" s="20"/>
    </row>
    <row r="236">
      <c r="F236" s="20"/>
    </row>
    <row r="237">
      <c r="F237" s="20"/>
    </row>
    <row r="238">
      <c r="F238" s="20"/>
    </row>
    <row r="239">
      <c r="F239" s="20"/>
    </row>
    <row r="240">
      <c r="F240" s="20"/>
    </row>
    <row r="241">
      <c r="F241" s="20"/>
    </row>
    <row r="242">
      <c r="F242" s="20"/>
    </row>
    <row r="243">
      <c r="F243" s="20"/>
    </row>
    <row r="244">
      <c r="F244" s="20"/>
    </row>
    <row r="245">
      <c r="F245" s="20"/>
    </row>
    <row r="246">
      <c r="F246" s="20"/>
    </row>
    <row r="247">
      <c r="F247" s="20"/>
    </row>
    <row r="248">
      <c r="F248" s="20"/>
    </row>
    <row r="249">
      <c r="F249" s="20"/>
    </row>
    <row r="250">
      <c r="F250" s="20"/>
    </row>
    <row r="251">
      <c r="F251" s="20"/>
    </row>
    <row r="252">
      <c r="F252" s="20"/>
    </row>
    <row r="253">
      <c r="F253" s="20"/>
    </row>
    <row r="254">
      <c r="F254" s="20"/>
    </row>
    <row r="255">
      <c r="F255" s="20"/>
    </row>
    <row r="256">
      <c r="F256" s="20"/>
    </row>
    <row r="257">
      <c r="F257" s="20"/>
    </row>
    <row r="258">
      <c r="F258" s="20"/>
    </row>
    <row r="259">
      <c r="F259" s="20"/>
    </row>
    <row r="260">
      <c r="F260" s="20"/>
    </row>
    <row r="261">
      <c r="F261" s="20"/>
    </row>
    <row r="262">
      <c r="F262" s="20"/>
    </row>
    <row r="263">
      <c r="F263" s="20"/>
    </row>
    <row r="264">
      <c r="F264" s="20"/>
    </row>
    <row r="265">
      <c r="F265" s="20"/>
    </row>
    <row r="266">
      <c r="F266" s="20"/>
    </row>
    <row r="267">
      <c r="F267" s="20"/>
    </row>
    <row r="268">
      <c r="F268" s="20"/>
    </row>
    <row r="269">
      <c r="F269" s="20"/>
    </row>
    <row r="270">
      <c r="F270" s="20"/>
    </row>
    <row r="271">
      <c r="F271" s="20"/>
    </row>
    <row r="272">
      <c r="F272" s="20"/>
    </row>
    <row r="273">
      <c r="F273" s="20"/>
    </row>
    <row r="274">
      <c r="F274" s="20"/>
    </row>
    <row r="275">
      <c r="F275" s="20"/>
    </row>
    <row r="276">
      <c r="F276" s="20"/>
    </row>
    <row r="277">
      <c r="F277" s="20"/>
    </row>
    <row r="278">
      <c r="F278" s="20"/>
    </row>
    <row r="279">
      <c r="F279" s="20"/>
    </row>
    <row r="280">
      <c r="F280" s="20"/>
    </row>
    <row r="281">
      <c r="F281" s="20"/>
    </row>
    <row r="282">
      <c r="F282" s="20"/>
    </row>
    <row r="283">
      <c r="F283" s="20"/>
    </row>
    <row r="284">
      <c r="F284" s="20"/>
    </row>
    <row r="285">
      <c r="F285" s="20"/>
    </row>
    <row r="286">
      <c r="F286" s="20"/>
    </row>
    <row r="287">
      <c r="F287" s="20"/>
    </row>
    <row r="288">
      <c r="F288" s="20"/>
    </row>
    <row r="289">
      <c r="F289" s="20"/>
    </row>
    <row r="290">
      <c r="F290" s="20"/>
    </row>
    <row r="291">
      <c r="F291" s="20"/>
    </row>
    <row r="292">
      <c r="F292" s="20"/>
    </row>
    <row r="293">
      <c r="F293" s="20"/>
    </row>
    <row r="294">
      <c r="F294" s="20"/>
    </row>
    <row r="295">
      <c r="F295" s="20"/>
    </row>
    <row r="296">
      <c r="F296" s="20"/>
    </row>
    <row r="297">
      <c r="F297" s="20"/>
    </row>
    <row r="298">
      <c r="F298" s="20"/>
    </row>
    <row r="299">
      <c r="F299" s="20"/>
    </row>
    <row r="300">
      <c r="F300" s="20"/>
    </row>
    <row r="301">
      <c r="F301" s="20"/>
    </row>
    <row r="302">
      <c r="F302" s="20"/>
    </row>
    <row r="303">
      <c r="F303" s="20"/>
    </row>
    <row r="304">
      <c r="F304" s="20"/>
    </row>
    <row r="305">
      <c r="F305" s="20"/>
    </row>
    <row r="306">
      <c r="F306" s="20"/>
    </row>
    <row r="307">
      <c r="F307" s="20"/>
    </row>
    <row r="308">
      <c r="F308" s="20"/>
    </row>
    <row r="309">
      <c r="F309" s="20"/>
    </row>
    <row r="310">
      <c r="F310" s="20"/>
    </row>
    <row r="311">
      <c r="F311" s="20"/>
    </row>
    <row r="312">
      <c r="F312" s="20"/>
    </row>
    <row r="313">
      <c r="F313" s="20"/>
    </row>
    <row r="314">
      <c r="F314" s="20"/>
    </row>
    <row r="315">
      <c r="F315" s="20"/>
    </row>
    <row r="316">
      <c r="F316" s="20"/>
    </row>
    <row r="317">
      <c r="F317" s="20"/>
    </row>
    <row r="318">
      <c r="F318" s="20"/>
    </row>
    <row r="319">
      <c r="F319" s="20"/>
    </row>
    <row r="320">
      <c r="F320" s="20"/>
    </row>
    <row r="321">
      <c r="F321" s="20"/>
    </row>
    <row r="322">
      <c r="F322" s="20"/>
    </row>
    <row r="323">
      <c r="F323" s="20"/>
    </row>
    <row r="324">
      <c r="F324" s="20"/>
    </row>
    <row r="325">
      <c r="F325" s="20"/>
    </row>
    <row r="326">
      <c r="F326" s="20"/>
    </row>
    <row r="327">
      <c r="F327" s="20"/>
    </row>
    <row r="328">
      <c r="F328" s="20"/>
    </row>
    <row r="329">
      <c r="F329" s="20"/>
    </row>
    <row r="330">
      <c r="F330" s="20"/>
    </row>
    <row r="331">
      <c r="F331" s="20"/>
    </row>
    <row r="332">
      <c r="F332" s="20"/>
    </row>
    <row r="333">
      <c r="F333" s="20"/>
    </row>
    <row r="334">
      <c r="F334" s="20"/>
    </row>
    <row r="335">
      <c r="F335" s="20"/>
    </row>
    <row r="336">
      <c r="F336" s="20"/>
    </row>
    <row r="337">
      <c r="F337" s="20"/>
    </row>
    <row r="338">
      <c r="F338" s="20"/>
    </row>
    <row r="339">
      <c r="F339" s="20"/>
    </row>
    <row r="340">
      <c r="F340" s="20"/>
    </row>
    <row r="341">
      <c r="F341" s="20"/>
    </row>
    <row r="342">
      <c r="F342" s="20"/>
    </row>
    <row r="343">
      <c r="F343" s="20"/>
    </row>
    <row r="344">
      <c r="F344" s="20"/>
    </row>
    <row r="345">
      <c r="F345" s="20"/>
    </row>
    <row r="346">
      <c r="F346" s="20"/>
    </row>
    <row r="347">
      <c r="F347" s="20"/>
    </row>
    <row r="348">
      <c r="F348" s="20"/>
    </row>
    <row r="349">
      <c r="F349" s="20"/>
    </row>
    <row r="350">
      <c r="F350" s="20"/>
    </row>
    <row r="351">
      <c r="F351" s="20"/>
    </row>
    <row r="352">
      <c r="F352" s="20"/>
    </row>
    <row r="353">
      <c r="F353" s="20"/>
    </row>
    <row r="354">
      <c r="F354" s="20"/>
    </row>
    <row r="355">
      <c r="F355" s="20"/>
    </row>
    <row r="356">
      <c r="F356" s="20"/>
    </row>
    <row r="357">
      <c r="F357" s="20"/>
    </row>
    <row r="358">
      <c r="F358" s="20"/>
    </row>
    <row r="359">
      <c r="F359" s="20"/>
    </row>
    <row r="360">
      <c r="F360" s="20"/>
    </row>
    <row r="361">
      <c r="F361" s="20"/>
    </row>
    <row r="362">
      <c r="F362" s="20"/>
    </row>
    <row r="363">
      <c r="F363" s="20"/>
    </row>
    <row r="364">
      <c r="F364" s="20"/>
    </row>
    <row r="365">
      <c r="F365" s="20"/>
    </row>
    <row r="366">
      <c r="F366" s="20"/>
    </row>
    <row r="367">
      <c r="F367" s="20"/>
    </row>
    <row r="368">
      <c r="F368" s="20"/>
    </row>
    <row r="369">
      <c r="F369" s="20"/>
    </row>
    <row r="370">
      <c r="F370" s="20"/>
    </row>
    <row r="371">
      <c r="F371" s="20"/>
    </row>
    <row r="372">
      <c r="F372" s="20"/>
    </row>
    <row r="373">
      <c r="F373" s="20"/>
    </row>
    <row r="374">
      <c r="F374" s="20"/>
    </row>
    <row r="375">
      <c r="F375" s="20"/>
    </row>
    <row r="376">
      <c r="F376" s="20"/>
    </row>
    <row r="377">
      <c r="F377" s="20"/>
    </row>
    <row r="378">
      <c r="F378" s="20"/>
    </row>
    <row r="379">
      <c r="F379" s="20"/>
    </row>
    <row r="380">
      <c r="F380" s="20"/>
    </row>
    <row r="381">
      <c r="F381" s="20"/>
    </row>
    <row r="382">
      <c r="F382" s="20"/>
    </row>
    <row r="383">
      <c r="F383" s="20"/>
    </row>
    <row r="384">
      <c r="F384" s="20"/>
    </row>
    <row r="385">
      <c r="F385" s="20"/>
    </row>
    <row r="386">
      <c r="F386" s="20"/>
    </row>
    <row r="387">
      <c r="F387" s="20"/>
    </row>
    <row r="388">
      <c r="F388" s="20"/>
    </row>
    <row r="389">
      <c r="F389" s="20"/>
    </row>
    <row r="390">
      <c r="F390" s="20"/>
    </row>
    <row r="391">
      <c r="F391" s="20"/>
    </row>
    <row r="392">
      <c r="F392" s="20"/>
    </row>
    <row r="393">
      <c r="F393" s="20"/>
    </row>
    <row r="394">
      <c r="F394" s="20"/>
    </row>
    <row r="395">
      <c r="F395" s="20"/>
    </row>
    <row r="396">
      <c r="F396" s="20"/>
    </row>
    <row r="397">
      <c r="F397" s="20"/>
    </row>
    <row r="398">
      <c r="F398" s="20"/>
    </row>
    <row r="399">
      <c r="F399" s="20"/>
    </row>
    <row r="400">
      <c r="F400" s="20"/>
    </row>
    <row r="401">
      <c r="F401" s="20"/>
    </row>
    <row r="402">
      <c r="F402" s="20"/>
    </row>
    <row r="403">
      <c r="F403" s="20"/>
    </row>
    <row r="404">
      <c r="F404" s="20"/>
    </row>
    <row r="405">
      <c r="F405" s="20"/>
    </row>
    <row r="406">
      <c r="F406" s="20"/>
    </row>
    <row r="407">
      <c r="F407" s="20"/>
    </row>
    <row r="408">
      <c r="F408" s="20"/>
    </row>
    <row r="409">
      <c r="F409" s="20"/>
    </row>
    <row r="410">
      <c r="F410" s="20"/>
    </row>
    <row r="411">
      <c r="F411" s="20"/>
    </row>
    <row r="412">
      <c r="F412" s="20"/>
    </row>
    <row r="413">
      <c r="F413" s="20"/>
    </row>
    <row r="414">
      <c r="F414" s="20"/>
    </row>
    <row r="415">
      <c r="F415" s="20"/>
    </row>
    <row r="416">
      <c r="F416" s="20"/>
    </row>
    <row r="417">
      <c r="F417" s="20"/>
    </row>
    <row r="418">
      <c r="F418" s="20"/>
    </row>
    <row r="419">
      <c r="F419" s="20"/>
    </row>
    <row r="420">
      <c r="F420" s="20"/>
    </row>
    <row r="421">
      <c r="F421" s="20"/>
    </row>
    <row r="422">
      <c r="F422" s="20"/>
    </row>
    <row r="423">
      <c r="F423" s="20"/>
    </row>
    <row r="424">
      <c r="F424" s="20"/>
    </row>
    <row r="425">
      <c r="F425" s="20"/>
    </row>
    <row r="426">
      <c r="F426" s="20"/>
    </row>
    <row r="427">
      <c r="F427" s="20"/>
    </row>
    <row r="428">
      <c r="F428" s="20"/>
    </row>
    <row r="429">
      <c r="F429" s="20"/>
    </row>
    <row r="430">
      <c r="F430" s="20"/>
    </row>
    <row r="431">
      <c r="F431" s="20"/>
    </row>
    <row r="432">
      <c r="F432" s="20"/>
    </row>
    <row r="433">
      <c r="F433" s="20"/>
    </row>
    <row r="434">
      <c r="F434" s="20"/>
    </row>
    <row r="435">
      <c r="F435" s="20"/>
    </row>
    <row r="436">
      <c r="F436" s="20"/>
    </row>
    <row r="437">
      <c r="F437" s="20"/>
    </row>
    <row r="438">
      <c r="F438" s="20"/>
    </row>
    <row r="439">
      <c r="F439" s="20"/>
    </row>
    <row r="440">
      <c r="F440" s="20"/>
    </row>
    <row r="441">
      <c r="F441" s="20"/>
    </row>
    <row r="442">
      <c r="F442" s="20"/>
    </row>
    <row r="443">
      <c r="F443" s="20"/>
    </row>
    <row r="444">
      <c r="F444" s="20"/>
    </row>
    <row r="445">
      <c r="F445" s="20"/>
    </row>
    <row r="446">
      <c r="F446" s="20"/>
    </row>
    <row r="447">
      <c r="F447" s="20"/>
    </row>
    <row r="448">
      <c r="F448" s="20"/>
    </row>
    <row r="449">
      <c r="F449" s="20"/>
    </row>
    <row r="450">
      <c r="F450" s="20"/>
    </row>
    <row r="451">
      <c r="F451" s="20"/>
    </row>
    <row r="452">
      <c r="F452" s="20"/>
    </row>
    <row r="453">
      <c r="F453" s="20"/>
    </row>
    <row r="454">
      <c r="F454" s="20"/>
    </row>
    <row r="455">
      <c r="F455" s="20"/>
    </row>
    <row r="456">
      <c r="F456" s="20"/>
    </row>
    <row r="457">
      <c r="F457" s="20"/>
    </row>
    <row r="458">
      <c r="F458" s="20"/>
    </row>
    <row r="459">
      <c r="F459" s="20"/>
    </row>
    <row r="460">
      <c r="F460" s="20"/>
    </row>
    <row r="461">
      <c r="F461" s="20"/>
    </row>
    <row r="462">
      <c r="F462" s="20"/>
    </row>
    <row r="463">
      <c r="F463" s="20"/>
    </row>
    <row r="464">
      <c r="F464" s="20"/>
    </row>
    <row r="465">
      <c r="F465" s="20"/>
    </row>
    <row r="466">
      <c r="F466" s="20"/>
    </row>
    <row r="467">
      <c r="F467" s="20"/>
    </row>
    <row r="468">
      <c r="F468" s="20"/>
    </row>
    <row r="469">
      <c r="F469" s="20"/>
    </row>
    <row r="470">
      <c r="F470" s="20"/>
    </row>
    <row r="471">
      <c r="F471" s="20"/>
    </row>
    <row r="472">
      <c r="F472" s="20"/>
    </row>
    <row r="473">
      <c r="F473" s="20"/>
    </row>
    <row r="474">
      <c r="F474" s="20"/>
    </row>
    <row r="475">
      <c r="F475" s="20"/>
    </row>
    <row r="476">
      <c r="F476" s="20"/>
    </row>
    <row r="477">
      <c r="F477" s="20"/>
    </row>
    <row r="478">
      <c r="F478" s="20"/>
    </row>
    <row r="479">
      <c r="F479" s="20"/>
    </row>
    <row r="480">
      <c r="F480" s="20"/>
    </row>
    <row r="481">
      <c r="F481" s="20"/>
    </row>
    <row r="482">
      <c r="F482" s="20"/>
    </row>
    <row r="483">
      <c r="F483" s="20"/>
    </row>
    <row r="484">
      <c r="F484" s="20"/>
    </row>
    <row r="485">
      <c r="F485" s="20"/>
    </row>
    <row r="486">
      <c r="F486" s="20"/>
    </row>
    <row r="487">
      <c r="F487" s="20"/>
    </row>
    <row r="488">
      <c r="F488" s="20"/>
    </row>
    <row r="489">
      <c r="F489" s="20"/>
    </row>
    <row r="490">
      <c r="F490" s="20"/>
    </row>
    <row r="491">
      <c r="F491" s="20"/>
    </row>
    <row r="492">
      <c r="F492" s="20"/>
    </row>
    <row r="493">
      <c r="F493" s="20"/>
    </row>
    <row r="494">
      <c r="F494" s="20"/>
    </row>
    <row r="495">
      <c r="F495" s="20"/>
    </row>
    <row r="496">
      <c r="F496" s="20"/>
    </row>
    <row r="497">
      <c r="F497" s="20"/>
    </row>
    <row r="498">
      <c r="F498" s="20"/>
    </row>
    <row r="499">
      <c r="F499" s="20"/>
    </row>
    <row r="500">
      <c r="F500" s="20"/>
    </row>
    <row r="501">
      <c r="F501" s="20"/>
    </row>
    <row r="502">
      <c r="F502" s="20"/>
    </row>
    <row r="503">
      <c r="F503" s="20"/>
    </row>
    <row r="504">
      <c r="F504" s="20"/>
    </row>
    <row r="505">
      <c r="F505" s="20"/>
    </row>
    <row r="506">
      <c r="F506" s="20"/>
    </row>
    <row r="507">
      <c r="F507" s="20"/>
    </row>
    <row r="508">
      <c r="F508" s="20"/>
    </row>
    <row r="509">
      <c r="F509" s="20"/>
    </row>
    <row r="510">
      <c r="F510" s="20"/>
    </row>
    <row r="511">
      <c r="F511" s="20"/>
    </row>
    <row r="512">
      <c r="F512" s="20"/>
    </row>
    <row r="513">
      <c r="F513" s="20"/>
    </row>
    <row r="514">
      <c r="F514" s="20"/>
    </row>
    <row r="515">
      <c r="F515" s="20"/>
    </row>
    <row r="516">
      <c r="F516" s="20"/>
    </row>
    <row r="517">
      <c r="F517" s="20"/>
    </row>
    <row r="518">
      <c r="F518" s="20"/>
    </row>
    <row r="519">
      <c r="F519" s="20"/>
    </row>
    <row r="520">
      <c r="F520" s="20"/>
    </row>
    <row r="521">
      <c r="F521" s="20"/>
    </row>
    <row r="522">
      <c r="F522" s="20"/>
    </row>
    <row r="523">
      <c r="F523" s="20"/>
    </row>
    <row r="524">
      <c r="F524" s="20"/>
    </row>
    <row r="525">
      <c r="F525" s="20"/>
    </row>
    <row r="526">
      <c r="F526" s="20"/>
    </row>
    <row r="527">
      <c r="F527" s="20"/>
    </row>
    <row r="528">
      <c r="F528" s="20"/>
    </row>
    <row r="529">
      <c r="F529" s="20"/>
    </row>
    <row r="530">
      <c r="F530" s="20"/>
    </row>
    <row r="531">
      <c r="F531" s="20"/>
    </row>
    <row r="532">
      <c r="F532" s="20"/>
    </row>
    <row r="533">
      <c r="F533" s="20"/>
    </row>
    <row r="534">
      <c r="F534" s="20"/>
    </row>
    <row r="535">
      <c r="F535" s="20"/>
    </row>
    <row r="536">
      <c r="F536" s="20"/>
    </row>
    <row r="537">
      <c r="F537" s="20"/>
    </row>
    <row r="538">
      <c r="F538" s="20"/>
    </row>
    <row r="539">
      <c r="F539" s="20"/>
    </row>
    <row r="540">
      <c r="F540" s="20"/>
    </row>
    <row r="541">
      <c r="F541" s="20"/>
    </row>
    <row r="542">
      <c r="F542" s="20"/>
    </row>
    <row r="543">
      <c r="F543" s="20"/>
    </row>
    <row r="544">
      <c r="F544" s="20"/>
    </row>
    <row r="545">
      <c r="F545" s="20"/>
    </row>
    <row r="546">
      <c r="F546" s="20"/>
    </row>
    <row r="547">
      <c r="F547" s="20"/>
    </row>
    <row r="548">
      <c r="F548" s="20"/>
    </row>
    <row r="549">
      <c r="F549" s="20"/>
    </row>
    <row r="550">
      <c r="F550" s="20"/>
    </row>
    <row r="551">
      <c r="F551" s="20"/>
    </row>
    <row r="552">
      <c r="F552" s="20"/>
    </row>
    <row r="553">
      <c r="F553" s="20"/>
    </row>
    <row r="554">
      <c r="F554" s="20"/>
    </row>
    <row r="555">
      <c r="F555" s="20"/>
    </row>
    <row r="556">
      <c r="F556" s="20"/>
    </row>
    <row r="557">
      <c r="F557" s="20"/>
    </row>
    <row r="558">
      <c r="F558" s="20"/>
    </row>
    <row r="559">
      <c r="F559" s="20"/>
    </row>
    <row r="560">
      <c r="F560" s="20"/>
    </row>
    <row r="561">
      <c r="F561" s="20"/>
    </row>
    <row r="562">
      <c r="F562" s="20"/>
    </row>
    <row r="563">
      <c r="F563" s="20"/>
    </row>
    <row r="564">
      <c r="F564" s="20"/>
    </row>
    <row r="565">
      <c r="F565" s="20"/>
    </row>
    <row r="566">
      <c r="F566" s="20"/>
    </row>
    <row r="567">
      <c r="F567" s="20"/>
    </row>
    <row r="568">
      <c r="F568" s="20"/>
    </row>
    <row r="569">
      <c r="F569" s="20"/>
    </row>
    <row r="570">
      <c r="F570" s="20"/>
    </row>
    <row r="571">
      <c r="F571" s="20"/>
    </row>
    <row r="572">
      <c r="F572" s="20"/>
    </row>
    <row r="573">
      <c r="F573" s="20"/>
    </row>
    <row r="574">
      <c r="F574" s="20"/>
    </row>
    <row r="575">
      <c r="F575" s="20"/>
    </row>
    <row r="576">
      <c r="F576" s="20"/>
    </row>
    <row r="577">
      <c r="F577" s="20"/>
    </row>
    <row r="578">
      <c r="F578" s="20"/>
    </row>
    <row r="579">
      <c r="F579" s="20"/>
    </row>
    <row r="580">
      <c r="F580" s="20"/>
    </row>
    <row r="581">
      <c r="F581" s="20"/>
    </row>
    <row r="582">
      <c r="F582" s="20"/>
    </row>
    <row r="583">
      <c r="F583" s="20"/>
    </row>
    <row r="584">
      <c r="F584" s="20"/>
    </row>
    <row r="585">
      <c r="F585" s="20"/>
    </row>
    <row r="586">
      <c r="F586" s="20"/>
    </row>
    <row r="587">
      <c r="F587" s="20"/>
    </row>
    <row r="588">
      <c r="F588" s="20"/>
    </row>
    <row r="589">
      <c r="F589" s="20"/>
    </row>
    <row r="590">
      <c r="F590" s="20"/>
    </row>
    <row r="591">
      <c r="F591" s="20"/>
    </row>
    <row r="592">
      <c r="F592" s="20"/>
    </row>
    <row r="593">
      <c r="F593" s="20"/>
    </row>
    <row r="594">
      <c r="F594" s="20"/>
    </row>
    <row r="595">
      <c r="F595" s="20"/>
    </row>
    <row r="596">
      <c r="F596" s="20"/>
    </row>
    <row r="597">
      <c r="F597" s="20"/>
    </row>
    <row r="598">
      <c r="F598" s="20"/>
    </row>
    <row r="599">
      <c r="F599" s="20"/>
    </row>
    <row r="600">
      <c r="F600" s="20"/>
    </row>
    <row r="601">
      <c r="F601" s="20"/>
    </row>
    <row r="602">
      <c r="F602" s="20"/>
    </row>
    <row r="603">
      <c r="F603" s="20"/>
    </row>
    <row r="604">
      <c r="F604" s="20"/>
    </row>
    <row r="605">
      <c r="F605" s="20"/>
    </row>
    <row r="606">
      <c r="F606" s="20"/>
    </row>
    <row r="607">
      <c r="F607" s="20"/>
    </row>
    <row r="608">
      <c r="F608" s="20"/>
    </row>
    <row r="609">
      <c r="F609" s="20"/>
    </row>
    <row r="610">
      <c r="F610" s="20"/>
    </row>
    <row r="611">
      <c r="F611" s="20"/>
    </row>
    <row r="612">
      <c r="F612" s="20"/>
    </row>
    <row r="613">
      <c r="F613" s="20"/>
    </row>
    <row r="614">
      <c r="F614" s="20"/>
    </row>
    <row r="615">
      <c r="F615" s="20"/>
    </row>
    <row r="616">
      <c r="F616" s="20"/>
    </row>
    <row r="617">
      <c r="F617" s="20"/>
    </row>
    <row r="618">
      <c r="F618" s="20"/>
    </row>
    <row r="619">
      <c r="F619" s="20"/>
    </row>
    <row r="620">
      <c r="F620" s="20"/>
    </row>
    <row r="621">
      <c r="F621" s="20"/>
    </row>
    <row r="622">
      <c r="F622" s="20"/>
    </row>
    <row r="623">
      <c r="F623" s="20"/>
    </row>
    <row r="624">
      <c r="F624" s="20"/>
    </row>
    <row r="625">
      <c r="F625" s="20"/>
    </row>
    <row r="626">
      <c r="F626" s="20"/>
    </row>
    <row r="627">
      <c r="F627" s="20"/>
    </row>
    <row r="628">
      <c r="F628" s="20"/>
    </row>
    <row r="629">
      <c r="F629" s="20"/>
    </row>
    <row r="630">
      <c r="F630" s="20"/>
    </row>
    <row r="631">
      <c r="F631" s="20"/>
    </row>
    <row r="632">
      <c r="F632" s="20"/>
    </row>
    <row r="633">
      <c r="F633" s="20"/>
    </row>
    <row r="634">
      <c r="F634" s="20"/>
    </row>
    <row r="635">
      <c r="F635" s="20"/>
    </row>
    <row r="636">
      <c r="F636" s="20"/>
    </row>
    <row r="637">
      <c r="F637" s="20"/>
    </row>
    <row r="638">
      <c r="F638" s="20"/>
    </row>
    <row r="639">
      <c r="F639" s="20"/>
    </row>
    <row r="640">
      <c r="F640" s="20"/>
    </row>
    <row r="641">
      <c r="F641" s="20"/>
    </row>
    <row r="642">
      <c r="F642" s="20"/>
    </row>
    <row r="643">
      <c r="F643" s="20"/>
    </row>
    <row r="644">
      <c r="F644" s="20"/>
    </row>
    <row r="645">
      <c r="F645" s="20"/>
    </row>
    <row r="646">
      <c r="F646" s="20"/>
    </row>
    <row r="647">
      <c r="F647" s="20"/>
    </row>
    <row r="648">
      <c r="F648" s="20"/>
    </row>
    <row r="649">
      <c r="F649" s="20"/>
    </row>
    <row r="650">
      <c r="F650" s="20"/>
    </row>
    <row r="651">
      <c r="F651" s="20"/>
    </row>
    <row r="652">
      <c r="F652" s="20"/>
    </row>
    <row r="653">
      <c r="F653" s="20"/>
    </row>
    <row r="654">
      <c r="F654" s="20"/>
    </row>
    <row r="655">
      <c r="F655" s="20"/>
    </row>
    <row r="656">
      <c r="F656" s="20"/>
    </row>
    <row r="657">
      <c r="F657" s="20"/>
    </row>
    <row r="658">
      <c r="F658" s="20"/>
    </row>
    <row r="659">
      <c r="F659" s="20"/>
    </row>
    <row r="660">
      <c r="F660" s="20"/>
    </row>
    <row r="661">
      <c r="F661" s="20"/>
    </row>
    <row r="662">
      <c r="F662" s="20"/>
    </row>
    <row r="663">
      <c r="F663" s="20"/>
    </row>
    <row r="664">
      <c r="F664" s="20"/>
    </row>
    <row r="665">
      <c r="F665" s="20"/>
    </row>
    <row r="666">
      <c r="F666" s="20"/>
    </row>
    <row r="667">
      <c r="F667" s="20"/>
    </row>
    <row r="668">
      <c r="F668" s="20"/>
    </row>
    <row r="669">
      <c r="F669" s="20"/>
    </row>
    <row r="670">
      <c r="F670" s="20"/>
    </row>
    <row r="671">
      <c r="F671" s="20"/>
    </row>
    <row r="672">
      <c r="F672" s="20"/>
    </row>
    <row r="673">
      <c r="F673" s="20"/>
    </row>
    <row r="674">
      <c r="F674" s="20"/>
    </row>
    <row r="675">
      <c r="F675" s="20"/>
    </row>
    <row r="676">
      <c r="F676" s="20"/>
    </row>
    <row r="677">
      <c r="F677" s="20"/>
    </row>
    <row r="678">
      <c r="F678" s="20"/>
    </row>
    <row r="679">
      <c r="F679" s="20"/>
    </row>
    <row r="680">
      <c r="F680" s="20"/>
    </row>
    <row r="681">
      <c r="F681" s="20"/>
    </row>
    <row r="682">
      <c r="F682" s="20"/>
    </row>
    <row r="683">
      <c r="F683" s="20"/>
    </row>
    <row r="684">
      <c r="F684" s="20"/>
    </row>
    <row r="685">
      <c r="F685" s="20"/>
    </row>
    <row r="686">
      <c r="F686" s="20"/>
    </row>
    <row r="687">
      <c r="F687" s="20"/>
    </row>
    <row r="688">
      <c r="F688" s="20"/>
    </row>
    <row r="689">
      <c r="F689" s="20"/>
    </row>
    <row r="690">
      <c r="F690" s="20"/>
    </row>
    <row r="691">
      <c r="F691" s="20"/>
    </row>
    <row r="692">
      <c r="F692" s="20"/>
    </row>
    <row r="693">
      <c r="F693" s="20"/>
    </row>
    <row r="694">
      <c r="F694" s="20"/>
    </row>
    <row r="695">
      <c r="F695" s="20"/>
    </row>
    <row r="696">
      <c r="F696" s="20"/>
    </row>
    <row r="697">
      <c r="F697" s="20"/>
    </row>
    <row r="698">
      <c r="F698" s="20"/>
    </row>
    <row r="699">
      <c r="F699" s="20"/>
    </row>
    <row r="700">
      <c r="F700" s="20"/>
    </row>
    <row r="701">
      <c r="F701" s="20"/>
    </row>
    <row r="702">
      <c r="F702" s="20"/>
    </row>
    <row r="703">
      <c r="F703" s="20"/>
    </row>
    <row r="704">
      <c r="F704" s="20"/>
    </row>
    <row r="705">
      <c r="F705" s="20"/>
    </row>
    <row r="706">
      <c r="F706" s="20"/>
    </row>
    <row r="707">
      <c r="F707" s="20"/>
    </row>
    <row r="708">
      <c r="F708" s="20"/>
    </row>
    <row r="709">
      <c r="F709" s="20"/>
    </row>
    <row r="710">
      <c r="F710" s="20"/>
    </row>
    <row r="711">
      <c r="F711" s="20"/>
    </row>
    <row r="712">
      <c r="F712" s="20"/>
    </row>
    <row r="713">
      <c r="F713" s="20"/>
    </row>
    <row r="714">
      <c r="F714" s="20"/>
    </row>
    <row r="715">
      <c r="F715" s="20"/>
    </row>
    <row r="716">
      <c r="F716" s="20"/>
    </row>
    <row r="717">
      <c r="F717" s="20"/>
    </row>
    <row r="718">
      <c r="F718" s="20"/>
    </row>
    <row r="719">
      <c r="F719" s="20"/>
    </row>
    <row r="720">
      <c r="F720" s="20"/>
    </row>
    <row r="721">
      <c r="F721" s="20"/>
    </row>
    <row r="722">
      <c r="F722" s="20"/>
    </row>
    <row r="723">
      <c r="F723" s="20"/>
    </row>
    <row r="724">
      <c r="F724" s="20"/>
    </row>
    <row r="725">
      <c r="F725" s="20"/>
    </row>
    <row r="726">
      <c r="F726" s="20"/>
    </row>
    <row r="727">
      <c r="F727" s="20"/>
    </row>
    <row r="728">
      <c r="F728" s="20"/>
    </row>
    <row r="729">
      <c r="F729" s="20"/>
    </row>
    <row r="730">
      <c r="F730" s="20"/>
    </row>
    <row r="731">
      <c r="F731" s="20"/>
    </row>
    <row r="732">
      <c r="F732" s="20"/>
    </row>
    <row r="733">
      <c r="F733" s="20"/>
    </row>
    <row r="734">
      <c r="F734" s="20"/>
    </row>
    <row r="735">
      <c r="F735" s="20"/>
    </row>
    <row r="736">
      <c r="F736" s="20"/>
    </row>
    <row r="737">
      <c r="F737" s="20"/>
    </row>
    <row r="738">
      <c r="F738" s="20"/>
    </row>
    <row r="739">
      <c r="F739" s="20"/>
    </row>
    <row r="740">
      <c r="F740" s="20"/>
    </row>
    <row r="741">
      <c r="F741" s="20"/>
    </row>
    <row r="742">
      <c r="F742" s="20"/>
    </row>
    <row r="743">
      <c r="F743" s="20"/>
    </row>
    <row r="744">
      <c r="F744" s="20"/>
    </row>
    <row r="745">
      <c r="F745" s="20"/>
    </row>
    <row r="746">
      <c r="F746" s="20"/>
    </row>
    <row r="747">
      <c r="F747" s="20"/>
    </row>
    <row r="748">
      <c r="F748" s="20"/>
    </row>
    <row r="749">
      <c r="F749" s="20"/>
    </row>
    <row r="750">
      <c r="F750" s="20"/>
    </row>
    <row r="751">
      <c r="F751" s="20"/>
    </row>
    <row r="752">
      <c r="F752" s="20"/>
    </row>
    <row r="753">
      <c r="F753" s="20"/>
    </row>
    <row r="754">
      <c r="F754" s="20"/>
    </row>
    <row r="755">
      <c r="F755" s="20"/>
    </row>
    <row r="756">
      <c r="F756" s="20"/>
    </row>
    <row r="757">
      <c r="F757" s="20"/>
    </row>
    <row r="758">
      <c r="F758" s="20"/>
    </row>
    <row r="759">
      <c r="F759" s="20"/>
    </row>
    <row r="760">
      <c r="F760" s="20"/>
    </row>
    <row r="761">
      <c r="F761" s="20"/>
    </row>
    <row r="762">
      <c r="F762" s="20"/>
    </row>
    <row r="763">
      <c r="F763" s="20"/>
    </row>
    <row r="764">
      <c r="F764" s="20"/>
    </row>
    <row r="765">
      <c r="F765" s="20"/>
    </row>
    <row r="766">
      <c r="F766" s="20"/>
    </row>
    <row r="767">
      <c r="F767" s="20"/>
    </row>
    <row r="768">
      <c r="F768" s="20"/>
    </row>
    <row r="769">
      <c r="F769" s="20"/>
    </row>
    <row r="770">
      <c r="F770" s="20"/>
    </row>
    <row r="771">
      <c r="F771" s="20"/>
    </row>
    <row r="772">
      <c r="F772" s="20"/>
    </row>
    <row r="773">
      <c r="F773" s="20"/>
    </row>
    <row r="774">
      <c r="F774" s="20"/>
    </row>
    <row r="775">
      <c r="F775" s="20"/>
    </row>
    <row r="776">
      <c r="F776" s="20"/>
    </row>
    <row r="777">
      <c r="F777" s="20"/>
    </row>
    <row r="778">
      <c r="F778" s="20"/>
    </row>
    <row r="779">
      <c r="F779" s="20"/>
    </row>
    <row r="780">
      <c r="F780" s="20"/>
    </row>
    <row r="781">
      <c r="F781" s="20"/>
    </row>
    <row r="782">
      <c r="F782" s="20"/>
    </row>
    <row r="783">
      <c r="F783" s="20"/>
    </row>
    <row r="784">
      <c r="F784" s="20"/>
    </row>
    <row r="785">
      <c r="F785" s="20"/>
    </row>
    <row r="786">
      <c r="F786" s="20"/>
    </row>
    <row r="787">
      <c r="F787" s="20"/>
    </row>
    <row r="788">
      <c r="F788" s="20"/>
    </row>
    <row r="789">
      <c r="F789" s="20"/>
    </row>
    <row r="790">
      <c r="F790" s="20"/>
    </row>
    <row r="791">
      <c r="F791" s="20"/>
    </row>
    <row r="792">
      <c r="F792" s="20"/>
    </row>
    <row r="793">
      <c r="F793" s="20"/>
    </row>
    <row r="794">
      <c r="F794" s="20"/>
    </row>
    <row r="795">
      <c r="F795" s="20"/>
    </row>
    <row r="796">
      <c r="F796" s="20"/>
    </row>
    <row r="797">
      <c r="F797" s="20"/>
    </row>
    <row r="798">
      <c r="F798" s="20"/>
    </row>
    <row r="799">
      <c r="F799" s="20"/>
    </row>
    <row r="800">
      <c r="F800" s="20"/>
    </row>
    <row r="801">
      <c r="F801" s="20"/>
    </row>
    <row r="802">
      <c r="F802" s="20"/>
    </row>
    <row r="803">
      <c r="F803" s="20"/>
    </row>
    <row r="804">
      <c r="F804" s="20"/>
    </row>
    <row r="805">
      <c r="F805" s="20"/>
    </row>
    <row r="806">
      <c r="F806" s="20"/>
    </row>
    <row r="807">
      <c r="F807" s="20"/>
    </row>
    <row r="808">
      <c r="F808" s="20"/>
    </row>
    <row r="809">
      <c r="F809" s="20"/>
    </row>
    <row r="810">
      <c r="F810" s="20"/>
    </row>
    <row r="811">
      <c r="F811" s="20"/>
    </row>
    <row r="812">
      <c r="F812" s="20"/>
    </row>
    <row r="813">
      <c r="F813" s="20"/>
    </row>
    <row r="814">
      <c r="F814" s="20"/>
    </row>
    <row r="815">
      <c r="F815" s="20"/>
    </row>
    <row r="816">
      <c r="F816" s="20"/>
    </row>
    <row r="817">
      <c r="F817" s="20"/>
    </row>
    <row r="818">
      <c r="F818" s="20"/>
    </row>
    <row r="819">
      <c r="F819" s="20"/>
    </row>
    <row r="820">
      <c r="F820" s="20"/>
    </row>
    <row r="821">
      <c r="F821" s="20"/>
    </row>
    <row r="822">
      <c r="F822" s="20"/>
    </row>
    <row r="823">
      <c r="F823" s="20"/>
    </row>
    <row r="824">
      <c r="F824" s="20"/>
    </row>
    <row r="825">
      <c r="F825" s="20"/>
    </row>
    <row r="826">
      <c r="F826" s="20"/>
    </row>
    <row r="827">
      <c r="F827" s="20"/>
    </row>
    <row r="828">
      <c r="F828" s="20"/>
    </row>
    <row r="829">
      <c r="F829" s="20"/>
    </row>
    <row r="830">
      <c r="F830" s="20"/>
    </row>
    <row r="831">
      <c r="F831" s="20"/>
    </row>
    <row r="832">
      <c r="F832" s="20"/>
    </row>
    <row r="833">
      <c r="F833" s="20"/>
    </row>
    <row r="834">
      <c r="F834" s="20"/>
    </row>
    <row r="835">
      <c r="F835" s="20"/>
    </row>
    <row r="836">
      <c r="F836" s="20"/>
    </row>
    <row r="837">
      <c r="F837" s="20"/>
    </row>
    <row r="838">
      <c r="F838" s="20"/>
    </row>
    <row r="839">
      <c r="F839" s="20"/>
    </row>
    <row r="840">
      <c r="F840" s="20"/>
    </row>
    <row r="841">
      <c r="F841" s="20"/>
    </row>
    <row r="842">
      <c r="F842" s="20"/>
    </row>
    <row r="843">
      <c r="F843" s="20"/>
    </row>
    <row r="844">
      <c r="F844" s="20"/>
    </row>
    <row r="845">
      <c r="F845" s="20"/>
    </row>
    <row r="846">
      <c r="F846" s="20"/>
    </row>
    <row r="847">
      <c r="F847" s="20"/>
    </row>
    <row r="848">
      <c r="F848" s="20"/>
    </row>
    <row r="849">
      <c r="F849" s="20"/>
    </row>
    <row r="850">
      <c r="F850" s="20"/>
    </row>
    <row r="851">
      <c r="F851" s="20"/>
    </row>
    <row r="852">
      <c r="F852" s="20"/>
    </row>
    <row r="853">
      <c r="F853" s="20"/>
    </row>
    <row r="854">
      <c r="F854" s="20"/>
    </row>
    <row r="855">
      <c r="F855" s="20"/>
    </row>
    <row r="856">
      <c r="F856" s="20"/>
    </row>
    <row r="857">
      <c r="F857" s="20"/>
    </row>
    <row r="858">
      <c r="F858" s="20"/>
    </row>
    <row r="859">
      <c r="F859" s="20"/>
    </row>
    <row r="860">
      <c r="F860" s="20"/>
    </row>
    <row r="861">
      <c r="F861" s="20"/>
    </row>
    <row r="862">
      <c r="F862" s="20"/>
    </row>
    <row r="863">
      <c r="F863" s="20"/>
    </row>
    <row r="864">
      <c r="F864" s="20"/>
    </row>
    <row r="865">
      <c r="F865" s="20"/>
    </row>
    <row r="866">
      <c r="F866" s="20"/>
    </row>
    <row r="867">
      <c r="F867" s="20"/>
    </row>
    <row r="868">
      <c r="F868" s="20"/>
    </row>
    <row r="869">
      <c r="F869" s="20"/>
    </row>
    <row r="870">
      <c r="F870" s="20"/>
    </row>
    <row r="871">
      <c r="F871" s="20"/>
    </row>
    <row r="872">
      <c r="F872" s="20"/>
    </row>
    <row r="873">
      <c r="F873" s="20"/>
    </row>
    <row r="874">
      <c r="F874" s="20"/>
    </row>
    <row r="875">
      <c r="F875" s="20"/>
    </row>
    <row r="876">
      <c r="F876" s="20"/>
    </row>
    <row r="877">
      <c r="F877" s="20"/>
    </row>
    <row r="878">
      <c r="F878" s="20"/>
    </row>
    <row r="879">
      <c r="F879" s="20"/>
    </row>
    <row r="880">
      <c r="F880" s="20"/>
    </row>
    <row r="881">
      <c r="F881" s="20"/>
    </row>
    <row r="882">
      <c r="F882" s="20"/>
    </row>
    <row r="883">
      <c r="F883" s="20"/>
    </row>
    <row r="884">
      <c r="F884" s="20"/>
    </row>
    <row r="885">
      <c r="F885" s="20"/>
    </row>
    <row r="886">
      <c r="F886" s="20"/>
    </row>
    <row r="887">
      <c r="F887" s="20"/>
    </row>
    <row r="888">
      <c r="F888" s="20"/>
    </row>
    <row r="889">
      <c r="F889" s="20"/>
    </row>
    <row r="890">
      <c r="F890" s="20"/>
    </row>
    <row r="891">
      <c r="F891" s="20"/>
    </row>
    <row r="892">
      <c r="F892" s="20"/>
    </row>
    <row r="893">
      <c r="F893" s="20"/>
    </row>
    <row r="894">
      <c r="F894" s="20"/>
    </row>
    <row r="895">
      <c r="F895" s="20"/>
    </row>
    <row r="896">
      <c r="F896" s="20"/>
    </row>
    <row r="897">
      <c r="F897" s="20"/>
    </row>
    <row r="898">
      <c r="F898" s="20"/>
    </row>
    <row r="899">
      <c r="F899" s="20"/>
    </row>
    <row r="900">
      <c r="F900" s="20"/>
    </row>
    <row r="901">
      <c r="F901" s="20"/>
    </row>
    <row r="902">
      <c r="F902" s="20"/>
    </row>
    <row r="903">
      <c r="F903" s="20"/>
    </row>
    <row r="904">
      <c r="F904" s="20"/>
    </row>
    <row r="905">
      <c r="F905" s="20"/>
    </row>
    <row r="906">
      <c r="F906" s="20"/>
    </row>
    <row r="907">
      <c r="F907" s="20"/>
    </row>
    <row r="908">
      <c r="F908" s="20"/>
    </row>
    <row r="909">
      <c r="F909" s="20"/>
    </row>
    <row r="910">
      <c r="F910" s="20"/>
    </row>
    <row r="911">
      <c r="F911" s="20"/>
    </row>
    <row r="912">
      <c r="F912" s="20"/>
    </row>
    <row r="913">
      <c r="F913" s="20"/>
    </row>
    <row r="914">
      <c r="F914" s="20"/>
    </row>
    <row r="915">
      <c r="F915" s="20"/>
    </row>
    <row r="916">
      <c r="F916" s="20"/>
    </row>
    <row r="917">
      <c r="F917" s="20"/>
    </row>
    <row r="918">
      <c r="F918" s="20"/>
    </row>
    <row r="919">
      <c r="F919" s="20"/>
    </row>
    <row r="920">
      <c r="F920" s="20"/>
    </row>
    <row r="921">
      <c r="F921" s="20"/>
    </row>
    <row r="922">
      <c r="F922" s="20"/>
    </row>
    <row r="923">
      <c r="F923" s="20"/>
    </row>
    <row r="924">
      <c r="F924" s="20"/>
    </row>
    <row r="925">
      <c r="F925" s="20"/>
    </row>
    <row r="926">
      <c r="F926" s="20"/>
    </row>
    <row r="927">
      <c r="F927" s="20"/>
    </row>
    <row r="928">
      <c r="F928" s="20"/>
    </row>
    <row r="929">
      <c r="F929" s="20"/>
    </row>
    <row r="930">
      <c r="F930" s="20"/>
    </row>
    <row r="931">
      <c r="F931" s="20"/>
    </row>
    <row r="932">
      <c r="F932" s="20"/>
    </row>
    <row r="933">
      <c r="F933" s="20"/>
    </row>
    <row r="934">
      <c r="F934" s="20"/>
    </row>
    <row r="935">
      <c r="F935" s="20"/>
    </row>
    <row r="936">
      <c r="F936" s="20"/>
    </row>
    <row r="937">
      <c r="F937" s="20"/>
    </row>
    <row r="938">
      <c r="F938" s="20"/>
    </row>
    <row r="939">
      <c r="F939" s="20"/>
    </row>
    <row r="940">
      <c r="F940" s="20"/>
    </row>
    <row r="941">
      <c r="F941" s="20"/>
    </row>
    <row r="942">
      <c r="F942" s="20"/>
    </row>
    <row r="943">
      <c r="F943" s="20"/>
    </row>
    <row r="944">
      <c r="F944" s="20"/>
    </row>
    <row r="945">
      <c r="F945" s="20"/>
    </row>
    <row r="946">
      <c r="F946" s="20"/>
    </row>
    <row r="947">
      <c r="F947" s="20"/>
    </row>
    <row r="948">
      <c r="F948" s="20"/>
    </row>
    <row r="949">
      <c r="F949" s="20"/>
    </row>
    <row r="950">
      <c r="F950" s="20"/>
    </row>
    <row r="951">
      <c r="F951" s="20"/>
    </row>
    <row r="952">
      <c r="F952" s="20"/>
    </row>
    <row r="953">
      <c r="F953" s="20"/>
    </row>
    <row r="954">
      <c r="F954" s="20"/>
    </row>
    <row r="955">
      <c r="F955" s="20"/>
    </row>
    <row r="956">
      <c r="F956" s="20"/>
    </row>
    <row r="957">
      <c r="F957" s="20"/>
    </row>
    <row r="958">
      <c r="F958" s="20"/>
    </row>
    <row r="959">
      <c r="F959" s="20"/>
    </row>
    <row r="960">
      <c r="F960" s="20"/>
    </row>
    <row r="961">
      <c r="F961" s="20"/>
    </row>
    <row r="962">
      <c r="F962" s="20"/>
    </row>
    <row r="963">
      <c r="F963" s="20"/>
    </row>
    <row r="964">
      <c r="F964" s="20"/>
    </row>
    <row r="965">
      <c r="F965" s="20"/>
    </row>
    <row r="966">
      <c r="F966" s="20"/>
    </row>
    <row r="967">
      <c r="F967" s="20"/>
    </row>
    <row r="968">
      <c r="F968" s="20"/>
    </row>
    <row r="969">
      <c r="F969" s="20"/>
    </row>
    <row r="970">
      <c r="F970" s="20"/>
    </row>
    <row r="971">
      <c r="F971" s="20"/>
    </row>
    <row r="972">
      <c r="F972" s="20"/>
    </row>
    <row r="973">
      <c r="F973" s="20"/>
    </row>
    <row r="974">
      <c r="F974" s="20"/>
    </row>
    <row r="975">
      <c r="F975" s="20"/>
    </row>
    <row r="976">
      <c r="F976" s="20"/>
    </row>
    <row r="977">
      <c r="F977" s="20"/>
    </row>
    <row r="978">
      <c r="F978" s="20"/>
    </row>
    <row r="979">
      <c r="F979" s="20"/>
    </row>
    <row r="980">
      <c r="F980" s="20"/>
    </row>
    <row r="981">
      <c r="F981" s="20"/>
    </row>
    <row r="982">
      <c r="F982" s="20"/>
    </row>
    <row r="983">
      <c r="F983" s="20"/>
    </row>
    <row r="984">
      <c r="F984" s="20"/>
    </row>
    <row r="985">
      <c r="F985" s="20"/>
    </row>
    <row r="986">
      <c r="F986" s="20"/>
    </row>
    <row r="987">
      <c r="F987" s="20"/>
    </row>
    <row r="988">
      <c r="F988" s="20"/>
    </row>
    <row r="989">
      <c r="F989" s="20"/>
    </row>
    <row r="990">
      <c r="F990" s="20"/>
    </row>
    <row r="991">
      <c r="F991" s="20"/>
    </row>
    <row r="992">
      <c r="F992" s="20"/>
    </row>
    <row r="993">
      <c r="F993" s="20"/>
    </row>
    <row r="994">
      <c r="F994" s="20"/>
    </row>
    <row r="995">
      <c r="F995" s="20"/>
    </row>
    <row r="996">
      <c r="F996" s="20"/>
    </row>
    <row r="997">
      <c r="F997" s="20"/>
    </row>
    <row r="998">
      <c r="F998" s="20"/>
    </row>
    <row r="999">
      <c r="F999" s="20"/>
    </row>
    <row r="1000">
      <c r="F1000" s="20"/>
    </row>
  </sheetData>
  <mergeCells count="8">
    <mergeCell ref="C17:C20"/>
    <mergeCell ref="D17:D20"/>
    <mergeCell ref="E17:E20"/>
    <mergeCell ref="F17:F20"/>
    <mergeCell ref="C27:C28"/>
    <mergeCell ref="D27:D28"/>
    <mergeCell ref="E27:E28"/>
    <mergeCell ref="F27:F28"/>
  </mergeCells>
  <drawing r:id="rId1"/>
</worksheet>
</file>