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6D38A566-65C7-4195-951E-AC5D6AB89526}" xr6:coauthVersionLast="47" xr6:coauthVersionMax="47" xr10:uidLastSave="{00000000-0000-0000-0000-000000000000}"/>
  <bookViews>
    <workbookView xWindow="-110" yWindow="-110" windowWidth="19420" windowHeight="10420" xr2:uid="{F7AB01C9-9591-4175-8402-68F676A903F8}"/>
  </bookViews>
  <sheets>
    <sheet name="Elements" sheetId="2" r:id="rId1"/>
    <sheet name="IW" sheetId="12" r:id="rId2"/>
    <sheet name="Room Key" sheetId="1" r:id="rId3"/>
    <sheet name="Materials" sheetId="5" r:id="rId4"/>
    <sheet name="Element Types" sheetId="3" r:id="rId5"/>
    <sheet name="Effective Area" sheetId="7" r:id="rId6"/>
    <sheet name="U-Value Type" sheetId="11" r:id="rId7"/>
    <sheet name="Insulation" sheetId="13" r:id="rId8"/>
    <sheet name="Inputs" sheetId="4" r:id="rId9"/>
  </sheets>
  <definedNames>
    <definedName name="_xlnm._FilterDatabase" localSheetId="0" hidden="1">Elements!$A$1:$X$13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  <c r="Q5" i="2"/>
  <c r="Q4" i="2"/>
  <c r="D3" i="7" s="1"/>
  <c r="Q3" i="2"/>
  <c r="Q2" i="2"/>
  <c r="B19" i="7"/>
  <c r="B17" i="7"/>
  <c r="D17" i="7"/>
  <c r="B16" i="7"/>
  <c r="B10" i="7"/>
  <c r="D10" i="7"/>
  <c r="D5" i="7"/>
  <c r="D20" i="7"/>
  <c r="B8" i="7"/>
  <c r="D16" i="7"/>
  <c r="D12" i="7"/>
  <c r="D11" i="7"/>
  <c r="H2" i="1"/>
  <c r="D19" i="7"/>
  <c r="D18" i="7"/>
  <c r="B18" i="7"/>
  <c r="D15" i="7"/>
  <c r="B15" i="7"/>
  <c r="D14" i="7"/>
  <c r="B14" i="7"/>
  <c r="D13" i="7"/>
  <c r="B13" i="7"/>
  <c r="B12" i="7"/>
  <c r="B11" i="7"/>
  <c r="D9" i="7"/>
  <c r="B9" i="7"/>
  <c r="G2" i="1"/>
  <c r="D7" i="7"/>
  <c r="B7" i="7"/>
  <c r="F6" i="7"/>
  <c r="B6" i="7"/>
  <c r="D6" i="7"/>
  <c r="B5" i="7"/>
  <c r="D4" i="7"/>
  <c r="B4" i="7"/>
  <c r="B3" i="7"/>
  <c r="M32" i="7"/>
  <c r="M33" i="7"/>
  <c r="M34" i="7"/>
  <c r="M35" i="7"/>
  <c r="M36" i="7"/>
  <c r="M10" i="7" l="1"/>
  <c r="D8" i="7"/>
  <c r="M8" i="7" s="1"/>
  <c r="E3" i="13"/>
  <c r="M29" i="7"/>
  <c r="M31" i="7"/>
  <c r="M30" i="7"/>
  <c r="M27" i="7"/>
  <c r="M25" i="7"/>
  <c r="M21" i="7"/>
  <c r="M28" i="7"/>
  <c r="M26" i="7"/>
  <c r="M24" i="7"/>
  <c r="M19" i="7"/>
  <c r="M18" i="7"/>
  <c r="M23" i="7" l="1"/>
  <c r="E4" i="13"/>
  <c r="M20" i="7"/>
  <c r="M17" i="7"/>
  <c r="M3" i="7"/>
  <c r="M11" i="7"/>
  <c r="M9" i="7"/>
  <c r="M5" i="7"/>
  <c r="M13" i="7"/>
  <c r="M6" i="7" l="1"/>
  <c r="M12" i="7"/>
  <c r="M22" i="7"/>
  <c r="M14" i="7" s="1"/>
  <c r="M16" i="7"/>
  <c r="B8" i="4"/>
  <c r="B21" i="4"/>
  <c r="M7" i="7"/>
  <c r="M15" i="7" l="1"/>
  <c r="G3" i="13"/>
  <c r="F3" i="13"/>
  <c r="M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tc={574BE56F-0134-4C0A-8104-6D0794A6681F}</author>
  </authors>
  <commentList>
    <comment ref="A5" authorId="0" shapeId="0" xr:uid="{574BE56F-0134-4C0A-8104-6D0794A6681F}">
      <text>
        <t>[Threaded comment]
Your version of Excel allows you to read this threaded comment; however, any edits to it will get removed if the file is opened in a newer version of Excel. Learn more: https://go.microsoft.com/fwlink/?linkid=870924
Comment:
    door from G0.1 Hallway is attached to garage</t>
      </text>
    </comment>
  </commentList>
</comments>
</file>

<file path=xl/sharedStrings.xml><?xml version="1.0" encoding="utf-8"?>
<sst xmlns="http://schemas.openxmlformats.org/spreadsheetml/2006/main" count="482" uniqueCount="281">
  <si>
    <t>Variable Name</t>
  </si>
  <si>
    <t>Value</t>
  </si>
  <si>
    <t>Description</t>
  </si>
  <si>
    <t>Kpc</t>
  </si>
  <si>
    <t>cooling Kp value</t>
  </si>
  <si>
    <t>Kpf</t>
  </si>
  <si>
    <t>free cooling Kp value</t>
  </si>
  <si>
    <t>Kph</t>
  </si>
  <si>
    <t>heating Kp value</t>
  </si>
  <si>
    <t>dt</t>
  </si>
  <si>
    <t>time step for solver (s)</t>
  </si>
  <si>
    <t>T_cooling</t>
  </si>
  <si>
    <t>cooling temperature set point (C)</t>
  </si>
  <si>
    <t>T_heating</t>
  </si>
  <si>
    <t>heating temperture set point (C)</t>
  </si>
  <si>
    <t>Tm</t>
  </si>
  <si>
    <t>Mean temp for radiative exchange (K)</t>
  </si>
  <si>
    <t>ACH</t>
  </si>
  <si>
    <t>no. of air change in volume per hour (h^-1)</t>
  </si>
  <si>
    <t>h_in</t>
  </si>
  <si>
    <t>internal convection coefficient (W/m^2K)</t>
  </si>
  <si>
    <t>h_out</t>
  </si>
  <si>
    <t>external convection coefficient (W/m^2K)</t>
  </si>
  <si>
    <t>Albedo_sur</t>
  </si>
  <si>
    <t>albedo for the surroundings</t>
  </si>
  <si>
    <t>Latitude</t>
  </si>
  <si>
    <t>latitude of the buildings location</t>
  </si>
  <si>
    <t>Qa</t>
  </si>
  <si>
    <t>auxiliary heat flow (J/s)</t>
  </si>
  <si>
    <t>Tisp</t>
  </si>
  <si>
    <t>desired indoor temperature (C)</t>
  </si>
  <si>
    <t>DeltaBlind</t>
  </si>
  <si>
    <t>max temperature difference for blinds controller</t>
  </si>
  <si>
    <t>WF</t>
  </si>
  <si>
    <t>GBR_ENG_RAF.Lyneham.037400_TMYx.2004-2018.epw</t>
  </si>
  <si>
    <t>name of weather file</t>
  </si>
  <si>
    <t>t_start</t>
  </si>
  <si>
    <t>start date and time</t>
  </si>
  <si>
    <t>t_end</t>
  </si>
  <si>
    <t>end date and time</t>
  </si>
  <si>
    <t>Tg</t>
  </si>
  <si>
    <t>ground temperature (C)</t>
  </si>
  <si>
    <t>Building Volume</t>
  </si>
  <si>
    <t>total building volume (m3)</t>
  </si>
  <si>
    <t>density of soil under building (kg/m3)</t>
  </si>
  <si>
    <t>heat capacity of soil under building (J/kg*K)</t>
  </si>
  <si>
    <t>conductivity of soil under building (W/mK)</t>
  </si>
  <si>
    <t>depth of soil associated with ground temperture (m)</t>
  </si>
  <si>
    <t>Element_Code</t>
  </si>
  <si>
    <t>Element_Type</t>
  </si>
  <si>
    <t>Material_1</t>
  </si>
  <si>
    <t>Material_2</t>
  </si>
  <si>
    <t>Material_3</t>
  </si>
  <si>
    <t>Material_4</t>
  </si>
  <si>
    <t>Material_5</t>
  </si>
  <si>
    <t>Thickness_1</t>
  </si>
  <si>
    <t>Thickness_2</t>
  </si>
  <si>
    <t>Thickness_3</t>
  </si>
  <si>
    <t>Thickness_4</t>
  </si>
  <si>
    <t>Thickness_5</t>
  </si>
  <si>
    <t>fk</t>
  </si>
  <si>
    <t>fRH</t>
  </si>
  <si>
    <t>U-Value</t>
  </si>
  <si>
    <t>U-Value_Type</t>
  </si>
  <si>
    <t>Surface</t>
  </si>
  <si>
    <t>Slope</t>
  </si>
  <si>
    <t>Azimuth</t>
  </si>
  <si>
    <t>Mesh_1</t>
  </si>
  <si>
    <t>Mesh_2</t>
  </si>
  <si>
    <t>Mesh_3</t>
  </si>
  <si>
    <t>Mesh_4</t>
  </si>
  <si>
    <t>Mesh_5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</si>
  <si>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</si>
  <si>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</si>
  <si>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</si>
  <si>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</si>
  <si>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</si>
  <si>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</si>
  <si>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</si>
  <si>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</si>
  <si>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</si>
  <si>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</si>
  <si>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</si>
  <si>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</si>
  <si>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</si>
  <si>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Material</t>
  </si>
  <si>
    <t>Density</t>
  </si>
  <si>
    <t>Specific_Heat</t>
  </si>
  <si>
    <t>Conductivity</t>
  </si>
  <si>
    <t>LW_Emissivity</t>
  </si>
  <si>
    <t>SW_Transmittance</t>
  </si>
  <si>
    <t>SW_Absorptivity</t>
  </si>
  <si>
    <t>Albedo</t>
  </si>
  <si>
    <t>Property</t>
  </si>
  <si>
    <t>Unit</t>
  </si>
  <si>
    <t>N</t>
  </si>
  <si>
    <t>kg/m^3</t>
  </si>
  <si>
    <t>Concrete</t>
  </si>
  <si>
    <t>Specific Heat</t>
  </si>
  <si>
    <t>J/(kg*k)</t>
  </si>
  <si>
    <t>Glass</t>
  </si>
  <si>
    <t>(W/(m*K)</t>
  </si>
  <si>
    <t>Air</t>
  </si>
  <si>
    <t>-</t>
  </si>
  <si>
    <t>Insulation</t>
  </si>
  <si>
    <t>Useful links for materials</t>
  </si>
  <si>
    <t>Emissivity:</t>
  </si>
  <si>
    <t xml:space="preserve">https://www.engineeringtoolbox.com/emissivity-coefficients-d_447.html </t>
  </si>
  <si>
    <t>Absoprtion Coefficient</t>
  </si>
  <si>
    <t>https://www.engineeringtoolbox.com/solar-radiation-absorbed-materials-d_1568.html</t>
  </si>
  <si>
    <t>Element Type</t>
  </si>
  <si>
    <t>Door</t>
  </si>
  <si>
    <t>Floor - 1 Layer</t>
  </si>
  <si>
    <t>Floor - 2 Layers</t>
  </si>
  <si>
    <t>Floor - 3 Layers</t>
  </si>
  <si>
    <t>Floor - 5 Layers</t>
  </si>
  <si>
    <t>Roof - 1 Layer</t>
  </si>
  <si>
    <t>Roof - 2 Layers</t>
  </si>
  <si>
    <t>Roof - 3 Layers</t>
  </si>
  <si>
    <t>Roof - 4 Layers</t>
  </si>
  <si>
    <t>Roof - 5 Layers</t>
  </si>
  <si>
    <t>Skylight</t>
  </si>
  <si>
    <t>Wallex - 1 Layer</t>
  </si>
  <si>
    <t>Wallex - 2 Layers</t>
  </si>
  <si>
    <t>Wallex - 3 Layers</t>
  </si>
  <si>
    <t>Wallex - 4 Layers</t>
  </si>
  <si>
    <t>Wallex - 5 Layers</t>
  </si>
  <si>
    <t>Wallin - 1 Layer</t>
  </si>
  <si>
    <t>Wallin - 2 Layers</t>
  </si>
  <si>
    <t>Wallin - 3 Layers</t>
  </si>
  <si>
    <t>Wallin - 4 Layers</t>
  </si>
  <si>
    <t>Wallin - 5 Layers</t>
  </si>
  <si>
    <t>Window</t>
  </si>
  <si>
    <t>Roof/Wall Element</t>
  </si>
  <si>
    <t>Elements Reducing Total Area of Element</t>
  </si>
  <si>
    <t>Element Effective Area (m^2)</t>
  </si>
  <si>
    <t>EC</t>
  </si>
  <si>
    <t>ETA (m^2)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</si>
  <si>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</si>
  <si>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</si>
  <si>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</si>
  <si>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</si>
  <si>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</si>
  <si>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</si>
  <si>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</si>
  <si>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</si>
  <si>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</si>
  <si>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Soil_rho</t>
  </si>
  <si>
    <t>Soil_cap</t>
  </si>
  <si>
    <t>Soil_con</t>
  </si>
  <si>
    <t>Soil_T_depth</t>
  </si>
  <si>
    <t>Design Temperature</t>
  </si>
  <si>
    <t>Volume (m3)</t>
  </si>
  <si>
    <t>Ceiling Height 1 (m)</t>
  </si>
  <si>
    <t>Ceiling Height 2 (m)</t>
  </si>
  <si>
    <t>FL1</t>
  </si>
  <si>
    <t>EW1</t>
  </si>
  <si>
    <t>RF1</t>
  </si>
  <si>
    <t>Oak Timber</t>
  </si>
  <si>
    <t>Rockwool (0.05-0.12)</t>
  </si>
  <si>
    <t>Rockwool (0.14)</t>
  </si>
  <si>
    <t>Window Type A</t>
  </si>
  <si>
    <t>External Door Type A</t>
  </si>
  <si>
    <t>External Door Type B</t>
  </si>
  <si>
    <t>External Door Type C</t>
  </si>
  <si>
    <t>Rooflight Type A</t>
  </si>
  <si>
    <t>Rooflight Type B</t>
  </si>
  <si>
    <t>Cotswold Stone</t>
  </si>
  <si>
    <t>Celotex GA400</t>
  </si>
  <si>
    <t>Celotex PL4000</t>
  </si>
  <si>
    <t>Insulated Loft</t>
  </si>
  <si>
    <t>Floor Area (m2)</t>
  </si>
  <si>
    <t>Rockwool Loft Roll</t>
  </si>
  <si>
    <t>ACH (1/h)</t>
  </si>
  <si>
    <t>Perimeter (m)</t>
  </si>
  <si>
    <t>Uninsulated Suspended Floor</t>
  </si>
  <si>
    <t>Element Code</t>
  </si>
  <si>
    <t>Unheated Room</t>
  </si>
  <si>
    <t>Gutex Thermoroom</t>
  </si>
  <si>
    <t>Insulation Length (m)</t>
  </si>
  <si>
    <t>Insulation Thickness (m)</t>
  </si>
  <si>
    <t>Total</t>
  </si>
  <si>
    <t>Floor Area Reduction (m2)</t>
  </si>
  <si>
    <t>% Floor Area Reduction:</t>
  </si>
  <si>
    <t>Wall Area (m2)</t>
  </si>
  <si>
    <t>Insulation Cost (£)</t>
  </si>
  <si>
    <t>Insulation Price (£/m2):</t>
  </si>
  <si>
    <t xml:space="preserve">G0.13 Garage </t>
  </si>
  <si>
    <t>IW0-00</t>
  </si>
  <si>
    <t>EW0-00</t>
  </si>
  <si>
    <t>EW2</t>
  </si>
  <si>
    <t>D0.02</t>
  </si>
  <si>
    <t>2021 B/R</t>
  </si>
  <si>
    <t>R0-00</t>
  </si>
  <si>
    <t>F0-00</t>
  </si>
  <si>
    <t>EW0-01</t>
  </si>
  <si>
    <t>W0.02</t>
  </si>
  <si>
    <t>W0-02</t>
  </si>
  <si>
    <t>EW0-02</t>
  </si>
  <si>
    <t>EW0-03</t>
  </si>
  <si>
    <t>W0.08</t>
  </si>
  <si>
    <t>D0.07</t>
  </si>
  <si>
    <t>W0.05</t>
  </si>
  <si>
    <t>EW0-04</t>
  </si>
  <si>
    <t>W0.03</t>
  </si>
  <si>
    <t>D0.05</t>
  </si>
  <si>
    <t>IW0-01</t>
  </si>
  <si>
    <t>D0.20</t>
  </si>
  <si>
    <t>RL1.01</t>
  </si>
  <si>
    <t>W1.08</t>
  </si>
  <si>
    <t>W1.06</t>
  </si>
  <si>
    <t>W1.04</t>
  </si>
  <si>
    <t>W1.05</t>
  </si>
  <si>
    <t>W1.02</t>
  </si>
  <si>
    <t>R1-00</t>
  </si>
  <si>
    <t>RL1.04</t>
  </si>
  <si>
    <t>RL1.02</t>
  </si>
  <si>
    <t>R1-01</t>
  </si>
  <si>
    <t>W1.01</t>
  </si>
  <si>
    <t>G2.1 Loft storage</t>
  </si>
  <si>
    <t>R1-02</t>
  </si>
  <si>
    <t>W2.01</t>
  </si>
  <si>
    <t>Thermalite</t>
  </si>
  <si>
    <t>Thermalite block</t>
  </si>
  <si>
    <t>Wood fibre insulation</t>
  </si>
  <si>
    <t>https://help.iesve.com/ve2021/table_6_thermal_conductivity__specific_heat_capacity_and_density.htm</t>
  </si>
  <si>
    <t>https://www.greenspec.co.uk/building-design/woodfibre-insulation-intro/</t>
  </si>
  <si>
    <t>Wood fibre</t>
  </si>
  <si>
    <t xml:space="preserve">Ashlar Stone </t>
  </si>
  <si>
    <t xml:space="preserve">Recon stone </t>
  </si>
  <si>
    <t>Lightweight blockwork</t>
  </si>
  <si>
    <t>Roman clay tiles</t>
  </si>
  <si>
    <t>Celotex XR4100 PIR insulation</t>
  </si>
  <si>
    <t xml:space="preserve">Celotex GA4050 insulation </t>
  </si>
  <si>
    <t xml:space="preserve">Plasterboard </t>
  </si>
  <si>
    <t>Floor - 4 Layers</t>
  </si>
  <si>
    <t>IW0-02</t>
  </si>
  <si>
    <t>RF2</t>
  </si>
  <si>
    <t>Insulated Solid Floor</t>
  </si>
  <si>
    <t>EW1-02</t>
  </si>
  <si>
    <t>EW1-03</t>
  </si>
  <si>
    <t>EW1-04</t>
  </si>
  <si>
    <t>EW1-05</t>
  </si>
  <si>
    <t>EW1-06</t>
  </si>
  <si>
    <t>EW1-08</t>
  </si>
  <si>
    <t>EW1-09</t>
  </si>
  <si>
    <t>RF3</t>
  </si>
  <si>
    <t>R0-01</t>
  </si>
  <si>
    <t>EW0-08</t>
  </si>
  <si>
    <t>R0-05</t>
  </si>
  <si>
    <t>RL0.01</t>
  </si>
  <si>
    <t>IW1</t>
  </si>
  <si>
    <t>IW0-03</t>
  </si>
  <si>
    <t>R1-03</t>
  </si>
  <si>
    <t>FL2</t>
  </si>
  <si>
    <t>IW1-00</t>
  </si>
  <si>
    <t>IW2</t>
  </si>
  <si>
    <t>R1-04</t>
  </si>
  <si>
    <t>R1-05</t>
  </si>
  <si>
    <t>R1-06</t>
  </si>
  <si>
    <t>R1-07</t>
  </si>
  <si>
    <t>IW1-01</t>
  </si>
  <si>
    <t>F1-00</t>
  </si>
  <si>
    <t>R1-09</t>
  </si>
  <si>
    <t>R1-10</t>
  </si>
  <si>
    <t>FA/P (m/m2)</t>
  </si>
  <si>
    <t>Geocell Foam Glass Gravel</t>
  </si>
  <si>
    <t>Soil, with organic matter</t>
  </si>
  <si>
    <t>Uninsulated Cavity Wall</t>
  </si>
  <si>
    <t>House</t>
  </si>
  <si>
    <t>W0-00</t>
  </si>
  <si>
    <t>W0-01</t>
  </si>
  <si>
    <t>W0-03</t>
  </si>
  <si>
    <t xml:space="preserve">https://insulation-uk.com/assets/celotex-xr4000_product-datasheet_may-21.pdf </t>
  </si>
  <si>
    <t xml:space="preserve">http://highperformanceinsulation.eu/wp-content/uploads/2016/08/Thermal_insulation_materials_made_of_rigid_polyurethane_foam.pdf </t>
  </si>
  <si>
    <t>https://uploads-ssl.webflow.com/5fce4439e14754bc5f813851/603b8305bf987cc422812018_Glapor%20SG%20600%20P%20Data%20sheet.pdf</t>
  </si>
  <si>
    <t>https://www.designingbuildings.co.uk/wiki/Specific_heat_capacity</t>
  </si>
  <si>
    <t xml:space="preserve">https://www.specifiedby.com/wienerberger/modula-natural-red/Wienerberger_Modula-Natural-Red_Brochures.pdf </t>
  </si>
  <si>
    <t>https://theengineeringmindset.com/specific-heat-capacity-of-materials/</t>
  </si>
  <si>
    <t xml:space="preserve">https://matmatch.com/learn/property/density-of-wood </t>
  </si>
  <si>
    <t xml:space="preserve">https://material-properties.org/oak-wood-density-strength-melting-point-thermal-conductivity/#:~:text=Specific%20heat%20of%20Oak%20Wood,is%20very%20important%20in%20thermodynamics.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</si>
</sst>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2" applyNumberFormat="1" applyFont="1"/>
    <xf numFmtId="2" fontId="0" fillId="0" borderId="0" xfId="2" applyNumberFormat="1" applyFont="1"/>
    <xf numFmtId="2" fontId="0" fillId="2" borderId="0" xfId="0" applyNumberFormat="1" applyFill="1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ie Gerike-Roberts" id="{14BF1EE8-0642-4D38-9989-2BE15CD19622}" userId="Charlie Gerike-Robert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8-22T10:51:31.45" personId="{14BF1EE8-0642-4D38-9989-2BE15CD19622}" id="{574BE56F-0134-4C0A-8104-6D0794A6681F}">
    <text>door from G0.1 Hallway is attached to garage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nsulation-uk.com/assets/celotex-xr4000_product-datasheet_may-21.pdf" TargetMode="External"/><Relationship Id="rId7" Type="http://schemas.openxmlformats.org/officeDocument/2006/relationships/hyperlink" Target="https://material-properties.org/oak-wood-density-strength-melting-point-thermal-conductivity/" TargetMode="External"/><Relationship Id="rId2" Type="http://schemas.openxmlformats.org/officeDocument/2006/relationships/hyperlink" Target="https://help.iesve.com/ve2021/table_6_thermal_conductivity__specific_heat_capacity_and_density.htm" TargetMode="External"/><Relationship Id="rId1" Type="http://schemas.openxmlformats.org/officeDocument/2006/relationships/hyperlink" Target="https://www.engineeringtoolbox.com/emissivity-coefficients-d_447.html" TargetMode="External"/><Relationship Id="rId6" Type="http://schemas.openxmlformats.org/officeDocument/2006/relationships/hyperlink" Target="https://matmatch.com/learn/property/density-of-wood" TargetMode="External"/><Relationship Id="rId5" Type="http://schemas.openxmlformats.org/officeDocument/2006/relationships/hyperlink" Target="https://www.specifiedby.com/wienerberger/modula-natural-red/Wienerberger_Modula-Natural-Red_Brochures.pdf" TargetMode="External"/><Relationship Id="rId4" Type="http://schemas.openxmlformats.org/officeDocument/2006/relationships/hyperlink" Target="http://highperformanceinsulation.eu/wp-content/uploads/2016/08/Thermal_insulation_materials_made_of_rigid_polyurethane_foam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Z13"/>
  <sheetViews>
    <sheetView tabSelected="1" zoomScale="55" zoomScaleNormal="55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Y2" sqref="Y2"/>
    </sheetView>
  </sheetViews>
  <sheetFormatPr defaultRowHeight="14.5" x14ac:dyDescent="0.35"/>
  <cols>
    <col min="1" max="1" width="13.1796875" style="9" bestFit="1" customWidth="1"/>
    <col min="2" max="2" width="18.81640625" style="9" bestFit="1" customWidth="1"/>
    <col min="3" max="3" width="23.453125" style="9" bestFit="1" customWidth="1"/>
    <col min="4" max="5" width="28.1796875" style="9" bestFit="1" customWidth="1"/>
    <col min="6" max="6" width="25.7265625" style="9" bestFit="1" customWidth="1"/>
    <col min="7" max="7" width="22.1796875" style="9" customWidth="1"/>
    <col min="8" max="8" width="18.26953125" style="9" bestFit="1" customWidth="1"/>
    <col min="9" max="10" width="19.26953125" style="9" bestFit="1" customWidth="1"/>
    <col min="11" max="13" width="19.26953125" style="9" customWidth="1"/>
    <col min="14" max="14" width="10.08984375" style="9" bestFit="1" customWidth="1"/>
    <col min="15" max="15" width="17" style="9" bestFit="1" customWidth="1"/>
    <col min="16" max="16" width="23.81640625" style="9" bestFit="1" customWidth="1"/>
    <col min="17" max="17" width="16.6328125" style="9" bestFit="1" customWidth="1"/>
    <col min="18" max="18" width="5.453125" style="9" hidden="1" customWidth="1"/>
    <col min="19" max="19" width="7.81640625" style="9" hidden="1" customWidth="1"/>
    <col min="20" max="24" width="7.453125" style="9" hidden="1" customWidth="1"/>
    <col min="25" max="26" width="16.6328125" style="9" bestFit="1" customWidth="1"/>
  </cols>
  <sheetData>
    <row r="1" spans="1:26" x14ac:dyDescent="0.35">
      <c r="A1" s="8" t="s">
        <v>48</v>
      </c>
      <c r="B1" s="16" t="s">
        <v>72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29" t="s">
        <v>66</v>
      </c>
      <c r="Z1" s="29" t="s">
        <v>65</v>
      </c>
    </row>
    <row r="2" spans="1:26" x14ac:dyDescent="0.35">
      <c r="A2" s="13" t="s">
        <v>189</v>
      </c>
      <c r="B2" s="13" t="s">
        <v>269</v>
      </c>
      <c r="C2" s="13" t="s">
        <v>123</v>
      </c>
      <c r="D2" s="13" t="s">
        <v>97</v>
      </c>
      <c r="E2" s="13" t="s">
        <v>104</v>
      </c>
      <c r="F2" s="13" t="s">
        <v>95</v>
      </c>
      <c r="G2" s="13" t="s">
        <v>95</v>
      </c>
      <c r="H2" s="13" t="s">
        <v>95</v>
      </c>
      <c r="I2" s="13">
        <v>0.4</v>
      </c>
      <c r="J2" s="13">
        <v>0.1</v>
      </c>
      <c r="K2" s="13" t="s">
        <v>95</v>
      </c>
      <c r="L2" s="13" t="s">
        <v>95</v>
      </c>
      <c r="M2" s="13" t="s">
        <v>95</v>
      </c>
      <c r="N2" s="13">
        <v>1</v>
      </c>
      <c r="O2" s="13" t="s">
        <v>95</v>
      </c>
      <c r="P2" s="13" t="s">
        <v>190</v>
      </c>
      <c r="Q2" s="13">
        <f>10</f>
        <v>10</v>
      </c>
      <c r="R2" s="13"/>
      <c r="S2" s="13"/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180</v>
      </c>
      <c r="Z2" s="13">
        <v>90</v>
      </c>
    </row>
    <row r="3" spans="1:26" x14ac:dyDescent="0.35">
      <c r="A3" s="13" t="s">
        <v>195</v>
      </c>
      <c r="B3" s="13" t="s">
        <v>269</v>
      </c>
      <c r="C3" s="13" t="s">
        <v>123</v>
      </c>
      <c r="D3" s="13" t="s">
        <v>97</v>
      </c>
      <c r="E3" s="13" t="s">
        <v>104</v>
      </c>
      <c r="F3" s="13" t="s">
        <v>95</v>
      </c>
      <c r="G3" s="13" t="s">
        <v>95</v>
      </c>
      <c r="H3" s="13" t="s">
        <v>95</v>
      </c>
      <c r="I3" s="13">
        <v>0.4</v>
      </c>
      <c r="J3" s="13">
        <v>0.1</v>
      </c>
      <c r="K3" s="13" t="s">
        <v>95</v>
      </c>
      <c r="L3" s="13" t="s">
        <v>95</v>
      </c>
      <c r="M3" s="13" t="s">
        <v>95</v>
      </c>
      <c r="N3" s="13">
        <v>1</v>
      </c>
      <c r="O3" s="13" t="s">
        <v>95</v>
      </c>
      <c r="P3" s="13" t="s">
        <v>190</v>
      </c>
      <c r="Q3" s="13">
        <f>10</f>
        <v>10</v>
      </c>
      <c r="R3" s="13"/>
      <c r="S3" s="13"/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-90</v>
      </c>
      <c r="Z3" s="13">
        <v>90</v>
      </c>
    </row>
    <row r="4" spans="1:26" x14ac:dyDescent="0.35">
      <c r="A4" s="13" t="s">
        <v>199</v>
      </c>
      <c r="B4" s="13" t="s">
        <v>269</v>
      </c>
      <c r="C4" s="13" t="s">
        <v>123</v>
      </c>
      <c r="D4" s="13" t="s">
        <v>97</v>
      </c>
      <c r="E4" s="13" t="s">
        <v>104</v>
      </c>
      <c r="F4" s="13" t="s">
        <v>95</v>
      </c>
      <c r="G4" s="13" t="s">
        <v>95</v>
      </c>
      <c r="H4" s="13" t="s">
        <v>95</v>
      </c>
      <c r="I4" s="13">
        <v>0.4</v>
      </c>
      <c r="J4" s="13">
        <v>0.1</v>
      </c>
      <c r="K4" s="13" t="s">
        <v>95</v>
      </c>
      <c r="L4" s="13" t="s">
        <v>95</v>
      </c>
      <c r="M4" s="13" t="s">
        <v>95</v>
      </c>
      <c r="N4" s="13">
        <v>1</v>
      </c>
      <c r="O4" s="13" t="s">
        <v>95</v>
      </c>
      <c r="P4" s="13" t="s">
        <v>190</v>
      </c>
      <c r="Q4" s="13">
        <f>10</f>
        <v>10</v>
      </c>
      <c r="R4" s="13"/>
      <c r="S4" s="13"/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0</v>
      </c>
      <c r="Z4" s="13">
        <v>90</v>
      </c>
    </row>
    <row r="5" spans="1:26" x14ac:dyDescent="0.35">
      <c r="A5" s="13" t="s">
        <v>203</v>
      </c>
      <c r="B5" s="13" t="s">
        <v>269</v>
      </c>
      <c r="C5" s="13" t="s">
        <v>123</v>
      </c>
      <c r="D5" s="13" t="s">
        <v>97</v>
      </c>
      <c r="E5" s="13" t="s">
        <v>104</v>
      </c>
      <c r="F5" s="13" t="s">
        <v>95</v>
      </c>
      <c r="G5" s="13" t="s">
        <v>95</v>
      </c>
      <c r="H5" s="13" t="s">
        <v>95</v>
      </c>
      <c r="I5" s="13">
        <v>0.4</v>
      </c>
      <c r="J5" s="13">
        <v>0.1</v>
      </c>
      <c r="K5" s="13" t="s">
        <v>95</v>
      </c>
      <c r="L5" s="13" t="s">
        <v>95</v>
      </c>
      <c r="M5" s="13" t="s">
        <v>95</v>
      </c>
      <c r="N5" s="13">
        <v>1</v>
      </c>
      <c r="O5" s="13" t="s">
        <v>95</v>
      </c>
      <c r="P5" s="13" t="s">
        <v>190</v>
      </c>
      <c r="Q5" s="26">
        <f>10</f>
        <v>10</v>
      </c>
      <c r="R5" s="13"/>
      <c r="S5" s="13"/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26">
        <v>90</v>
      </c>
      <c r="Z5" s="26">
        <v>90</v>
      </c>
    </row>
    <row r="6" spans="1:26" x14ac:dyDescent="0.35">
      <c r="A6" s="13" t="s">
        <v>194</v>
      </c>
      <c r="B6" s="13" t="s">
        <v>269</v>
      </c>
      <c r="C6" s="13" t="s">
        <v>113</v>
      </c>
      <c r="D6" s="13" t="s">
        <v>97</v>
      </c>
      <c r="E6" s="13" t="s">
        <v>104</v>
      </c>
      <c r="F6" s="13" t="s">
        <v>95</v>
      </c>
      <c r="G6" s="13" t="s">
        <v>95</v>
      </c>
      <c r="H6" s="13" t="s">
        <v>95</v>
      </c>
      <c r="I6" s="13">
        <v>0.1</v>
      </c>
      <c r="J6" s="13">
        <v>0.5</v>
      </c>
      <c r="K6" s="13" t="s">
        <v>95</v>
      </c>
      <c r="L6" s="13" t="s">
        <v>95</v>
      </c>
      <c r="M6" s="13" t="s">
        <v>95</v>
      </c>
      <c r="N6" s="13">
        <v>0.3</v>
      </c>
      <c r="O6" s="13">
        <v>0.17</v>
      </c>
      <c r="P6" s="13" t="s">
        <v>155</v>
      </c>
      <c r="Q6" s="26">
        <f>'Room Key'!F2</f>
        <v>70</v>
      </c>
      <c r="R6" s="13"/>
      <c r="S6" s="13"/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26">
        <v>0</v>
      </c>
      <c r="Z6" s="26">
        <v>0</v>
      </c>
    </row>
    <row r="7" spans="1:26" x14ac:dyDescent="0.35">
      <c r="A7" s="13" t="s">
        <v>270</v>
      </c>
      <c r="B7" s="13" t="s">
        <v>269</v>
      </c>
      <c r="C7" s="13" t="s">
        <v>132</v>
      </c>
      <c r="D7" s="13" t="s">
        <v>95</v>
      </c>
      <c r="E7" s="13" t="s">
        <v>95</v>
      </c>
      <c r="F7" s="13" t="s">
        <v>95</v>
      </c>
      <c r="G7" s="13" t="s">
        <v>95</v>
      </c>
      <c r="H7" s="13" t="s">
        <v>95</v>
      </c>
      <c r="I7" s="13" t="s">
        <v>95</v>
      </c>
      <c r="J7" s="13" t="s">
        <v>95</v>
      </c>
      <c r="K7" s="13" t="s">
        <v>95</v>
      </c>
      <c r="L7" s="13" t="s">
        <v>95</v>
      </c>
      <c r="M7" s="13" t="s">
        <v>95</v>
      </c>
      <c r="N7" s="13">
        <v>1</v>
      </c>
      <c r="O7" s="13">
        <v>1.4</v>
      </c>
      <c r="P7" s="13" t="s">
        <v>161</v>
      </c>
      <c r="Q7" s="26">
        <v>2</v>
      </c>
      <c r="R7" s="13"/>
      <c r="S7" s="13"/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180</v>
      </c>
      <c r="Z7" s="26">
        <v>90</v>
      </c>
    </row>
    <row r="8" spans="1:26" x14ac:dyDescent="0.35">
      <c r="A8" s="13" t="s">
        <v>271</v>
      </c>
      <c r="B8" s="13" t="s">
        <v>269</v>
      </c>
      <c r="C8" s="13" t="s">
        <v>132</v>
      </c>
      <c r="D8" s="13" t="s">
        <v>95</v>
      </c>
      <c r="E8" s="13" t="s">
        <v>95</v>
      </c>
      <c r="F8" s="13" t="s">
        <v>95</v>
      </c>
      <c r="G8" s="13" t="s">
        <v>95</v>
      </c>
      <c r="H8" s="13" t="s">
        <v>95</v>
      </c>
      <c r="I8" s="13" t="s">
        <v>95</v>
      </c>
      <c r="J8" s="13" t="s">
        <v>95</v>
      </c>
      <c r="K8" s="13" t="s">
        <v>95</v>
      </c>
      <c r="L8" s="13" t="s">
        <v>95</v>
      </c>
      <c r="M8" s="13" t="s">
        <v>95</v>
      </c>
      <c r="N8" s="13">
        <v>1</v>
      </c>
      <c r="O8" s="13">
        <v>1.4</v>
      </c>
      <c r="P8" s="13" t="s">
        <v>161</v>
      </c>
      <c r="Q8" s="26">
        <v>2</v>
      </c>
      <c r="R8" s="13"/>
      <c r="S8" s="13"/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-90</v>
      </c>
      <c r="Z8" s="26">
        <v>90</v>
      </c>
    </row>
    <row r="9" spans="1:26" x14ac:dyDescent="0.35">
      <c r="A9" s="13" t="s">
        <v>197</v>
      </c>
      <c r="B9" s="13" t="s">
        <v>269</v>
      </c>
      <c r="C9" s="13" t="s">
        <v>132</v>
      </c>
      <c r="D9" s="13" t="s">
        <v>95</v>
      </c>
      <c r="E9" s="13" t="s">
        <v>95</v>
      </c>
      <c r="F9" s="13" t="s">
        <v>95</v>
      </c>
      <c r="G9" s="13" t="s">
        <v>95</v>
      </c>
      <c r="H9" s="13" t="s">
        <v>95</v>
      </c>
      <c r="I9" s="13" t="s">
        <v>95</v>
      </c>
      <c r="J9" s="13" t="s">
        <v>95</v>
      </c>
      <c r="K9" s="13" t="s">
        <v>95</v>
      </c>
      <c r="L9" s="13" t="s">
        <v>95</v>
      </c>
      <c r="M9" s="13" t="s">
        <v>95</v>
      </c>
      <c r="N9" s="13">
        <v>1</v>
      </c>
      <c r="O9" s="13">
        <v>1.4</v>
      </c>
      <c r="P9" s="13" t="s">
        <v>161</v>
      </c>
      <c r="Q9" s="26">
        <v>2</v>
      </c>
      <c r="R9" s="13"/>
      <c r="S9" s="13"/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0</v>
      </c>
      <c r="Z9" s="26">
        <v>90</v>
      </c>
    </row>
    <row r="10" spans="1:26" x14ac:dyDescent="0.35">
      <c r="A10" s="13" t="s">
        <v>272</v>
      </c>
      <c r="B10" s="13" t="s">
        <v>269</v>
      </c>
      <c r="C10" s="13" t="s">
        <v>132</v>
      </c>
      <c r="D10" s="13" t="s">
        <v>95</v>
      </c>
      <c r="E10" s="13" t="s">
        <v>95</v>
      </c>
      <c r="F10" s="13" t="s">
        <v>95</v>
      </c>
      <c r="G10" s="13" t="s">
        <v>95</v>
      </c>
      <c r="H10" s="13" t="s">
        <v>95</v>
      </c>
      <c r="I10" s="13" t="s">
        <v>95</v>
      </c>
      <c r="J10" s="13" t="s">
        <v>95</v>
      </c>
      <c r="K10" s="13" t="s">
        <v>95</v>
      </c>
      <c r="L10" s="13" t="s">
        <v>95</v>
      </c>
      <c r="M10" s="13" t="s">
        <v>95</v>
      </c>
      <c r="N10" s="13">
        <v>1</v>
      </c>
      <c r="O10" s="13">
        <v>1.4</v>
      </c>
      <c r="P10" s="13" t="s">
        <v>161</v>
      </c>
      <c r="Q10" s="26">
        <v>2</v>
      </c>
      <c r="R10" s="13"/>
      <c r="S10" s="13"/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26">
        <v>90</v>
      </c>
      <c r="Z10" s="26">
        <v>90</v>
      </c>
    </row>
    <row r="11" spans="1:26" x14ac:dyDescent="0.35">
      <c r="A11" s="13" t="s">
        <v>201</v>
      </c>
      <c r="B11" s="13" t="s">
        <v>269</v>
      </c>
      <c r="C11" s="13" t="s">
        <v>111</v>
      </c>
      <c r="D11" s="13" t="s">
        <v>95</v>
      </c>
      <c r="E11" s="13" t="s">
        <v>95</v>
      </c>
      <c r="F11" s="13" t="s">
        <v>95</v>
      </c>
      <c r="G11" s="13" t="s">
        <v>95</v>
      </c>
      <c r="H11" s="13" t="s">
        <v>95</v>
      </c>
      <c r="I11" s="13" t="s">
        <v>95</v>
      </c>
      <c r="J11" s="13" t="s">
        <v>95</v>
      </c>
      <c r="K11" s="13" t="s">
        <v>95</v>
      </c>
      <c r="L11" s="13" t="s">
        <v>95</v>
      </c>
      <c r="M11" s="13" t="s">
        <v>95</v>
      </c>
      <c r="N11" s="13">
        <v>1</v>
      </c>
      <c r="O11" s="13">
        <v>3</v>
      </c>
      <c r="P11" s="13" t="s">
        <v>143</v>
      </c>
      <c r="Q11" s="13">
        <v>2.5</v>
      </c>
      <c r="R11" s="13"/>
      <c r="S11" s="13"/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0</v>
      </c>
      <c r="Z11" s="13">
        <v>90</v>
      </c>
    </row>
    <row r="12" spans="1:26" x14ac:dyDescent="0.35">
      <c r="A12" s="13" t="s">
        <v>193</v>
      </c>
      <c r="B12" s="13" t="s">
        <v>269</v>
      </c>
      <c r="C12" s="13" t="s">
        <v>117</v>
      </c>
      <c r="D12" s="13" t="s">
        <v>97</v>
      </c>
      <c r="E12" s="13" t="s">
        <v>104</v>
      </c>
      <c r="F12" s="32" t="s">
        <v>95</v>
      </c>
      <c r="G12" s="13" t="s">
        <v>95</v>
      </c>
      <c r="H12" s="13" t="s">
        <v>95</v>
      </c>
      <c r="I12" s="13">
        <v>0.1</v>
      </c>
      <c r="J12" s="13">
        <v>0.1</v>
      </c>
      <c r="K12" s="13" t="s">
        <v>95</v>
      </c>
      <c r="L12" s="13" t="s">
        <v>95</v>
      </c>
      <c r="M12" s="13" t="s">
        <v>95</v>
      </c>
      <c r="N12" s="13">
        <v>1</v>
      </c>
      <c r="O12" s="13" t="s">
        <v>95</v>
      </c>
      <c r="P12" s="13" t="s">
        <v>157</v>
      </c>
      <c r="Q12" s="26">
        <v>10</v>
      </c>
      <c r="R12" s="13"/>
      <c r="S12" s="13"/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26">
        <v>-90</v>
      </c>
      <c r="Z12" s="26">
        <v>45</v>
      </c>
    </row>
    <row r="13" spans="1:26" x14ac:dyDescent="0.35">
      <c r="A13" s="13" t="s">
        <v>247</v>
      </c>
      <c r="B13" s="13" t="s">
        <v>269</v>
      </c>
      <c r="C13" s="13" t="s">
        <v>117</v>
      </c>
      <c r="D13" s="13" t="s">
        <v>97</v>
      </c>
      <c r="E13" s="13" t="s">
        <v>104</v>
      </c>
      <c r="F13" s="32" t="s">
        <v>95</v>
      </c>
      <c r="G13" s="13" t="s">
        <v>95</v>
      </c>
      <c r="H13" s="13" t="s">
        <v>95</v>
      </c>
      <c r="I13" s="13">
        <v>0.1</v>
      </c>
      <c r="J13" s="13">
        <v>0.1</v>
      </c>
      <c r="K13" s="13" t="s">
        <v>95</v>
      </c>
      <c r="L13" s="13" t="s">
        <v>95</v>
      </c>
      <c r="M13" s="13" t="s">
        <v>95</v>
      </c>
      <c r="N13" s="13">
        <v>1</v>
      </c>
      <c r="O13" s="13" t="s">
        <v>95</v>
      </c>
      <c r="P13" s="13" t="s">
        <v>157</v>
      </c>
      <c r="Q13" s="26">
        <v>10</v>
      </c>
      <c r="R13" s="13"/>
      <c r="S13" s="13"/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26">
        <v>90</v>
      </c>
      <c r="Z13" s="26">
        <v>45</v>
      </c>
    </row>
  </sheetData>
  <autoFilter ref="A1:X13" xr:uid="{716C0F2C-B08A-4EA2-B90D-300B6914284F}"/>
  <phoneticPr fontId="3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A21097-FF9F-4E5D-9283-9C3319CEBCD8}">
          <x14:formula1>
            <xm:f>Materials!$A$2:$A$199</xm:f>
          </x14:formula1>
          <xm:sqref>F14:H14 D15:H1048576 D14 D2:H13</xm:sqref>
        </x14:dataValidation>
        <x14:dataValidation type="list" allowBlank="1" showInputMessage="1" showErrorMessage="1" xr:uid="{9C7E8831-E19E-4D5B-83EA-07AD83E035C0}">
          <x14:formula1>
            <xm:f>'U-Value Type'!$A$2:$A$1048576</xm:f>
          </x14:formula1>
          <xm:sqref>P2:P13</xm:sqref>
        </x14:dataValidation>
        <x14:dataValidation type="list" allowBlank="1" showInputMessage="1" showErrorMessage="1" xr:uid="{DA8955F0-6DA6-45FE-9792-62B15534165D}">
          <x14:formula1>
            <xm:f>'Room Key'!$A$2:$A$2</xm:f>
          </x14:formula1>
          <xm:sqref>B2:B13</xm:sqref>
        </x14:dataValidation>
        <x14:dataValidation type="list" allowBlank="1" showInputMessage="1" showErrorMessage="1" xr:uid="{31461861-8C27-4353-B916-83BBEF5811A5}">
          <x14:formula1>
            <xm:f>'Element Types'!$A$2:$A$54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19B9-FD8D-4303-A195-5C5CEC7BE950}">
  <dimension ref="A1:B16"/>
  <sheetViews>
    <sheetView workbookViewId="0">
      <selection activeCell="A16" sqref="A16"/>
    </sheetView>
  </sheetViews>
  <sheetFormatPr defaultRowHeight="14.5" x14ac:dyDescent="0.35"/>
  <cols>
    <col min="1" max="1" width="12.90625" bestFit="1" customWidth="1"/>
    <col min="2" max="2" width="14.81640625" bestFit="1" customWidth="1"/>
  </cols>
  <sheetData>
    <row r="1" spans="1:2" x14ac:dyDescent="0.35">
      <c r="A1" s="1" t="s">
        <v>176</v>
      </c>
      <c r="B1" s="1" t="s">
        <v>177</v>
      </c>
    </row>
    <row r="2" spans="1:2" x14ac:dyDescent="0.35">
      <c r="A2" t="s">
        <v>188</v>
      </c>
      <c r="B2" t="s">
        <v>187</v>
      </c>
    </row>
    <row r="3" spans="1:2" x14ac:dyDescent="0.35">
      <c r="A3" t="s">
        <v>206</v>
      </c>
      <c r="B3" t="s">
        <v>187</v>
      </c>
    </row>
    <row r="4" spans="1:2" x14ac:dyDescent="0.35">
      <c r="A4" t="s">
        <v>236</v>
      </c>
      <c r="B4" t="s">
        <v>187</v>
      </c>
    </row>
    <row r="5" spans="1:2" x14ac:dyDescent="0.35">
      <c r="A5" t="s">
        <v>207</v>
      </c>
      <c r="B5" t="s">
        <v>187</v>
      </c>
    </row>
    <row r="6" spans="1:2" x14ac:dyDescent="0.35">
      <c r="A6" t="s">
        <v>252</v>
      </c>
      <c r="B6" t="s">
        <v>187</v>
      </c>
    </row>
    <row r="7" spans="1:2" x14ac:dyDescent="0.35">
      <c r="A7" t="s">
        <v>253</v>
      </c>
      <c r="B7" t="s">
        <v>219</v>
      </c>
    </row>
    <row r="8" spans="1:2" x14ac:dyDescent="0.35">
      <c r="A8" t="s">
        <v>255</v>
      </c>
      <c r="B8" t="s">
        <v>219</v>
      </c>
    </row>
    <row r="9" spans="1:2" x14ac:dyDescent="0.35">
      <c r="A9" t="s">
        <v>257</v>
      </c>
      <c r="B9" t="s">
        <v>219</v>
      </c>
    </row>
    <row r="10" spans="1:2" x14ac:dyDescent="0.35">
      <c r="A10" t="s">
        <v>258</v>
      </c>
      <c r="B10" t="s">
        <v>219</v>
      </c>
    </row>
    <row r="11" spans="1:2" x14ac:dyDescent="0.35">
      <c r="A11" t="s">
        <v>259</v>
      </c>
      <c r="B11" t="s">
        <v>219</v>
      </c>
    </row>
    <row r="12" spans="1:2" x14ac:dyDescent="0.35">
      <c r="A12" t="s">
        <v>260</v>
      </c>
      <c r="B12" t="s">
        <v>219</v>
      </c>
    </row>
    <row r="13" spans="1:2" x14ac:dyDescent="0.35">
      <c r="A13" t="s">
        <v>261</v>
      </c>
      <c r="B13" t="s">
        <v>187</v>
      </c>
    </row>
    <row r="14" spans="1:2" x14ac:dyDescent="0.35">
      <c r="A14" t="s">
        <v>262</v>
      </c>
      <c r="B14" t="s">
        <v>187</v>
      </c>
    </row>
    <row r="15" spans="1:2" x14ac:dyDescent="0.35">
      <c r="A15" t="s">
        <v>217</v>
      </c>
      <c r="B15" t="s">
        <v>219</v>
      </c>
    </row>
    <row r="16" spans="1:2" x14ac:dyDescent="0.35">
      <c r="A16" t="s">
        <v>264</v>
      </c>
      <c r="B16" t="s">
        <v>219</v>
      </c>
    </row>
  </sheetData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46CEE6-25DD-48D1-A5A2-82293E495063}">
          <x14:formula1>
            <xm:f>'Room Key'!$A$2:$A$2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V3"/>
  <sheetViews>
    <sheetView zoomScale="80" zoomScaleNormal="8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R2"/>
    </sheetView>
  </sheetViews>
  <sheetFormatPr defaultRowHeight="14.5" x14ac:dyDescent="0.35"/>
  <cols>
    <col min="1" max="1" width="20" style="7" bestFit="1" customWidth="1"/>
    <col min="2" max="2" width="18" style="7" bestFit="1" customWidth="1"/>
    <col min="3" max="6" width="18" style="7" customWidth="1"/>
    <col min="7" max="7" width="11.6328125" style="7" bestFit="1" customWidth="1"/>
    <col min="8" max="10" width="18" style="7" customWidth="1"/>
    <col min="11" max="19" width="9.1796875" style="7" bestFit="1" customWidth="1"/>
    <col min="20" max="22" width="10.1796875" style="7" bestFit="1" customWidth="1"/>
  </cols>
  <sheetData>
    <row r="1" spans="1:22" x14ac:dyDescent="0.35">
      <c r="A1" s="6" t="s">
        <v>72</v>
      </c>
      <c r="B1" s="14" t="s">
        <v>151</v>
      </c>
      <c r="C1" s="14" t="s">
        <v>173</v>
      </c>
      <c r="D1" s="15" t="s">
        <v>61</v>
      </c>
      <c r="E1" s="18" t="s">
        <v>174</v>
      </c>
      <c r="F1" s="15" t="s">
        <v>171</v>
      </c>
      <c r="G1" s="18" t="s">
        <v>265</v>
      </c>
      <c r="H1" s="15" t="s">
        <v>152</v>
      </c>
      <c r="I1" s="15" t="s">
        <v>153</v>
      </c>
      <c r="J1" s="15" t="s">
        <v>154</v>
      </c>
      <c r="K1" s="6" t="s">
        <v>73</v>
      </c>
      <c r="L1" s="6" t="s">
        <v>74</v>
      </c>
      <c r="M1" s="6" t="s">
        <v>75</v>
      </c>
      <c r="N1" s="6" t="s">
        <v>76</v>
      </c>
      <c r="O1" s="6" t="s">
        <v>77</v>
      </c>
      <c r="P1" s="6" t="s">
        <v>78</v>
      </c>
      <c r="Q1" s="6" t="s">
        <v>79</v>
      </c>
      <c r="R1" s="6" t="s">
        <v>80</v>
      </c>
      <c r="S1" s="6" t="s">
        <v>81</v>
      </c>
      <c r="T1" s="6" t="s">
        <v>82</v>
      </c>
      <c r="U1" s="6" t="s">
        <v>83</v>
      </c>
      <c r="V1" s="6" t="s">
        <v>84</v>
      </c>
    </row>
    <row r="2" spans="1:22" x14ac:dyDescent="0.35">
      <c r="A2" s="12" t="s">
        <v>269</v>
      </c>
      <c r="B2" s="12">
        <v>18</v>
      </c>
      <c r="C2" s="12">
        <v>0.5</v>
      </c>
      <c r="D2" s="12">
        <v>4</v>
      </c>
      <c r="E2" s="12">
        <v>10</v>
      </c>
      <c r="F2" s="17">
        <v>70</v>
      </c>
      <c r="G2" s="12">
        <f>E2/F2</f>
        <v>0.14285714285714285</v>
      </c>
      <c r="H2" s="17">
        <f t="shared" ref="H2" si="0">F2*I2</f>
        <v>161</v>
      </c>
      <c r="I2" s="12">
        <v>2.2999999999999998</v>
      </c>
      <c r="J2" s="12" t="s">
        <v>95</v>
      </c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  <c r="V2" s="12"/>
    </row>
    <row r="3" spans="1:22" x14ac:dyDescent="0.35">
      <c r="F3" s="28"/>
    </row>
  </sheetData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O25"/>
  <sheetViews>
    <sheetView workbookViewId="0">
      <selection activeCell="E7" sqref="E7"/>
    </sheetView>
  </sheetViews>
  <sheetFormatPr defaultRowHeight="14.5" x14ac:dyDescent="0.35"/>
  <cols>
    <col min="1" max="1" width="25.6328125" style="9" bestFit="1" customWidth="1"/>
    <col min="2" max="2" width="7.1796875" style="9" bestFit="1" customWidth="1"/>
    <col min="3" max="3" width="11.453125" style="9" bestFit="1" customWidth="1"/>
    <col min="4" max="4" width="11.1796875" style="9" bestFit="1" customWidth="1"/>
    <col min="5" max="5" width="12.54296875" style="9" bestFit="1" customWidth="1"/>
    <col min="6" max="6" width="16.81640625" style="9" bestFit="1" customWidth="1"/>
    <col min="7" max="7" width="14.81640625" style="9" bestFit="1" customWidth="1"/>
    <col min="8" max="8" width="6.81640625" style="9" bestFit="1" customWidth="1"/>
    <col min="12" max="12" width="16.54296875" bestFit="1" customWidth="1"/>
  </cols>
  <sheetData>
    <row r="1" spans="1:13" x14ac:dyDescent="0.35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L1" s="1" t="s">
        <v>93</v>
      </c>
      <c r="M1" s="1" t="s">
        <v>94</v>
      </c>
    </row>
    <row r="2" spans="1:13" x14ac:dyDescent="0.35">
      <c r="A2" s="9" t="s">
        <v>95</v>
      </c>
      <c r="B2" s="9" t="s">
        <v>95</v>
      </c>
      <c r="C2" s="9" t="s">
        <v>95</v>
      </c>
      <c r="D2" s="9" t="s">
        <v>95</v>
      </c>
      <c r="E2" s="9" t="s">
        <v>95</v>
      </c>
      <c r="F2" s="9" t="s">
        <v>95</v>
      </c>
      <c r="G2" s="9" t="s">
        <v>95</v>
      </c>
      <c r="H2" s="9" t="s">
        <v>95</v>
      </c>
      <c r="L2" t="s">
        <v>86</v>
      </c>
      <c r="M2" t="s">
        <v>96</v>
      </c>
    </row>
    <row r="3" spans="1:13" x14ac:dyDescent="0.35">
      <c r="A3" s="9" t="s">
        <v>97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98</v>
      </c>
      <c r="M3" t="s">
        <v>99</v>
      </c>
    </row>
    <row r="4" spans="1:13" x14ac:dyDescent="0.35">
      <c r="A4" s="9" t="s">
        <v>100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88</v>
      </c>
      <c r="M4" t="s">
        <v>101</v>
      </c>
    </row>
    <row r="5" spans="1:13" x14ac:dyDescent="0.35">
      <c r="A5" s="9" t="s">
        <v>102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89</v>
      </c>
      <c r="M5" s="10" t="s">
        <v>103</v>
      </c>
    </row>
    <row r="6" spans="1:13" x14ac:dyDescent="0.35">
      <c r="A6" s="9" t="s">
        <v>104</v>
      </c>
      <c r="B6" s="9">
        <v>130</v>
      </c>
      <c r="C6" s="9">
        <v>2100</v>
      </c>
      <c r="D6" s="9">
        <v>3.9E-2</v>
      </c>
      <c r="E6" s="9">
        <v>0.95</v>
      </c>
      <c r="F6" s="9">
        <v>0</v>
      </c>
      <c r="G6" s="9">
        <v>0.3</v>
      </c>
      <c r="H6" s="9">
        <v>0.7</v>
      </c>
      <c r="L6" t="s">
        <v>90</v>
      </c>
      <c r="M6" s="10" t="s">
        <v>103</v>
      </c>
    </row>
    <row r="7" spans="1:13" x14ac:dyDescent="0.35">
      <c r="A7" s="9" t="s">
        <v>159</v>
      </c>
      <c r="B7" s="9">
        <v>20</v>
      </c>
      <c r="C7" s="9">
        <v>700</v>
      </c>
      <c r="D7" s="9">
        <v>3.7999999999999999E-2</v>
      </c>
      <c r="L7" t="s">
        <v>91</v>
      </c>
      <c r="M7" s="10" t="s">
        <v>103</v>
      </c>
    </row>
    <row r="8" spans="1:13" x14ac:dyDescent="0.35">
      <c r="A8" s="9" t="s">
        <v>160</v>
      </c>
      <c r="B8" s="9">
        <v>20</v>
      </c>
      <c r="C8" s="9">
        <v>700</v>
      </c>
      <c r="D8" s="9">
        <v>3.5000000000000003E-2</v>
      </c>
      <c r="L8" t="s">
        <v>92</v>
      </c>
      <c r="M8" s="10" t="s">
        <v>103</v>
      </c>
    </row>
    <row r="9" spans="1:13" x14ac:dyDescent="0.35">
      <c r="A9" s="9" t="s">
        <v>158</v>
      </c>
      <c r="B9" s="9">
        <v>700</v>
      </c>
      <c r="C9" s="9">
        <v>2000</v>
      </c>
      <c r="D9" s="9">
        <v>0.17</v>
      </c>
      <c r="J9" s="11" t="s">
        <v>279</v>
      </c>
      <c r="K9" s="11" t="s">
        <v>280</v>
      </c>
    </row>
    <row r="10" spans="1:13" x14ac:dyDescent="0.35">
      <c r="A10" s="9" t="s">
        <v>167</v>
      </c>
      <c r="B10" s="9">
        <v>2711</v>
      </c>
      <c r="C10" s="9">
        <v>910</v>
      </c>
      <c r="D10" s="9">
        <v>1.26</v>
      </c>
      <c r="L10" t="s">
        <v>105</v>
      </c>
    </row>
    <row r="11" spans="1:13" x14ac:dyDescent="0.35">
      <c r="A11" s="9" t="s">
        <v>168</v>
      </c>
      <c r="B11" s="9">
        <v>40</v>
      </c>
      <c r="C11" s="9">
        <v>1400</v>
      </c>
      <c r="D11" s="9">
        <v>2.1999999999999999E-2</v>
      </c>
      <c r="L11" t="s">
        <v>106</v>
      </c>
      <c r="M11" s="11" t="s">
        <v>107</v>
      </c>
    </row>
    <row r="12" spans="1:13" x14ac:dyDescent="0.35">
      <c r="A12" s="9" t="s">
        <v>169</v>
      </c>
      <c r="B12" s="9">
        <v>40</v>
      </c>
      <c r="C12" s="9">
        <v>1400</v>
      </c>
      <c r="D12" s="9">
        <v>2.1999999999999999E-2</v>
      </c>
      <c r="L12" t="s">
        <v>108</v>
      </c>
      <c r="M12" s="11" t="s">
        <v>109</v>
      </c>
    </row>
    <row r="13" spans="1:13" x14ac:dyDescent="0.35">
      <c r="A13" s="9" t="s">
        <v>172</v>
      </c>
      <c r="B13" s="9">
        <v>20</v>
      </c>
      <c r="C13" s="9">
        <v>700</v>
      </c>
      <c r="D13" s="9">
        <v>4.3999999999999997E-2</v>
      </c>
    </row>
    <row r="14" spans="1:13" x14ac:dyDescent="0.35">
      <c r="A14" s="9" t="s">
        <v>178</v>
      </c>
      <c r="B14" s="9">
        <v>130</v>
      </c>
      <c r="C14" s="9">
        <v>2100</v>
      </c>
      <c r="D14" s="9">
        <v>3.9E-2</v>
      </c>
    </row>
    <row r="15" spans="1:13" x14ac:dyDescent="0.35">
      <c r="A15" s="9" t="s">
        <v>224</v>
      </c>
      <c r="B15" s="9">
        <v>140</v>
      </c>
      <c r="C15" s="9">
        <v>2100</v>
      </c>
      <c r="D15" s="9">
        <v>4.2000000000000003E-2</v>
      </c>
    </row>
    <row r="16" spans="1:13" x14ac:dyDescent="0.35">
      <c r="A16" s="9" t="s">
        <v>223</v>
      </c>
      <c r="B16" s="9">
        <v>760</v>
      </c>
      <c r="C16" s="9">
        <v>1050</v>
      </c>
      <c r="D16" s="9">
        <v>0.19</v>
      </c>
    </row>
    <row r="17" spans="1:15" x14ac:dyDescent="0.35">
      <c r="A17" s="9" t="s">
        <v>228</v>
      </c>
      <c r="B17" s="9">
        <v>2711</v>
      </c>
      <c r="C17" s="9">
        <v>910</v>
      </c>
      <c r="D17" s="9">
        <v>1</v>
      </c>
      <c r="L17" s="9" t="s">
        <v>222</v>
      </c>
      <c r="O17" s="27" t="s">
        <v>225</v>
      </c>
    </row>
    <row r="18" spans="1:15" x14ac:dyDescent="0.35">
      <c r="A18" s="9" t="s">
        <v>229</v>
      </c>
      <c r="B18" s="9">
        <v>2711</v>
      </c>
      <c r="C18" s="9">
        <v>910</v>
      </c>
      <c r="D18" s="9">
        <v>0.95</v>
      </c>
    </row>
    <row r="19" spans="1:15" x14ac:dyDescent="0.35">
      <c r="A19" s="9" t="s">
        <v>230</v>
      </c>
      <c r="B19" s="9">
        <v>800</v>
      </c>
      <c r="C19" s="9">
        <v>840</v>
      </c>
      <c r="D19" s="9">
        <v>0.32</v>
      </c>
      <c r="J19" t="s">
        <v>276</v>
      </c>
      <c r="L19" t="s">
        <v>227</v>
      </c>
      <c r="M19" t="s">
        <v>226</v>
      </c>
    </row>
    <row r="20" spans="1:15" x14ac:dyDescent="0.35">
      <c r="A20" s="9" t="s">
        <v>231</v>
      </c>
      <c r="B20" s="9">
        <v>750</v>
      </c>
      <c r="C20" s="9">
        <v>878</v>
      </c>
      <c r="D20" s="9">
        <v>0.8</v>
      </c>
      <c r="J20" s="11" t="s">
        <v>277</v>
      </c>
      <c r="K20" t="s">
        <v>278</v>
      </c>
      <c r="L20" s="9"/>
    </row>
    <row r="21" spans="1:15" x14ac:dyDescent="0.35">
      <c r="A21" s="9" t="s">
        <v>232</v>
      </c>
      <c r="B21" s="9">
        <v>40</v>
      </c>
      <c r="C21" s="9">
        <v>1400</v>
      </c>
      <c r="D21" s="9">
        <v>2.1999999999999999E-2</v>
      </c>
      <c r="J21" s="11" t="s">
        <v>273</v>
      </c>
    </row>
    <row r="22" spans="1:15" x14ac:dyDescent="0.35">
      <c r="A22" s="9" t="s">
        <v>233</v>
      </c>
      <c r="B22" s="9">
        <v>40</v>
      </c>
      <c r="C22" s="9">
        <v>1400</v>
      </c>
      <c r="D22" s="9">
        <v>2.1999999999999999E-2</v>
      </c>
      <c r="J22" s="11" t="s">
        <v>274</v>
      </c>
    </row>
    <row r="23" spans="1:15" x14ac:dyDescent="0.35">
      <c r="A23" s="9" t="s">
        <v>234</v>
      </c>
      <c r="B23" s="9">
        <v>600</v>
      </c>
      <c r="C23" s="9">
        <v>1000</v>
      </c>
      <c r="D23" s="9">
        <v>0.24</v>
      </c>
    </row>
    <row r="24" spans="1:15" x14ac:dyDescent="0.35">
      <c r="A24" s="9" t="s">
        <v>266</v>
      </c>
      <c r="B24" s="9">
        <v>150</v>
      </c>
      <c r="C24" s="9">
        <v>850</v>
      </c>
      <c r="D24" s="9">
        <v>0.08</v>
      </c>
      <c r="J24" t="s">
        <v>275</v>
      </c>
    </row>
    <row r="25" spans="1:15" x14ac:dyDescent="0.35">
      <c r="A25" s="9" t="s">
        <v>267</v>
      </c>
      <c r="D25" s="9">
        <v>0.2</v>
      </c>
    </row>
  </sheetData>
  <hyperlinks>
    <hyperlink ref="M11" r:id="rId1" xr:uid="{83FF8812-AD8B-4B56-B533-66B78516B298}"/>
    <hyperlink ref="O17" r:id="rId2" xr:uid="{C7A92A8B-CA69-4CBA-A429-95B14E6B93CD}"/>
    <hyperlink ref="J21" r:id="rId3" xr:uid="{84BCFAE7-3321-4914-A48C-B25E972FEE50}"/>
    <hyperlink ref="J22" r:id="rId4" xr:uid="{9CF511E0-338B-4D93-959C-FE9486725BCC}"/>
    <hyperlink ref="J20" r:id="rId5" xr:uid="{221EF316-B26F-41A9-8D26-4A3E128B9A6D}"/>
    <hyperlink ref="J9" r:id="rId6" xr:uid="{FE86E8F6-8372-4219-9037-C064B9F58D3E}"/>
    <hyperlink ref="K9" r:id="rId7" location=":~:text=Specific%20heat%20of%20Oak%20Wood,is%20very%20important%20in%20thermodynamics. " xr:uid="{E58F6774-E5D6-444D-B22F-5E4E9CEBBAC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A24"/>
  <sheetViews>
    <sheetView workbookViewId="0">
      <selection activeCell="A7" sqref="A7"/>
    </sheetView>
  </sheetViews>
  <sheetFormatPr defaultRowHeight="14.5" x14ac:dyDescent="0.35"/>
  <cols>
    <col min="1" max="1" width="14.81640625" bestFit="1" customWidth="1"/>
    <col min="2" max="2" width="10.1796875" bestFit="1" customWidth="1"/>
  </cols>
  <sheetData>
    <row r="1" spans="1:1" x14ac:dyDescent="0.35">
      <c r="A1" s="1" t="s">
        <v>110</v>
      </c>
    </row>
    <row r="2" spans="1:1" x14ac:dyDescent="0.35">
      <c r="A2" t="s">
        <v>111</v>
      </c>
    </row>
    <row r="3" spans="1:1" x14ac:dyDescent="0.35">
      <c r="A3" t="s">
        <v>112</v>
      </c>
    </row>
    <row r="4" spans="1:1" x14ac:dyDescent="0.35">
      <c r="A4" t="s">
        <v>113</v>
      </c>
    </row>
    <row r="5" spans="1:1" x14ac:dyDescent="0.35">
      <c r="A5" t="s">
        <v>114</v>
      </c>
    </row>
    <row r="6" spans="1:1" x14ac:dyDescent="0.35">
      <c r="A6" t="s">
        <v>235</v>
      </c>
    </row>
    <row r="7" spans="1:1" x14ac:dyDescent="0.35">
      <c r="A7" t="s">
        <v>115</v>
      </c>
    </row>
    <row r="8" spans="1:1" x14ac:dyDescent="0.35">
      <c r="A8" t="s">
        <v>116</v>
      </c>
    </row>
    <row r="9" spans="1:1" x14ac:dyDescent="0.35">
      <c r="A9" t="s">
        <v>117</v>
      </c>
    </row>
    <row r="10" spans="1:1" x14ac:dyDescent="0.35">
      <c r="A10" t="s">
        <v>118</v>
      </c>
    </row>
    <row r="11" spans="1:1" x14ac:dyDescent="0.35">
      <c r="A11" t="s">
        <v>119</v>
      </c>
    </row>
    <row r="12" spans="1:1" x14ac:dyDescent="0.35">
      <c r="A12" t="s">
        <v>120</v>
      </c>
    </row>
    <row r="13" spans="1:1" x14ac:dyDescent="0.35">
      <c r="A13" t="s">
        <v>121</v>
      </c>
    </row>
    <row r="14" spans="1:1" x14ac:dyDescent="0.35">
      <c r="A14" t="s">
        <v>122</v>
      </c>
    </row>
    <row r="15" spans="1:1" x14ac:dyDescent="0.35">
      <c r="A15" t="s">
        <v>123</v>
      </c>
    </row>
    <row r="16" spans="1:1" x14ac:dyDescent="0.35">
      <c r="A16" t="s">
        <v>124</v>
      </c>
    </row>
    <row r="17" spans="1:1" x14ac:dyDescent="0.35">
      <c r="A17" t="s">
        <v>125</v>
      </c>
    </row>
    <row r="18" spans="1:1" x14ac:dyDescent="0.35">
      <c r="A18" t="s">
        <v>126</v>
      </c>
    </row>
    <row r="19" spans="1:1" x14ac:dyDescent="0.35">
      <c r="A19" t="s">
        <v>127</v>
      </c>
    </row>
    <row r="20" spans="1:1" x14ac:dyDescent="0.35">
      <c r="A20" t="s">
        <v>128</v>
      </c>
    </row>
    <row r="21" spans="1:1" x14ac:dyDescent="0.35">
      <c r="A21" t="s">
        <v>129</v>
      </c>
    </row>
    <row r="22" spans="1:1" x14ac:dyDescent="0.35">
      <c r="A22" t="s">
        <v>130</v>
      </c>
    </row>
    <row r="23" spans="1:1" x14ac:dyDescent="0.35">
      <c r="A23" t="s">
        <v>131</v>
      </c>
    </row>
    <row r="24" spans="1:1" x14ac:dyDescent="0.35">
      <c r="A24" t="s">
        <v>132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6"/>
  <sheetViews>
    <sheetView workbookViewId="0">
      <selection activeCell="B20" sqref="B20"/>
    </sheetView>
  </sheetViews>
  <sheetFormatPr defaultRowHeight="14.5" x14ac:dyDescent="0.35"/>
  <cols>
    <col min="1" max="1" width="7.1796875" bestFit="1" customWidth="1"/>
    <col min="2" max="2" width="9.36328125" bestFit="1" customWidth="1"/>
    <col min="3" max="3" width="6.1796875" bestFit="1" customWidth="1"/>
    <col min="4" max="4" width="9.453125" bestFit="1" customWidth="1"/>
    <col min="5" max="5" width="8.453125" customWidth="1"/>
    <col min="6" max="6" width="9.453125" bestFit="1" customWidth="1"/>
    <col min="7" max="7" width="8.453125" customWidth="1"/>
    <col min="8" max="8" width="9.453125" bestFit="1" customWidth="1"/>
    <col min="9" max="9" width="6.81640625" customWidth="1"/>
    <col min="10" max="10" width="9.453125" bestFit="1" customWidth="1"/>
    <col min="11" max="11" width="8" customWidth="1"/>
    <col min="12" max="12" width="9.453125" bestFit="1" customWidth="1"/>
    <col min="13" max="13" width="25.1796875" bestFit="1" customWidth="1"/>
  </cols>
  <sheetData>
    <row r="1" spans="1:13" x14ac:dyDescent="0.35">
      <c r="A1" s="30" t="s">
        <v>133</v>
      </c>
      <c r="B1" s="30"/>
      <c r="C1" s="30" t="s">
        <v>134</v>
      </c>
      <c r="D1" s="30"/>
      <c r="E1" s="30"/>
      <c r="F1" s="30"/>
      <c r="G1" s="30"/>
      <c r="H1" s="30"/>
      <c r="I1" s="30"/>
      <c r="J1" s="30"/>
      <c r="K1" s="30"/>
      <c r="L1" s="30"/>
      <c r="M1" s="31" t="s">
        <v>135</v>
      </c>
    </row>
    <row r="2" spans="1:13" x14ac:dyDescent="0.35">
      <c r="A2" t="s">
        <v>136</v>
      </c>
      <c r="B2" t="s">
        <v>137</v>
      </c>
      <c r="C2" t="s">
        <v>136</v>
      </c>
      <c r="D2" t="s">
        <v>137</v>
      </c>
      <c r="E2" t="s">
        <v>136</v>
      </c>
      <c r="F2" t="s">
        <v>137</v>
      </c>
      <c r="G2" t="s">
        <v>136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s="31"/>
    </row>
    <row r="3" spans="1:13" x14ac:dyDescent="0.35">
      <c r="A3" s="13" t="s">
        <v>189</v>
      </c>
      <c r="B3" s="2" t="e">
        <f>11.3*'Room Key'!#REF!</f>
        <v>#REF!</v>
      </c>
      <c r="C3" s="13" t="s">
        <v>191</v>
      </c>
      <c r="D3" s="2">
        <f>Elements!Q4</f>
        <v>10</v>
      </c>
      <c r="E3" s="19"/>
      <c r="F3" s="20"/>
      <c r="G3" s="2"/>
      <c r="H3" s="2"/>
      <c r="I3" s="2"/>
      <c r="J3" s="2"/>
      <c r="K3" s="2"/>
      <c r="L3" s="2"/>
      <c r="M3" t="e">
        <f>B3-D3-F3-H3-J3-L3</f>
        <v>#REF!</v>
      </c>
    </row>
    <row r="4" spans="1:13" x14ac:dyDescent="0.35">
      <c r="A4" s="13" t="s">
        <v>195</v>
      </c>
      <c r="B4" s="2" t="e">
        <f>'Room Key'!#REF!*'Room Key'!#REF!</f>
        <v>#REF!</v>
      </c>
      <c r="C4" s="13" t="s">
        <v>196</v>
      </c>
      <c r="D4" s="20">
        <f>Elements!Q7</f>
        <v>2</v>
      </c>
      <c r="E4" s="2"/>
      <c r="F4" s="2"/>
      <c r="G4" s="2"/>
      <c r="H4" s="2"/>
      <c r="I4" s="2"/>
      <c r="J4" s="2"/>
      <c r="K4" s="2"/>
      <c r="L4" s="2"/>
      <c r="M4" t="e">
        <f t="shared" ref="M4:M28" si="0">B4-D4-F4-H4-J4-L4</f>
        <v>#REF!</v>
      </c>
    </row>
    <row r="5" spans="1:13" x14ac:dyDescent="0.35">
      <c r="A5" s="13" t="s">
        <v>198</v>
      </c>
      <c r="B5" s="2" t="e">
        <f>'Room Key'!#REF!*'Room Key'!#REF!</f>
        <v>#REF!</v>
      </c>
      <c r="C5" s="13" t="s">
        <v>200</v>
      </c>
      <c r="D5" s="2" t="e">
        <f>Elements!#REF!</f>
        <v>#REF!</v>
      </c>
      <c r="E5" s="2"/>
      <c r="F5" s="2"/>
      <c r="G5" s="2"/>
      <c r="H5" s="2"/>
      <c r="I5" s="2"/>
      <c r="J5" s="2"/>
      <c r="K5" s="2"/>
      <c r="L5" s="2"/>
      <c r="M5" t="e">
        <f t="shared" si="0"/>
        <v>#REF!</v>
      </c>
    </row>
    <row r="6" spans="1:13" x14ac:dyDescent="0.35">
      <c r="A6" s="13" t="s">
        <v>199</v>
      </c>
      <c r="B6" s="2" t="e">
        <f>'Room Key'!#REF!*'Room Key'!#REF!</f>
        <v>#REF!</v>
      </c>
      <c r="C6" s="2" t="s">
        <v>201</v>
      </c>
      <c r="D6" s="2">
        <f>Elements!Q11</f>
        <v>2.5</v>
      </c>
      <c r="E6" s="2" t="s">
        <v>202</v>
      </c>
      <c r="F6" s="2" t="e">
        <f>Elements!#REF!</f>
        <v>#REF!</v>
      </c>
      <c r="G6" s="2"/>
      <c r="H6" s="2"/>
      <c r="I6" s="2"/>
      <c r="J6" s="2"/>
      <c r="K6" s="2"/>
      <c r="L6" s="2"/>
      <c r="M6" t="e">
        <f t="shared" si="0"/>
        <v>#REF!</v>
      </c>
    </row>
    <row r="7" spans="1:13" x14ac:dyDescent="0.35">
      <c r="A7" s="13" t="s">
        <v>203</v>
      </c>
      <c r="B7" s="2" t="e">
        <f>7.36*'Room Key'!#REF!</f>
        <v>#REF!</v>
      </c>
      <c r="C7" s="13" t="s">
        <v>204</v>
      </c>
      <c r="D7" s="2" t="e">
        <f>Elements!#REF!</f>
        <v>#REF!</v>
      </c>
      <c r="E7" s="2"/>
      <c r="F7" s="2"/>
      <c r="G7" s="2"/>
      <c r="H7" s="2"/>
      <c r="I7" s="2"/>
      <c r="J7" s="2"/>
      <c r="K7" s="2"/>
      <c r="L7" s="2"/>
      <c r="M7" t="e">
        <f t="shared" si="0"/>
        <v>#REF!</v>
      </c>
    </row>
    <row r="8" spans="1:13" x14ac:dyDescent="0.35">
      <c r="A8" s="13" t="s">
        <v>248</v>
      </c>
      <c r="B8" s="2" t="e">
        <f>2.1*'Room Key'!#REF!</f>
        <v>#REF!</v>
      </c>
      <c r="C8" s="13" t="s">
        <v>205</v>
      </c>
      <c r="D8" s="20" t="e">
        <f>Elements!#REF!</f>
        <v>#REF!</v>
      </c>
      <c r="E8" s="2"/>
      <c r="F8" s="2"/>
      <c r="G8" s="2"/>
      <c r="H8" s="2"/>
      <c r="I8" s="2"/>
      <c r="J8" s="2"/>
      <c r="K8" s="2"/>
      <c r="L8" s="2"/>
      <c r="M8" t="e">
        <f t="shared" ref="M8" si="1">B8-D8-F8-H8-J8-L8</f>
        <v>#REF!</v>
      </c>
    </row>
    <row r="9" spans="1:13" x14ac:dyDescent="0.35">
      <c r="A9" s="13" t="s">
        <v>206</v>
      </c>
      <c r="B9" s="2" t="e">
        <f>5.42*'Room Key'!#REF!</f>
        <v>#REF!</v>
      </c>
      <c r="C9" s="2" t="s">
        <v>207</v>
      </c>
      <c r="D9" s="2" t="e">
        <f>Elements!#REF!</f>
        <v>#REF!</v>
      </c>
      <c r="E9" s="2"/>
      <c r="F9" s="2"/>
      <c r="G9" s="2"/>
      <c r="H9" s="2"/>
      <c r="I9" s="2"/>
      <c r="J9" s="2"/>
      <c r="K9" s="2"/>
      <c r="L9" s="2"/>
      <c r="M9" t="e">
        <f t="shared" si="0"/>
        <v>#REF!</v>
      </c>
    </row>
    <row r="10" spans="1:13" x14ac:dyDescent="0.35">
      <c r="A10" s="13" t="s">
        <v>214</v>
      </c>
      <c r="B10" s="2">
        <f>2.9*7.3</f>
        <v>21.169999999999998</v>
      </c>
      <c r="C10" s="2" t="s">
        <v>208</v>
      </c>
      <c r="D10" s="2" t="e">
        <f>Elements!#REF!</f>
        <v>#REF!</v>
      </c>
      <c r="E10" s="2"/>
      <c r="F10" s="2"/>
      <c r="G10" s="2"/>
      <c r="H10" s="2"/>
      <c r="I10" s="2"/>
      <c r="J10" s="2"/>
      <c r="K10" s="2"/>
      <c r="L10" s="2"/>
      <c r="M10" t="e">
        <f>B10-D10-F10-H10-J10-L10</f>
        <v>#REF!</v>
      </c>
    </row>
    <row r="11" spans="1:13" x14ac:dyDescent="0.35">
      <c r="A11" s="13" t="s">
        <v>239</v>
      </c>
      <c r="B11" s="2" t="e">
        <f>'Room Key'!#REF!*'Room Key'!#REF!</f>
        <v>#REF!</v>
      </c>
      <c r="C11" s="13" t="s">
        <v>209</v>
      </c>
      <c r="D11" s="2" t="e">
        <f>Elements!#REF!</f>
        <v>#REF!</v>
      </c>
      <c r="E11" s="2"/>
      <c r="F11" s="2"/>
      <c r="G11" s="2"/>
      <c r="H11" s="2"/>
      <c r="I11" s="2"/>
      <c r="J11" s="2"/>
      <c r="K11" s="2"/>
      <c r="L11" s="2"/>
      <c r="M11" t="e">
        <f t="shared" si="0"/>
        <v>#REF!</v>
      </c>
    </row>
    <row r="12" spans="1:13" x14ac:dyDescent="0.35">
      <c r="A12" s="13" t="s">
        <v>240</v>
      </c>
      <c r="B12" s="2" t="e">
        <f>'Room Key'!#REF!*'Room Key'!#REF!</f>
        <v>#REF!</v>
      </c>
      <c r="C12" s="2" t="s">
        <v>210</v>
      </c>
      <c r="D12" s="2" t="e">
        <f>Elements!#REF!</f>
        <v>#REF!</v>
      </c>
      <c r="E12" s="2"/>
      <c r="F12" s="2"/>
      <c r="G12" s="2"/>
      <c r="H12" s="2"/>
      <c r="I12" s="2"/>
      <c r="J12" s="2"/>
      <c r="K12" s="2"/>
      <c r="L12" s="2"/>
      <c r="M12" t="e">
        <f t="shared" si="0"/>
        <v>#REF!</v>
      </c>
    </row>
    <row r="13" spans="1:13" x14ac:dyDescent="0.35">
      <c r="A13" s="13" t="s">
        <v>241</v>
      </c>
      <c r="B13" s="2" t="e">
        <f>'Room Key'!#REF!*'Room Key'!#REF!</f>
        <v>#REF!</v>
      </c>
      <c r="C13" s="2" t="s">
        <v>212</v>
      </c>
      <c r="D13" s="2" t="e">
        <f>Elements!#REF!</f>
        <v>#REF!</v>
      </c>
      <c r="E13" s="2"/>
      <c r="F13" s="2"/>
      <c r="G13" s="2"/>
      <c r="H13" s="2"/>
      <c r="I13" s="2"/>
      <c r="J13" s="2"/>
      <c r="K13" s="2"/>
      <c r="L13" s="2"/>
      <c r="M13" t="e">
        <f t="shared" si="0"/>
        <v>#REF!</v>
      </c>
    </row>
    <row r="14" spans="1:13" x14ac:dyDescent="0.35">
      <c r="A14" s="13" t="s">
        <v>242</v>
      </c>
      <c r="B14" s="2" t="e">
        <f>'Room Key'!#REF!*'Room Key'!#REF!</f>
        <v>#REF!</v>
      </c>
      <c r="C14" s="13" t="s">
        <v>213</v>
      </c>
      <c r="D14" s="2" t="e">
        <f>Elements!#REF!</f>
        <v>#REF!</v>
      </c>
      <c r="E14" s="2"/>
      <c r="F14" s="2"/>
      <c r="G14" s="2"/>
      <c r="H14" s="2"/>
      <c r="I14" s="2"/>
      <c r="J14" s="2"/>
      <c r="K14" s="2"/>
      <c r="L14" s="2"/>
      <c r="M14" t="e">
        <f t="shared" si="0"/>
        <v>#REF!</v>
      </c>
    </row>
    <row r="15" spans="1:13" x14ac:dyDescent="0.35">
      <c r="A15" s="13" t="s">
        <v>243</v>
      </c>
      <c r="B15" s="2" t="e">
        <f>'Room Key'!#REF!*'Room Key'!#REF!</f>
        <v>#REF!</v>
      </c>
      <c r="C15" s="2" t="s">
        <v>211</v>
      </c>
      <c r="D15" s="2" t="e">
        <f>Elements!#REF!</f>
        <v>#REF!</v>
      </c>
      <c r="E15" s="2"/>
      <c r="F15" s="2"/>
      <c r="G15" s="2"/>
      <c r="H15" s="2"/>
      <c r="I15" s="2"/>
      <c r="J15" s="2"/>
      <c r="K15" s="2"/>
      <c r="L15" s="2"/>
      <c r="M15" t="e">
        <f t="shared" si="0"/>
        <v>#REF!</v>
      </c>
    </row>
    <row r="16" spans="1:13" x14ac:dyDescent="0.35">
      <c r="A16" s="13" t="s">
        <v>263</v>
      </c>
      <c r="B16" s="13">
        <f>3.6*5.7</f>
        <v>20.52</v>
      </c>
      <c r="C16" s="13" t="s">
        <v>215</v>
      </c>
      <c r="D16" s="2" t="e">
        <f>Elements!#REF!</f>
        <v>#REF!</v>
      </c>
      <c r="E16" s="2"/>
      <c r="F16" s="2"/>
      <c r="G16" s="2"/>
      <c r="H16" s="2"/>
      <c r="I16" s="2"/>
      <c r="J16" s="2"/>
      <c r="K16" s="2"/>
      <c r="L16" s="2"/>
      <c r="M16" t="e">
        <f t="shared" si="0"/>
        <v>#REF!</v>
      </c>
    </row>
    <row r="17" spans="1:13" x14ac:dyDescent="0.35">
      <c r="A17" s="13" t="s">
        <v>220</v>
      </c>
      <c r="B17" s="2">
        <f>3.6*1.8</f>
        <v>6.48</v>
      </c>
      <c r="C17" s="2" t="s">
        <v>216</v>
      </c>
      <c r="D17" s="2">
        <f>1.5*1.15</f>
        <v>1.7249999999999999</v>
      </c>
      <c r="E17" s="2"/>
      <c r="F17" s="2"/>
      <c r="G17" s="2"/>
      <c r="H17" s="2"/>
      <c r="I17" s="2"/>
      <c r="J17" s="2"/>
      <c r="K17" s="2"/>
      <c r="L17" s="2"/>
      <c r="M17">
        <f t="shared" si="0"/>
        <v>4.7550000000000008</v>
      </c>
    </row>
    <row r="18" spans="1:13" x14ac:dyDescent="0.35">
      <c r="A18" s="13" t="s">
        <v>244</v>
      </c>
      <c r="B18" s="2" t="e">
        <f>'Room Key'!#REF!*'Room Key'!#REF!</f>
        <v>#REF!</v>
      </c>
      <c r="C18" s="2" t="s">
        <v>218</v>
      </c>
      <c r="D18" s="2" t="e">
        <f>Elements!#REF!</f>
        <v>#REF!</v>
      </c>
      <c r="E18" s="2"/>
      <c r="F18" s="2"/>
      <c r="G18" s="2"/>
      <c r="H18" s="2"/>
      <c r="I18" s="2"/>
      <c r="J18" s="2"/>
      <c r="K18" s="2"/>
      <c r="L18" s="2"/>
      <c r="M18" t="e">
        <f t="shared" si="0"/>
        <v>#REF!</v>
      </c>
    </row>
    <row r="19" spans="1:13" x14ac:dyDescent="0.35">
      <c r="A19" s="13" t="s">
        <v>245</v>
      </c>
      <c r="B19" s="2">
        <f>9.9</f>
        <v>9.9</v>
      </c>
      <c r="C19" s="2" t="s">
        <v>221</v>
      </c>
      <c r="D19" s="2" t="e">
        <f>Elements!#REF!</f>
        <v>#REF!</v>
      </c>
      <c r="E19" s="2"/>
      <c r="F19" s="2"/>
      <c r="G19" s="2"/>
      <c r="H19" s="2"/>
      <c r="I19" s="2"/>
      <c r="J19" s="2"/>
      <c r="K19" s="2"/>
      <c r="L19" s="2"/>
      <c r="M19" t="e">
        <f t="shared" si="0"/>
        <v>#REF!</v>
      </c>
    </row>
    <row r="20" spans="1:13" x14ac:dyDescent="0.35">
      <c r="A20" s="13" t="s">
        <v>249</v>
      </c>
      <c r="B20" s="2">
        <v>21.58</v>
      </c>
      <c r="C20" s="2" t="s">
        <v>250</v>
      </c>
      <c r="D20" s="2" t="e">
        <f>Elements!#REF!</f>
        <v>#REF!</v>
      </c>
      <c r="E20" s="2"/>
      <c r="F20" s="2"/>
      <c r="G20" s="2"/>
      <c r="H20" s="2"/>
      <c r="I20" s="2"/>
      <c r="J20" s="2"/>
      <c r="K20" s="2"/>
      <c r="L20" s="2"/>
      <c r="M20" t="e">
        <f t="shared" si="0"/>
        <v>#REF!</v>
      </c>
    </row>
    <row r="21" spans="1:13" x14ac:dyDescent="0.35">
      <c r="A21" s="13"/>
      <c r="B21" s="13"/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 t="shared" si="0"/>
        <v>0</v>
      </c>
    </row>
    <row r="22" spans="1:13" x14ac:dyDescent="0.35">
      <c r="A22" s="1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>
        <f t="shared" si="0"/>
        <v>0</v>
      </c>
    </row>
    <row r="23" spans="1:13" x14ac:dyDescent="0.35">
      <c r="A23" s="1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>
        <f t="shared" si="0"/>
        <v>0</v>
      </c>
    </row>
    <row r="24" spans="1:13" x14ac:dyDescent="0.35">
      <c r="A24" s="1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>
        <f t="shared" si="0"/>
        <v>0</v>
      </c>
    </row>
    <row r="25" spans="1:13" x14ac:dyDescent="0.35">
      <c r="A25" s="1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>
        <f t="shared" si="0"/>
        <v>0</v>
      </c>
    </row>
    <row r="26" spans="1:13" x14ac:dyDescent="0.35">
      <c r="A26" s="1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>
        <f t="shared" si="0"/>
        <v>0</v>
      </c>
    </row>
    <row r="27" spans="1:13" x14ac:dyDescent="0.35">
      <c r="A27" s="1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>
        <f t="shared" si="0"/>
        <v>0</v>
      </c>
    </row>
    <row r="28" spans="1:13" x14ac:dyDescent="0.35">
      <c r="A28" s="1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>
        <f t="shared" si="0"/>
        <v>0</v>
      </c>
    </row>
    <row r="29" spans="1:13" x14ac:dyDescent="0.35">
      <c r="A29" s="1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>
        <f t="shared" ref="M29:M36" si="2">B29-D29-F29-H29-J29-L29</f>
        <v>0</v>
      </c>
    </row>
    <row r="30" spans="1:13" x14ac:dyDescent="0.35">
      <c r="A30" s="1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>
        <f t="shared" si="2"/>
        <v>0</v>
      </c>
    </row>
    <row r="31" spans="1:13" x14ac:dyDescent="0.35">
      <c r="A31" s="1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>
        <f t="shared" si="2"/>
        <v>0</v>
      </c>
    </row>
    <row r="32" spans="1:13" x14ac:dyDescent="0.35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>
        <f>B32-D32-F32-H32-J32-L32</f>
        <v>0</v>
      </c>
    </row>
    <row r="33" spans="1:13" x14ac:dyDescent="0.35">
      <c r="A33" s="1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>
        <f t="shared" si="2"/>
        <v>0</v>
      </c>
    </row>
    <row r="34" spans="1:13" x14ac:dyDescent="0.35">
      <c r="A34" s="1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>
        <f t="shared" si="2"/>
        <v>0</v>
      </c>
    </row>
    <row r="35" spans="1:13" x14ac:dyDescent="0.35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>
        <f t="shared" si="2"/>
        <v>0</v>
      </c>
    </row>
    <row r="36" spans="1:13" x14ac:dyDescent="0.35">
      <c r="A36" s="1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>
        <f t="shared" si="2"/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406F-8E0F-4D2D-B4D1-587DEC48D535}">
  <dimension ref="A1:A30"/>
  <sheetViews>
    <sheetView topLeftCell="A14" workbookViewId="0">
      <selection activeCell="A31" sqref="A31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138</v>
      </c>
    </row>
    <row r="2" spans="1:1" x14ac:dyDescent="0.35">
      <c r="A2" t="s">
        <v>95</v>
      </c>
    </row>
    <row r="3" spans="1:1" x14ac:dyDescent="0.35">
      <c r="A3" t="s">
        <v>139</v>
      </c>
    </row>
    <row r="4" spans="1:1" x14ac:dyDescent="0.35">
      <c r="A4" t="s">
        <v>140</v>
      </c>
    </row>
    <row r="5" spans="1:1" x14ac:dyDescent="0.35">
      <c r="A5" t="s">
        <v>141</v>
      </c>
    </row>
    <row r="6" spans="1:1" x14ac:dyDescent="0.35">
      <c r="A6" t="s">
        <v>142</v>
      </c>
    </row>
    <row r="7" spans="1:1" x14ac:dyDescent="0.35">
      <c r="A7" t="s">
        <v>143</v>
      </c>
    </row>
    <row r="8" spans="1:1" x14ac:dyDescent="0.35">
      <c r="A8" t="s">
        <v>144</v>
      </c>
    </row>
    <row r="9" spans="1:1" x14ac:dyDescent="0.35">
      <c r="A9" t="s">
        <v>145</v>
      </c>
    </row>
    <row r="10" spans="1:1" x14ac:dyDescent="0.35">
      <c r="A10" t="s">
        <v>146</v>
      </c>
    </row>
    <row r="11" spans="1:1" x14ac:dyDescent="0.35">
      <c r="A11" t="s">
        <v>155</v>
      </c>
    </row>
    <row r="12" spans="1:1" x14ac:dyDescent="0.35">
      <c r="A12" t="s">
        <v>254</v>
      </c>
    </row>
    <row r="13" spans="1:1" x14ac:dyDescent="0.35">
      <c r="A13" t="s">
        <v>161</v>
      </c>
    </row>
    <row r="14" spans="1:1" x14ac:dyDescent="0.35">
      <c r="A14" t="s">
        <v>162</v>
      </c>
    </row>
    <row r="15" spans="1:1" x14ac:dyDescent="0.35">
      <c r="A15" t="s">
        <v>163</v>
      </c>
    </row>
    <row r="16" spans="1:1" x14ac:dyDescent="0.35">
      <c r="A16" t="s">
        <v>164</v>
      </c>
    </row>
    <row r="17" spans="1:1" x14ac:dyDescent="0.35">
      <c r="A17" t="s">
        <v>165</v>
      </c>
    </row>
    <row r="18" spans="1:1" x14ac:dyDescent="0.35">
      <c r="A18" t="s">
        <v>166</v>
      </c>
    </row>
    <row r="19" spans="1:1" x14ac:dyDescent="0.35">
      <c r="A19" t="s">
        <v>156</v>
      </c>
    </row>
    <row r="20" spans="1:1" x14ac:dyDescent="0.35">
      <c r="A20" t="s">
        <v>157</v>
      </c>
    </row>
    <row r="21" spans="1:1" x14ac:dyDescent="0.35">
      <c r="A21" t="s">
        <v>237</v>
      </c>
    </row>
    <row r="22" spans="1:1" x14ac:dyDescent="0.35">
      <c r="A22" t="s">
        <v>246</v>
      </c>
    </row>
    <row r="23" spans="1:1" x14ac:dyDescent="0.35">
      <c r="A23" t="s">
        <v>170</v>
      </c>
    </row>
    <row r="24" spans="1:1" x14ac:dyDescent="0.35">
      <c r="A24" t="s">
        <v>192</v>
      </c>
    </row>
    <row r="25" spans="1:1" x14ac:dyDescent="0.35">
      <c r="A25" t="s">
        <v>175</v>
      </c>
    </row>
    <row r="26" spans="1:1" x14ac:dyDescent="0.35">
      <c r="A26" t="s">
        <v>190</v>
      </c>
    </row>
    <row r="27" spans="1:1" x14ac:dyDescent="0.35">
      <c r="A27" t="s">
        <v>238</v>
      </c>
    </row>
    <row r="28" spans="1:1" x14ac:dyDescent="0.35">
      <c r="A28" t="s">
        <v>251</v>
      </c>
    </row>
    <row r="29" spans="1:1" x14ac:dyDescent="0.35">
      <c r="A29" t="s">
        <v>256</v>
      </c>
    </row>
    <row r="30" spans="1:1" x14ac:dyDescent="0.35">
      <c r="A30" t="s">
        <v>268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AC05-43EE-4F90-92D7-0F7DFFBDA076}">
  <dimension ref="A1:G6"/>
  <sheetViews>
    <sheetView workbookViewId="0">
      <selection activeCell="A19" sqref="A19:XFD19"/>
    </sheetView>
  </sheetViews>
  <sheetFormatPr defaultRowHeight="14.5" x14ac:dyDescent="0.35"/>
  <cols>
    <col min="1" max="1" width="13.90625" bestFit="1" customWidth="1"/>
    <col min="2" max="2" width="21.81640625" bestFit="1" customWidth="1"/>
    <col min="3" max="3" width="19.1796875" bestFit="1" customWidth="1"/>
    <col min="4" max="4" width="14.1796875" bestFit="1" customWidth="1"/>
    <col min="5" max="5" width="23.453125" bestFit="1" customWidth="1"/>
    <col min="6" max="6" width="13.81640625" bestFit="1" customWidth="1"/>
    <col min="7" max="7" width="16.453125" bestFit="1" customWidth="1"/>
  </cols>
  <sheetData>
    <row r="1" spans="1:7" x14ac:dyDescent="0.35">
      <c r="A1" s="21" t="s">
        <v>72</v>
      </c>
      <c r="B1" s="21" t="s">
        <v>180</v>
      </c>
      <c r="C1" s="1" t="s">
        <v>179</v>
      </c>
      <c r="D1" s="1" t="s">
        <v>171</v>
      </c>
      <c r="E1" s="1" t="s">
        <v>182</v>
      </c>
      <c r="F1" s="1" t="s">
        <v>184</v>
      </c>
      <c r="G1" s="1" t="s">
        <v>185</v>
      </c>
    </row>
    <row r="2" spans="1:7" x14ac:dyDescent="0.35">
      <c r="D2" s="22"/>
      <c r="F2" s="25"/>
    </row>
    <row r="3" spans="1:7" x14ac:dyDescent="0.35">
      <c r="A3" s="1" t="s">
        <v>181</v>
      </c>
      <c r="E3" s="22">
        <f>SUM(E2:E2)</f>
        <v>0</v>
      </c>
      <c r="F3" s="22">
        <f>SUM(F2:F2)</f>
        <v>0</v>
      </c>
      <c r="G3">
        <f>SUM(G2:G2)</f>
        <v>0</v>
      </c>
    </row>
    <row r="4" spans="1:7" x14ac:dyDescent="0.35">
      <c r="D4" s="23" t="s">
        <v>183</v>
      </c>
      <c r="E4" s="24" t="e">
        <f>((SUM('Room Key'!#REF!)-Insulation!E3)-SUM('Room Key'!#REF!))/SUM('Room Key'!#REF!)</f>
        <v>#REF!</v>
      </c>
    </row>
    <row r="6" spans="1:7" x14ac:dyDescent="0.35">
      <c r="D6" s="23" t="s">
        <v>186</v>
      </c>
      <c r="E6">
        <v>50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1C59AB-0E27-49B6-AB24-0A12EB5B5F81}">
          <x14:formula1>
            <xm:f>'Room Key'!#REF!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topLeftCell="A13" workbookViewId="0">
      <selection activeCell="B18" sqref="B18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1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300</v>
      </c>
      <c r="C2" t="s">
        <v>4</v>
      </c>
    </row>
    <row r="3" spans="1:3" x14ac:dyDescent="0.35">
      <c r="A3" t="s">
        <v>5</v>
      </c>
      <c r="B3" s="3">
        <v>1E-3</v>
      </c>
      <c r="C3" t="s">
        <v>6</v>
      </c>
    </row>
    <row r="4" spans="1:3" x14ac:dyDescent="0.35">
      <c r="A4" t="s">
        <v>7</v>
      </c>
      <c r="B4" s="3">
        <v>10000</v>
      </c>
      <c r="C4" t="s">
        <v>8</v>
      </c>
    </row>
    <row r="5" spans="1:3" x14ac:dyDescent="0.35">
      <c r="A5" t="s">
        <v>9</v>
      </c>
      <c r="B5" s="2">
        <v>40</v>
      </c>
      <c r="C5" t="s">
        <v>10</v>
      </c>
    </row>
    <row r="6" spans="1:3" x14ac:dyDescent="0.35">
      <c r="A6" t="s">
        <v>11</v>
      </c>
      <c r="B6" s="2">
        <v>26</v>
      </c>
      <c r="C6" t="s">
        <v>12</v>
      </c>
    </row>
    <row r="7" spans="1:3" x14ac:dyDescent="0.35">
      <c r="A7" t="s">
        <v>13</v>
      </c>
      <c r="B7" s="2">
        <v>20</v>
      </c>
      <c r="C7" t="s">
        <v>14</v>
      </c>
    </row>
    <row r="8" spans="1:3" x14ac:dyDescent="0.35">
      <c r="A8" t="s">
        <v>15</v>
      </c>
      <c r="B8" s="2">
        <f>20+273.15</f>
        <v>293.14999999999998</v>
      </c>
      <c r="C8" t="s">
        <v>16</v>
      </c>
    </row>
    <row r="9" spans="1:3" x14ac:dyDescent="0.35">
      <c r="A9" t="s">
        <v>17</v>
      </c>
      <c r="B9" s="2">
        <v>1</v>
      </c>
      <c r="C9" t="s">
        <v>18</v>
      </c>
    </row>
    <row r="10" spans="1:3" x14ac:dyDescent="0.35">
      <c r="A10" t="s">
        <v>19</v>
      </c>
      <c r="B10" s="2">
        <v>4</v>
      </c>
      <c r="C10" t="s">
        <v>20</v>
      </c>
    </row>
    <row r="11" spans="1:3" x14ac:dyDescent="0.35">
      <c r="A11" t="s">
        <v>21</v>
      </c>
      <c r="B11" s="2">
        <v>10</v>
      </c>
      <c r="C11" t="s">
        <v>22</v>
      </c>
    </row>
    <row r="12" spans="1:3" x14ac:dyDescent="0.35">
      <c r="A12" t="s">
        <v>23</v>
      </c>
      <c r="B12" s="2">
        <v>0.2</v>
      </c>
      <c r="C12" t="s">
        <v>24</v>
      </c>
    </row>
    <row r="13" spans="1:3" x14ac:dyDescent="0.35">
      <c r="A13" t="s">
        <v>25</v>
      </c>
      <c r="B13" s="2">
        <v>51</v>
      </c>
      <c r="C13" t="s">
        <v>26</v>
      </c>
    </row>
    <row r="14" spans="1:3" x14ac:dyDescent="0.35">
      <c r="A14" t="s">
        <v>27</v>
      </c>
      <c r="B14" s="2">
        <v>100</v>
      </c>
      <c r="C14" t="s">
        <v>28</v>
      </c>
    </row>
    <row r="15" spans="1:3" x14ac:dyDescent="0.35">
      <c r="A15" t="s">
        <v>29</v>
      </c>
      <c r="B15" s="2">
        <v>20</v>
      </c>
      <c r="C15" t="s">
        <v>30</v>
      </c>
    </row>
    <row r="16" spans="1:3" x14ac:dyDescent="0.35">
      <c r="A16" t="s">
        <v>31</v>
      </c>
      <c r="B16" s="2">
        <v>-1</v>
      </c>
      <c r="C16" t="s">
        <v>32</v>
      </c>
    </row>
    <row r="17" spans="1:3" x14ac:dyDescent="0.35">
      <c r="A17" t="s">
        <v>33</v>
      </c>
      <c r="B17" s="4" t="s">
        <v>34</v>
      </c>
      <c r="C17" t="s">
        <v>35</v>
      </c>
    </row>
    <row r="18" spans="1:3" x14ac:dyDescent="0.35">
      <c r="A18" t="s">
        <v>36</v>
      </c>
      <c r="B18" s="5">
        <v>44928.5</v>
      </c>
      <c r="C18" t="s">
        <v>37</v>
      </c>
    </row>
    <row r="19" spans="1:3" x14ac:dyDescent="0.35">
      <c r="A19" t="s">
        <v>38</v>
      </c>
      <c r="B19" s="5">
        <v>44930.75</v>
      </c>
      <c r="C19" t="s">
        <v>39</v>
      </c>
    </row>
    <row r="20" spans="1:3" x14ac:dyDescent="0.35">
      <c r="A20" t="s">
        <v>40</v>
      </c>
      <c r="B20" s="2">
        <v>10</v>
      </c>
      <c r="C20" t="s">
        <v>41</v>
      </c>
    </row>
    <row r="21" spans="1:3" x14ac:dyDescent="0.35">
      <c r="A21" t="s">
        <v>42</v>
      </c>
      <c r="B21" s="2">
        <f>SUM('Room Key'!H:H)</f>
        <v>161</v>
      </c>
      <c r="C21" t="s">
        <v>43</v>
      </c>
    </row>
    <row r="22" spans="1:3" x14ac:dyDescent="0.35">
      <c r="A22" t="s">
        <v>147</v>
      </c>
      <c r="B22" s="2">
        <v>1500</v>
      </c>
      <c r="C22" t="s">
        <v>44</v>
      </c>
    </row>
    <row r="23" spans="1:3" x14ac:dyDescent="0.35">
      <c r="A23" t="s">
        <v>148</v>
      </c>
      <c r="B23" s="2">
        <v>1900</v>
      </c>
      <c r="C23" t="s">
        <v>45</v>
      </c>
    </row>
    <row r="24" spans="1:3" x14ac:dyDescent="0.35">
      <c r="A24" t="s">
        <v>149</v>
      </c>
      <c r="B24" s="2">
        <v>0.3</v>
      </c>
      <c r="C24" t="s">
        <v>46</v>
      </c>
    </row>
    <row r="25" spans="1:3" x14ac:dyDescent="0.35">
      <c r="A25" t="s">
        <v>150</v>
      </c>
      <c r="B25" s="2">
        <v>10</v>
      </c>
      <c r="C25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Props1.xml><?xml version="1.0" encoding="utf-8"?>
<ds:datastoreItem xmlns:ds="http://schemas.openxmlformats.org/officeDocument/2006/customXml" ds:itemID="{7A0A17FF-D506-49DC-BFB6-9F5490446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  <ds:schemaRef ds:uri="9da34839-94b1-4adb-9ce9-2bf1180dd981"/>
    <ds:schemaRef ds:uri="e21e7998-6f05-4771-9945-6b2b40d9b8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Elements</vt:lpstr>
      <vt:lpstr>IW</vt:lpstr>
      <vt:lpstr>Room Key</vt:lpstr>
      <vt:lpstr>Materials</vt:lpstr>
      <vt:lpstr>Element Types</vt:lpstr>
      <vt:lpstr>Effective Area</vt:lpstr>
      <vt:lpstr>U-Value Type</vt:lpstr>
      <vt:lpstr>Insulation</vt:lpstr>
      <vt:lpstr>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</dc:creator>
  <cp:keywords/>
  <dc:description/>
  <cp:lastModifiedBy>Charlie</cp:lastModifiedBy>
  <cp:revision/>
  <dcterms:created xsi:type="dcterms:W3CDTF">2022-04-01T17:24:56Z</dcterms:created>
  <dcterms:modified xsi:type="dcterms:W3CDTF">2022-09-25T15:06:54Z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