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845" documentId="8_{109A9AF1-57E9-40DB-B7CC-86613E88E48D}" xr6:coauthVersionLast="47" xr6:coauthVersionMax="47" xr10:uidLastSave="{8A77CD53-C105-4601-A3B3-328354383186}"/>
  <bookViews>
    <workbookView xWindow="28680" yWindow="-120" windowWidth="19440" windowHeight="15000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</sheets>
  <definedNames>
    <definedName name="_xlnm._FilterDatabase" localSheetId="1" hidden="1">Elements!$B$1:$B$75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Q75" i="2"/>
  <c r="D34" i="7"/>
  <c r="B34" i="7"/>
  <c r="D33" i="7"/>
  <c r="B33" i="7"/>
  <c r="Q72" i="2"/>
  <c r="D32" i="7"/>
  <c r="B32" i="7"/>
  <c r="D31" i="7"/>
  <c r="B31" i="7"/>
  <c r="D30" i="7"/>
  <c r="D16" i="1"/>
  <c r="Q67" i="2"/>
  <c r="D11" i="1"/>
  <c r="B29" i="7"/>
  <c r="B28" i="7"/>
  <c r="D13" i="1"/>
  <c r="M30" i="7" l="1"/>
  <c r="Q68" i="2" s="1"/>
  <c r="D17" i="1"/>
  <c r="D19" i="1"/>
  <c r="D21" i="1"/>
  <c r="D20" i="1"/>
  <c r="B23" i="7"/>
  <c r="B24" i="7"/>
  <c r="D18" i="1"/>
  <c r="D12" i="1"/>
  <c r="D27" i="7"/>
  <c r="B27" i="7"/>
  <c r="B26" i="7"/>
  <c r="M31" i="7"/>
  <c r="Q69" i="2" s="1"/>
  <c r="M32" i="7"/>
  <c r="Q71" i="2" s="1"/>
  <c r="M33" i="7"/>
  <c r="Q73" i="2" s="1"/>
  <c r="M34" i="7"/>
  <c r="Q74" i="2" s="1"/>
  <c r="B25" i="7"/>
  <c r="B22" i="7"/>
  <c r="B21" i="7"/>
  <c r="B19" i="7"/>
  <c r="B20" i="7"/>
  <c r="B18" i="7"/>
  <c r="D17" i="7"/>
  <c r="M27" i="7" l="1"/>
  <c r="Q63" i="2" s="1"/>
  <c r="Q51" i="2"/>
  <c r="Q50" i="2"/>
  <c r="D29" i="7" s="1"/>
  <c r="M29" i="7" s="1"/>
  <c r="Q65" i="2" s="1"/>
  <c r="Q49" i="2"/>
  <c r="D28" i="7" s="1"/>
  <c r="M28" i="7" s="1"/>
  <c r="Q64" i="2" s="1"/>
  <c r="Q48" i="2"/>
  <c r="D25" i="7" s="1"/>
  <c r="M25" i="7" s="1"/>
  <c r="Q61" i="2" s="1"/>
  <c r="Q47" i="2"/>
  <c r="D23" i="7" s="1"/>
  <c r="M23" i="7" s="1"/>
  <c r="Q59" i="2" s="1"/>
  <c r="Q46" i="2"/>
  <c r="D19" i="7" s="1"/>
  <c r="M19" i="7" s="1"/>
  <c r="Q55" i="2" s="1"/>
  <c r="Q43" i="2"/>
  <c r="F18" i="7" s="1"/>
  <c r="Q42" i="2"/>
  <c r="D18" i="7" s="1"/>
  <c r="D15" i="7"/>
  <c r="B15" i="7"/>
  <c r="E2" i="1"/>
  <c r="D2" i="1" s="1"/>
  <c r="E10" i="1"/>
  <c r="B12" i="7" s="1"/>
  <c r="E9" i="1"/>
  <c r="B11" i="7" s="1"/>
  <c r="E8" i="1"/>
  <c r="B14" i="7" s="1"/>
  <c r="E7" i="1"/>
  <c r="D4" i="1"/>
  <c r="D5" i="1"/>
  <c r="D3" i="1"/>
  <c r="D6" i="1"/>
  <c r="D10" i="1"/>
  <c r="D9" i="1"/>
  <c r="D7" i="1"/>
  <c r="D14" i="7"/>
  <c r="D13" i="7"/>
  <c r="D12" i="7"/>
  <c r="D11" i="7"/>
  <c r="D9" i="7"/>
  <c r="D8" i="7"/>
  <c r="D7" i="7"/>
  <c r="D6" i="7"/>
  <c r="D5" i="7"/>
  <c r="D4" i="7"/>
  <c r="D3" i="7"/>
  <c r="B7" i="7"/>
  <c r="B6" i="7"/>
  <c r="B5" i="7"/>
  <c r="M26" i="7"/>
  <c r="Q62" i="2" s="1"/>
  <c r="M24" i="7"/>
  <c r="Q60" i="2" s="1"/>
  <c r="M22" i="7"/>
  <c r="Q58" i="2" s="1"/>
  <c r="M21" i="7"/>
  <c r="Q57" i="2" s="1"/>
  <c r="M20" i="7"/>
  <c r="Q56" i="2" s="1"/>
  <c r="M17" i="7"/>
  <c r="Q53" i="2" s="1"/>
  <c r="M16" i="7"/>
  <c r="Q52" i="2" s="1"/>
  <c r="M18" i="7" l="1"/>
  <c r="Q54" i="2" s="1"/>
  <c r="M15" i="7"/>
  <c r="Q23" i="2" s="1"/>
  <c r="B13" i="7"/>
  <c r="M13" i="7" s="1"/>
  <c r="Q21" i="2" s="1"/>
  <c r="D8" i="1"/>
  <c r="B21" i="4" s="1"/>
  <c r="B10" i="7"/>
  <c r="M10" i="7" s="1"/>
  <c r="Q18" i="2" s="1"/>
  <c r="B4" i="7"/>
  <c r="M4" i="7" s="1"/>
  <c r="Q12" i="2" s="1"/>
  <c r="B3" i="7"/>
  <c r="M3" i="7" s="1"/>
  <c r="Q11" i="2" s="1"/>
  <c r="B9" i="7"/>
  <c r="M9" i="7" s="1"/>
  <c r="Q17" i="2" s="1"/>
  <c r="B8" i="7"/>
  <c r="M8" i="7" s="1"/>
  <c r="Q16" i="2" s="1"/>
  <c r="M5" i="7"/>
  <c r="Q13" i="2" s="1"/>
  <c r="M14" i="7"/>
  <c r="Q22" i="2" s="1"/>
  <c r="M12" i="7"/>
  <c r="Q20" i="2" s="1"/>
  <c r="M11" i="7"/>
  <c r="Q19" i="2" s="1"/>
  <c r="M7" i="7"/>
  <c r="Q15" i="2" s="1"/>
  <c r="M6" i="7"/>
  <c r="Q14" i="2" s="1"/>
  <c r="B8" i="4" l="1"/>
</calcChain>
</file>

<file path=xl/sharedStrings.xml><?xml version="1.0" encoding="utf-8"?>
<sst xmlns="http://schemas.openxmlformats.org/spreadsheetml/2006/main" count="1358" uniqueCount="265">
  <si>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</si>
  <si>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</si>
  <si>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</si>
  <si>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</si>
  <si>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</si>
  <si>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</si>
  <si>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</si>
  <si>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</si>
  <si>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</si>
  <si>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</si>
  <si>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</si>
  <si>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</si>
  <si>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</si>
  <si>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</si>
  <si>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</si>
  <si>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</si>
  <si>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</si>
  <si>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</si>
  <si>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</si>
  <si>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</si>
  <si>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</si>
  <si>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</si>
  <si>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</si>
  <si>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</si>
  <si>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</si>
  <si>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</si>
  <si>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</si>
  <si>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</si>
  <si>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</si>
  <si>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</si>
  <si>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</si>
  <si>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</si>
  <si>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</si>
  <si>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</si>
  <si>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</si>
  <si>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</si>
  <si>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</si>
  <si>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</si>
  <si>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</si>
  <si>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</si>
  <si>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</si>
  <si>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</si>
  <si>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</si>
  <si>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</si>
  <si>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</si>
  <si>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</si>
  <si>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</si>
  <si>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</si>
  <si>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</si>
  <si>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</si>
  <si>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</si>
  <si>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</si>
  <si>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</si>
  <si>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</si>
  <si>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</si>
  <si>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</si>
  <si>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</si>
  <si>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</si>
  <si>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</si>
  <si>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</si>
  <si>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</si>
  <si>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</si>
  <si>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</si>
  <si>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</si>
  <si>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</si>
  <si>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</si>
  <si>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</si>
  <si>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</si>
  <si>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</si>
  <si>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</si>
  <si>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</si>
  <si>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</si>
  <si>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</si>
  <si>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</si>
  <si>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</si>
  <si>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</si>
  <si>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</si>
  <si>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</si>
  <si>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</si>
  <si>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</si>
  <si>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</si>
  <si>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</si>
  <si>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</si>
  <si>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</si>
  <si>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</si>
  <si>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</si>
  <si>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</si>
  <si>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</si>
  <si>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</si>
  <si>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</si>
  <si>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</si>
  <si>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</si>
  <si>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</si>
  <si>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</si>
  <si>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</si>
  <si>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</si>
  <si>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</si>
  <si>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</si>
  <si>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</si>
  <si>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</si>
  <si>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</si>
  <si>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</si>
  <si>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</si>
  <si>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</si>
  <si>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</si>
  <si>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</si>
  <si>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</si>
  <si>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</si>
  <si>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</si>
  <si>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</si>
  <si>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</si>
  <si>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</si>
  <si>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</si>
  <si>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</si>
  <si>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- 4 Layrs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</si>
  <si>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</si>
  <si>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</si>
  <si>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</si>
  <si>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</si>
  <si>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</si>
  <si>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</si>
  <si>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</si>
  <si>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</si>
  <si>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</si>
  <si>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</si>
  <si>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</si>
  <si>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</si>
  <si>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</si>
  <si>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</si>
  <si>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</si>
  <si>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</si>
  <si>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</si>
  <si>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</si>
  <si>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</si>
  <si>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</si>
  <si>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</si>
  <si>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</si>
  <si>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</si>
  <si>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</si>
  <si>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</si>
  <si>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</si>
  <si>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</si>
  <si>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</si>
  <si>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</si>
  <si>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</si>
  <si>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</si>
  <si>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</si>
  <si>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</si>
  <si>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</si>
  <si>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</si>
  <si>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</si>
  <si>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</si>
  <si>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F0-00</t>
  </si>
  <si>
    <t>F0-01</t>
  </si>
  <si>
    <t>F0-02</t>
  </si>
  <si>
    <t>F0-03</t>
  </si>
  <si>
    <t>F0-04</t>
  </si>
  <si>
    <t>Volume (m3)</t>
  </si>
  <si>
    <t>F0-05</t>
  </si>
  <si>
    <t>F0-06</t>
  </si>
  <si>
    <t>F0-07</t>
  </si>
  <si>
    <t>F0-08</t>
  </si>
  <si>
    <t>EW0-00</t>
  </si>
  <si>
    <t>EW0-01</t>
  </si>
  <si>
    <t>EW0-02</t>
  </si>
  <si>
    <t>EW0-03</t>
  </si>
  <si>
    <t>EW0-04</t>
  </si>
  <si>
    <t>EW0-05</t>
  </si>
  <si>
    <t>EW0-06</t>
  </si>
  <si>
    <t>EW0-07</t>
  </si>
  <si>
    <t>EW0-08</t>
  </si>
  <si>
    <t>EW0-09</t>
  </si>
  <si>
    <t>EW0-10</t>
  </si>
  <si>
    <t>EW0-11</t>
  </si>
  <si>
    <t>Ceiling Height 1 (m)</t>
  </si>
  <si>
    <t>G0.7 Kitchen</t>
  </si>
  <si>
    <t>G0.6 Garden Room</t>
  </si>
  <si>
    <t>G0.8 Utility</t>
  </si>
  <si>
    <t>G0.9 Music Room</t>
  </si>
  <si>
    <t>G0.1 Hallway</t>
  </si>
  <si>
    <t>G0.5 Playroom</t>
  </si>
  <si>
    <t>G0.2 Sitting Room</t>
  </si>
  <si>
    <t>G0.4 WC</t>
  </si>
  <si>
    <t>G1.6 Ensuite</t>
  </si>
  <si>
    <t>G1.7 Closet</t>
  </si>
  <si>
    <t>G1.8 Bathroom</t>
  </si>
  <si>
    <t>G1.9 CBD</t>
  </si>
  <si>
    <t>G1.5 Bedroom 1</t>
  </si>
  <si>
    <t>G1.10 Bedroom 2</t>
  </si>
  <si>
    <t>G1.4 Bedroom 3</t>
  </si>
  <si>
    <t>G1.3 Bedroom 4</t>
  </si>
  <si>
    <t>G1.2 Bedroom 5</t>
  </si>
  <si>
    <t>G1.1 Hallway</t>
  </si>
  <si>
    <t>G1.11 Hallway</t>
  </si>
  <si>
    <t>G0.3 Hallway</t>
  </si>
  <si>
    <t>Ceiling Height 2 (m)</t>
  </si>
  <si>
    <t>EW0-12</t>
  </si>
  <si>
    <t>WG.08</t>
  </si>
  <si>
    <t>WG.09</t>
  </si>
  <si>
    <t>WG.06</t>
  </si>
  <si>
    <t>WG.05</t>
  </si>
  <si>
    <t>WG.07</t>
  </si>
  <si>
    <t>WG.04</t>
  </si>
  <si>
    <t>WG.10</t>
  </si>
  <si>
    <t>WG.03</t>
  </si>
  <si>
    <t>WG.11</t>
  </si>
  <si>
    <t>WG.12</t>
  </si>
  <si>
    <t>WG.13</t>
  </si>
  <si>
    <t>WG.14</t>
  </si>
  <si>
    <t>WG.01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</si>
  <si>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</si>
  <si>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</si>
  <si>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</si>
  <si>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</si>
  <si>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</si>
  <si>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</si>
  <si>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</si>
  <si>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</si>
  <si>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</si>
  <si>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</si>
  <si>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W1.07</t>
  </si>
  <si>
    <t>W1.01</t>
  </si>
  <si>
    <t>W1.04</t>
  </si>
  <si>
    <t>W1.03</t>
  </si>
  <si>
    <t>W1.02</t>
  </si>
  <si>
    <t>RL.03</t>
  </si>
  <si>
    <t>RL.02</t>
  </si>
  <si>
    <t>Rooflight Type A</t>
  </si>
  <si>
    <t>Rooflight Type B</t>
  </si>
  <si>
    <t>W1.06</t>
  </si>
  <si>
    <t>W1.05</t>
  </si>
  <si>
    <t>RL.04</t>
  </si>
  <si>
    <t>RL.05</t>
  </si>
  <si>
    <t>RL.06</t>
  </si>
  <si>
    <t>RL.07</t>
  </si>
  <si>
    <t>RL.01</t>
  </si>
  <si>
    <t>RL.08</t>
  </si>
  <si>
    <t>Cotswold Stone</t>
  </si>
  <si>
    <t>EW1-00</t>
  </si>
  <si>
    <t>EW1-01</t>
  </si>
  <si>
    <t>EW1-02</t>
  </si>
  <si>
    <t>R1-00</t>
  </si>
  <si>
    <t>Celotex GA400</t>
  </si>
  <si>
    <t>Celotex PL4000</t>
  </si>
  <si>
    <t>R1-01</t>
  </si>
  <si>
    <t>R1-02</t>
  </si>
  <si>
    <t>R1-03</t>
  </si>
  <si>
    <t>R1-04</t>
  </si>
  <si>
    <t>R1-05</t>
  </si>
  <si>
    <t>R1-06</t>
  </si>
  <si>
    <t>R1-07</t>
  </si>
  <si>
    <t>EW1-03</t>
  </si>
  <si>
    <t>R1-08</t>
  </si>
  <si>
    <t>R1-09</t>
  </si>
  <si>
    <t>R1-10</t>
  </si>
  <si>
    <t>R1-11</t>
  </si>
  <si>
    <t>Insulated Loft</t>
  </si>
  <si>
    <t>EW1-04</t>
  </si>
  <si>
    <t>EW1-05</t>
  </si>
  <si>
    <t>R1-12</t>
  </si>
  <si>
    <t>EW1-06</t>
  </si>
  <si>
    <t>R1-13</t>
  </si>
  <si>
    <t>EW1-07</t>
  </si>
  <si>
    <t>EW1-08</t>
  </si>
  <si>
    <t>EW1-09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</si>
</sst>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abSelected="1" workbookViewId="0">
      <selection activeCell="B2" sqref="B2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36527.5</v>
      </c>
      <c r="C18" t="s">
        <v>37</v>
      </c>
    </row>
    <row r="19" spans="1:3" x14ac:dyDescent="0.35">
      <c r="A19" t="s">
        <v>38</v>
      </c>
      <c r="B19" s="5">
        <v>36529.75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Key'!D:D)</f>
        <v>461.53424289999998</v>
      </c>
      <c r="C21" t="s">
        <v>43</v>
      </c>
    </row>
    <row r="22" spans="1:3" x14ac:dyDescent="0.35">
      <c r="A22" t="s">
        <v>147</v>
      </c>
      <c r="B22" s="2">
        <v>1500</v>
      </c>
      <c r="C22" t="s">
        <v>44</v>
      </c>
    </row>
    <row r="23" spans="1:3" x14ac:dyDescent="0.35">
      <c r="A23" t="s">
        <v>148</v>
      </c>
      <c r="B23" s="2">
        <v>1900</v>
      </c>
      <c r="C23" t="s">
        <v>45</v>
      </c>
    </row>
    <row r="24" spans="1:3" x14ac:dyDescent="0.35">
      <c r="A24" t="s">
        <v>149</v>
      </c>
      <c r="B24" s="2">
        <v>0.3</v>
      </c>
      <c r="C24" t="s">
        <v>46</v>
      </c>
    </row>
    <row r="25" spans="1:3" x14ac:dyDescent="0.35">
      <c r="A25" t="s">
        <v>150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sheetPr filterMode="1"/>
  <dimension ref="A1:X7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7" sqref="A47:A76"/>
    </sheetView>
  </sheetViews>
  <sheetFormatPr defaultRowHeight="14.5" x14ac:dyDescent="0.35"/>
  <cols>
    <col min="1" max="1" width="13.1796875" style="9" bestFit="1" customWidth="1"/>
    <col min="2" max="2" width="17.08984375" style="9" bestFit="1" customWidth="1"/>
    <col min="3" max="3" width="14.36328125" style="9" bestFit="1" customWidth="1"/>
    <col min="4" max="4" width="14.26953125" style="9" bestFit="1" customWidth="1"/>
    <col min="5" max="5" width="18.54296875" style="9" bestFit="1" customWidth="1"/>
    <col min="6" max="6" width="14.36328125" style="9" bestFit="1" customWidth="1"/>
    <col min="7" max="8" width="9.81640625" style="9" hidden="1" customWidth="1"/>
    <col min="9" max="11" width="10.81640625" style="9" bestFit="1" customWidth="1"/>
    <col min="12" max="13" width="10.81640625" style="9" hidden="1" customWidth="1"/>
    <col min="14" max="14" width="7.26953125" style="9" customWidth="1"/>
    <col min="15" max="15" width="7.453125" style="9" bestFit="1" customWidth="1"/>
    <col min="16" max="16" width="18.90625" style="9" bestFit="1" customWidth="1"/>
    <col min="17" max="17" width="7" style="9" bestFit="1" customWidth="1"/>
    <col min="18" max="18" width="5.453125" style="9" bestFit="1" customWidth="1"/>
    <col min="19" max="19" width="7.81640625" style="9" bestFit="1" customWidth="1"/>
    <col min="20" max="24" width="7.453125" style="9" bestFit="1" customWidth="1"/>
  </cols>
  <sheetData>
    <row r="1" spans="1:24" x14ac:dyDescent="0.35">
      <c r="A1" s="8" t="s">
        <v>48</v>
      </c>
      <c r="B1" s="16" t="s">
        <v>71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61</v>
      </c>
      <c r="P1" s="8" t="s">
        <v>62</v>
      </c>
      <c r="Q1" s="8" t="s">
        <v>63</v>
      </c>
      <c r="R1" s="8" t="s">
        <v>64</v>
      </c>
      <c r="S1" s="8" t="s">
        <v>65</v>
      </c>
      <c r="T1" s="8" t="s">
        <v>66</v>
      </c>
      <c r="U1" s="8" t="s">
        <v>67</v>
      </c>
      <c r="V1" s="8" t="s">
        <v>68</v>
      </c>
      <c r="W1" s="8" t="s">
        <v>69</v>
      </c>
      <c r="X1" s="8" t="s">
        <v>70</v>
      </c>
    </row>
    <row r="2" spans="1:24" hidden="1" x14ac:dyDescent="0.35">
      <c r="A2" s="13" t="s">
        <v>152</v>
      </c>
      <c r="B2" s="13" t="s">
        <v>176</v>
      </c>
      <c r="C2" s="13" t="s">
        <v>111</v>
      </c>
      <c r="D2" s="13" t="s">
        <v>94</v>
      </c>
      <c r="E2" s="13" t="s">
        <v>94</v>
      </c>
      <c r="F2" s="13" t="s">
        <v>94</v>
      </c>
      <c r="G2" s="13" t="s">
        <v>94</v>
      </c>
      <c r="H2" s="13" t="s">
        <v>94</v>
      </c>
      <c r="I2" s="13" t="s">
        <v>94</v>
      </c>
      <c r="J2" s="13" t="s">
        <v>94</v>
      </c>
      <c r="K2" s="13" t="s">
        <v>94</v>
      </c>
      <c r="L2" s="13" t="s">
        <v>94</v>
      </c>
      <c r="M2" s="13" t="s">
        <v>94</v>
      </c>
      <c r="N2" s="13">
        <v>0.42</v>
      </c>
      <c r="O2" s="13">
        <v>0.18</v>
      </c>
      <c r="P2" s="13" t="s">
        <v>210</v>
      </c>
      <c r="Q2" s="13">
        <v>16.8</v>
      </c>
      <c r="R2" s="13">
        <v>0</v>
      </c>
      <c r="S2" s="13">
        <v>0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</row>
    <row r="3" spans="1:24" hidden="1" x14ac:dyDescent="0.35">
      <c r="A3" s="13" t="s">
        <v>153</v>
      </c>
      <c r="B3" s="13" t="s">
        <v>175</v>
      </c>
      <c r="C3" s="13" t="s">
        <v>111</v>
      </c>
      <c r="D3" s="13" t="s">
        <v>94</v>
      </c>
      <c r="E3" s="13" t="s">
        <v>94</v>
      </c>
      <c r="F3" s="13" t="s">
        <v>94</v>
      </c>
      <c r="G3" s="13" t="s">
        <v>94</v>
      </c>
      <c r="H3" s="13" t="s">
        <v>94</v>
      </c>
      <c r="I3" s="13" t="s">
        <v>94</v>
      </c>
      <c r="J3" s="13" t="s">
        <v>94</v>
      </c>
      <c r="K3" s="13" t="s">
        <v>94</v>
      </c>
      <c r="L3" s="13" t="s">
        <v>94</v>
      </c>
      <c r="M3" s="13" t="s">
        <v>94</v>
      </c>
      <c r="N3" s="13">
        <v>0.42</v>
      </c>
      <c r="O3" s="13">
        <v>0.18</v>
      </c>
      <c r="P3" s="13" t="s">
        <v>210</v>
      </c>
      <c r="Q3" s="13">
        <v>12.1</v>
      </c>
      <c r="R3" s="13">
        <v>0</v>
      </c>
      <c r="S3" s="13">
        <v>0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</row>
    <row r="4" spans="1:24" hidden="1" x14ac:dyDescent="0.35">
      <c r="A4" s="13" t="s">
        <v>154</v>
      </c>
      <c r="B4" s="13" t="s">
        <v>179</v>
      </c>
      <c r="C4" s="13" t="s">
        <v>111</v>
      </c>
      <c r="D4" s="13" t="s">
        <v>94</v>
      </c>
      <c r="E4" s="13" t="s">
        <v>94</v>
      </c>
      <c r="F4" s="13" t="s">
        <v>94</v>
      </c>
      <c r="G4" s="13" t="s">
        <v>94</v>
      </c>
      <c r="H4" s="13" t="s">
        <v>94</v>
      </c>
      <c r="I4" s="13" t="s">
        <v>94</v>
      </c>
      <c r="J4" s="13" t="s">
        <v>94</v>
      </c>
      <c r="K4" s="13" t="s">
        <v>94</v>
      </c>
      <c r="L4" s="13" t="s">
        <v>94</v>
      </c>
      <c r="M4" s="13" t="s">
        <v>94</v>
      </c>
      <c r="N4" s="13">
        <v>0.42</v>
      </c>
      <c r="O4" s="13">
        <v>0.18</v>
      </c>
      <c r="P4" s="13" t="s">
        <v>210</v>
      </c>
      <c r="Q4" s="13">
        <v>10.199999999999999</v>
      </c>
      <c r="R4" s="13">
        <v>0</v>
      </c>
      <c r="S4" s="13">
        <v>0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</row>
    <row r="5" spans="1:24" hidden="1" x14ac:dyDescent="0.35">
      <c r="A5" s="13" t="s">
        <v>155</v>
      </c>
      <c r="B5" s="13" t="s">
        <v>177</v>
      </c>
      <c r="C5" s="13" t="s">
        <v>111</v>
      </c>
      <c r="D5" s="13" t="s">
        <v>94</v>
      </c>
      <c r="E5" s="13" t="s">
        <v>94</v>
      </c>
      <c r="F5" s="13" t="s">
        <v>94</v>
      </c>
      <c r="G5" s="13" t="s">
        <v>94</v>
      </c>
      <c r="H5" s="13" t="s">
        <v>94</v>
      </c>
      <c r="I5" s="13" t="s">
        <v>94</v>
      </c>
      <c r="J5" s="13" t="s">
        <v>94</v>
      </c>
      <c r="K5" s="13" t="s">
        <v>94</v>
      </c>
      <c r="L5" s="13" t="s">
        <v>94</v>
      </c>
      <c r="M5" s="13" t="s">
        <v>94</v>
      </c>
      <c r="N5" s="13">
        <v>0.42</v>
      </c>
      <c r="O5" s="13">
        <v>0.18</v>
      </c>
      <c r="P5" s="13" t="s">
        <v>210</v>
      </c>
      <c r="Q5" s="13">
        <v>5.8</v>
      </c>
      <c r="R5" s="13">
        <v>0</v>
      </c>
      <c r="S5" s="13">
        <v>0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</row>
    <row r="6" spans="1:24" hidden="1" x14ac:dyDescent="0.35">
      <c r="A6" s="13" t="s">
        <v>156</v>
      </c>
      <c r="B6" s="13" t="s">
        <v>178</v>
      </c>
      <c r="C6" s="13" t="s">
        <v>111</v>
      </c>
      <c r="D6" s="13" t="s">
        <v>94</v>
      </c>
      <c r="E6" s="13" t="s">
        <v>94</v>
      </c>
      <c r="F6" s="13" t="s">
        <v>94</v>
      </c>
      <c r="G6" s="13" t="s">
        <v>94</v>
      </c>
      <c r="H6" s="13" t="s">
        <v>94</v>
      </c>
      <c r="I6" s="13" t="s">
        <v>94</v>
      </c>
      <c r="J6" s="13" t="s">
        <v>94</v>
      </c>
      <c r="K6" s="13" t="s">
        <v>94</v>
      </c>
      <c r="L6" s="13" t="s">
        <v>94</v>
      </c>
      <c r="M6" s="13" t="s">
        <v>94</v>
      </c>
      <c r="N6" s="13">
        <v>0.42</v>
      </c>
      <c r="O6" s="13">
        <v>0.18</v>
      </c>
      <c r="P6" s="13" t="s">
        <v>210</v>
      </c>
      <c r="Q6" s="13">
        <v>9.8000000000000007</v>
      </c>
      <c r="R6" s="13">
        <v>0</v>
      </c>
      <c r="S6" s="13">
        <v>0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</row>
    <row r="7" spans="1:24" hidden="1" x14ac:dyDescent="0.35">
      <c r="A7" s="13" t="s">
        <v>158</v>
      </c>
      <c r="B7" s="13" t="s">
        <v>180</v>
      </c>
      <c r="C7" s="13" t="s">
        <v>111</v>
      </c>
      <c r="D7" s="13" t="s">
        <v>94</v>
      </c>
      <c r="E7" s="13" t="s">
        <v>94</v>
      </c>
      <c r="F7" s="13" t="s">
        <v>94</v>
      </c>
      <c r="G7" s="13" t="s">
        <v>94</v>
      </c>
      <c r="H7" s="13" t="s">
        <v>94</v>
      </c>
      <c r="I7" s="13" t="s">
        <v>94</v>
      </c>
      <c r="J7" s="13" t="s">
        <v>94</v>
      </c>
      <c r="K7" s="13" t="s">
        <v>94</v>
      </c>
      <c r="L7" s="13" t="s">
        <v>94</v>
      </c>
      <c r="M7" s="13" t="s">
        <v>94</v>
      </c>
      <c r="N7" s="13">
        <v>0.42</v>
      </c>
      <c r="O7" s="13">
        <v>0.18</v>
      </c>
      <c r="P7" s="13" t="s">
        <v>210</v>
      </c>
      <c r="Q7" s="13">
        <v>14.8</v>
      </c>
      <c r="R7" s="13">
        <v>0</v>
      </c>
      <c r="S7" s="13">
        <v>0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</row>
    <row r="8" spans="1:24" hidden="1" x14ac:dyDescent="0.35">
      <c r="A8" s="13" t="s">
        <v>159</v>
      </c>
      <c r="B8" s="13" t="s">
        <v>182</v>
      </c>
      <c r="C8" s="13" t="s">
        <v>111</v>
      </c>
      <c r="D8" s="13" t="s">
        <v>94</v>
      </c>
      <c r="E8" s="13" t="s">
        <v>94</v>
      </c>
      <c r="F8" s="13" t="s">
        <v>94</v>
      </c>
      <c r="G8" s="13" t="s">
        <v>94</v>
      </c>
      <c r="H8" s="13" t="s">
        <v>94</v>
      </c>
      <c r="I8" s="13" t="s">
        <v>94</v>
      </c>
      <c r="J8" s="13" t="s">
        <v>94</v>
      </c>
      <c r="K8" s="13" t="s">
        <v>94</v>
      </c>
      <c r="L8" s="13" t="s">
        <v>94</v>
      </c>
      <c r="M8" s="13" t="s">
        <v>94</v>
      </c>
      <c r="N8" s="13">
        <v>0.42</v>
      </c>
      <c r="O8" s="13">
        <v>0.18</v>
      </c>
      <c r="P8" s="13" t="s">
        <v>210</v>
      </c>
      <c r="Q8" s="13">
        <v>2.2000000000000002</v>
      </c>
      <c r="R8" s="13">
        <v>0</v>
      </c>
      <c r="S8" s="13">
        <v>0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</row>
    <row r="9" spans="1:24" hidden="1" x14ac:dyDescent="0.35">
      <c r="A9" s="13" t="s">
        <v>160</v>
      </c>
      <c r="B9" s="13" t="s">
        <v>181</v>
      </c>
      <c r="C9" s="13" t="s">
        <v>111</v>
      </c>
      <c r="D9" s="13" t="s">
        <v>94</v>
      </c>
      <c r="E9" s="13" t="s">
        <v>94</v>
      </c>
      <c r="F9" s="13" t="s">
        <v>94</v>
      </c>
      <c r="G9" s="13" t="s">
        <v>94</v>
      </c>
      <c r="H9" s="13" t="s">
        <v>94</v>
      </c>
      <c r="I9" s="13" t="s">
        <v>94</v>
      </c>
      <c r="J9" s="13" t="s">
        <v>94</v>
      </c>
      <c r="K9" s="13" t="s">
        <v>94</v>
      </c>
      <c r="L9" s="13" t="s">
        <v>94</v>
      </c>
      <c r="M9" s="13" t="s">
        <v>94</v>
      </c>
      <c r="N9" s="13">
        <v>0.42</v>
      </c>
      <c r="O9" s="13">
        <v>0.18</v>
      </c>
      <c r="P9" s="13" t="s">
        <v>210</v>
      </c>
      <c r="Q9" s="13">
        <v>18.7</v>
      </c>
      <c r="R9" s="13">
        <v>0</v>
      </c>
      <c r="S9" s="13">
        <v>0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</row>
    <row r="10" spans="1:24" hidden="1" x14ac:dyDescent="0.35">
      <c r="A10" s="13" t="s">
        <v>161</v>
      </c>
      <c r="B10" s="13" t="s">
        <v>194</v>
      </c>
      <c r="C10" s="13" t="s">
        <v>111</v>
      </c>
      <c r="D10" s="13" t="s">
        <v>94</v>
      </c>
      <c r="E10" s="13" t="s">
        <v>94</v>
      </c>
      <c r="F10" s="13" t="s">
        <v>94</v>
      </c>
      <c r="G10" s="13" t="s">
        <v>94</v>
      </c>
      <c r="H10" s="13" t="s">
        <v>94</v>
      </c>
      <c r="I10" s="13" t="s">
        <v>94</v>
      </c>
      <c r="J10" s="13" t="s">
        <v>94</v>
      </c>
      <c r="K10" s="13" t="s">
        <v>94</v>
      </c>
      <c r="L10" s="13" t="s">
        <v>94</v>
      </c>
      <c r="M10" s="13" t="s">
        <v>94</v>
      </c>
      <c r="N10" s="13">
        <v>0.42</v>
      </c>
      <c r="O10" s="13">
        <v>0.18</v>
      </c>
      <c r="P10" s="13" t="s">
        <v>210</v>
      </c>
      <c r="Q10" s="13">
        <v>7</v>
      </c>
      <c r="R10" s="13">
        <v>0</v>
      </c>
      <c r="S10" s="13">
        <v>0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</row>
    <row r="11" spans="1:24" hidden="1" x14ac:dyDescent="0.35">
      <c r="A11" s="13" t="s">
        <v>162</v>
      </c>
      <c r="B11" s="13" t="s">
        <v>175</v>
      </c>
      <c r="C11" s="13" t="s">
        <v>124</v>
      </c>
      <c r="D11" s="13" t="s">
        <v>213</v>
      </c>
      <c r="E11" s="13" t="s">
        <v>214</v>
      </c>
      <c r="F11" s="13" t="s">
        <v>215</v>
      </c>
      <c r="G11" s="13" t="s">
        <v>94</v>
      </c>
      <c r="H11" s="13" t="s">
        <v>94</v>
      </c>
      <c r="I11" s="13">
        <v>0.01</v>
      </c>
      <c r="J11" s="13">
        <v>0.14000000000000001</v>
      </c>
      <c r="K11" s="13">
        <v>0.1</v>
      </c>
      <c r="L11" s="13" t="s">
        <v>94</v>
      </c>
      <c r="M11" s="13" t="s">
        <v>94</v>
      </c>
      <c r="N11" s="13">
        <v>1</v>
      </c>
      <c r="O11" s="13" t="s">
        <v>94</v>
      </c>
      <c r="P11" s="13" t="s">
        <v>211</v>
      </c>
      <c r="Q11" s="13">
        <f>'Effective Area'!M3</f>
        <v>4.5956000000000001</v>
      </c>
      <c r="R11" s="13">
        <v>90</v>
      </c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hidden="1" x14ac:dyDescent="0.35">
      <c r="A12" s="13" t="s">
        <v>163</v>
      </c>
      <c r="B12" s="13" t="s">
        <v>175</v>
      </c>
      <c r="C12" s="13" t="s">
        <v>124</v>
      </c>
      <c r="D12" s="13" t="s">
        <v>213</v>
      </c>
      <c r="E12" s="13" t="s">
        <v>214</v>
      </c>
      <c r="F12" s="13" t="s">
        <v>215</v>
      </c>
      <c r="G12" s="13" t="s">
        <v>94</v>
      </c>
      <c r="H12" s="13" t="s">
        <v>94</v>
      </c>
      <c r="I12" s="13">
        <v>0.01</v>
      </c>
      <c r="J12" s="13">
        <v>0.14000000000000001</v>
      </c>
      <c r="K12" s="13">
        <v>0.1</v>
      </c>
      <c r="L12" s="13" t="s">
        <v>94</v>
      </c>
      <c r="M12" s="13" t="s">
        <v>94</v>
      </c>
      <c r="N12" s="13">
        <v>1</v>
      </c>
      <c r="O12" s="13" t="s">
        <v>94</v>
      </c>
      <c r="P12" s="13" t="s">
        <v>211</v>
      </c>
      <c r="Q12" s="13">
        <f>'Effective Area'!M4</f>
        <v>10.079599999999999</v>
      </c>
      <c r="R12" s="13">
        <v>90</v>
      </c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</row>
    <row r="13" spans="1:24" hidden="1" x14ac:dyDescent="0.35">
      <c r="A13" s="13" t="s">
        <v>164</v>
      </c>
      <c r="B13" s="13" t="s">
        <v>177</v>
      </c>
      <c r="C13" s="13" t="s">
        <v>124</v>
      </c>
      <c r="D13" s="13" t="s">
        <v>213</v>
      </c>
      <c r="E13" s="13" t="s">
        <v>214</v>
      </c>
      <c r="F13" s="13" t="s">
        <v>215</v>
      </c>
      <c r="G13" s="13" t="s">
        <v>94</v>
      </c>
      <c r="H13" s="13" t="s">
        <v>94</v>
      </c>
      <c r="I13" s="13">
        <v>0.01</v>
      </c>
      <c r="J13" s="13">
        <v>0.14000000000000001</v>
      </c>
      <c r="K13" s="13">
        <v>0.1</v>
      </c>
      <c r="L13" s="13" t="s">
        <v>94</v>
      </c>
      <c r="M13" s="13" t="s">
        <v>94</v>
      </c>
      <c r="N13" s="13">
        <v>1</v>
      </c>
      <c r="O13" s="13" t="s">
        <v>94</v>
      </c>
      <c r="P13" s="13" t="s">
        <v>211</v>
      </c>
      <c r="Q13" s="13">
        <f>'Effective Area'!M5</f>
        <v>4.0249999999999995</v>
      </c>
      <c r="R13" s="13">
        <v>90</v>
      </c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</row>
    <row r="14" spans="1:24" hidden="1" x14ac:dyDescent="0.35">
      <c r="A14" s="13" t="s">
        <v>165</v>
      </c>
      <c r="B14" s="13" t="s">
        <v>178</v>
      </c>
      <c r="C14" s="13" t="s">
        <v>124</v>
      </c>
      <c r="D14" s="13" t="s">
        <v>213</v>
      </c>
      <c r="E14" s="13" t="s">
        <v>214</v>
      </c>
      <c r="F14" s="13" t="s">
        <v>215</v>
      </c>
      <c r="G14" s="13" t="s">
        <v>94</v>
      </c>
      <c r="H14" s="13" t="s">
        <v>94</v>
      </c>
      <c r="I14" s="13">
        <v>0.01</v>
      </c>
      <c r="J14" s="13">
        <v>0.14000000000000001</v>
      </c>
      <c r="K14" s="13">
        <v>0.1</v>
      </c>
      <c r="L14" s="13" t="s">
        <v>94</v>
      </c>
      <c r="M14" s="13" t="s">
        <v>94</v>
      </c>
      <c r="N14" s="13">
        <v>1</v>
      </c>
      <c r="O14" s="13" t="s">
        <v>94</v>
      </c>
      <c r="P14" s="13" t="s">
        <v>211</v>
      </c>
      <c r="Q14" s="13">
        <f>'Effective Area'!M6</f>
        <v>7.377699999999999</v>
      </c>
      <c r="R14" s="13">
        <v>90</v>
      </c>
      <c r="S14" s="13"/>
      <c r="T14" s="13">
        <v>1</v>
      </c>
      <c r="U14" s="13">
        <v>1</v>
      </c>
      <c r="V14" s="13">
        <v>1</v>
      </c>
      <c r="W14" s="13">
        <v>1</v>
      </c>
      <c r="X14" s="13">
        <v>1</v>
      </c>
    </row>
    <row r="15" spans="1:24" hidden="1" x14ac:dyDescent="0.35">
      <c r="A15" s="13" t="s">
        <v>166</v>
      </c>
      <c r="B15" s="13" t="s">
        <v>178</v>
      </c>
      <c r="C15" s="13" t="s">
        <v>124</v>
      </c>
      <c r="D15" s="13" t="s">
        <v>213</v>
      </c>
      <c r="E15" s="13" t="s">
        <v>214</v>
      </c>
      <c r="F15" s="13" t="s">
        <v>215</v>
      </c>
      <c r="G15" s="13" t="s">
        <v>94</v>
      </c>
      <c r="H15" s="13" t="s">
        <v>94</v>
      </c>
      <c r="I15" s="13">
        <v>0.01</v>
      </c>
      <c r="J15" s="13">
        <v>0.14000000000000001</v>
      </c>
      <c r="K15" s="13">
        <v>0.1</v>
      </c>
      <c r="L15" s="13" t="s">
        <v>94</v>
      </c>
      <c r="M15" s="13" t="s">
        <v>94</v>
      </c>
      <c r="N15" s="13">
        <v>1</v>
      </c>
      <c r="O15" s="13" t="s">
        <v>94</v>
      </c>
      <c r="P15" s="13" t="s">
        <v>211</v>
      </c>
      <c r="Q15" s="13">
        <f>'Effective Area'!M7</f>
        <v>3.2143999999999999</v>
      </c>
      <c r="R15" s="13">
        <v>90</v>
      </c>
      <c r="S15" s="13"/>
      <c r="T15" s="13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hidden="1" x14ac:dyDescent="0.35">
      <c r="A16" s="13" t="s">
        <v>167</v>
      </c>
      <c r="B16" s="13" t="s">
        <v>179</v>
      </c>
      <c r="C16" s="13" t="s">
        <v>124</v>
      </c>
      <c r="D16" s="13" t="s">
        <v>213</v>
      </c>
      <c r="E16" s="13" t="s">
        <v>214</v>
      </c>
      <c r="F16" s="13" t="s">
        <v>215</v>
      </c>
      <c r="G16" s="13" t="s">
        <v>94</v>
      </c>
      <c r="H16" s="13" t="s">
        <v>94</v>
      </c>
      <c r="I16" s="13">
        <v>0.01</v>
      </c>
      <c r="J16" s="13">
        <v>0.14000000000000001</v>
      </c>
      <c r="K16" s="13">
        <v>0.1</v>
      </c>
      <c r="L16" s="13" t="s">
        <v>94</v>
      </c>
      <c r="M16" s="13" t="s">
        <v>94</v>
      </c>
      <c r="N16" s="13">
        <v>1</v>
      </c>
      <c r="O16" s="13" t="s">
        <v>94</v>
      </c>
      <c r="P16" s="13" t="s">
        <v>211</v>
      </c>
      <c r="Q16" s="13">
        <f>'Effective Area'!M8</f>
        <v>0.85750000000000037</v>
      </c>
      <c r="R16" s="13">
        <v>90</v>
      </c>
      <c r="S16" s="13"/>
      <c r="T16" s="13">
        <v>1</v>
      </c>
      <c r="U16" s="13">
        <v>1</v>
      </c>
      <c r="V16" s="13">
        <v>1</v>
      </c>
      <c r="W16" s="13">
        <v>1</v>
      </c>
      <c r="X16" s="13">
        <v>1</v>
      </c>
    </row>
    <row r="17" spans="1:24" hidden="1" x14ac:dyDescent="0.35">
      <c r="A17" s="13" t="s">
        <v>168</v>
      </c>
      <c r="B17" s="13" t="s">
        <v>181</v>
      </c>
      <c r="C17" s="13" t="s">
        <v>122</v>
      </c>
      <c r="D17" s="13" t="s">
        <v>237</v>
      </c>
      <c r="E17" s="13" t="s">
        <v>94</v>
      </c>
      <c r="F17" s="13" t="s">
        <v>94</v>
      </c>
      <c r="G17" s="13" t="s">
        <v>94</v>
      </c>
      <c r="H17" s="13" t="s">
        <v>94</v>
      </c>
      <c r="I17" s="13">
        <v>0.55000000000000004</v>
      </c>
      <c r="J17" s="13" t="s">
        <v>94</v>
      </c>
      <c r="K17" s="13" t="s">
        <v>94</v>
      </c>
      <c r="L17" s="13" t="s">
        <v>94</v>
      </c>
      <c r="M17" s="13" t="s">
        <v>94</v>
      </c>
      <c r="N17" s="13">
        <v>1</v>
      </c>
      <c r="O17" s="13" t="s">
        <v>94</v>
      </c>
      <c r="P17" s="13" t="s">
        <v>94</v>
      </c>
      <c r="Q17" s="13">
        <f>'Effective Area'!M9</f>
        <v>5.8091999999999997</v>
      </c>
      <c r="R17" s="13">
        <v>90</v>
      </c>
      <c r="S17" s="13"/>
      <c r="T17" s="13">
        <v>1</v>
      </c>
      <c r="U17" s="13">
        <v>1</v>
      </c>
      <c r="V17" s="13">
        <v>1</v>
      </c>
      <c r="W17" s="13">
        <v>1</v>
      </c>
      <c r="X17" s="13">
        <v>1</v>
      </c>
    </row>
    <row r="18" spans="1:24" hidden="1" x14ac:dyDescent="0.35">
      <c r="A18" s="13" t="s">
        <v>169</v>
      </c>
      <c r="B18" s="13" t="s">
        <v>181</v>
      </c>
      <c r="C18" s="13" t="s">
        <v>122</v>
      </c>
      <c r="D18" s="13" t="s">
        <v>237</v>
      </c>
      <c r="E18" s="13" t="s">
        <v>94</v>
      </c>
      <c r="F18" s="13" t="s">
        <v>94</v>
      </c>
      <c r="G18" s="13" t="s">
        <v>94</v>
      </c>
      <c r="H18" s="13" t="s">
        <v>94</v>
      </c>
      <c r="I18" s="13">
        <v>0.55000000000000004</v>
      </c>
      <c r="J18" s="13" t="s">
        <v>94</v>
      </c>
      <c r="K18" s="13" t="s">
        <v>94</v>
      </c>
      <c r="L18" s="13" t="s">
        <v>94</v>
      </c>
      <c r="M18" s="13" t="s">
        <v>94</v>
      </c>
      <c r="N18" s="13">
        <v>1</v>
      </c>
      <c r="O18" s="13" t="s">
        <v>94</v>
      </c>
      <c r="P18" s="13" t="s">
        <v>94</v>
      </c>
      <c r="Q18" s="13">
        <f>'Effective Area'!M10</f>
        <v>10.467599999999999</v>
      </c>
      <c r="R18" s="13">
        <v>90</v>
      </c>
      <c r="S18" s="13"/>
      <c r="T18" s="13">
        <v>1</v>
      </c>
      <c r="U18" s="13">
        <v>1</v>
      </c>
      <c r="V18" s="13">
        <v>1</v>
      </c>
      <c r="W18" s="13">
        <v>1</v>
      </c>
      <c r="X18" s="13">
        <v>1</v>
      </c>
    </row>
    <row r="19" spans="1:24" hidden="1" x14ac:dyDescent="0.35">
      <c r="A19" s="13" t="s">
        <v>170</v>
      </c>
      <c r="B19" s="13" t="s">
        <v>181</v>
      </c>
      <c r="C19" s="13" t="s">
        <v>122</v>
      </c>
      <c r="D19" s="13" t="s">
        <v>237</v>
      </c>
      <c r="E19" s="13" t="s">
        <v>94</v>
      </c>
      <c r="F19" s="13" t="s">
        <v>94</v>
      </c>
      <c r="G19" s="13" t="s">
        <v>94</v>
      </c>
      <c r="H19" s="13" t="s">
        <v>94</v>
      </c>
      <c r="I19" s="13">
        <v>0.55000000000000004</v>
      </c>
      <c r="J19" s="13" t="s">
        <v>94</v>
      </c>
      <c r="K19" s="13" t="s">
        <v>94</v>
      </c>
      <c r="L19" s="13" t="s">
        <v>94</v>
      </c>
      <c r="M19" s="13" t="s">
        <v>94</v>
      </c>
      <c r="N19" s="13">
        <v>1</v>
      </c>
      <c r="O19" s="13" t="s">
        <v>94</v>
      </c>
      <c r="P19" s="13" t="s">
        <v>94</v>
      </c>
      <c r="Q19" s="13">
        <f>'Effective Area'!M11</f>
        <v>8.7683999999999997</v>
      </c>
      <c r="R19" s="13">
        <v>90</v>
      </c>
      <c r="S19" s="13"/>
      <c r="T19" s="13">
        <v>1</v>
      </c>
      <c r="U19" s="13">
        <v>1</v>
      </c>
      <c r="V19" s="13">
        <v>1</v>
      </c>
      <c r="W19" s="13">
        <v>1</v>
      </c>
      <c r="X19" s="13">
        <v>1</v>
      </c>
    </row>
    <row r="20" spans="1:24" hidden="1" x14ac:dyDescent="0.35">
      <c r="A20" s="13" t="s">
        <v>171</v>
      </c>
      <c r="B20" s="13" t="s">
        <v>182</v>
      </c>
      <c r="C20" s="13" t="s">
        <v>122</v>
      </c>
      <c r="D20" s="13" t="s">
        <v>237</v>
      </c>
      <c r="E20" s="13" t="s">
        <v>94</v>
      </c>
      <c r="F20" s="13" t="s">
        <v>94</v>
      </c>
      <c r="G20" s="13" t="s">
        <v>94</v>
      </c>
      <c r="H20" s="13" t="s">
        <v>94</v>
      </c>
      <c r="I20" s="13">
        <v>0.55000000000000004</v>
      </c>
      <c r="J20" s="13" t="s">
        <v>94</v>
      </c>
      <c r="K20" s="13" t="s">
        <v>94</v>
      </c>
      <c r="L20" s="13" t="s">
        <v>94</v>
      </c>
      <c r="M20" s="13" t="s">
        <v>94</v>
      </c>
      <c r="N20" s="13">
        <v>1</v>
      </c>
      <c r="O20" s="13" t="s">
        <v>94</v>
      </c>
      <c r="P20" s="13" t="s">
        <v>94</v>
      </c>
      <c r="Q20" s="13">
        <f>'Effective Area'!M12</f>
        <v>2.4748000000000001</v>
      </c>
      <c r="R20" s="13">
        <v>90</v>
      </c>
      <c r="S20" s="13"/>
      <c r="T20" s="13">
        <v>1</v>
      </c>
      <c r="U20" s="13">
        <v>1</v>
      </c>
      <c r="V20" s="13">
        <v>1</v>
      </c>
      <c r="W20" s="13">
        <v>1</v>
      </c>
      <c r="X20" s="13">
        <v>1</v>
      </c>
    </row>
    <row r="21" spans="1:24" hidden="1" x14ac:dyDescent="0.35">
      <c r="A21" s="13" t="s">
        <v>172</v>
      </c>
      <c r="B21" s="13" t="s">
        <v>180</v>
      </c>
      <c r="C21" s="13" t="s">
        <v>122</v>
      </c>
      <c r="D21" s="13" t="s">
        <v>237</v>
      </c>
      <c r="E21" s="13" t="s">
        <v>94</v>
      </c>
      <c r="F21" s="13" t="s">
        <v>94</v>
      </c>
      <c r="G21" s="13" t="s">
        <v>94</v>
      </c>
      <c r="H21" s="13" t="s">
        <v>94</v>
      </c>
      <c r="I21" s="13">
        <v>0.55000000000000004</v>
      </c>
      <c r="J21" s="13" t="s">
        <v>94</v>
      </c>
      <c r="K21" s="13" t="s">
        <v>94</v>
      </c>
      <c r="L21" s="13" t="s">
        <v>94</v>
      </c>
      <c r="M21" s="13" t="s">
        <v>94</v>
      </c>
      <c r="N21" s="13">
        <v>1</v>
      </c>
      <c r="O21" s="13" t="s">
        <v>94</v>
      </c>
      <c r="P21" s="13" t="s">
        <v>94</v>
      </c>
      <c r="Q21" s="13">
        <f>'Effective Area'!M13</f>
        <v>8.1824000000000012</v>
      </c>
      <c r="R21" s="13">
        <v>90</v>
      </c>
      <c r="S21" s="13"/>
      <c r="T21" s="13">
        <v>1</v>
      </c>
      <c r="U21" s="13">
        <v>1</v>
      </c>
      <c r="V21" s="13">
        <v>1</v>
      </c>
      <c r="W21" s="13">
        <v>1</v>
      </c>
      <c r="X21" s="13">
        <v>1</v>
      </c>
    </row>
    <row r="22" spans="1:24" hidden="1" x14ac:dyDescent="0.35">
      <c r="A22" s="13" t="s">
        <v>173</v>
      </c>
      <c r="B22" s="13" t="s">
        <v>180</v>
      </c>
      <c r="C22" s="13" t="s">
        <v>122</v>
      </c>
      <c r="D22" s="13" t="s">
        <v>237</v>
      </c>
      <c r="E22" s="13" t="s">
        <v>94</v>
      </c>
      <c r="F22" s="13" t="s">
        <v>94</v>
      </c>
      <c r="G22" s="13" t="s">
        <v>94</v>
      </c>
      <c r="H22" s="13" t="s">
        <v>94</v>
      </c>
      <c r="I22" s="13">
        <v>0.55000000000000004</v>
      </c>
      <c r="J22" s="13" t="s">
        <v>94</v>
      </c>
      <c r="K22" s="13" t="s">
        <v>94</v>
      </c>
      <c r="L22" s="13" t="s">
        <v>94</v>
      </c>
      <c r="M22" s="13" t="s">
        <v>94</v>
      </c>
      <c r="N22" s="13">
        <v>1</v>
      </c>
      <c r="O22" s="13" t="s">
        <v>94</v>
      </c>
      <c r="P22" s="13" t="s">
        <v>94</v>
      </c>
      <c r="Q22" s="13">
        <f>'Effective Area'!M14</f>
        <v>4.1748000000000012</v>
      </c>
      <c r="R22" s="13">
        <v>90</v>
      </c>
      <c r="S22" s="13"/>
      <c r="T22" s="13">
        <v>1</v>
      </c>
      <c r="U22" s="13">
        <v>1</v>
      </c>
      <c r="V22" s="13">
        <v>1</v>
      </c>
      <c r="W22" s="13">
        <v>1</v>
      </c>
      <c r="X22" s="13">
        <v>1</v>
      </c>
    </row>
    <row r="23" spans="1:24" hidden="1" x14ac:dyDescent="0.35">
      <c r="A23" s="13" t="s">
        <v>196</v>
      </c>
      <c r="B23" s="13" t="s">
        <v>176</v>
      </c>
      <c r="C23" s="13" t="s">
        <v>129</v>
      </c>
      <c r="D23" s="13" t="s">
        <v>213</v>
      </c>
      <c r="E23" s="13" t="s">
        <v>214</v>
      </c>
      <c r="F23" s="13" t="s">
        <v>215</v>
      </c>
      <c r="G23" s="13" t="s">
        <v>94</v>
      </c>
      <c r="H23" s="13" t="s">
        <v>94</v>
      </c>
      <c r="I23" s="13">
        <v>0.01</v>
      </c>
      <c r="J23" s="13">
        <v>0.14000000000000001</v>
      </c>
      <c r="K23" s="13">
        <v>0.1</v>
      </c>
      <c r="L23" s="13" t="s">
        <v>94</v>
      </c>
      <c r="M23" s="13" t="s">
        <v>94</v>
      </c>
      <c r="N23" s="13">
        <v>1</v>
      </c>
      <c r="O23" s="13" t="s">
        <v>94</v>
      </c>
      <c r="P23" s="13" t="s">
        <v>211</v>
      </c>
      <c r="Q23" s="13">
        <f>'Effective Area'!M15</f>
        <v>0.50699999999999967</v>
      </c>
      <c r="R23" s="13">
        <v>90</v>
      </c>
      <c r="S23" s="13"/>
      <c r="T23" s="13">
        <v>1</v>
      </c>
      <c r="U23" s="13">
        <v>1</v>
      </c>
      <c r="V23" s="13">
        <v>1</v>
      </c>
      <c r="W23" s="13">
        <v>1</v>
      </c>
      <c r="X23" s="13">
        <v>1</v>
      </c>
    </row>
    <row r="24" spans="1:24" hidden="1" x14ac:dyDescent="0.35">
      <c r="A24" s="13" t="s">
        <v>198</v>
      </c>
      <c r="B24" s="13" t="s">
        <v>176</v>
      </c>
      <c r="C24" s="13" t="s">
        <v>110</v>
      </c>
      <c r="D24" s="13" t="s">
        <v>94</v>
      </c>
      <c r="E24" s="13" t="s">
        <v>94</v>
      </c>
      <c r="F24" s="13" t="s">
        <v>94</v>
      </c>
      <c r="G24" s="13" t="s">
        <v>94</v>
      </c>
      <c r="H24" s="13" t="s">
        <v>94</v>
      </c>
      <c r="I24" s="13" t="s">
        <v>94</v>
      </c>
      <c r="J24" s="13" t="s">
        <v>94</v>
      </c>
      <c r="K24" s="13" t="s">
        <v>94</v>
      </c>
      <c r="L24" s="13" t="s">
        <v>94</v>
      </c>
      <c r="M24" s="13" t="s">
        <v>94</v>
      </c>
      <c r="N24" s="13">
        <v>1</v>
      </c>
      <c r="O24" s="13">
        <v>1.4</v>
      </c>
      <c r="P24" s="13" t="s">
        <v>218</v>
      </c>
      <c r="Q24" s="13">
        <v>9.2799999999999994</v>
      </c>
      <c r="R24" s="13">
        <v>90</v>
      </c>
      <c r="S24" s="13"/>
      <c r="T24" s="13">
        <v>1</v>
      </c>
      <c r="U24" s="13">
        <v>1</v>
      </c>
      <c r="V24" s="13">
        <v>1</v>
      </c>
      <c r="W24" s="13">
        <v>1</v>
      </c>
      <c r="X24" s="13">
        <v>1</v>
      </c>
    </row>
    <row r="25" spans="1:24" hidden="1" x14ac:dyDescent="0.35">
      <c r="A25" s="13" t="s">
        <v>197</v>
      </c>
      <c r="B25" s="13" t="s">
        <v>176</v>
      </c>
      <c r="C25" s="13" t="s">
        <v>110</v>
      </c>
      <c r="D25" s="13" t="s">
        <v>94</v>
      </c>
      <c r="E25" s="13" t="s">
        <v>94</v>
      </c>
      <c r="F25" s="13" t="s">
        <v>94</v>
      </c>
      <c r="G25" s="13" t="s">
        <v>94</v>
      </c>
      <c r="H25" s="13" t="s">
        <v>94</v>
      </c>
      <c r="I25" s="13" t="s">
        <v>94</v>
      </c>
      <c r="J25" s="13" t="s">
        <v>94</v>
      </c>
      <c r="K25" s="13" t="s">
        <v>94</v>
      </c>
      <c r="L25" s="13" t="s">
        <v>94</v>
      </c>
      <c r="M25" s="13" t="s">
        <v>94</v>
      </c>
      <c r="N25" s="13">
        <v>1</v>
      </c>
      <c r="O25" s="13">
        <v>1.4</v>
      </c>
      <c r="P25" s="13" t="s">
        <v>218</v>
      </c>
      <c r="Q25" s="13">
        <v>9.34</v>
      </c>
      <c r="R25" s="13">
        <v>90</v>
      </c>
      <c r="S25" s="13"/>
      <c r="T25" s="13">
        <v>1</v>
      </c>
      <c r="U25" s="13">
        <v>1</v>
      </c>
      <c r="V25" s="13">
        <v>1</v>
      </c>
      <c r="W25" s="13">
        <v>1</v>
      </c>
      <c r="X25" s="13">
        <v>1</v>
      </c>
    </row>
    <row r="26" spans="1:24" hidden="1" x14ac:dyDescent="0.35">
      <c r="A26" s="13" t="s">
        <v>203</v>
      </c>
      <c r="B26" s="13" t="s">
        <v>175</v>
      </c>
      <c r="C26" s="13" t="s">
        <v>132</v>
      </c>
      <c r="D26" s="13" t="s">
        <v>94</v>
      </c>
      <c r="E26" s="13" t="s">
        <v>94</v>
      </c>
      <c r="F26" s="13" t="s">
        <v>94</v>
      </c>
      <c r="G26" s="13" t="s">
        <v>94</v>
      </c>
      <c r="H26" s="13" t="s">
        <v>94</v>
      </c>
      <c r="I26" s="13" t="s">
        <v>94</v>
      </c>
      <c r="J26" s="13" t="s">
        <v>94</v>
      </c>
      <c r="K26" s="13" t="s">
        <v>94</v>
      </c>
      <c r="L26" s="13" t="s">
        <v>94</v>
      </c>
      <c r="M26" s="13" t="s">
        <v>94</v>
      </c>
      <c r="N26" s="13">
        <v>1</v>
      </c>
      <c r="O26" s="13">
        <v>1.4</v>
      </c>
      <c r="P26" s="13" t="s">
        <v>216</v>
      </c>
      <c r="Q26" s="13">
        <v>2.09</v>
      </c>
      <c r="R26" s="13">
        <v>90</v>
      </c>
      <c r="S26" s="13"/>
      <c r="T26" s="13">
        <v>1</v>
      </c>
      <c r="U26" s="13">
        <v>1</v>
      </c>
      <c r="V26" s="13">
        <v>1</v>
      </c>
      <c r="W26" s="13">
        <v>1</v>
      </c>
      <c r="X26" s="13">
        <v>1</v>
      </c>
    </row>
    <row r="27" spans="1:24" hidden="1" x14ac:dyDescent="0.35">
      <c r="A27" s="13" t="s">
        <v>205</v>
      </c>
      <c r="B27" s="13" t="s">
        <v>175</v>
      </c>
      <c r="C27" s="13" t="s">
        <v>132</v>
      </c>
      <c r="D27" s="13" t="s">
        <v>94</v>
      </c>
      <c r="E27" s="13" t="s">
        <v>94</v>
      </c>
      <c r="F27" s="13" t="s">
        <v>94</v>
      </c>
      <c r="G27" s="13" t="s">
        <v>94</v>
      </c>
      <c r="H27" s="13" t="s">
        <v>94</v>
      </c>
      <c r="I27" s="13" t="s">
        <v>94</v>
      </c>
      <c r="J27" s="13" t="s">
        <v>94</v>
      </c>
      <c r="K27" s="13" t="s">
        <v>94</v>
      </c>
      <c r="L27" s="13" t="s">
        <v>94</v>
      </c>
      <c r="M27" s="13" t="s">
        <v>94</v>
      </c>
      <c r="N27" s="13">
        <v>1</v>
      </c>
      <c r="O27" s="13">
        <v>1.4</v>
      </c>
      <c r="P27" s="13" t="s">
        <v>216</v>
      </c>
      <c r="Q27" s="13">
        <v>1.1200000000000001</v>
      </c>
      <c r="R27" s="13">
        <v>90</v>
      </c>
      <c r="S27" s="13"/>
      <c r="T27" s="13">
        <v>1</v>
      </c>
      <c r="U27" s="13">
        <v>1</v>
      </c>
      <c r="V27" s="13">
        <v>1</v>
      </c>
      <c r="W27" s="13">
        <v>1</v>
      </c>
      <c r="X27" s="13">
        <v>1</v>
      </c>
    </row>
    <row r="28" spans="1:24" hidden="1" x14ac:dyDescent="0.35">
      <c r="A28" s="13" t="s">
        <v>206</v>
      </c>
      <c r="B28" s="13" t="s">
        <v>177</v>
      </c>
      <c r="C28" s="13" t="s">
        <v>110</v>
      </c>
      <c r="D28" s="13" t="s">
        <v>94</v>
      </c>
      <c r="E28" s="13" t="s">
        <v>94</v>
      </c>
      <c r="F28" s="13" t="s">
        <v>94</v>
      </c>
      <c r="G28" s="13" t="s">
        <v>94</v>
      </c>
      <c r="H28" s="13" t="s">
        <v>94</v>
      </c>
      <c r="I28" s="13" t="s">
        <v>94</v>
      </c>
      <c r="J28" s="13" t="s">
        <v>94</v>
      </c>
      <c r="K28" s="13" t="s">
        <v>94</v>
      </c>
      <c r="L28" s="13" t="s">
        <v>94</v>
      </c>
      <c r="M28" s="13" t="s">
        <v>94</v>
      </c>
      <c r="N28" s="13">
        <v>1</v>
      </c>
      <c r="O28" s="13">
        <v>1.4</v>
      </c>
      <c r="P28" s="13" t="s">
        <v>219</v>
      </c>
      <c r="Q28" s="13">
        <v>1.7</v>
      </c>
      <c r="R28" s="13">
        <v>90</v>
      </c>
      <c r="S28" s="13"/>
      <c r="T28" s="13">
        <v>1</v>
      </c>
      <c r="U28" s="13">
        <v>1</v>
      </c>
      <c r="V28" s="13">
        <v>1</v>
      </c>
      <c r="W28" s="13">
        <v>1</v>
      </c>
      <c r="X28" s="13">
        <v>1</v>
      </c>
    </row>
    <row r="29" spans="1:24" hidden="1" x14ac:dyDescent="0.35">
      <c r="A29" s="13" t="s">
        <v>207</v>
      </c>
      <c r="B29" s="13" t="s">
        <v>178</v>
      </c>
      <c r="C29" s="13" t="s">
        <v>132</v>
      </c>
      <c r="D29" s="13" t="s">
        <v>94</v>
      </c>
      <c r="E29" s="13" t="s">
        <v>94</v>
      </c>
      <c r="F29" s="13" t="s">
        <v>94</v>
      </c>
      <c r="G29" s="13" t="s">
        <v>94</v>
      </c>
      <c r="H29" s="13" t="s">
        <v>94</v>
      </c>
      <c r="I29" s="13" t="s">
        <v>94</v>
      </c>
      <c r="J29" s="13" t="s">
        <v>94</v>
      </c>
      <c r="K29" s="13" t="s">
        <v>94</v>
      </c>
      <c r="L29" s="13" t="s">
        <v>94</v>
      </c>
      <c r="M29" s="13" t="s">
        <v>94</v>
      </c>
      <c r="N29" s="13">
        <v>1</v>
      </c>
      <c r="O29" s="13">
        <v>1.4</v>
      </c>
      <c r="P29" s="13" t="s">
        <v>216</v>
      </c>
      <c r="Q29" s="13">
        <v>2.08</v>
      </c>
      <c r="R29" s="13">
        <v>90</v>
      </c>
      <c r="S29" s="13"/>
      <c r="T29" s="13">
        <v>1</v>
      </c>
      <c r="U29" s="13">
        <v>1</v>
      </c>
      <c r="V29" s="13">
        <v>1</v>
      </c>
      <c r="W29" s="13">
        <v>1</v>
      </c>
      <c r="X29" s="13">
        <v>1</v>
      </c>
    </row>
    <row r="30" spans="1:24" hidden="1" x14ac:dyDescent="0.35">
      <c r="A30" s="13" t="s">
        <v>208</v>
      </c>
      <c r="B30" s="13" t="s">
        <v>178</v>
      </c>
      <c r="C30" s="13" t="s">
        <v>132</v>
      </c>
      <c r="D30" s="13" t="s">
        <v>94</v>
      </c>
      <c r="E30" s="13" t="s">
        <v>94</v>
      </c>
      <c r="F30" s="13" t="s">
        <v>94</v>
      </c>
      <c r="G30" s="13" t="s">
        <v>94</v>
      </c>
      <c r="H30" s="13" t="s">
        <v>94</v>
      </c>
      <c r="I30" s="13" t="s">
        <v>94</v>
      </c>
      <c r="J30" s="13" t="s">
        <v>94</v>
      </c>
      <c r="K30" s="13" t="s">
        <v>94</v>
      </c>
      <c r="L30" s="13" t="s">
        <v>94</v>
      </c>
      <c r="M30" s="13" t="s">
        <v>94</v>
      </c>
      <c r="N30" s="13">
        <v>1</v>
      </c>
      <c r="O30" s="13">
        <v>1.4</v>
      </c>
      <c r="P30" s="13" t="s">
        <v>216</v>
      </c>
      <c r="Q30" s="13">
        <v>2.19</v>
      </c>
      <c r="R30" s="13">
        <v>90</v>
      </c>
      <c r="S30" s="13"/>
      <c r="T30" s="13">
        <v>1</v>
      </c>
      <c r="U30" s="13">
        <v>1</v>
      </c>
      <c r="V30" s="13">
        <v>1</v>
      </c>
      <c r="W30" s="13">
        <v>1</v>
      </c>
      <c r="X30" s="13">
        <v>1</v>
      </c>
    </row>
    <row r="31" spans="1:24" hidden="1" x14ac:dyDescent="0.35">
      <c r="A31" s="13" t="s">
        <v>209</v>
      </c>
      <c r="B31" s="13" t="s">
        <v>179</v>
      </c>
      <c r="C31" s="13" t="s">
        <v>110</v>
      </c>
      <c r="D31" s="13" t="s">
        <v>94</v>
      </c>
      <c r="E31" s="13" t="s">
        <v>94</v>
      </c>
      <c r="F31" s="13" t="s">
        <v>94</v>
      </c>
      <c r="G31" s="13" t="s">
        <v>94</v>
      </c>
      <c r="H31" s="13" t="s">
        <v>94</v>
      </c>
      <c r="I31" s="13" t="s">
        <v>94</v>
      </c>
      <c r="J31" s="13" t="s">
        <v>94</v>
      </c>
      <c r="K31" s="13" t="s">
        <v>94</v>
      </c>
      <c r="L31" s="13" t="s">
        <v>94</v>
      </c>
      <c r="M31" s="13" t="s">
        <v>94</v>
      </c>
      <c r="N31" s="13">
        <v>1</v>
      </c>
      <c r="O31" s="13">
        <v>1.4</v>
      </c>
      <c r="P31" s="13" t="s">
        <v>217</v>
      </c>
      <c r="Q31" s="13">
        <v>3.15</v>
      </c>
      <c r="R31" s="13">
        <v>90</v>
      </c>
      <c r="S31" s="13"/>
      <c r="T31" s="13">
        <v>1</v>
      </c>
      <c r="U31" s="13">
        <v>1</v>
      </c>
      <c r="V31" s="13">
        <v>1</v>
      </c>
      <c r="W31" s="13">
        <v>1</v>
      </c>
      <c r="X31" s="13">
        <v>1</v>
      </c>
    </row>
    <row r="32" spans="1:24" hidden="1" x14ac:dyDescent="0.35">
      <c r="A32" s="13" t="s">
        <v>204</v>
      </c>
      <c r="B32" s="13" t="s">
        <v>178</v>
      </c>
      <c r="C32" s="13" t="s">
        <v>132</v>
      </c>
      <c r="D32" s="13" t="s">
        <v>94</v>
      </c>
      <c r="E32" s="13" t="s">
        <v>94</v>
      </c>
      <c r="F32" s="13" t="s">
        <v>94</v>
      </c>
      <c r="G32" s="13" t="s">
        <v>94</v>
      </c>
      <c r="H32" s="13" t="s">
        <v>94</v>
      </c>
      <c r="I32" s="13" t="s">
        <v>94</v>
      </c>
      <c r="J32" s="13" t="s">
        <v>94</v>
      </c>
      <c r="K32" s="13" t="s">
        <v>94</v>
      </c>
      <c r="L32" s="13" t="s">
        <v>94</v>
      </c>
      <c r="M32" s="13" t="s">
        <v>94</v>
      </c>
      <c r="N32" s="13">
        <v>1</v>
      </c>
      <c r="O32" s="13">
        <v>1.4</v>
      </c>
      <c r="P32" s="13" t="s">
        <v>216</v>
      </c>
      <c r="Q32" s="13">
        <v>1.95</v>
      </c>
      <c r="R32" s="13">
        <v>90</v>
      </c>
      <c r="S32" s="13"/>
      <c r="T32" s="13">
        <v>1</v>
      </c>
      <c r="U32" s="13">
        <v>1</v>
      </c>
      <c r="V32" s="13">
        <v>1</v>
      </c>
      <c r="W32" s="13">
        <v>1</v>
      </c>
      <c r="X32" s="13">
        <v>1</v>
      </c>
    </row>
    <row r="33" spans="1:24" hidden="1" x14ac:dyDescent="0.35">
      <c r="A33" s="13" t="s">
        <v>202</v>
      </c>
      <c r="B33" s="13" t="s">
        <v>178</v>
      </c>
      <c r="C33" s="13" t="s">
        <v>132</v>
      </c>
      <c r="D33" s="13" t="s">
        <v>94</v>
      </c>
      <c r="E33" s="13" t="s">
        <v>94</v>
      </c>
      <c r="F33" s="13" t="s">
        <v>94</v>
      </c>
      <c r="G33" s="13" t="s">
        <v>94</v>
      </c>
      <c r="H33" s="13" t="s">
        <v>94</v>
      </c>
      <c r="I33" s="13" t="s">
        <v>94</v>
      </c>
      <c r="J33" s="13" t="s">
        <v>94</v>
      </c>
      <c r="K33" s="13" t="s">
        <v>94</v>
      </c>
      <c r="L33" s="13" t="s">
        <v>94</v>
      </c>
      <c r="M33" s="13" t="s">
        <v>94</v>
      </c>
      <c r="N33" s="13">
        <v>1</v>
      </c>
      <c r="O33" s="13">
        <v>1.4</v>
      </c>
      <c r="P33" s="13" t="s">
        <v>216</v>
      </c>
      <c r="Q33" s="13">
        <v>1.87</v>
      </c>
      <c r="R33" s="13">
        <v>90</v>
      </c>
      <c r="S33" s="13"/>
      <c r="T33" s="13">
        <v>1</v>
      </c>
      <c r="U33" s="13">
        <v>1</v>
      </c>
      <c r="V33" s="13">
        <v>1</v>
      </c>
      <c r="W33" s="13">
        <v>1</v>
      </c>
      <c r="X33" s="13">
        <v>1</v>
      </c>
    </row>
    <row r="34" spans="1:24" hidden="1" x14ac:dyDescent="0.35">
      <c r="A34" s="13" t="s">
        <v>200</v>
      </c>
      <c r="B34" s="13" t="s">
        <v>182</v>
      </c>
      <c r="C34" s="13" t="s">
        <v>132</v>
      </c>
      <c r="D34" s="13" t="s">
        <v>94</v>
      </c>
      <c r="E34" s="13" t="s">
        <v>94</v>
      </c>
      <c r="F34" s="13" t="s">
        <v>94</v>
      </c>
      <c r="G34" s="13" t="s">
        <v>94</v>
      </c>
      <c r="H34" s="13" t="s">
        <v>94</v>
      </c>
      <c r="I34" s="13" t="s">
        <v>94</v>
      </c>
      <c r="J34" s="13" t="s">
        <v>94</v>
      </c>
      <c r="K34" s="13" t="s">
        <v>94</v>
      </c>
      <c r="L34" s="13" t="s">
        <v>94</v>
      </c>
      <c r="M34" s="13" t="s">
        <v>94</v>
      </c>
      <c r="N34" s="13">
        <v>1</v>
      </c>
      <c r="O34" s="13">
        <v>1.4</v>
      </c>
      <c r="P34" s="13" t="s">
        <v>216</v>
      </c>
      <c r="Q34" s="13">
        <v>2.21</v>
      </c>
      <c r="R34" s="13">
        <v>90</v>
      </c>
      <c r="S34" s="13"/>
      <c r="T34" s="13">
        <v>1</v>
      </c>
      <c r="U34" s="13">
        <v>1</v>
      </c>
      <c r="V34" s="13">
        <v>1</v>
      </c>
      <c r="W34" s="13">
        <v>1</v>
      </c>
      <c r="X34" s="13">
        <v>1</v>
      </c>
    </row>
    <row r="35" spans="1:24" hidden="1" x14ac:dyDescent="0.35">
      <c r="A35" s="13" t="s">
        <v>199</v>
      </c>
      <c r="B35" s="13" t="s">
        <v>180</v>
      </c>
      <c r="C35" s="13" t="s">
        <v>132</v>
      </c>
      <c r="D35" s="13" t="s">
        <v>94</v>
      </c>
      <c r="E35" s="13" t="s">
        <v>94</v>
      </c>
      <c r="F35" s="13" t="s">
        <v>94</v>
      </c>
      <c r="G35" s="13" t="s">
        <v>94</v>
      </c>
      <c r="H35" s="13" t="s">
        <v>94</v>
      </c>
      <c r="I35" s="13" t="s">
        <v>94</v>
      </c>
      <c r="J35" s="13" t="s">
        <v>94</v>
      </c>
      <c r="K35" s="13" t="s">
        <v>94</v>
      </c>
      <c r="L35" s="13" t="s">
        <v>94</v>
      </c>
      <c r="M35" s="13" t="s">
        <v>94</v>
      </c>
      <c r="N35" s="13">
        <v>1</v>
      </c>
      <c r="O35" s="13">
        <v>1.4</v>
      </c>
      <c r="P35" s="13" t="s">
        <v>216</v>
      </c>
      <c r="Q35" s="13">
        <v>2.0699999999999998</v>
      </c>
      <c r="R35" s="13">
        <v>90</v>
      </c>
      <c r="S35" s="13"/>
      <c r="T35" s="13">
        <v>1</v>
      </c>
      <c r="U35" s="13">
        <v>1</v>
      </c>
      <c r="V35" s="13">
        <v>1</v>
      </c>
      <c r="W35" s="13">
        <v>1</v>
      </c>
      <c r="X35" s="13">
        <v>1</v>
      </c>
    </row>
    <row r="36" spans="1:24" hidden="1" x14ac:dyDescent="0.35">
      <c r="A36" s="13" t="s">
        <v>201</v>
      </c>
      <c r="B36" s="13" t="s">
        <v>180</v>
      </c>
      <c r="C36" s="13" t="s">
        <v>132</v>
      </c>
      <c r="D36" s="13" t="s">
        <v>94</v>
      </c>
      <c r="E36" s="13" t="s">
        <v>94</v>
      </c>
      <c r="F36" s="13" t="s">
        <v>94</v>
      </c>
      <c r="G36" s="13" t="s">
        <v>94</v>
      </c>
      <c r="H36" s="13" t="s">
        <v>94</v>
      </c>
      <c r="I36" s="13" t="s">
        <v>94</v>
      </c>
      <c r="J36" s="13" t="s">
        <v>94</v>
      </c>
      <c r="K36" s="13" t="s">
        <v>94</v>
      </c>
      <c r="L36" s="13" t="s">
        <v>94</v>
      </c>
      <c r="M36" s="13" t="s">
        <v>94</v>
      </c>
      <c r="N36" s="13">
        <v>1</v>
      </c>
      <c r="O36" s="13">
        <v>1.4</v>
      </c>
      <c r="P36" s="13" t="s">
        <v>216</v>
      </c>
      <c r="Q36" s="13">
        <v>2.13</v>
      </c>
      <c r="R36" s="13">
        <v>90</v>
      </c>
      <c r="S36" s="13"/>
      <c r="T36" s="13">
        <v>1</v>
      </c>
      <c r="U36" s="13">
        <v>1</v>
      </c>
      <c r="V36" s="13">
        <v>1</v>
      </c>
      <c r="W36" s="13">
        <v>1</v>
      </c>
      <c r="X36" s="13">
        <v>1</v>
      </c>
    </row>
    <row r="37" spans="1:24" hidden="1" x14ac:dyDescent="0.35">
      <c r="A37" s="13" t="s">
        <v>220</v>
      </c>
      <c r="B37" s="13" t="s">
        <v>188</v>
      </c>
      <c r="C37" s="13" t="s">
        <v>132</v>
      </c>
      <c r="D37" s="13" t="s">
        <v>94</v>
      </c>
      <c r="E37" s="13" t="s">
        <v>94</v>
      </c>
      <c r="F37" s="13" t="s">
        <v>94</v>
      </c>
      <c r="G37" s="13" t="s">
        <v>94</v>
      </c>
      <c r="H37" s="13" t="s">
        <v>94</v>
      </c>
      <c r="I37" s="13" t="s">
        <v>94</v>
      </c>
      <c r="J37" s="13" t="s">
        <v>94</v>
      </c>
      <c r="K37" s="13" t="s">
        <v>94</v>
      </c>
      <c r="L37" s="13" t="s">
        <v>94</v>
      </c>
      <c r="M37" s="13" t="s">
        <v>94</v>
      </c>
      <c r="N37" s="13">
        <v>1</v>
      </c>
      <c r="O37" s="13">
        <v>1.4</v>
      </c>
      <c r="P37" s="13" t="s">
        <v>216</v>
      </c>
      <c r="Q37" s="13">
        <v>2.2400000000000002</v>
      </c>
      <c r="R37" s="13">
        <v>90</v>
      </c>
      <c r="S37" s="13"/>
      <c r="T37" s="13">
        <v>1</v>
      </c>
      <c r="U37" s="13">
        <v>1</v>
      </c>
      <c r="V37" s="13">
        <v>1</v>
      </c>
      <c r="W37" s="13">
        <v>1</v>
      </c>
      <c r="X37" s="13">
        <v>1</v>
      </c>
    </row>
    <row r="38" spans="1:24" hidden="1" x14ac:dyDescent="0.35">
      <c r="A38" s="13" t="s">
        <v>221</v>
      </c>
      <c r="B38" s="13" t="s">
        <v>191</v>
      </c>
      <c r="C38" s="13" t="s">
        <v>132</v>
      </c>
      <c r="D38" s="13" t="s">
        <v>94</v>
      </c>
      <c r="E38" s="13" t="s">
        <v>94</v>
      </c>
      <c r="F38" s="13" t="s">
        <v>94</v>
      </c>
      <c r="G38" s="13" t="s">
        <v>94</v>
      </c>
      <c r="H38" s="13" t="s">
        <v>94</v>
      </c>
      <c r="I38" s="13" t="s">
        <v>94</v>
      </c>
      <c r="J38" s="13" t="s">
        <v>94</v>
      </c>
      <c r="K38" s="13" t="s">
        <v>94</v>
      </c>
      <c r="L38" s="13" t="s">
        <v>94</v>
      </c>
      <c r="M38" s="13" t="s">
        <v>94</v>
      </c>
      <c r="N38" s="13">
        <v>1</v>
      </c>
      <c r="O38" s="13">
        <v>1.4</v>
      </c>
      <c r="P38" s="13" t="s">
        <v>216</v>
      </c>
      <c r="Q38" s="13">
        <v>1.53</v>
      </c>
      <c r="R38" s="13">
        <v>90</v>
      </c>
      <c r="S38" s="13"/>
      <c r="T38" s="13">
        <v>1</v>
      </c>
      <c r="U38" s="13">
        <v>1</v>
      </c>
      <c r="V38" s="13">
        <v>1</v>
      </c>
      <c r="W38" s="13">
        <v>1</v>
      </c>
      <c r="X38" s="13">
        <v>1</v>
      </c>
    </row>
    <row r="39" spans="1:24" hidden="1" x14ac:dyDescent="0.35">
      <c r="A39" s="13" t="s">
        <v>222</v>
      </c>
      <c r="B39" s="13" t="s">
        <v>189</v>
      </c>
      <c r="C39" s="13" t="s">
        <v>132</v>
      </c>
      <c r="D39" s="13" t="s">
        <v>94</v>
      </c>
      <c r="E39" s="13" t="s">
        <v>94</v>
      </c>
      <c r="F39" s="13" t="s">
        <v>94</v>
      </c>
      <c r="G39" s="13" t="s">
        <v>94</v>
      </c>
      <c r="H39" s="13" t="s">
        <v>94</v>
      </c>
      <c r="I39" s="13" t="s">
        <v>94</v>
      </c>
      <c r="J39" s="13" t="s">
        <v>94</v>
      </c>
      <c r="K39" s="13" t="s">
        <v>94</v>
      </c>
      <c r="L39" s="13" t="s">
        <v>94</v>
      </c>
      <c r="M39" s="13" t="s">
        <v>94</v>
      </c>
      <c r="N39" s="13">
        <v>1</v>
      </c>
      <c r="O39" s="13">
        <v>1.4</v>
      </c>
      <c r="P39" s="13" t="s">
        <v>216</v>
      </c>
      <c r="Q39" s="13">
        <v>1.8</v>
      </c>
      <c r="R39" s="13">
        <v>90</v>
      </c>
      <c r="S39" s="13"/>
      <c r="T39" s="13">
        <v>1</v>
      </c>
      <c r="U39" s="13">
        <v>1</v>
      </c>
      <c r="V39" s="13">
        <v>1</v>
      </c>
      <c r="W39" s="13">
        <v>1</v>
      </c>
      <c r="X39" s="13">
        <v>1</v>
      </c>
    </row>
    <row r="40" spans="1:24" hidden="1" x14ac:dyDescent="0.35">
      <c r="A40" s="13" t="s">
        <v>223</v>
      </c>
      <c r="B40" s="13" t="s">
        <v>190</v>
      </c>
      <c r="C40" s="13" t="s">
        <v>132</v>
      </c>
      <c r="D40" s="13" t="s">
        <v>94</v>
      </c>
      <c r="E40" s="13" t="s">
        <v>94</v>
      </c>
      <c r="F40" s="13" t="s">
        <v>94</v>
      </c>
      <c r="G40" s="13" t="s">
        <v>94</v>
      </c>
      <c r="H40" s="13" t="s">
        <v>94</v>
      </c>
      <c r="I40" s="13" t="s">
        <v>94</v>
      </c>
      <c r="J40" s="13" t="s">
        <v>94</v>
      </c>
      <c r="K40" s="13" t="s">
        <v>94</v>
      </c>
      <c r="L40" s="13" t="s">
        <v>94</v>
      </c>
      <c r="M40" s="13" t="s">
        <v>94</v>
      </c>
      <c r="N40" s="13">
        <v>1</v>
      </c>
      <c r="O40" s="13">
        <v>1.4</v>
      </c>
      <c r="P40" s="13" t="s">
        <v>216</v>
      </c>
      <c r="Q40" s="13">
        <v>1.8</v>
      </c>
      <c r="R40" s="13">
        <v>90</v>
      </c>
      <c r="S40" s="13"/>
      <c r="T40" s="13">
        <v>1</v>
      </c>
      <c r="U40" s="13">
        <v>1</v>
      </c>
      <c r="V40" s="13">
        <v>1</v>
      </c>
      <c r="W40" s="13">
        <v>1</v>
      </c>
      <c r="X40" s="13">
        <v>1</v>
      </c>
    </row>
    <row r="41" spans="1:24" hidden="1" x14ac:dyDescent="0.35">
      <c r="A41" s="13" t="s">
        <v>224</v>
      </c>
      <c r="B41" s="13" t="s">
        <v>191</v>
      </c>
      <c r="C41" s="13" t="s">
        <v>132</v>
      </c>
      <c r="D41" s="13" t="s">
        <v>94</v>
      </c>
      <c r="E41" s="13" t="s">
        <v>94</v>
      </c>
      <c r="F41" s="13" t="s">
        <v>94</v>
      </c>
      <c r="G41" s="13" t="s">
        <v>94</v>
      </c>
      <c r="H41" s="13" t="s">
        <v>94</v>
      </c>
      <c r="I41" s="13" t="s">
        <v>94</v>
      </c>
      <c r="J41" s="13" t="s">
        <v>94</v>
      </c>
      <c r="K41" s="13" t="s">
        <v>94</v>
      </c>
      <c r="L41" s="13" t="s">
        <v>94</v>
      </c>
      <c r="M41" s="13" t="s">
        <v>94</v>
      </c>
      <c r="N41" s="13">
        <v>1</v>
      </c>
      <c r="O41" s="13">
        <v>1.4</v>
      </c>
      <c r="P41" s="13" t="s">
        <v>216</v>
      </c>
      <c r="Q41" s="13">
        <v>1.8</v>
      </c>
      <c r="R41" s="13">
        <v>90</v>
      </c>
      <c r="S41" s="13"/>
      <c r="T41" s="13">
        <v>1</v>
      </c>
      <c r="U41" s="13">
        <v>1</v>
      </c>
      <c r="V41" s="13">
        <v>1</v>
      </c>
      <c r="W41" s="13">
        <v>1</v>
      </c>
      <c r="X41" s="13">
        <v>1</v>
      </c>
    </row>
    <row r="42" spans="1:24" hidden="1" x14ac:dyDescent="0.35">
      <c r="A42" s="13" t="s">
        <v>225</v>
      </c>
      <c r="B42" s="13" t="s">
        <v>187</v>
      </c>
      <c r="C42" s="13" t="s">
        <v>121</v>
      </c>
      <c r="D42" s="13" t="s">
        <v>94</v>
      </c>
      <c r="E42" s="13" t="s">
        <v>94</v>
      </c>
      <c r="F42" s="13" t="s">
        <v>94</v>
      </c>
      <c r="G42" s="13" t="s">
        <v>94</v>
      </c>
      <c r="H42" s="13" t="s">
        <v>94</v>
      </c>
      <c r="I42" s="13" t="s">
        <v>94</v>
      </c>
      <c r="J42" s="13" t="s">
        <v>94</v>
      </c>
      <c r="K42" s="13" t="s">
        <v>94</v>
      </c>
      <c r="L42" s="13" t="s">
        <v>94</v>
      </c>
      <c r="M42" s="13" t="s">
        <v>94</v>
      </c>
      <c r="N42" s="13">
        <v>1</v>
      </c>
      <c r="O42" s="13">
        <v>1.4</v>
      </c>
      <c r="P42" s="13" t="s">
        <v>227</v>
      </c>
      <c r="Q42" s="13">
        <f>1.2*0.8</f>
        <v>0.96</v>
      </c>
      <c r="R42" s="13">
        <v>45</v>
      </c>
      <c r="S42" s="13"/>
      <c r="T42" s="13">
        <v>1</v>
      </c>
      <c r="U42" s="13">
        <v>1</v>
      </c>
      <c r="V42" s="13">
        <v>1</v>
      </c>
      <c r="W42" s="13">
        <v>1</v>
      </c>
      <c r="X42" s="13">
        <v>1</v>
      </c>
    </row>
    <row r="43" spans="1:24" hidden="1" x14ac:dyDescent="0.35">
      <c r="A43" s="13" t="s">
        <v>226</v>
      </c>
      <c r="B43" s="13" t="s">
        <v>187</v>
      </c>
      <c r="C43" s="13" t="s">
        <v>121</v>
      </c>
      <c r="D43" s="13" t="s">
        <v>94</v>
      </c>
      <c r="E43" s="13" t="s">
        <v>94</v>
      </c>
      <c r="F43" s="13" t="s">
        <v>94</v>
      </c>
      <c r="G43" s="13" t="s">
        <v>94</v>
      </c>
      <c r="H43" s="13" t="s">
        <v>94</v>
      </c>
      <c r="I43" s="13" t="s">
        <v>94</v>
      </c>
      <c r="J43" s="13" t="s">
        <v>94</v>
      </c>
      <c r="K43" s="13" t="s">
        <v>94</v>
      </c>
      <c r="L43" s="13" t="s">
        <v>94</v>
      </c>
      <c r="M43" s="13" t="s">
        <v>94</v>
      </c>
      <c r="N43" s="13">
        <v>1</v>
      </c>
      <c r="O43" s="13">
        <v>1.4</v>
      </c>
      <c r="P43" s="13" t="s">
        <v>227</v>
      </c>
      <c r="Q43" s="13">
        <f>1.2*0.8</f>
        <v>0.96</v>
      </c>
      <c r="R43" s="13">
        <v>45</v>
      </c>
      <c r="S43" s="13"/>
      <c r="T43" s="13">
        <v>1</v>
      </c>
      <c r="U43" s="13">
        <v>1</v>
      </c>
      <c r="V43" s="13">
        <v>1</v>
      </c>
      <c r="W43" s="13">
        <v>1</v>
      </c>
      <c r="X43" s="13">
        <v>1</v>
      </c>
    </row>
    <row r="44" spans="1:24" hidden="1" x14ac:dyDescent="0.35">
      <c r="A44" s="13" t="s">
        <v>229</v>
      </c>
      <c r="B44" s="13" t="s">
        <v>187</v>
      </c>
      <c r="C44" s="13" t="s">
        <v>132</v>
      </c>
      <c r="D44" s="13" t="s">
        <v>94</v>
      </c>
      <c r="E44" s="13" t="s">
        <v>94</v>
      </c>
      <c r="F44" s="13" t="s">
        <v>94</v>
      </c>
      <c r="G44" s="13" t="s">
        <v>94</v>
      </c>
      <c r="H44" s="13" t="s">
        <v>94</v>
      </c>
      <c r="I44" s="13" t="s">
        <v>94</v>
      </c>
      <c r="J44" s="13" t="s">
        <v>94</v>
      </c>
      <c r="K44" s="13" t="s">
        <v>94</v>
      </c>
      <c r="L44" s="13" t="s">
        <v>94</v>
      </c>
      <c r="M44" s="13" t="s">
        <v>94</v>
      </c>
      <c r="N44" s="13">
        <v>1</v>
      </c>
      <c r="O44" s="13">
        <v>1.4</v>
      </c>
      <c r="P44" s="13" t="s">
        <v>216</v>
      </c>
      <c r="Q44" s="13">
        <v>2.2000000000000002</v>
      </c>
      <c r="R44" s="13">
        <v>90</v>
      </c>
      <c r="S44" s="13"/>
      <c r="T44" s="13">
        <v>1</v>
      </c>
      <c r="U44" s="13">
        <v>1</v>
      </c>
      <c r="V44" s="13">
        <v>1</v>
      </c>
      <c r="W44" s="13">
        <v>1</v>
      </c>
      <c r="X44" s="13">
        <v>1</v>
      </c>
    </row>
    <row r="45" spans="1:24" hidden="1" x14ac:dyDescent="0.35">
      <c r="A45" s="13" t="s">
        <v>230</v>
      </c>
      <c r="B45" s="13" t="s">
        <v>189</v>
      </c>
      <c r="C45" s="13" t="s">
        <v>132</v>
      </c>
      <c r="D45" s="13" t="s">
        <v>94</v>
      </c>
      <c r="E45" s="13" t="s">
        <v>94</v>
      </c>
      <c r="F45" s="13" t="s">
        <v>94</v>
      </c>
      <c r="G45" s="13" t="s">
        <v>94</v>
      </c>
      <c r="H45" s="13" t="s">
        <v>94</v>
      </c>
      <c r="I45" s="13" t="s">
        <v>94</v>
      </c>
      <c r="J45" s="13" t="s">
        <v>94</v>
      </c>
      <c r="K45" s="13" t="s">
        <v>94</v>
      </c>
      <c r="L45" s="13" t="s">
        <v>94</v>
      </c>
      <c r="M45" s="13" t="s">
        <v>94</v>
      </c>
      <c r="N45" s="13">
        <v>1</v>
      </c>
      <c r="O45" s="13">
        <v>1.4</v>
      </c>
      <c r="P45" s="13" t="s">
        <v>216</v>
      </c>
      <c r="Q45" s="13">
        <v>1</v>
      </c>
      <c r="R45" s="13">
        <v>90</v>
      </c>
      <c r="S45" s="13"/>
      <c r="T45" s="13">
        <v>1</v>
      </c>
      <c r="U45" s="13">
        <v>1</v>
      </c>
      <c r="V45" s="13">
        <v>1</v>
      </c>
      <c r="W45" s="13">
        <v>1</v>
      </c>
      <c r="X45" s="13">
        <v>1</v>
      </c>
    </row>
    <row r="46" spans="1:24" hidden="1" x14ac:dyDescent="0.35">
      <c r="A46" s="13" t="s">
        <v>231</v>
      </c>
      <c r="B46" s="13" t="s">
        <v>183</v>
      </c>
      <c r="C46" s="13" t="s">
        <v>121</v>
      </c>
      <c r="D46" s="13" t="s">
        <v>94</v>
      </c>
      <c r="E46" s="13" t="s">
        <v>94</v>
      </c>
      <c r="F46" s="13" t="s">
        <v>94</v>
      </c>
      <c r="G46" s="13" t="s">
        <v>94</v>
      </c>
      <c r="H46" s="13" t="s">
        <v>94</v>
      </c>
      <c r="I46" s="13" t="s">
        <v>94</v>
      </c>
      <c r="J46" s="13" t="s">
        <v>94</v>
      </c>
      <c r="K46" s="13" t="s">
        <v>94</v>
      </c>
      <c r="L46" s="13" t="s">
        <v>94</v>
      </c>
      <c r="M46" s="13" t="s">
        <v>94</v>
      </c>
      <c r="N46" s="13">
        <v>1</v>
      </c>
      <c r="O46" s="13">
        <v>1.4</v>
      </c>
      <c r="P46" s="13" t="s">
        <v>227</v>
      </c>
      <c r="Q46" s="13">
        <f>1.2*0.8</f>
        <v>0.96</v>
      </c>
      <c r="R46" s="13">
        <v>45</v>
      </c>
      <c r="S46" s="13"/>
      <c r="T46" s="13">
        <v>1</v>
      </c>
      <c r="U46" s="13">
        <v>1</v>
      </c>
      <c r="V46" s="13">
        <v>1</v>
      </c>
      <c r="W46" s="13">
        <v>1</v>
      </c>
      <c r="X46" s="13">
        <v>1</v>
      </c>
    </row>
    <row r="47" spans="1:24" hidden="1" x14ac:dyDescent="0.35">
      <c r="A47" s="13" t="s">
        <v>232</v>
      </c>
      <c r="B47" s="13" t="s">
        <v>185</v>
      </c>
      <c r="C47" s="13" t="s">
        <v>121</v>
      </c>
      <c r="D47" s="13" t="s">
        <v>94</v>
      </c>
      <c r="E47" s="13" t="s">
        <v>94</v>
      </c>
      <c r="F47" s="13" t="s">
        <v>94</v>
      </c>
      <c r="G47" s="13" t="s">
        <v>94</v>
      </c>
      <c r="H47" s="13" t="s">
        <v>94</v>
      </c>
      <c r="I47" s="13" t="s">
        <v>94</v>
      </c>
      <c r="J47" s="13" t="s">
        <v>94</v>
      </c>
      <c r="K47" s="13" t="s">
        <v>94</v>
      </c>
      <c r="L47" s="13" t="s">
        <v>94</v>
      </c>
      <c r="M47" s="13" t="s">
        <v>94</v>
      </c>
      <c r="N47" s="13">
        <v>1</v>
      </c>
      <c r="O47" s="13">
        <v>1.4</v>
      </c>
      <c r="P47" s="13" t="s">
        <v>227</v>
      </c>
      <c r="Q47" s="13">
        <f>1.2*0.8</f>
        <v>0.96</v>
      </c>
      <c r="R47" s="13">
        <v>45</v>
      </c>
      <c r="S47" s="13"/>
      <c r="T47" s="13">
        <v>1</v>
      </c>
      <c r="U47" s="13">
        <v>1</v>
      </c>
      <c r="V47" s="13">
        <v>1</v>
      </c>
      <c r="W47" s="13">
        <v>1</v>
      </c>
      <c r="X47" s="13">
        <v>1</v>
      </c>
    </row>
    <row r="48" spans="1:24" hidden="1" x14ac:dyDescent="0.35">
      <c r="A48" s="13" t="s">
        <v>233</v>
      </c>
      <c r="B48" s="13" t="s">
        <v>188</v>
      </c>
      <c r="C48" s="13" t="s">
        <v>121</v>
      </c>
      <c r="D48" s="13" t="s">
        <v>94</v>
      </c>
      <c r="E48" s="13" t="s">
        <v>94</v>
      </c>
      <c r="F48" s="13" t="s">
        <v>94</v>
      </c>
      <c r="G48" s="13" t="s">
        <v>94</v>
      </c>
      <c r="H48" s="13" t="s">
        <v>94</v>
      </c>
      <c r="I48" s="13" t="s">
        <v>94</v>
      </c>
      <c r="J48" s="13" t="s">
        <v>94</v>
      </c>
      <c r="K48" s="13" t="s">
        <v>94</v>
      </c>
      <c r="L48" s="13" t="s">
        <v>94</v>
      </c>
      <c r="M48" s="13" t="s">
        <v>94</v>
      </c>
      <c r="N48" s="13">
        <v>1</v>
      </c>
      <c r="O48" s="13">
        <v>1.4</v>
      </c>
      <c r="P48" s="13" t="s">
        <v>227</v>
      </c>
      <c r="Q48" s="13">
        <f>1.2*0.8</f>
        <v>0.96</v>
      </c>
      <c r="R48" s="13">
        <v>45</v>
      </c>
      <c r="S48" s="13"/>
      <c r="T48" s="13">
        <v>1</v>
      </c>
      <c r="U48" s="13">
        <v>1</v>
      </c>
      <c r="V48" s="13">
        <v>1</v>
      </c>
      <c r="W48" s="13">
        <v>1</v>
      </c>
      <c r="X48" s="13">
        <v>1</v>
      </c>
    </row>
    <row r="49" spans="1:24" hidden="1" x14ac:dyDescent="0.35">
      <c r="A49" s="13" t="s">
        <v>234</v>
      </c>
      <c r="B49" s="13" t="s">
        <v>193</v>
      </c>
      <c r="C49" s="13" t="s">
        <v>121</v>
      </c>
      <c r="D49" s="13" t="s">
        <v>94</v>
      </c>
      <c r="E49" s="13" t="s">
        <v>94</v>
      </c>
      <c r="F49" s="13" t="s">
        <v>94</v>
      </c>
      <c r="G49" s="13" t="s">
        <v>94</v>
      </c>
      <c r="H49" s="13" t="s">
        <v>94</v>
      </c>
      <c r="I49" s="13" t="s">
        <v>94</v>
      </c>
      <c r="J49" s="13" t="s">
        <v>94</v>
      </c>
      <c r="K49" s="13" t="s">
        <v>94</v>
      </c>
      <c r="L49" s="13" t="s">
        <v>94</v>
      </c>
      <c r="M49" s="13" t="s">
        <v>94</v>
      </c>
      <c r="N49" s="13">
        <v>1</v>
      </c>
      <c r="O49" s="13">
        <v>1.4</v>
      </c>
      <c r="P49" s="13" t="s">
        <v>227</v>
      </c>
      <c r="Q49" s="13">
        <f>1.2*0.8</f>
        <v>0.96</v>
      </c>
      <c r="R49" s="13">
        <v>45</v>
      </c>
      <c r="S49" s="13"/>
      <c r="T49" s="13">
        <v>1</v>
      </c>
      <c r="U49" s="13">
        <v>1</v>
      </c>
      <c r="V49" s="13">
        <v>1</v>
      </c>
      <c r="W49" s="13">
        <v>1</v>
      </c>
      <c r="X49" s="13">
        <v>1</v>
      </c>
    </row>
    <row r="50" spans="1:24" hidden="1" x14ac:dyDescent="0.35">
      <c r="A50" s="13" t="s">
        <v>235</v>
      </c>
      <c r="B50" s="13" t="s">
        <v>192</v>
      </c>
      <c r="C50" s="13" t="s">
        <v>121</v>
      </c>
      <c r="D50" s="13" t="s">
        <v>94</v>
      </c>
      <c r="E50" s="13" t="s">
        <v>94</v>
      </c>
      <c r="F50" s="13" t="s">
        <v>94</v>
      </c>
      <c r="G50" s="13" t="s">
        <v>94</v>
      </c>
      <c r="H50" s="13" t="s">
        <v>94</v>
      </c>
      <c r="I50" s="13" t="s">
        <v>94</v>
      </c>
      <c r="J50" s="13" t="s">
        <v>94</v>
      </c>
      <c r="K50" s="13" t="s">
        <v>94</v>
      </c>
      <c r="L50" s="13" t="s">
        <v>94</v>
      </c>
      <c r="M50" s="13" t="s">
        <v>94</v>
      </c>
      <c r="N50" s="13">
        <v>1</v>
      </c>
      <c r="O50" s="13">
        <v>1.4</v>
      </c>
      <c r="P50" s="13" t="s">
        <v>227</v>
      </c>
      <c r="Q50" s="13">
        <f>1.2*0.8</f>
        <v>0.96</v>
      </c>
      <c r="R50" s="13">
        <v>45</v>
      </c>
      <c r="S50" s="13"/>
      <c r="T50" s="13">
        <v>1</v>
      </c>
      <c r="U50" s="13">
        <v>1</v>
      </c>
      <c r="V50" s="13">
        <v>1</v>
      </c>
      <c r="W50" s="13">
        <v>1</v>
      </c>
      <c r="X50" s="13">
        <v>1</v>
      </c>
    </row>
    <row r="51" spans="1:24" hidden="1" x14ac:dyDescent="0.35">
      <c r="A51" s="13" t="s">
        <v>236</v>
      </c>
      <c r="B51" s="13" t="s">
        <v>192</v>
      </c>
      <c r="C51" s="13" t="s">
        <v>121</v>
      </c>
      <c r="D51" s="13" t="s">
        <v>94</v>
      </c>
      <c r="E51" s="13" t="s">
        <v>94</v>
      </c>
      <c r="F51" s="13" t="s">
        <v>94</v>
      </c>
      <c r="G51" s="13" t="s">
        <v>94</v>
      </c>
      <c r="H51" s="13" t="s">
        <v>94</v>
      </c>
      <c r="I51" s="13" t="s">
        <v>94</v>
      </c>
      <c r="J51" s="13" t="s">
        <v>94</v>
      </c>
      <c r="K51" s="13" t="s">
        <v>94</v>
      </c>
      <c r="L51" s="13" t="s">
        <v>94</v>
      </c>
      <c r="M51" s="13" t="s">
        <v>94</v>
      </c>
      <c r="N51" s="13">
        <v>1</v>
      </c>
      <c r="O51" s="13">
        <v>1.8</v>
      </c>
      <c r="P51" s="13" t="s">
        <v>228</v>
      </c>
      <c r="Q51" s="13">
        <f>0.5*(4*PI()*(0.15)^2)</f>
        <v>0.1413716694115407</v>
      </c>
      <c r="R51" s="13">
        <v>45</v>
      </c>
      <c r="S51" s="13"/>
      <c r="T51" s="13">
        <v>1</v>
      </c>
      <c r="U51" s="13">
        <v>1</v>
      </c>
      <c r="V51" s="13">
        <v>1</v>
      </c>
      <c r="W51" s="13">
        <v>1</v>
      </c>
      <c r="X51" s="13">
        <v>1</v>
      </c>
    </row>
    <row r="52" spans="1:24" hidden="1" x14ac:dyDescent="0.35">
      <c r="A52" s="13" t="s">
        <v>238</v>
      </c>
      <c r="B52" s="13" t="s">
        <v>183</v>
      </c>
      <c r="C52" s="13" t="s">
        <v>124</v>
      </c>
      <c r="D52" s="13" t="s">
        <v>213</v>
      </c>
      <c r="E52" s="13" t="s">
        <v>214</v>
      </c>
      <c r="F52" s="13" t="s">
        <v>215</v>
      </c>
      <c r="G52" s="13" t="s">
        <v>94</v>
      </c>
      <c r="H52" s="13" t="s">
        <v>94</v>
      </c>
      <c r="I52" s="13">
        <v>0.01</v>
      </c>
      <c r="J52" s="13">
        <v>0.14000000000000001</v>
      </c>
      <c r="K52" s="13">
        <v>0.1</v>
      </c>
      <c r="L52" s="13" t="s">
        <v>94</v>
      </c>
      <c r="M52" s="13" t="s">
        <v>94</v>
      </c>
      <c r="N52" s="13">
        <v>1</v>
      </c>
      <c r="O52" s="13" t="s">
        <v>94</v>
      </c>
      <c r="P52" s="13" t="s">
        <v>211</v>
      </c>
      <c r="Q52" s="13">
        <f>'Effective Area'!M16</f>
        <v>3.55</v>
      </c>
      <c r="R52" s="13">
        <v>90</v>
      </c>
      <c r="S52" s="13"/>
      <c r="T52" s="13">
        <v>1</v>
      </c>
      <c r="U52" s="13">
        <v>1</v>
      </c>
      <c r="V52" s="13">
        <v>1</v>
      </c>
      <c r="W52" s="13">
        <v>1</v>
      </c>
      <c r="X52" s="13">
        <v>1</v>
      </c>
    </row>
    <row r="53" spans="1:24" hidden="1" x14ac:dyDescent="0.35">
      <c r="A53" s="13" t="s">
        <v>239</v>
      </c>
      <c r="B53" s="13" t="s">
        <v>187</v>
      </c>
      <c r="C53" s="13" t="s">
        <v>124</v>
      </c>
      <c r="D53" s="13" t="s">
        <v>213</v>
      </c>
      <c r="E53" s="13" t="s">
        <v>214</v>
      </c>
      <c r="F53" s="13" t="s">
        <v>215</v>
      </c>
      <c r="G53" s="13" t="s">
        <v>94</v>
      </c>
      <c r="H53" s="13" t="s">
        <v>94</v>
      </c>
      <c r="I53" s="13">
        <v>0.01</v>
      </c>
      <c r="J53" s="13">
        <v>0.14000000000000001</v>
      </c>
      <c r="K53" s="13">
        <v>0.1</v>
      </c>
      <c r="L53" s="13" t="s">
        <v>94</v>
      </c>
      <c r="M53" s="13" t="s">
        <v>94</v>
      </c>
      <c r="N53" s="13">
        <v>1</v>
      </c>
      <c r="O53" s="13" t="s">
        <v>94</v>
      </c>
      <c r="P53" s="13" t="s">
        <v>211</v>
      </c>
      <c r="Q53" s="13">
        <f>'Effective Area'!M17</f>
        <v>10.760000000000002</v>
      </c>
      <c r="R53" s="13">
        <v>90</v>
      </c>
      <c r="S53" s="13"/>
      <c r="T53" s="13">
        <v>1</v>
      </c>
      <c r="U53" s="13">
        <v>1</v>
      </c>
      <c r="V53" s="13">
        <v>1</v>
      </c>
      <c r="W53" s="13">
        <v>1</v>
      </c>
      <c r="X53" s="13">
        <v>1</v>
      </c>
    </row>
    <row r="54" spans="1:24" hidden="1" x14ac:dyDescent="0.35">
      <c r="A54" s="13" t="s">
        <v>241</v>
      </c>
      <c r="B54" s="13" t="s">
        <v>187</v>
      </c>
      <c r="C54" s="13" t="s">
        <v>118</v>
      </c>
      <c r="D54" s="13" t="s">
        <v>242</v>
      </c>
      <c r="E54" s="13" t="s">
        <v>242</v>
      </c>
      <c r="F54" s="13" t="s">
        <v>243</v>
      </c>
      <c r="G54" s="13" t="s">
        <v>94</v>
      </c>
      <c r="H54" s="13" t="s">
        <v>94</v>
      </c>
      <c r="I54" s="13">
        <v>0.1</v>
      </c>
      <c r="J54" s="13">
        <v>7.4999999999999997E-2</v>
      </c>
      <c r="K54" s="13">
        <v>2.5000000000000001E-2</v>
      </c>
      <c r="L54" s="13" t="s">
        <v>94</v>
      </c>
      <c r="M54" s="13" t="s">
        <v>94</v>
      </c>
      <c r="N54" s="13">
        <v>1</v>
      </c>
      <c r="O54" s="13" t="s">
        <v>94</v>
      </c>
      <c r="P54" s="13" t="s">
        <v>212</v>
      </c>
      <c r="Q54" s="13">
        <f>'Effective Area'!M18</f>
        <v>17.559999999999999</v>
      </c>
      <c r="R54" s="13">
        <v>45</v>
      </c>
      <c r="S54" s="13"/>
      <c r="T54" s="13">
        <v>1</v>
      </c>
      <c r="U54" s="13">
        <v>1</v>
      </c>
      <c r="V54" s="13">
        <v>1</v>
      </c>
      <c r="W54" s="13">
        <v>1</v>
      </c>
      <c r="X54" s="13">
        <v>1</v>
      </c>
    </row>
    <row r="55" spans="1:24" hidden="1" x14ac:dyDescent="0.35">
      <c r="A55" s="13" t="s">
        <v>244</v>
      </c>
      <c r="B55" s="13" t="s">
        <v>183</v>
      </c>
      <c r="C55" s="13" t="s">
        <v>118</v>
      </c>
      <c r="D55" s="13" t="s">
        <v>242</v>
      </c>
      <c r="E55" s="13" t="s">
        <v>242</v>
      </c>
      <c r="F55" s="13" t="s">
        <v>243</v>
      </c>
      <c r="G55" s="13" t="s">
        <v>94</v>
      </c>
      <c r="H55" s="13" t="s">
        <v>94</v>
      </c>
      <c r="I55" s="13">
        <v>0.1</v>
      </c>
      <c r="J55" s="13">
        <v>7.4999999999999997E-2</v>
      </c>
      <c r="K55" s="13">
        <v>2.5000000000000001E-2</v>
      </c>
      <c r="L55" s="13" t="s">
        <v>94</v>
      </c>
      <c r="M55" s="13" t="s">
        <v>94</v>
      </c>
      <c r="N55" s="13">
        <v>1</v>
      </c>
      <c r="O55" s="13" t="s">
        <v>94</v>
      </c>
      <c r="P55" s="13" t="s">
        <v>212</v>
      </c>
      <c r="Q55" s="13">
        <f>'Effective Area'!M19</f>
        <v>5.6899999999999995</v>
      </c>
      <c r="R55" s="13">
        <v>45</v>
      </c>
      <c r="S55" s="13"/>
      <c r="T55" s="13">
        <v>1</v>
      </c>
      <c r="U55" s="13">
        <v>1</v>
      </c>
      <c r="V55" s="13">
        <v>1</v>
      </c>
      <c r="W55" s="13">
        <v>1</v>
      </c>
      <c r="X55" s="13">
        <v>1</v>
      </c>
    </row>
    <row r="56" spans="1:24" hidden="1" x14ac:dyDescent="0.35">
      <c r="A56" s="13" t="s">
        <v>240</v>
      </c>
      <c r="B56" s="13" t="s">
        <v>187</v>
      </c>
      <c r="C56" s="13" t="s">
        <v>124</v>
      </c>
      <c r="D56" s="13" t="s">
        <v>213</v>
      </c>
      <c r="E56" s="13" t="s">
        <v>214</v>
      </c>
      <c r="F56" s="13" t="s">
        <v>215</v>
      </c>
      <c r="G56" s="13" t="s">
        <v>94</v>
      </c>
      <c r="H56" s="13" t="s">
        <v>94</v>
      </c>
      <c r="I56" s="13">
        <v>0.01</v>
      </c>
      <c r="J56" s="13">
        <v>0.14000000000000001</v>
      </c>
      <c r="K56" s="13">
        <v>0.1</v>
      </c>
      <c r="L56" s="13" t="s">
        <v>94</v>
      </c>
      <c r="M56" s="13" t="s">
        <v>94</v>
      </c>
      <c r="N56" s="13">
        <v>1</v>
      </c>
      <c r="O56" s="13" t="s">
        <v>94</v>
      </c>
      <c r="P56" s="13" t="s">
        <v>211</v>
      </c>
      <c r="Q56" s="13">
        <f>'Effective Area'!M20</f>
        <v>2.8</v>
      </c>
      <c r="R56" s="13">
        <v>90</v>
      </c>
      <c r="S56" s="13"/>
      <c r="T56" s="13">
        <v>1</v>
      </c>
      <c r="U56" s="13">
        <v>1</v>
      </c>
      <c r="V56" s="13">
        <v>1</v>
      </c>
      <c r="W56" s="13">
        <v>1</v>
      </c>
      <c r="X56" s="13">
        <v>1</v>
      </c>
    </row>
    <row r="57" spans="1:24" hidden="1" x14ac:dyDescent="0.35">
      <c r="A57" s="13" t="s">
        <v>245</v>
      </c>
      <c r="B57" s="13" t="s">
        <v>187</v>
      </c>
      <c r="C57" s="13" t="s">
        <v>118</v>
      </c>
      <c r="D57" s="13" t="s">
        <v>242</v>
      </c>
      <c r="E57" s="13" t="s">
        <v>242</v>
      </c>
      <c r="F57" s="13" t="s">
        <v>243</v>
      </c>
      <c r="G57" s="13" t="s">
        <v>94</v>
      </c>
      <c r="H57" s="13" t="s">
        <v>94</v>
      </c>
      <c r="I57" s="13">
        <v>0.1</v>
      </c>
      <c r="J57" s="13">
        <v>7.4999999999999997E-2</v>
      </c>
      <c r="K57" s="13">
        <v>2.5000000000000001E-2</v>
      </c>
      <c r="L57" s="13" t="s">
        <v>94</v>
      </c>
      <c r="M57" s="13" t="s">
        <v>94</v>
      </c>
      <c r="N57" s="13">
        <v>1</v>
      </c>
      <c r="O57" s="13" t="s">
        <v>94</v>
      </c>
      <c r="P57" s="13" t="s">
        <v>212</v>
      </c>
      <c r="Q57" s="13">
        <f>'Effective Area'!M21</f>
        <v>6.8250000000000002</v>
      </c>
      <c r="R57" s="13">
        <v>45</v>
      </c>
      <c r="S57" s="13"/>
      <c r="T57" s="13">
        <v>1</v>
      </c>
      <c r="U57" s="13">
        <v>1</v>
      </c>
      <c r="V57" s="13">
        <v>1</v>
      </c>
      <c r="W57" s="13">
        <v>1</v>
      </c>
      <c r="X57" s="13">
        <v>1</v>
      </c>
    </row>
    <row r="58" spans="1:24" hidden="1" x14ac:dyDescent="0.35">
      <c r="A58" s="13" t="s">
        <v>246</v>
      </c>
      <c r="B58" s="13" t="s">
        <v>184</v>
      </c>
      <c r="C58" s="13" t="s">
        <v>118</v>
      </c>
      <c r="D58" s="13" t="s">
        <v>242</v>
      </c>
      <c r="E58" s="13" t="s">
        <v>242</v>
      </c>
      <c r="F58" s="13" t="s">
        <v>243</v>
      </c>
      <c r="G58" s="13" t="s">
        <v>94</v>
      </c>
      <c r="H58" s="13" t="s">
        <v>94</v>
      </c>
      <c r="I58" s="13">
        <v>0.1</v>
      </c>
      <c r="J58" s="13">
        <v>7.4999999999999997E-2</v>
      </c>
      <c r="K58" s="13">
        <v>2.5000000000000001E-2</v>
      </c>
      <c r="L58" s="13" t="s">
        <v>94</v>
      </c>
      <c r="M58" s="13" t="s">
        <v>94</v>
      </c>
      <c r="N58" s="13">
        <v>1</v>
      </c>
      <c r="O58" s="13" t="s">
        <v>94</v>
      </c>
      <c r="P58" s="13" t="s">
        <v>212</v>
      </c>
      <c r="Q58" s="13">
        <f>'Effective Area'!M22</f>
        <v>7.9799999999999995</v>
      </c>
      <c r="R58" s="13">
        <v>45</v>
      </c>
      <c r="S58" s="13"/>
      <c r="T58" s="13">
        <v>1</v>
      </c>
      <c r="U58" s="13">
        <v>1</v>
      </c>
      <c r="V58" s="13">
        <v>1</v>
      </c>
      <c r="W58" s="13">
        <v>1</v>
      </c>
      <c r="X58" s="13">
        <v>1</v>
      </c>
    </row>
    <row r="59" spans="1:24" hidden="1" x14ac:dyDescent="0.35">
      <c r="A59" s="13" t="s">
        <v>247</v>
      </c>
      <c r="B59" s="13" t="s">
        <v>185</v>
      </c>
      <c r="C59" s="13" t="s">
        <v>118</v>
      </c>
      <c r="D59" s="13" t="s">
        <v>242</v>
      </c>
      <c r="E59" s="13" t="s">
        <v>242</v>
      </c>
      <c r="F59" s="13" t="s">
        <v>243</v>
      </c>
      <c r="G59" s="13" t="s">
        <v>94</v>
      </c>
      <c r="H59" s="13" t="s">
        <v>94</v>
      </c>
      <c r="I59" s="13">
        <v>0.1</v>
      </c>
      <c r="J59" s="13">
        <v>7.4999999999999997E-2</v>
      </c>
      <c r="K59" s="13">
        <v>2.5000000000000001E-2</v>
      </c>
      <c r="L59" s="13" t="s">
        <v>94</v>
      </c>
      <c r="M59" s="13" t="s">
        <v>94</v>
      </c>
      <c r="N59" s="13">
        <v>1</v>
      </c>
      <c r="O59" s="13" t="s">
        <v>94</v>
      </c>
      <c r="P59" s="13" t="s">
        <v>212</v>
      </c>
      <c r="Q59" s="13">
        <f>'Effective Area'!M23</f>
        <v>9.8106000000000009</v>
      </c>
      <c r="R59" s="13">
        <v>45</v>
      </c>
      <c r="S59" s="13"/>
      <c r="T59" s="13">
        <v>1</v>
      </c>
      <c r="U59" s="13">
        <v>1</v>
      </c>
      <c r="V59" s="13">
        <v>1</v>
      </c>
      <c r="W59" s="13">
        <v>1</v>
      </c>
      <c r="X59" s="13">
        <v>1</v>
      </c>
    </row>
    <row r="60" spans="1:24" x14ac:dyDescent="0.35">
      <c r="A60" s="13" t="s">
        <v>248</v>
      </c>
      <c r="B60" s="13" t="s">
        <v>186</v>
      </c>
      <c r="C60" s="13" t="s">
        <v>118</v>
      </c>
      <c r="D60" s="13" t="s">
        <v>242</v>
      </c>
      <c r="E60" s="13" t="s">
        <v>242</v>
      </c>
      <c r="F60" s="13" t="s">
        <v>243</v>
      </c>
      <c r="G60" s="13" t="s">
        <v>94</v>
      </c>
      <c r="H60" s="13" t="s">
        <v>94</v>
      </c>
      <c r="I60" s="13">
        <v>0.1</v>
      </c>
      <c r="J60" s="13">
        <v>7.4999999999999997E-2</v>
      </c>
      <c r="K60" s="13">
        <v>2.5000000000000001E-2</v>
      </c>
      <c r="L60" s="13" t="s">
        <v>94</v>
      </c>
      <c r="M60" s="13" t="s">
        <v>94</v>
      </c>
      <c r="N60" s="13">
        <v>1</v>
      </c>
      <c r="O60" s="13" t="s">
        <v>94</v>
      </c>
      <c r="P60" s="13" t="s">
        <v>212</v>
      </c>
      <c r="Q60" s="13">
        <f>'Effective Area'!M24</f>
        <v>4.4567999999999994</v>
      </c>
      <c r="R60" s="13">
        <v>45</v>
      </c>
      <c r="S60" s="13"/>
      <c r="T60" s="13">
        <v>1</v>
      </c>
      <c r="U60" s="13">
        <v>1</v>
      </c>
      <c r="V60" s="13">
        <v>1</v>
      </c>
      <c r="W60" s="13">
        <v>1</v>
      </c>
      <c r="X60" s="13">
        <v>1</v>
      </c>
    </row>
    <row r="61" spans="1:24" hidden="1" x14ac:dyDescent="0.35">
      <c r="A61" s="13" t="s">
        <v>249</v>
      </c>
      <c r="B61" s="13" t="s">
        <v>188</v>
      </c>
      <c r="C61" s="13" t="s">
        <v>118</v>
      </c>
      <c r="D61" s="13" t="s">
        <v>242</v>
      </c>
      <c r="E61" s="13" t="s">
        <v>242</v>
      </c>
      <c r="F61" s="13" t="s">
        <v>243</v>
      </c>
      <c r="G61" s="13" t="s">
        <v>94</v>
      </c>
      <c r="H61" s="13" t="s">
        <v>94</v>
      </c>
      <c r="I61" s="13">
        <v>0.1</v>
      </c>
      <c r="J61" s="13">
        <v>7.4999999999999997E-2</v>
      </c>
      <c r="K61" s="13">
        <v>2.5000000000000001E-2</v>
      </c>
      <c r="L61" s="13" t="s">
        <v>94</v>
      </c>
      <c r="M61" s="13" t="s">
        <v>94</v>
      </c>
      <c r="N61" s="13">
        <v>1</v>
      </c>
      <c r="O61" s="13" t="s">
        <v>94</v>
      </c>
      <c r="P61" s="13" t="s">
        <v>212</v>
      </c>
      <c r="Q61" s="13">
        <f>'Effective Area'!M25</f>
        <v>15.651</v>
      </c>
      <c r="R61" s="13">
        <v>45</v>
      </c>
      <c r="S61" s="13"/>
      <c r="T61" s="13">
        <v>1</v>
      </c>
      <c r="U61" s="13">
        <v>1</v>
      </c>
      <c r="V61" s="13">
        <v>1</v>
      </c>
      <c r="W61" s="13">
        <v>1</v>
      </c>
      <c r="X61" s="13">
        <v>1</v>
      </c>
    </row>
    <row r="62" spans="1:24" hidden="1" x14ac:dyDescent="0.35">
      <c r="A62" s="13" t="s">
        <v>250</v>
      </c>
      <c r="B62" s="13" t="s">
        <v>188</v>
      </c>
      <c r="C62" s="13" t="s">
        <v>118</v>
      </c>
      <c r="D62" s="13" t="s">
        <v>242</v>
      </c>
      <c r="E62" s="13" t="s">
        <v>242</v>
      </c>
      <c r="F62" s="13" t="s">
        <v>243</v>
      </c>
      <c r="G62" s="13" t="s">
        <v>94</v>
      </c>
      <c r="H62" s="13" t="s">
        <v>94</v>
      </c>
      <c r="I62" s="13">
        <v>0.1</v>
      </c>
      <c r="J62" s="13">
        <v>7.4999999999999997E-2</v>
      </c>
      <c r="K62" s="13">
        <v>2.5000000000000001E-2</v>
      </c>
      <c r="L62" s="13" t="s">
        <v>94</v>
      </c>
      <c r="M62" s="13" t="s">
        <v>94</v>
      </c>
      <c r="N62" s="13">
        <v>1</v>
      </c>
      <c r="O62" s="13" t="s">
        <v>94</v>
      </c>
      <c r="P62" s="13" t="s">
        <v>212</v>
      </c>
      <c r="Q62" s="13">
        <f>'Effective Area'!M26</f>
        <v>6</v>
      </c>
      <c r="R62" s="13">
        <v>45</v>
      </c>
      <c r="S62" s="13"/>
      <c r="T62" s="13">
        <v>1</v>
      </c>
      <c r="U62" s="13">
        <v>1</v>
      </c>
      <c r="V62" s="13">
        <v>1</v>
      </c>
      <c r="W62" s="13">
        <v>1</v>
      </c>
      <c r="X62" s="13">
        <v>1</v>
      </c>
    </row>
    <row r="63" spans="1:24" hidden="1" x14ac:dyDescent="0.35">
      <c r="A63" s="13" t="s">
        <v>251</v>
      </c>
      <c r="B63" s="13" t="s">
        <v>188</v>
      </c>
      <c r="C63" s="13" t="s">
        <v>124</v>
      </c>
      <c r="D63" s="13" t="s">
        <v>213</v>
      </c>
      <c r="E63" s="13" t="s">
        <v>214</v>
      </c>
      <c r="F63" s="13" t="s">
        <v>215</v>
      </c>
      <c r="G63" s="13" t="s">
        <v>94</v>
      </c>
      <c r="H63" s="13" t="s">
        <v>94</v>
      </c>
      <c r="I63" s="13">
        <v>0.01</v>
      </c>
      <c r="J63" s="13">
        <v>0.14000000000000001</v>
      </c>
      <c r="K63" s="13">
        <v>0.1</v>
      </c>
      <c r="L63" s="13" t="s">
        <v>94</v>
      </c>
      <c r="M63" s="13" t="s">
        <v>94</v>
      </c>
      <c r="N63" s="13">
        <v>1</v>
      </c>
      <c r="O63" s="13" t="s">
        <v>94</v>
      </c>
      <c r="P63" s="13" t="s">
        <v>211</v>
      </c>
      <c r="Q63" s="13">
        <f>'Effective Area'!M27</f>
        <v>9.06</v>
      </c>
      <c r="R63" s="13">
        <v>90</v>
      </c>
      <c r="S63" s="13"/>
      <c r="T63" s="13">
        <v>1</v>
      </c>
      <c r="U63" s="13">
        <v>1</v>
      </c>
      <c r="V63" s="13">
        <v>1</v>
      </c>
      <c r="W63" s="13">
        <v>1</v>
      </c>
      <c r="X63" s="13">
        <v>1</v>
      </c>
    </row>
    <row r="64" spans="1:24" hidden="1" x14ac:dyDescent="0.35">
      <c r="A64" s="13" t="s">
        <v>252</v>
      </c>
      <c r="B64" s="13" t="s">
        <v>193</v>
      </c>
      <c r="C64" s="13" t="s">
        <v>118</v>
      </c>
      <c r="D64" s="13" t="s">
        <v>242</v>
      </c>
      <c r="E64" s="13" t="s">
        <v>242</v>
      </c>
      <c r="F64" s="13" t="s">
        <v>243</v>
      </c>
      <c r="G64" s="13" t="s">
        <v>94</v>
      </c>
      <c r="H64" s="13" t="s">
        <v>94</v>
      </c>
      <c r="I64" s="13">
        <v>0.1</v>
      </c>
      <c r="J64" s="13">
        <v>7.4999999999999997E-2</v>
      </c>
      <c r="K64" s="13">
        <v>2.5000000000000001E-2</v>
      </c>
      <c r="L64" s="13" t="s">
        <v>94</v>
      </c>
      <c r="M64" s="13" t="s">
        <v>94</v>
      </c>
      <c r="N64" s="13">
        <v>1</v>
      </c>
      <c r="O64" s="13" t="s">
        <v>94</v>
      </c>
      <c r="P64" s="13" t="s">
        <v>212</v>
      </c>
      <c r="Q64" s="13">
        <f>'Effective Area'!M28</f>
        <v>7.3733999999999993</v>
      </c>
      <c r="R64" s="13">
        <v>45</v>
      </c>
      <c r="S64" s="13"/>
      <c r="T64" s="13">
        <v>1</v>
      </c>
      <c r="U64" s="13">
        <v>1</v>
      </c>
      <c r="V64" s="13">
        <v>1</v>
      </c>
      <c r="W64" s="13">
        <v>1</v>
      </c>
      <c r="X64" s="13">
        <v>1</v>
      </c>
    </row>
    <row r="65" spans="1:24" hidden="1" x14ac:dyDescent="0.35">
      <c r="A65" s="13" t="s">
        <v>253</v>
      </c>
      <c r="B65" s="13" t="s">
        <v>192</v>
      </c>
      <c r="C65" s="13" t="s">
        <v>118</v>
      </c>
      <c r="D65" s="13" t="s">
        <v>242</v>
      </c>
      <c r="E65" s="13" t="s">
        <v>242</v>
      </c>
      <c r="F65" s="13" t="s">
        <v>243</v>
      </c>
      <c r="G65" s="13" t="s">
        <v>94</v>
      </c>
      <c r="H65" s="13" t="s">
        <v>94</v>
      </c>
      <c r="I65" s="13">
        <v>0.1</v>
      </c>
      <c r="J65" s="13">
        <v>7.4999999999999997E-2</v>
      </c>
      <c r="K65" s="13">
        <v>2.5000000000000001E-2</v>
      </c>
      <c r="L65" s="13" t="s">
        <v>94</v>
      </c>
      <c r="M65" s="13" t="s">
        <v>94</v>
      </c>
      <c r="N65" s="13">
        <v>1</v>
      </c>
      <c r="O65" s="13" t="s">
        <v>94</v>
      </c>
      <c r="P65" s="13" t="s">
        <v>212</v>
      </c>
      <c r="Q65" s="13">
        <f>'Effective Area'!M29</f>
        <v>6.6724999999999994</v>
      </c>
      <c r="R65" s="13">
        <v>45</v>
      </c>
      <c r="S65" s="13"/>
      <c r="T65" s="13">
        <v>1</v>
      </c>
      <c r="U65" s="13">
        <v>1</v>
      </c>
      <c r="V65" s="13">
        <v>1</v>
      </c>
      <c r="W65" s="13">
        <v>1</v>
      </c>
      <c r="X65" s="13">
        <v>1</v>
      </c>
    </row>
    <row r="66" spans="1:24" hidden="1" x14ac:dyDescent="0.35">
      <c r="A66" s="13" t="s">
        <v>254</v>
      </c>
      <c r="B66" s="13" t="s">
        <v>192</v>
      </c>
      <c r="C66" s="13" t="s">
        <v>116</v>
      </c>
      <c r="D66" s="13" t="s">
        <v>215</v>
      </c>
      <c r="E66" s="13" t="s">
        <v>94</v>
      </c>
      <c r="F66" s="13" t="s">
        <v>94</v>
      </c>
      <c r="G66" s="13" t="s">
        <v>94</v>
      </c>
      <c r="H66" s="13" t="s">
        <v>94</v>
      </c>
      <c r="I66" s="13">
        <v>0.4</v>
      </c>
      <c r="J66" s="13" t="s">
        <v>94</v>
      </c>
      <c r="K66" s="13" t="s">
        <v>94</v>
      </c>
      <c r="L66" s="13" t="s">
        <v>94</v>
      </c>
      <c r="M66" s="13" t="s">
        <v>94</v>
      </c>
      <c r="N66" s="13">
        <v>0.9</v>
      </c>
      <c r="O66" s="13" t="s">
        <v>94</v>
      </c>
      <c r="P66" s="13" t="s">
        <v>256</v>
      </c>
      <c r="Q66" s="13">
        <v>2.73</v>
      </c>
      <c r="R66" s="13">
        <v>0</v>
      </c>
      <c r="S66" s="13"/>
      <c r="T66" s="13">
        <v>1</v>
      </c>
      <c r="U66" s="13">
        <v>1</v>
      </c>
      <c r="V66" s="13">
        <v>1</v>
      </c>
      <c r="W66" s="13">
        <v>1</v>
      </c>
      <c r="X66" s="13">
        <v>1</v>
      </c>
    </row>
    <row r="67" spans="1:24" hidden="1" x14ac:dyDescent="0.35">
      <c r="A67" s="13" t="s">
        <v>255</v>
      </c>
      <c r="B67" s="13" t="s">
        <v>189</v>
      </c>
      <c r="C67" s="13" t="s">
        <v>116</v>
      </c>
      <c r="D67" s="13" t="s">
        <v>215</v>
      </c>
      <c r="E67" s="13" t="s">
        <v>94</v>
      </c>
      <c r="F67" s="13" t="s">
        <v>94</v>
      </c>
      <c r="G67" s="13" t="s">
        <v>94</v>
      </c>
      <c r="H67" s="13" t="s">
        <v>94</v>
      </c>
      <c r="I67" s="13">
        <v>0.4</v>
      </c>
      <c r="J67" s="13" t="s">
        <v>94</v>
      </c>
      <c r="K67" s="13" t="s">
        <v>94</v>
      </c>
      <c r="L67" s="13" t="s">
        <v>94</v>
      </c>
      <c r="M67" s="13" t="s">
        <v>94</v>
      </c>
      <c r="N67" s="13">
        <v>0.9</v>
      </c>
      <c r="O67" s="13" t="s">
        <v>94</v>
      </c>
      <c r="P67" s="13" t="s">
        <v>256</v>
      </c>
      <c r="Q67" s="13">
        <f>13.7</f>
        <v>13.7</v>
      </c>
      <c r="R67" s="13">
        <v>0</v>
      </c>
      <c r="S67" s="13"/>
      <c r="T67" s="13">
        <v>1</v>
      </c>
      <c r="U67" s="13">
        <v>1</v>
      </c>
      <c r="V67" s="13">
        <v>1</v>
      </c>
      <c r="W67" s="13">
        <v>1</v>
      </c>
      <c r="X67" s="13">
        <v>1</v>
      </c>
    </row>
    <row r="68" spans="1:24" hidden="1" x14ac:dyDescent="0.35">
      <c r="A68" s="13" t="s">
        <v>257</v>
      </c>
      <c r="B68" s="13" t="s">
        <v>189</v>
      </c>
      <c r="C68" s="13" t="s">
        <v>122</v>
      </c>
      <c r="D68" s="13" t="s">
        <v>237</v>
      </c>
      <c r="E68" s="13" t="s">
        <v>94</v>
      </c>
      <c r="F68" s="13" t="s">
        <v>94</v>
      </c>
      <c r="G68" s="13" t="s">
        <v>94</v>
      </c>
      <c r="H68" s="13" t="s">
        <v>94</v>
      </c>
      <c r="I68" s="13">
        <v>0.55000000000000004</v>
      </c>
      <c r="J68" s="13" t="s">
        <v>94</v>
      </c>
      <c r="K68" s="13" t="s">
        <v>94</v>
      </c>
      <c r="L68" s="13" t="s">
        <v>94</v>
      </c>
      <c r="M68" s="13" t="s">
        <v>94</v>
      </c>
      <c r="N68" s="13">
        <v>1</v>
      </c>
      <c r="O68" s="13" t="s">
        <v>94</v>
      </c>
      <c r="P68" s="13" t="s">
        <v>94</v>
      </c>
      <c r="Q68" s="13">
        <f>'Effective Area'!M30</f>
        <v>3.7699999999999996</v>
      </c>
      <c r="R68" s="13">
        <v>90</v>
      </c>
      <c r="S68" s="13"/>
      <c r="T68" s="13">
        <v>1</v>
      </c>
      <c r="U68" s="13">
        <v>1</v>
      </c>
      <c r="V68" s="13">
        <v>1</v>
      </c>
      <c r="W68" s="13">
        <v>1</v>
      </c>
      <c r="X68" s="13">
        <v>1</v>
      </c>
    </row>
    <row r="69" spans="1:24" hidden="1" x14ac:dyDescent="0.35">
      <c r="A69" s="13" t="s">
        <v>258</v>
      </c>
      <c r="B69" s="13" t="s">
        <v>189</v>
      </c>
      <c r="C69" s="13" t="s">
        <v>122</v>
      </c>
      <c r="D69" s="13" t="s">
        <v>237</v>
      </c>
      <c r="E69" s="13" t="s">
        <v>94</v>
      </c>
      <c r="F69" s="13" t="s">
        <v>94</v>
      </c>
      <c r="G69" s="13" t="s">
        <v>94</v>
      </c>
      <c r="H69" s="13" t="s">
        <v>94</v>
      </c>
      <c r="I69" s="13">
        <v>0.55000000000000004</v>
      </c>
      <c r="J69" s="13" t="s">
        <v>94</v>
      </c>
      <c r="K69" s="13" t="s">
        <v>94</v>
      </c>
      <c r="L69" s="13" t="s">
        <v>94</v>
      </c>
      <c r="M69" s="13" t="s">
        <v>94</v>
      </c>
      <c r="N69" s="13">
        <v>1</v>
      </c>
      <c r="O69" s="13" t="s">
        <v>94</v>
      </c>
      <c r="P69" s="13" t="s">
        <v>94</v>
      </c>
      <c r="Q69" s="13">
        <f>'Effective Area'!M31</f>
        <v>6.7320000000000002</v>
      </c>
      <c r="R69" s="13">
        <v>90</v>
      </c>
      <c r="S69" s="13"/>
      <c r="T69" s="13">
        <v>1</v>
      </c>
      <c r="U69" s="13">
        <v>1</v>
      </c>
      <c r="V69" s="13">
        <v>1</v>
      </c>
      <c r="W69" s="13">
        <v>1</v>
      </c>
      <c r="X69" s="13">
        <v>1</v>
      </c>
    </row>
    <row r="70" spans="1:24" hidden="1" x14ac:dyDescent="0.35">
      <c r="A70" s="13" t="s">
        <v>259</v>
      </c>
      <c r="B70" s="13" t="s">
        <v>190</v>
      </c>
      <c r="C70" s="13" t="s">
        <v>116</v>
      </c>
      <c r="D70" s="13" t="s">
        <v>215</v>
      </c>
      <c r="E70" s="13" t="s">
        <v>94</v>
      </c>
      <c r="F70" s="13" t="s">
        <v>94</v>
      </c>
      <c r="G70" s="13" t="s">
        <v>94</v>
      </c>
      <c r="H70" s="13" t="s">
        <v>94</v>
      </c>
      <c r="I70" s="13">
        <v>0.4</v>
      </c>
      <c r="J70" s="13" t="s">
        <v>94</v>
      </c>
      <c r="K70" s="13" t="s">
        <v>94</v>
      </c>
      <c r="L70" s="13" t="s">
        <v>94</v>
      </c>
      <c r="M70" s="13" t="s">
        <v>94</v>
      </c>
      <c r="N70" s="13">
        <v>0.9</v>
      </c>
      <c r="O70" s="13" t="s">
        <v>94</v>
      </c>
      <c r="P70" s="13" t="s">
        <v>256</v>
      </c>
      <c r="Q70" s="13">
        <v>8.9</v>
      </c>
      <c r="R70" s="13">
        <v>0</v>
      </c>
      <c r="S70" s="13"/>
      <c r="T70" s="13">
        <v>1</v>
      </c>
      <c r="U70" s="13">
        <v>1</v>
      </c>
      <c r="V70" s="13">
        <v>1</v>
      </c>
      <c r="W70" s="13">
        <v>1</v>
      </c>
      <c r="X70" s="13">
        <v>1</v>
      </c>
    </row>
    <row r="71" spans="1:24" hidden="1" x14ac:dyDescent="0.35">
      <c r="A71" s="13" t="s">
        <v>260</v>
      </c>
      <c r="B71" s="13" t="s">
        <v>190</v>
      </c>
      <c r="C71" s="13" t="s">
        <v>122</v>
      </c>
      <c r="D71" s="13" t="s">
        <v>237</v>
      </c>
      <c r="E71" s="13" t="s">
        <v>94</v>
      </c>
      <c r="F71" s="13" t="s">
        <v>94</v>
      </c>
      <c r="G71" s="13" t="s">
        <v>94</v>
      </c>
      <c r="H71" s="13" t="s">
        <v>94</v>
      </c>
      <c r="I71" s="13">
        <v>0.55000000000000004</v>
      </c>
      <c r="J71" s="13" t="s">
        <v>94</v>
      </c>
      <c r="K71" s="13" t="s">
        <v>94</v>
      </c>
      <c r="L71" s="13" t="s">
        <v>94</v>
      </c>
      <c r="M71" s="13" t="s">
        <v>94</v>
      </c>
      <c r="N71" s="13">
        <v>1</v>
      </c>
      <c r="O71" s="13" t="s">
        <v>94</v>
      </c>
      <c r="P71" s="13" t="s">
        <v>94</v>
      </c>
      <c r="Q71" s="13">
        <f>'Effective Area'!M32</f>
        <v>5.7840000000000007</v>
      </c>
      <c r="R71" s="13">
        <v>90</v>
      </c>
      <c r="S71" s="13"/>
      <c r="T71" s="13">
        <v>1</v>
      </c>
      <c r="U71" s="13">
        <v>1</v>
      </c>
      <c r="V71" s="13">
        <v>1</v>
      </c>
      <c r="W71" s="13">
        <v>1</v>
      </c>
      <c r="X71" s="13">
        <v>1</v>
      </c>
    </row>
    <row r="72" spans="1:24" hidden="1" x14ac:dyDescent="0.35">
      <c r="A72" s="13" t="s">
        <v>261</v>
      </c>
      <c r="B72" s="13" t="s">
        <v>191</v>
      </c>
      <c r="C72" s="13" t="s">
        <v>116</v>
      </c>
      <c r="D72" s="13" t="s">
        <v>215</v>
      </c>
      <c r="E72" s="13" t="s">
        <v>94</v>
      </c>
      <c r="F72" s="13" t="s">
        <v>94</v>
      </c>
      <c r="G72" s="13" t="s">
        <v>94</v>
      </c>
      <c r="H72" s="13" t="s">
        <v>94</v>
      </c>
      <c r="I72" s="13">
        <v>0.4</v>
      </c>
      <c r="J72" s="13" t="s">
        <v>94</v>
      </c>
      <c r="K72" s="13" t="s">
        <v>94</v>
      </c>
      <c r="L72" s="13" t="s">
        <v>94</v>
      </c>
      <c r="M72" s="13" t="s">
        <v>94</v>
      </c>
      <c r="N72" s="13">
        <v>0.9</v>
      </c>
      <c r="O72" s="13" t="s">
        <v>94</v>
      </c>
      <c r="P72" s="13" t="s">
        <v>256</v>
      </c>
      <c r="Q72" s="13">
        <f>15.3</f>
        <v>15.3</v>
      </c>
      <c r="R72" s="13">
        <v>0</v>
      </c>
      <c r="S72" s="13"/>
      <c r="T72" s="13">
        <v>1</v>
      </c>
      <c r="U72" s="13">
        <v>1</v>
      </c>
      <c r="V72" s="13">
        <v>1</v>
      </c>
      <c r="W72" s="13">
        <v>1</v>
      </c>
      <c r="X72" s="13">
        <v>1</v>
      </c>
    </row>
    <row r="73" spans="1:24" hidden="1" x14ac:dyDescent="0.35">
      <c r="A73" s="13" t="s">
        <v>262</v>
      </c>
      <c r="B73" s="13" t="s">
        <v>191</v>
      </c>
      <c r="C73" s="13" t="s">
        <v>122</v>
      </c>
      <c r="D73" s="13" t="s">
        <v>237</v>
      </c>
      <c r="E73" s="13" t="s">
        <v>94</v>
      </c>
      <c r="F73" s="13" t="s">
        <v>94</v>
      </c>
      <c r="G73" s="13" t="s">
        <v>94</v>
      </c>
      <c r="H73" s="13" t="s">
        <v>94</v>
      </c>
      <c r="I73" s="13">
        <v>0.55000000000000004</v>
      </c>
      <c r="J73" s="13" t="s">
        <v>94</v>
      </c>
      <c r="K73" s="13" t="s">
        <v>94</v>
      </c>
      <c r="L73" s="13" t="s">
        <v>94</v>
      </c>
      <c r="M73" s="13" t="s">
        <v>94</v>
      </c>
      <c r="N73" s="13">
        <v>1</v>
      </c>
      <c r="O73" s="13" t="s">
        <v>94</v>
      </c>
      <c r="P73" s="13" t="s">
        <v>94</v>
      </c>
      <c r="Q73" s="13">
        <f>'Effective Area'!M33</f>
        <v>5.5707000000000004</v>
      </c>
      <c r="R73" s="13">
        <v>90</v>
      </c>
      <c r="S73" s="13"/>
      <c r="T73" s="13">
        <v>1</v>
      </c>
      <c r="U73" s="13">
        <v>1</v>
      </c>
      <c r="V73" s="13">
        <v>1</v>
      </c>
      <c r="W73" s="13">
        <v>1</v>
      </c>
      <c r="X73" s="13">
        <v>1</v>
      </c>
    </row>
    <row r="74" spans="1:24" hidden="1" x14ac:dyDescent="0.35">
      <c r="A74" s="13" t="s">
        <v>263</v>
      </c>
      <c r="B74" s="13" t="s">
        <v>191</v>
      </c>
      <c r="C74" s="13" t="s">
        <v>122</v>
      </c>
      <c r="D74" s="13" t="s">
        <v>237</v>
      </c>
      <c r="E74" s="13" t="s">
        <v>94</v>
      </c>
      <c r="F74" s="13" t="s">
        <v>94</v>
      </c>
      <c r="G74" s="13" t="s">
        <v>94</v>
      </c>
      <c r="H74" s="13" t="s">
        <v>94</v>
      </c>
      <c r="I74" s="13">
        <v>0.55000000000000004</v>
      </c>
      <c r="J74" s="13" t="s">
        <v>94</v>
      </c>
      <c r="K74" s="13" t="s">
        <v>94</v>
      </c>
      <c r="L74" s="13" t="s">
        <v>94</v>
      </c>
      <c r="M74" s="13" t="s">
        <v>94</v>
      </c>
      <c r="N74" s="13">
        <v>1</v>
      </c>
      <c r="O74" s="13" t="s">
        <v>94</v>
      </c>
      <c r="P74" s="13" t="s">
        <v>94</v>
      </c>
      <c r="Q74" s="13">
        <f>'Effective Area'!M34</f>
        <v>8.6136000000000017</v>
      </c>
      <c r="R74" s="13">
        <v>90</v>
      </c>
      <c r="S74" s="13"/>
      <c r="T74" s="13">
        <v>1</v>
      </c>
      <c r="U74" s="13">
        <v>1</v>
      </c>
      <c r="V74" s="13">
        <v>1</v>
      </c>
      <c r="W74" s="13">
        <v>1</v>
      </c>
      <c r="X74" s="13">
        <v>1</v>
      </c>
    </row>
    <row r="75" spans="1:24" hidden="1" x14ac:dyDescent="0.35">
      <c r="A75" s="13" t="s">
        <v>264</v>
      </c>
      <c r="B75" s="13" t="s">
        <v>191</v>
      </c>
      <c r="C75" s="13" t="s">
        <v>122</v>
      </c>
      <c r="D75" s="13" t="s">
        <v>237</v>
      </c>
      <c r="E75" s="13" t="s">
        <v>94</v>
      </c>
      <c r="F75" s="13" t="s">
        <v>94</v>
      </c>
      <c r="G75" s="13" t="s">
        <v>94</v>
      </c>
      <c r="H75" s="13" t="s">
        <v>94</v>
      </c>
      <c r="I75" s="13">
        <v>0.55000000000000004</v>
      </c>
      <c r="J75" s="13" t="s">
        <v>94</v>
      </c>
      <c r="K75" s="13" t="s">
        <v>94</v>
      </c>
      <c r="L75" s="13" t="s">
        <v>94</v>
      </c>
      <c r="M75" s="13" t="s">
        <v>94</v>
      </c>
      <c r="N75" s="13">
        <v>1</v>
      </c>
      <c r="O75" s="13" t="s">
        <v>94</v>
      </c>
      <c r="P75" s="13" t="s">
        <v>94</v>
      </c>
      <c r="Q75" s="13">
        <f>3.05*2.37</f>
        <v>7.2284999999999995</v>
      </c>
      <c r="R75" s="13">
        <v>90</v>
      </c>
      <c r="S75" s="13"/>
      <c r="T75" s="13">
        <v>1</v>
      </c>
      <c r="U75" s="13">
        <v>1</v>
      </c>
      <c r="V75" s="13">
        <v>1</v>
      </c>
      <c r="W75" s="13">
        <v>1</v>
      </c>
      <c r="X75" s="13">
        <v>1</v>
      </c>
    </row>
  </sheetData>
  <autoFilter ref="B1:B75" xr:uid="{716C0F2C-B08A-4EA2-B90D-300B6914284F}">
    <filterColumn colId="0">
      <filters>
        <filter val="G1.9 CBD"/>
      </filters>
    </filterColumn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8955F0-6DA6-45FE-9792-62B15534165D}">
          <x14:formula1>
            <xm:f>'Room Key'!$A$2:$A$19</xm:f>
          </x14:formula1>
          <xm:sqref>B2:B48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P2:P75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E2:M2 E3:H1048576 D2:D1048576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  <x14:dataValidation type="list" allowBlank="1" showInputMessage="1" showErrorMessage="1" xr:uid="{73011F6A-622B-49C6-82A6-F9A8BBE02AB7}">
          <x14:formula1>
            <xm:f>'Room Key'!$A$2:$A$22</xm:f>
          </x14:formula1>
          <xm:sqref>B49:B75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R21"/>
  <sheetViews>
    <sheetView workbookViewId="0">
      <selection activeCell="D25" sqref="D25"/>
    </sheetView>
  </sheetViews>
  <sheetFormatPr defaultRowHeight="14.5" x14ac:dyDescent="0.35"/>
  <cols>
    <col min="1" max="1" width="16.7265625" style="7" bestFit="1" customWidth="1"/>
    <col min="2" max="2" width="18" style="7" bestFit="1" customWidth="1"/>
    <col min="3" max="6" width="18" style="7" customWidth="1"/>
    <col min="7" max="15" width="9.1796875" style="7" bestFit="1" customWidth="1"/>
    <col min="16" max="18" width="10.1796875" style="7" bestFit="1" customWidth="1"/>
  </cols>
  <sheetData>
    <row r="1" spans="1:18" x14ac:dyDescent="0.35">
      <c r="A1" s="6" t="s">
        <v>71</v>
      </c>
      <c r="B1" s="14" t="s">
        <v>151</v>
      </c>
      <c r="C1" s="14" t="s">
        <v>17</v>
      </c>
      <c r="D1" s="15" t="s">
        <v>157</v>
      </c>
      <c r="E1" s="15" t="s">
        <v>174</v>
      </c>
      <c r="F1" s="15" t="s">
        <v>195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</row>
    <row r="2" spans="1:18" x14ac:dyDescent="0.35">
      <c r="A2" s="12" t="s">
        <v>179</v>
      </c>
      <c r="B2" s="12">
        <v>16</v>
      </c>
      <c r="C2" s="12">
        <v>1</v>
      </c>
      <c r="D2" s="12">
        <f>Elements!Q4*E2</f>
        <v>24.887999999999998</v>
      </c>
      <c r="E2" s="12">
        <f>2.29+0.15</f>
        <v>2.44</v>
      </c>
      <c r="F2" s="12" t="s">
        <v>94</v>
      </c>
      <c r="G2" s="12" t="s">
        <v>154</v>
      </c>
      <c r="H2" s="12" t="s">
        <v>167</v>
      </c>
      <c r="I2" s="12" t="s">
        <v>209</v>
      </c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5">
      <c r="A3" s="12" t="s">
        <v>181</v>
      </c>
      <c r="B3" s="12">
        <v>18</v>
      </c>
      <c r="C3" s="12">
        <v>1</v>
      </c>
      <c r="D3" s="12">
        <f>Elements!Q9*E3</f>
        <v>42.823</v>
      </c>
      <c r="E3" s="12">
        <v>2.29</v>
      </c>
      <c r="F3" s="12" t="s">
        <v>94</v>
      </c>
      <c r="G3" s="12" t="s">
        <v>160</v>
      </c>
      <c r="H3" s="12" t="s">
        <v>168</v>
      </c>
      <c r="I3" s="12" t="s">
        <v>169</v>
      </c>
      <c r="J3" s="12" t="s">
        <v>170</v>
      </c>
      <c r="K3" s="12"/>
      <c r="L3" s="12"/>
      <c r="M3" s="12"/>
      <c r="N3" s="12"/>
      <c r="O3" s="12"/>
      <c r="P3" s="12"/>
      <c r="Q3" s="12"/>
      <c r="R3" s="12"/>
    </row>
    <row r="4" spans="1:18" x14ac:dyDescent="0.35">
      <c r="A4" s="12" t="s">
        <v>194</v>
      </c>
      <c r="B4" s="12">
        <v>16</v>
      </c>
      <c r="C4" s="12">
        <v>1</v>
      </c>
      <c r="D4" s="12">
        <f>Elements!Q5*E4</f>
        <v>13.282</v>
      </c>
      <c r="E4" s="12">
        <v>2.29</v>
      </c>
      <c r="F4" s="12" t="s">
        <v>94</v>
      </c>
      <c r="G4" s="12" t="s">
        <v>161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5">
      <c r="A5" s="12" t="s">
        <v>182</v>
      </c>
      <c r="B5" s="12">
        <v>18</v>
      </c>
      <c r="C5" s="12">
        <v>1.5</v>
      </c>
      <c r="D5" s="12">
        <f>Elements!Q8*E5</f>
        <v>5.0380000000000003</v>
      </c>
      <c r="E5" s="12">
        <v>2.29</v>
      </c>
      <c r="F5" s="12" t="s">
        <v>94</v>
      </c>
      <c r="G5" s="12" t="s">
        <v>159</v>
      </c>
      <c r="H5" s="12" t="s">
        <v>171</v>
      </c>
      <c r="I5" s="13" t="s">
        <v>200</v>
      </c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5">
      <c r="A6" s="12" t="s">
        <v>180</v>
      </c>
      <c r="B6" s="12">
        <v>18</v>
      </c>
      <c r="C6" s="12">
        <v>1</v>
      </c>
      <c r="D6" s="12">
        <f>Elements!Q7*E6</f>
        <v>33.892000000000003</v>
      </c>
      <c r="E6" s="12">
        <v>2.29</v>
      </c>
      <c r="F6" s="12" t="s">
        <v>94</v>
      </c>
      <c r="G6" s="12" t="s">
        <v>158</v>
      </c>
      <c r="H6" s="12" t="s">
        <v>172</v>
      </c>
      <c r="I6" s="12" t="s">
        <v>173</v>
      </c>
      <c r="J6" s="12" t="s">
        <v>199</v>
      </c>
      <c r="K6" s="13" t="s">
        <v>201</v>
      </c>
      <c r="L6" s="12"/>
      <c r="M6" s="12"/>
      <c r="N6" s="12"/>
      <c r="O6" s="12"/>
      <c r="P6" s="12"/>
      <c r="Q6" s="12"/>
      <c r="R6" s="12"/>
    </row>
    <row r="7" spans="1:18" x14ac:dyDescent="0.35">
      <c r="A7" s="12" t="s">
        <v>176</v>
      </c>
      <c r="B7" s="12">
        <v>18</v>
      </c>
      <c r="C7" s="12">
        <v>1</v>
      </c>
      <c r="D7" s="12">
        <f>Elements!Q2*'Room Key'!E3</f>
        <v>38.472000000000001</v>
      </c>
      <c r="E7" s="19">
        <f>2.49+0.35</f>
        <v>2.8400000000000003</v>
      </c>
      <c r="F7" s="12" t="s">
        <v>94</v>
      </c>
      <c r="G7" s="12" t="s">
        <v>152</v>
      </c>
      <c r="H7" s="12" t="s">
        <v>197</v>
      </c>
      <c r="I7" s="12" t="s">
        <v>198</v>
      </c>
      <c r="J7" s="12" t="s">
        <v>196</v>
      </c>
      <c r="K7" s="12"/>
      <c r="L7" s="12"/>
      <c r="M7" s="12"/>
      <c r="N7" s="12"/>
      <c r="O7" s="12"/>
      <c r="P7" s="12"/>
      <c r="Q7" s="12"/>
      <c r="R7" s="12"/>
    </row>
    <row r="8" spans="1:18" x14ac:dyDescent="0.35">
      <c r="A8" s="12" t="s">
        <v>175</v>
      </c>
      <c r="B8" s="12">
        <v>18</v>
      </c>
      <c r="C8" s="12">
        <v>1.5</v>
      </c>
      <c r="D8" s="12">
        <f>Elements!Q3*'Room Key'!E2</f>
        <v>29.523999999999997</v>
      </c>
      <c r="E8" s="19">
        <f>2.49+0.35</f>
        <v>2.8400000000000003</v>
      </c>
      <c r="F8" s="12" t="s">
        <v>94</v>
      </c>
      <c r="G8" s="12" t="s">
        <v>153</v>
      </c>
      <c r="H8" s="12" t="s">
        <v>162</v>
      </c>
      <c r="I8" s="12" t="s">
        <v>163</v>
      </c>
      <c r="J8" s="13" t="s">
        <v>203</v>
      </c>
      <c r="K8" s="13" t="s">
        <v>205</v>
      </c>
      <c r="L8" s="12"/>
      <c r="M8" s="12"/>
      <c r="N8" s="12"/>
      <c r="O8" s="12"/>
      <c r="P8" s="12"/>
      <c r="Q8" s="12"/>
      <c r="R8" s="12"/>
    </row>
    <row r="9" spans="1:18" x14ac:dyDescent="0.35">
      <c r="A9" s="12" t="s">
        <v>177</v>
      </c>
      <c r="B9" s="12">
        <v>18</v>
      </c>
      <c r="C9" s="12">
        <v>2</v>
      </c>
      <c r="D9" s="12">
        <f>Elements!Q5*'Room Key'!E4</f>
        <v>13.282</v>
      </c>
      <c r="E9" s="12">
        <f>2.29+0.15</f>
        <v>2.44</v>
      </c>
      <c r="F9" s="12" t="s">
        <v>94</v>
      </c>
      <c r="G9" s="12" t="s">
        <v>155</v>
      </c>
      <c r="H9" s="12" t="s">
        <v>164</v>
      </c>
      <c r="I9" s="13" t="s">
        <v>206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5">
      <c r="A10" s="12" t="s">
        <v>178</v>
      </c>
      <c r="B10" s="12">
        <v>18</v>
      </c>
      <c r="C10" s="12">
        <v>1.5</v>
      </c>
      <c r="D10" s="12">
        <f>Elements!Q6*E10</f>
        <v>23.912000000000003</v>
      </c>
      <c r="E10" s="12">
        <f>2.29+0.15</f>
        <v>2.44</v>
      </c>
      <c r="F10" s="12" t="s">
        <v>94</v>
      </c>
      <c r="G10" s="12" t="s">
        <v>156</v>
      </c>
      <c r="H10" s="12" t="s">
        <v>165</v>
      </c>
      <c r="I10" s="12" t="s">
        <v>166</v>
      </c>
      <c r="J10" s="12" t="s">
        <v>207</v>
      </c>
      <c r="K10" s="13" t="s">
        <v>208</v>
      </c>
      <c r="L10" s="13" t="s">
        <v>204</v>
      </c>
      <c r="M10" s="12" t="s">
        <v>202</v>
      </c>
      <c r="N10" s="12"/>
      <c r="O10" s="12"/>
      <c r="P10" s="12"/>
      <c r="Q10" s="12"/>
      <c r="R10" s="12"/>
    </row>
    <row r="11" spans="1:18" x14ac:dyDescent="0.35">
      <c r="A11" s="12" t="s">
        <v>192</v>
      </c>
      <c r="B11" s="12">
        <v>16</v>
      </c>
      <c r="C11" s="12">
        <v>1</v>
      </c>
      <c r="D11" s="19">
        <f>((2.37*1.442)-(0.5*(1.442-0.991)*(2.37-1.972)))*1.9+(2.16*2.73)+(0.602*1.12)</f>
        <v>12.893842900000001</v>
      </c>
      <c r="E11" s="12">
        <v>2.37</v>
      </c>
      <c r="F11" s="12">
        <v>3.83</v>
      </c>
      <c r="G11" s="12" t="s">
        <v>235</v>
      </c>
      <c r="H11" s="12" t="s">
        <v>236</v>
      </c>
      <c r="I11" s="12" t="s">
        <v>253</v>
      </c>
      <c r="J11" s="12" t="s">
        <v>254</v>
      </c>
      <c r="K11" s="12"/>
      <c r="L11" s="12"/>
      <c r="M11" s="12"/>
      <c r="N11" s="12"/>
      <c r="O11" s="12"/>
      <c r="P11" s="12"/>
      <c r="Q11" s="12"/>
      <c r="R11" s="12"/>
    </row>
    <row r="12" spans="1:18" x14ac:dyDescent="0.35">
      <c r="A12" s="12" t="s">
        <v>188</v>
      </c>
      <c r="B12" s="12">
        <v>18</v>
      </c>
      <c r="C12" s="12">
        <v>1</v>
      </c>
      <c r="D12" s="12">
        <f>11.3*3</f>
        <v>33.900000000000006</v>
      </c>
      <c r="E12" s="12">
        <v>1.2</v>
      </c>
      <c r="F12" s="12">
        <v>3.4</v>
      </c>
      <c r="G12" s="12" t="s">
        <v>220</v>
      </c>
      <c r="H12" s="12" t="s">
        <v>233</v>
      </c>
      <c r="I12" s="12" t="s">
        <v>249</v>
      </c>
      <c r="J12" s="12" t="s">
        <v>250</v>
      </c>
      <c r="K12" s="12" t="s">
        <v>251</v>
      </c>
      <c r="L12" s="12"/>
      <c r="M12" s="12"/>
      <c r="N12" s="12"/>
      <c r="O12" s="12"/>
      <c r="P12" s="12"/>
      <c r="Q12" s="12"/>
      <c r="R12" s="12"/>
    </row>
    <row r="13" spans="1:18" x14ac:dyDescent="0.35">
      <c r="A13" s="12" t="s">
        <v>193</v>
      </c>
      <c r="B13" s="12">
        <v>16</v>
      </c>
      <c r="C13" s="12">
        <v>1</v>
      </c>
      <c r="D13" s="12">
        <f>(2.8385*6.8)+(1.237*4.3)</f>
        <v>24.620899999999999</v>
      </c>
      <c r="E13" s="12">
        <v>2.8380000000000001</v>
      </c>
      <c r="F13" s="12">
        <v>4.2089999999999996</v>
      </c>
      <c r="G13" s="12" t="s">
        <v>234</v>
      </c>
      <c r="H13" s="12" t="s">
        <v>252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5">
      <c r="A14" s="12" t="s">
        <v>191</v>
      </c>
      <c r="B14" s="12">
        <v>18</v>
      </c>
      <c r="C14" s="12">
        <v>1</v>
      </c>
      <c r="D14" s="12">
        <f>15.3*2.37</f>
        <v>36.261000000000003</v>
      </c>
      <c r="E14" s="12">
        <v>2.37</v>
      </c>
      <c r="F14" s="12" t="s">
        <v>94</v>
      </c>
      <c r="G14" s="12" t="s">
        <v>221</v>
      </c>
      <c r="H14" s="12" t="s">
        <v>224</v>
      </c>
      <c r="I14" s="12" t="s">
        <v>261</v>
      </c>
      <c r="J14" s="12" t="s">
        <v>262</v>
      </c>
      <c r="K14" s="12" t="s">
        <v>263</v>
      </c>
      <c r="L14" s="12" t="s">
        <v>264</v>
      </c>
      <c r="M14" s="12"/>
      <c r="N14" s="12"/>
      <c r="O14" s="12"/>
      <c r="P14" s="12"/>
      <c r="Q14" s="12"/>
      <c r="R14" s="12"/>
    </row>
    <row r="15" spans="1:18" x14ac:dyDescent="0.35">
      <c r="A15" s="12" t="s">
        <v>190</v>
      </c>
      <c r="B15" s="12">
        <v>18</v>
      </c>
      <c r="C15" s="12">
        <v>1</v>
      </c>
      <c r="D15" s="12">
        <f>8.9*2.37</f>
        <v>21.093000000000004</v>
      </c>
      <c r="E15" s="12">
        <v>237</v>
      </c>
      <c r="F15" s="12" t="s">
        <v>94</v>
      </c>
      <c r="G15" s="12" t="s">
        <v>223</v>
      </c>
      <c r="H15" s="12" t="s">
        <v>259</v>
      </c>
      <c r="I15" s="12" t="s">
        <v>260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5">
      <c r="A16" s="12" t="s">
        <v>189</v>
      </c>
      <c r="B16" s="12">
        <v>18</v>
      </c>
      <c r="C16" s="12">
        <v>1</v>
      </c>
      <c r="D16" s="12">
        <f>13.7*2.37</f>
        <v>32.469000000000001</v>
      </c>
      <c r="E16" s="12">
        <v>2.37</v>
      </c>
      <c r="F16" s="12" t="s">
        <v>94</v>
      </c>
      <c r="G16" s="12" t="s">
        <v>222</v>
      </c>
      <c r="H16" s="12" t="s">
        <v>230</v>
      </c>
      <c r="I16" s="12" t="s">
        <v>255</v>
      </c>
      <c r="J16" s="12" t="s">
        <v>257</v>
      </c>
      <c r="K16" s="12" t="s">
        <v>258</v>
      </c>
      <c r="L16" s="12"/>
      <c r="M16" s="12"/>
      <c r="N16" s="12"/>
      <c r="O16" s="12"/>
      <c r="P16" s="12"/>
      <c r="Q16" s="12"/>
      <c r="R16" s="12"/>
    </row>
    <row r="17" spans="1:18" x14ac:dyDescent="0.35">
      <c r="A17" s="12" t="s">
        <v>187</v>
      </c>
      <c r="B17" s="12">
        <v>18</v>
      </c>
      <c r="C17" s="12">
        <v>1.5</v>
      </c>
      <c r="D17" s="12">
        <f>12.96*4</f>
        <v>51.84</v>
      </c>
      <c r="E17" s="12">
        <v>1.08</v>
      </c>
      <c r="F17" s="12">
        <v>3.2650000000000001</v>
      </c>
      <c r="G17" s="12" t="s">
        <v>239</v>
      </c>
      <c r="H17" s="12" t="s">
        <v>229</v>
      </c>
      <c r="I17" s="12" t="s">
        <v>225</v>
      </c>
      <c r="J17" s="12" t="s">
        <v>226</v>
      </c>
      <c r="K17" s="12" t="s">
        <v>241</v>
      </c>
      <c r="L17" s="12" t="s">
        <v>240</v>
      </c>
      <c r="M17" s="12" t="s">
        <v>245</v>
      </c>
      <c r="N17" s="12"/>
      <c r="O17" s="12"/>
      <c r="P17" s="12"/>
      <c r="Q17" s="12"/>
      <c r="R17" s="12"/>
    </row>
    <row r="18" spans="1:18" x14ac:dyDescent="0.35">
      <c r="A18" s="12" t="s">
        <v>183</v>
      </c>
      <c r="B18" s="12">
        <v>18</v>
      </c>
      <c r="C18" s="12">
        <v>1.5</v>
      </c>
      <c r="D18" s="12">
        <f>3.55*1.75</f>
        <v>6.2124999999999995</v>
      </c>
      <c r="E18" s="12">
        <v>0.8</v>
      </c>
      <c r="F18" s="12">
        <v>2.5859999999999999</v>
      </c>
      <c r="G18" s="12" t="s">
        <v>238</v>
      </c>
      <c r="H18" s="12" t="s">
        <v>231</v>
      </c>
      <c r="I18" s="12" t="s">
        <v>244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5">
      <c r="A19" s="12" t="s">
        <v>184</v>
      </c>
      <c r="B19" s="12">
        <v>16</v>
      </c>
      <c r="C19" s="12">
        <v>0.5</v>
      </c>
      <c r="D19" s="12">
        <f>3.55*2.1</f>
        <v>7.4550000000000001</v>
      </c>
      <c r="E19" s="12">
        <v>0.8</v>
      </c>
      <c r="F19" s="12">
        <v>2.5859999999999999</v>
      </c>
      <c r="G19" s="12" t="s">
        <v>246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5">
      <c r="A20" s="12" t="s">
        <v>185</v>
      </c>
      <c r="B20" s="12">
        <v>18</v>
      </c>
      <c r="C20" s="12">
        <v>1.5</v>
      </c>
      <c r="D20" s="12">
        <f>2.36*2.9</f>
        <v>6.8439999999999994</v>
      </c>
      <c r="E20" s="12">
        <v>0.8</v>
      </c>
      <c r="F20" s="12">
        <v>2.7090000000000001</v>
      </c>
      <c r="G20" s="12" t="s">
        <v>232</v>
      </c>
      <c r="H20" s="12" t="s">
        <v>247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5">
      <c r="A21" s="12" t="s">
        <v>186</v>
      </c>
      <c r="B21" s="12">
        <v>16</v>
      </c>
      <c r="C21" s="12">
        <v>0.5</v>
      </c>
      <c r="D21" s="12">
        <f>2.36*1.2</f>
        <v>2.8319999999999999</v>
      </c>
      <c r="E21" s="12">
        <v>0.8</v>
      </c>
      <c r="F21" s="12">
        <v>2.7090000000000001</v>
      </c>
      <c r="G21" s="12" t="s">
        <v>248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</sheetData>
  <sortState xmlns:xlrd2="http://schemas.microsoft.com/office/spreadsheetml/2017/richdata2" ref="A2:R21">
    <sortCondition ref="A1:A2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D12" sqref="D12"/>
    </sheetView>
  </sheetViews>
  <sheetFormatPr defaultRowHeight="14.5" x14ac:dyDescent="0.35"/>
  <cols>
    <col min="1" max="1" width="18.453125" style="9" bestFit="1" customWidth="1"/>
    <col min="2" max="2" width="7.1796875" style="9" bestFit="1" customWidth="1"/>
    <col min="3" max="3" width="11.453125" style="9" bestFit="1" customWidth="1"/>
    <col min="4" max="4" width="11.26953125" style="9" bestFit="1" customWidth="1"/>
    <col min="5" max="5" width="12.54296875" style="9" bestFit="1" customWidth="1"/>
    <col min="6" max="6" width="16.7265625" style="9" bestFit="1" customWidth="1"/>
    <col min="7" max="7" width="14.81640625" style="9" bestFit="1" customWidth="1"/>
    <col min="8" max="8" width="6.7265625" style="9" bestFit="1" customWidth="1"/>
    <col min="12" max="12" width="16.54296875" bestFit="1" customWidth="1"/>
  </cols>
  <sheetData>
    <row r="1" spans="1:13" x14ac:dyDescent="0.35">
      <c r="A1" s="8" t="s">
        <v>84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L1" s="1" t="s">
        <v>92</v>
      </c>
      <c r="M1" s="1" t="s">
        <v>93</v>
      </c>
    </row>
    <row r="2" spans="1:13" x14ac:dyDescent="0.35">
      <c r="A2" s="9" t="s">
        <v>94</v>
      </c>
      <c r="B2" s="9" t="s">
        <v>94</v>
      </c>
      <c r="C2" s="9" t="s">
        <v>94</v>
      </c>
      <c r="D2" s="9" t="s">
        <v>94</v>
      </c>
      <c r="E2" s="9" t="s">
        <v>94</v>
      </c>
      <c r="F2" s="9" t="s">
        <v>94</v>
      </c>
      <c r="G2" s="9" t="s">
        <v>94</v>
      </c>
      <c r="H2" s="9" t="s">
        <v>94</v>
      </c>
      <c r="L2" t="s">
        <v>85</v>
      </c>
      <c r="M2" t="s">
        <v>95</v>
      </c>
    </row>
    <row r="3" spans="1:13" x14ac:dyDescent="0.35">
      <c r="A3" s="9" t="s">
        <v>96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97</v>
      </c>
      <c r="M3" t="s">
        <v>98</v>
      </c>
    </row>
    <row r="4" spans="1:13" x14ac:dyDescent="0.35">
      <c r="A4" s="9" t="s">
        <v>99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87</v>
      </c>
      <c r="M4" t="s">
        <v>100</v>
      </c>
    </row>
    <row r="5" spans="1:13" x14ac:dyDescent="0.35">
      <c r="A5" s="9" t="s">
        <v>101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88</v>
      </c>
      <c r="M5" s="10" t="s">
        <v>102</v>
      </c>
    </row>
    <row r="6" spans="1:13" x14ac:dyDescent="0.35">
      <c r="A6" s="9" t="s">
        <v>103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89</v>
      </c>
      <c r="M6" s="10" t="s">
        <v>102</v>
      </c>
    </row>
    <row r="7" spans="1:13" x14ac:dyDescent="0.35">
      <c r="A7" s="9" t="s">
        <v>214</v>
      </c>
      <c r="D7" s="9">
        <v>3.7999999999999999E-2</v>
      </c>
      <c r="L7" t="s">
        <v>90</v>
      </c>
      <c r="M7" s="10" t="s">
        <v>102</v>
      </c>
    </row>
    <row r="8" spans="1:13" x14ac:dyDescent="0.35">
      <c r="A8" s="9" t="s">
        <v>215</v>
      </c>
      <c r="D8" s="9">
        <v>3.5000000000000003E-2</v>
      </c>
      <c r="L8" t="s">
        <v>91</v>
      </c>
      <c r="M8" s="10" t="s">
        <v>102</v>
      </c>
    </row>
    <row r="9" spans="1:13" x14ac:dyDescent="0.35">
      <c r="A9" s="9" t="s">
        <v>213</v>
      </c>
      <c r="D9" s="9">
        <v>0.17</v>
      </c>
    </row>
    <row r="10" spans="1:13" x14ac:dyDescent="0.35">
      <c r="A10" s="9" t="s">
        <v>237</v>
      </c>
      <c r="D10" s="9">
        <v>1.26</v>
      </c>
      <c r="L10" t="s">
        <v>104</v>
      </c>
    </row>
    <row r="11" spans="1:13" x14ac:dyDescent="0.35">
      <c r="A11" s="9" t="s">
        <v>242</v>
      </c>
      <c r="D11" s="9">
        <v>2.1999999999999999E-2</v>
      </c>
      <c r="L11" t="s">
        <v>105</v>
      </c>
      <c r="M11" s="11" t="s">
        <v>106</v>
      </c>
    </row>
    <row r="12" spans="1:13" x14ac:dyDescent="0.35">
      <c r="A12" s="9" t="s">
        <v>243</v>
      </c>
      <c r="D12" s="9">
        <v>2.1999999999999999E-2</v>
      </c>
      <c r="L12" t="s">
        <v>107</v>
      </c>
      <c r="M12" s="11" t="s">
        <v>108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28" sqref="A25:A28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109</v>
      </c>
    </row>
    <row r="2" spans="1:1" x14ac:dyDescent="0.35">
      <c r="A2" t="s">
        <v>110</v>
      </c>
    </row>
    <row r="3" spans="1:1" x14ac:dyDescent="0.35">
      <c r="A3" t="s">
        <v>111</v>
      </c>
    </row>
    <row r="4" spans="1:1" x14ac:dyDescent="0.35">
      <c r="A4" t="s">
        <v>112</v>
      </c>
    </row>
    <row r="5" spans="1:1" x14ac:dyDescent="0.35">
      <c r="A5" t="s">
        <v>113</v>
      </c>
    </row>
    <row r="6" spans="1:1" x14ac:dyDescent="0.35">
      <c r="A6" t="s">
        <v>114</v>
      </c>
    </row>
    <row r="7" spans="1:1" x14ac:dyDescent="0.35">
      <c r="A7" t="s">
        <v>115</v>
      </c>
    </row>
    <row r="8" spans="1:1" x14ac:dyDescent="0.35">
      <c r="A8" t="s">
        <v>116</v>
      </c>
    </row>
    <row r="9" spans="1:1" x14ac:dyDescent="0.35">
      <c r="A9" t="s">
        <v>117</v>
      </c>
    </row>
    <row r="10" spans="1:1" x14ac:dyDescent="0.35">
      <c r="A10" t="s">
        <v>118</v>
      </c>
    </row>
    <row r="11" spans="1:1" x14ac:dyDescent="0.35">
      <c r="A11" t="s">
        <v>119</v>
      </c>
    </row>
    <row r="12" spans="1:1" x14ac:dyDescent="0.35">
      <c r="A12" t="s">
        <v>120</v>
      </c>
    </row>
    <row r="13" spans="1:1" x14ac:dyDescent="0.35">
      <c r="A13" t="s">
        <v>121</v>
      </c>
    </row>
    <row r="14" spans="1:1" x14ac:dyDescent="0.35">
      <c r="A14" t="s">
        <v>122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131</v>
      </c>
    </row>
    <row r="24" spans="1:1" x14ac:dyDescent="0.35">
      <c r="A24" t="s">
        <v>132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4"/>
  <sheetViews>
    <sheetView topLeftCell="A9" workbookViewId="0">
      <selection activeCell="D35" sqref="D35"/>
    </sheetView>
  </sheetViews>
  <sheetFormatPr defaultRowHeight="14.5" x14ac:dyDescent="0.35"/>
  <cols>
    <col min="1" max="1" width="7.26953125" bestFit="1" customWidth="1"/>
    <col min="2" max="2" width="9.36328125" bestFit="1" customWidth="1"/>
    <col min="3" max="3" width="6.2695312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26953125" bestFit="1" customWidth="1"/>
  </cols>
  <sheetData>
    <row r="1" spans="1:13" x14ac:dyDescent="0.35">
      <c r="A1" s="17" t="s">
        <v>133</v>
      </c>
      <c r="B1" s="17"/>
      <c r="C1" s="17" t="s">
        <v>134</v>
      </c>
      <c r="D1" s="17"/>
      <c r="E1" s="17"/>
      <c r="F1" s="17"/>
      <c r="G1" s="17"/>
      <c r="H1" s="17"/>
      <c r="I1" s="17"/>
      <c r="J1" s="17"/>
      <c r="K1" s="17"/>
      <c r="L1" s="17"/>
      <c r="M1" s="18" t="s">
        <v>135</v>
      </c>
    </row>
    <row r="2" spans="1:13" x14ac:dyDescent="0.35">
      <c r="A2" t="s">
        <v>136</v>
      </c>
      <c r="B2" t="s">
        <v>137</v>
      </c>
      <c r="C2" t="s">
        <v>136</v>
      </c>
      <c r="D2" t="s">
        <v>137</v>
      </c>
      <c r="E2" t="s">
        <v>136</v>
      </c>
      <c r="F2" t="s">
        <v>137</v>
      </c>
      <c r="G2" t="s">
        <v>136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s="18"/>
    </row>
    <row r="3" spans="1:13" x14ac:dyDescent="0.35">
      <c r="A3" s="13" t="s">
        <v>162</v>
      </c>
      <c r="B3" s="2">
        <f>2.74*'Room Key'!E2</f>
        <v>6.6856</v>
      </c>
      <c r="C3" s="13" t="s">
        <v>203</v>
      </c>
      <c r="D3" s="2">
        <f>Elements!Q26</f>
        <v>2.09</v>
      </c>
      <c r="E3" s="2"/>
      <c r="F3" s="2"/>
      <c r="G3" s="2"/>
      <c r="H3" s="2"/>
      <c r="I3" s="2"/>
      <c r="J3" s="2"/>
      <c r="K3" s="2"/>
      <c r="L3" s="2"/>
      <c r="M3">
        <f>B3-D3-F3-H3-J3-L3</f>
        <v>4.5956000000000001</v>
      </c>
    </row>
    <row r="4" spans="1:13" x14ac:dyDescent="0.35">
      <c r="A4" s="13" t="s">
        <v>163</v>
      </c>
      <c r="B4" s="2">
        <f>4.59*'Room Key'!E2</f>
        <v>11.1996</v>
      </c>
      <c r="C4" s="13" t="s">
        <v>205</v>
      </c>
      <c r="D4" s="2">
        <f>Elements!Q27</f>
        <v>1.1200000000000001</v>
      </c>
      <c r="E4" s="2"/>
      <c r="F4" s="2"/>
      <c r="G4" s="2"/>
      <c r="H4" s="2"/>
      <c r="I4" s="2"/>
      <c r="J4" s="2"/>
      <c r="K4" s="2"/>
      <c r="L4" s="2"/>
      <c r="M4">
        <f t="shared" ref="M4:M26" si="0">B4-D4-F4-H4-J4-L4</f>
        <v>10.079599999999999</v>
      </c>
    </row>
    <row r="5" spans="1:13" x14ac:dyDescent="0.35">
      <c r="A5" s="13" t="s">
        <v>164</v>
      </c>
      <c r="B5" s="2">
        <f>2.5*'Room Key'!E4</f>
        <v>5.7249999999999996</v>
      </c>
      <c r="C5" s="13" t="s">
        <v>206</v>
      </c>
      <c r="D5" s="2">
        <f>Elements!Q28</f>
        <v>1.7</v>
      </c>
      <c r="E5" s="2"/>
      <c r="F5" s="2"/>
      <c r="G5" s="2"/>
      <c r="H5" s="2"/>
      <c r="I5" s="2"/>
      <c r="J5" s="2"/>
      <c r="K5" s="2"/>
      <c r="L5" s="2"/>
      <c r="M5">
        <f t="shared" si="0"/>
        <v>4.0249999999999995</v>
      </c>
    </row>
    <row r="6" spans="1:13" x14ac:dyDescent="0.35">
      <c r="A6" s="13" t="s">
        <v>165</v>
      </c>
      <c r="B6" s="2">
        <f>4.13*'Room Key'!E5</f>
        <v>9.4576999999999991</v>
      </c>
      <c r="C6" s="2" t="s">
        <v>207</v>
      </c>
      <c r="D6" s="2">
        <f>Elements!Q29</f>
        <v>2.08</v>
      </c>
      <c r="E6" s="2"/>
      <c r="F6" s="2"/>
      <c r="G6" s="2"/>
      <c r="H6" s="2"/>
      <c r="I6" s="2"/>
      <c r="J6" s="2"/>
      <c r="K6" s="2"/>
      <c r="L6" s="2"/>
      <c r="M6">
        <f t="shared" si="0"/>
        <v>7.377699999999999</v>
      </c>
    </row>
    <row r="7" spans="1:13" x14ac:dyDescent="0.35">
      <c r="A7" s="13" t="s">
        <v>166</v>
      </c>
      <c r="B7" s="2">
        <f>2.36*'Room Key'!E5</f>
        <v>5.4043999999999999</v>
      </c>
      <c r="C7" s="13" t="s">
        <v>208</v>
      </c>
      <c r="D7" s="2">
        <f>Elements!Q30</f>
        <v>2.19</v>
      </c>
      <c r="E7" s="2"/>
      <c r="F7" s="2"/>
      <c r="G7" s="2"/>
      <c r="H7" s="2"/>
      <c r="I7" s="2"/>
      <c r="J7" s="2"/>
      <c r="K7" s="2"/>
      <c r="L7" s="2"/>
      <c r="M7">
        <f t="shared" si="0"/>
        <v>3.2143999999999999</v>
      </c>
    </row>
    <row r="8" spans="1:13" x14ac:dyDescent="0.35">
      <c r="A8" s="13" t="s">
        <v>167</v>
      </c>
      <c r="B8" s="2">
        <f>1.75*'Room Key'!E6</f>
        <v>4.0075000000000003</v>
      </c>
      <c r="C8" s="2" t="s">
        <v>209</v>
      </c>
      <c r="D8" s="2">
        <f>Elements!Q31</f>
        <v>3.15</v>
      </c>
      <c r="E8" s="2"/>
      <c r="F8" s="2"/>
      <c r="G8" s="2"/>
      <c r="H8" s="2"/>
      <c r="I8" s="2"/>
      <c r="J8" s="2"/>
      <c r="K8" s="2"/>
      <c r="L8" s="2"/>
      <c r="M8">
        <f t="shared" si="0"/>
        <v>0.85750000000000037</v>
      </c>
    </row>
    <row r="9" spans="1:13" x14ac:dyDescent="0.35">
      <c r="A9" s="13" t="s">
        <v>168</v>
      </c>
      <c r="B9" s="2">
        <f>3.18*'Room Key'!E9</f>
        <v>7.7591999999999999</v>
      </c>
      <c r="C9" s="13" t="s">
        <v>204</v>
      </c>
      <c r="D9" s="2">
        <f>Elements!Q32</f>
        <v>1.95</v>
      </c>
      <c r="E9" s="2"/>
      <c r="F9" s="2"/>
      <c r="G9" s="2"/>
      <c r="H9" s="2"/>
      <c r="I9" s="2"/>
      <c r="J9" s="2"/>
      <c r="K9" s="2"/>
      <c r="L9" s="2"/>
      <c r="M9">
        <f t="shared" si="0"/>
        <v>5.8091999999999997</v>
      </c>
    </row>
    <row r="10" spans="1:13" x14ac:dyDescent="0.35">
      <c r="A10" s="13" t="s">
        <v>169</v>
      </c>
      <c r="B10" s="2">
        <f>4.29*'Room Key'!E9</f>
        <v>10.467599999999999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>
        <f t="shared" si="0"/>
        <v>10.467599999999999</v>
      </c>
    </row>
    <row r="11" spans="1:13" x14ac:dyDescent="0.35">
      <c r="A11" s="13" t="s">
        <v>170</v>
      </c>
      <c r="B11" s="2">
        <f>4.36*'Room Key'!E9</f>
        <v>10.638400000000001</v>
      </c>
      <c r="C11" s="2" t="s">
        <v>202</v>
      </c>
      <c r="D11" s="2">
        <f>Elements!Q33</f>
        <v>1.87</v>
      </c>
      <c r="E11" s="2"/>
      <c r="F11" s="2"/>
      <c r="G11" s="2"/>
      <c r="H11" s="2"/>
      <c r="I11" s="2"/>
      <c r="J11" s="2"/>
      <c r="K11" s="2"/>
      <c r="L11" s="2"/>
      <c r="M11">
        <f t="shared" si="0"/>
        <v>8.7683999999999997</v>
      </c>
    </row>
    <row r="12" spans="1:13" x14ac:dyDescent="0.35">
      <c r="A12" s="13" t="s">
        <v>171</v>
      </c>
      <c r="B12" s="2">
        <f>1.92*'Room Key'!E10</f>
        <v>4.6848000000000001</v>
      </c>
      <c r="C12" s="13" t="s">
        <v>200</v>
      </c>
      <c r="D12" s="2">
        <f>Elements!Q34</f>
        <v>2.21</v>
      </c>
      <c r="E12" s="2"/>
      <c r="F12" s="2"/>
      <c r="G12" s="2"/>
      <c r="H12" s="2"/>
      <c r="I12" s="2"/>
      <c r="J12" s="2"/>
      <c r="K12" s="2"/>
      <c r="L12" s="2"/>
      <c r="M12">
        <f t="shared" si="0"/>
        <v>2.4748000000000001</v>
      </c>
    </row>
    <row r="13" spans="1:13" x14ac:dyDescent="0.35">
      <c r="A13" s="13" t="s">
        <v>172</v>
      </c>
      <c r="B13" s="2">
        <f>3.61*'Room Key'!E8</f>
        <v>10.252400000000002</v>
      </c>
      <c r="C13" s="2" t="s">
        <v>199</v>
      </c>
      <c r="D13" s="2">
        <f>Elements!Q35</f>
        <v>2.0699999999999998</v>
      </c>
      <c r="E13" s="2"/>
      <c r="F13" s="2"/>
      <c r="G13" s="2"/>
      <c r="H13" s="2"/>
      <c r="I13" s="2"/>
      <c r="J13" s="2"/>
      <c r="K13" s="2"/>
      <c r="L13" s="2"/>
      <c r="M13">
        <f t="shared" si="0"/>
        <v>8.1824000000000012</v>
      </c>
    </row>
    <row r="14" spans="1:13" x14ac:dyDescent="0.35">
      <c r="A14" s="13" t="s">
        <v>173</v>
      </c>
      <c r="B14" s="2">
        <f>2.22*'Room Key'!E8</f>
        <v>6.3048000000000011</v>
      </c>
      <c r="C14" s="13" t="s">
        <v>201</v>
      </c>
      <c r="D14" s="2">
        <f>Elements!Q36</f>
        <v>2.13</v>
      </c>
      <c r="E14" s="2"/>
      <c r="F14" s="2"/>
      <c r="G14" s="2"/>
      <c r="H14" s="2"/>
      <c r="I14" s="2"/>
      <c r="J14" s="2"/>
      <c r="K14" s="2"/>
      <c r="L14" s="2"/>
      <c r="M14">
        <f t="shared" si="0"/>
        <v>4.1748000000000012</v>
      </c>
    </row>
    <row r="15" spans="1:13" x14ac:dyDescent="0.35">
      <c r="A15" s="13" t="s">
        <v>196</v>
      </c>
      <c r="B15" s="2">
        <f>4.3*'Room Key'!E3</f>
        <v>9.8469999999999995</v>
      </c>
      <c r="C15" s="2" t="s">
        <v>197</v>
      </c>
      <c r="D15" s="2">
        <f>Elements!Q25</f>
        <v>9.34</v>
      </c>
      <c r="E15" s="2"/>
      <c r="F15" s="2"/>
      <c r="G15" s="2"/>
      <c r="H15" s="2"/>
      <c r="I15" s="2"/>
      <c r="J15" s="2"/>
      <c r="K15" s="2"/>
      <c r="L15" s="2"/>
      <c r="M15">
        <f t="shared" si="0"/>
        <v>0.50699999999999967</v>
      </c>
    </row>
    <row r="16" spans="1:13" x14ac:dyDescent="0.35">
      <c r="A16" s="13" t="s">
        <v>238</v>
      </c>
      <c r="B16" s="2">
        <v>3.55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>
        <f t="shared" si="0"/>
        <v>3.55</v>
      </c>
    </row>
    <row r="17" spans="1:13" x14ac:dyDescent="0.35">
      <c r="A17" s="13" t="s">
        <v>239</v>
      </c>
      <c r="B17" s="2">
        <v>12.96</v>
      </c>
      <c r="C17" s="2" t="s">
        <v>221</v>
      </c>
      <c r="D17" s="2">
        <f>Elements!Q44</f>
        <v>2.2000000000000002</v>
      </c>
      <c r="E17" s="2"/>
      <c r="F17" s="2"/>
      <c r="G17" s="2"/>
      <c r="H17" s="2"/>
      <c r="I17" s="2"/>
      <c r="J17" s="2"/>
      <c r="K17" s="2"/>
      <c r="L17" s="2"/>
      <c r="M17">
        <f t="shared" si="0"/>
        <v>10.760000000000002</v>
      </c>
    </row>
    <row r="18" spans="1:13" x14ac:dyDescent="0.35">
      <c r="A18" s="13" t="s">
        <v>241</v>
      </c>
      <c r="B18" s="2">
        <f>4.87*4</f>
        <v>19.48</v>
      </c>
      <c r="C18" s="2" t="s">
        <v>225</v>
      </c>
      <c r="D18" s="2">
        <f>Elements!Q42</f>
        <v>0.96</v>
      </c>
      <c r="E18" s="2" t="s">
        <v>226</v>
      </c>
      <c r="F18" s="2">
        <f>Elements!Q43</f>
        <v>0.96</v>
      </c>
      <c r="G18" s="2"/>
      <c r="H18" s="2"/>
      <c r="I18" s="2"/>
      <c r="J18" s="2"/>
      <c r="K18" s="2"/>
      <c r="L18" s="2"/>
      <c r="M18">
        <f t="shared" si="0"/>
        <v>17.559999999999999</v>
      </c>
    </row>
    <row r="19" spans="1:13" x14ac:dyDescent="0.35">
      <c r="A19" s="13" t="s">
        <v>244</v>
      </c>
      <c r="B19" s="2">
        <f>3.8*1.75</f>
        <v>6.6499999999999995</v>
      </c>
      <c r="C19" s="2" t="s">
        <v>231</v>
      </c>
      <c r="D19" s="2">
        <f>Elements!Q46</f>
        <v>0.96</v>
      </c>
      <c r="E19" s="2"/>
      <c r="F19" s="2"/>
      <c r="G19" s="2"/>
      <c r="H19" s="2"/>
      <c r="I19" s="2"/>
      <c r="J19" s="2"/>
      <c r="K19" s="2"/>
      <c r="L19" s="2"/>
      <c r="M19">
        <f t="shared" si="0"/>
        <v>5.6899999999999995</v>
      </c>
    </row>
    <row r="20" spans="1:13" x14ac:dyDescent="0.35">
      <c r="A20" s="13" t="s">
        <v>240</v>
      </c>
      <c r="B20" s="2">
        <f>0.7*4</f>
        <v>2.8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>
        <f t="shared" si="0"/>
        <v>2.8</v>
      </c>
    </row>
    <row r="21" spans="1:13" x14ac:dyDescent="0.35">
      <c r="A21" s="13" t="s">
        <v>245</v>
      </c>
      <c r="B21" s="2">
        <f>1.95*3.5</f>
        <v>6.8250000000000002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6.8250000000000002</v>
      </c>
    </row>
    <row r="22" spans="1:13" x14ac:dyDescent="0.35">
      <c r="A22" s="13" t="s">
        <v>246</v>
      </c>
      <c r="B22" s="2">
        <f>2.1*3.8</f>
        <v>7.9799999999999995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7.9799999999999995</v>
      </c>
    </row>
    <row r="23" spans="1:13" x14ac:dyDescent="0.35">
      <c r="A23" s="13" t="s">
        <v>247</v>
      </c>
      <c r="B23" s="2">
        <f>2.9*3.714</f>
        <v>10.7706</v>
      </c>
      <c r="C23" s="2" t="s">
        <v>232</v>
      </c>
      <c r="D23" s="2">
        <f>Elements!Q47</f>
        <v>0.96</v>
      </c>
      <c r="E23" s="2"/>
      <c r="F23" s="2"/>
      <c r="G23" s="2"/>
      <c r="H23" s="2"/>
      <c r="I23" s="2"/>
      <c r="J23" s="2"/>
      <c r="K23" s="2"/>
      <c r="L23" s="2"/>
      <c r="M23">
        <f t="shared" si="0"/>
        <v>9.8106000000000009</v>
      </c>
    </row>
    <row r="24" spans="1:13" x14ac:dyDescent="0.35">
      <c r="A24" s="13" t="s">
        <v>248</v>
      </c>
      <c r="B24" s="2">
        <f>1.2*3.714</f>
        <v>4.4567999999999994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4.4567999999999994</v>
      </c>
    </row>
    <row r="25" spans="1:13" x14ac:dyDescent="0.35">
      <c r="A25" s="13" t="s">
        <v>249</v>
      </c>
      <c r="B25" s="2">
        <f>5.537*3</f>
        <v>16.611000000000001</v>
      </c>
      <c r="C25" s="2" t="s">
        <v>233</v>
      </c>
      <c r="D25" s="2">
        <f>Elements!Q48</f>
        <v>0.96</v>
      </c>
      <c r="E25" s="2"/>
      <c r="F25" s="2"/>
      <c r="G25" s="2"/>
      <c r="H25" s="2"/>
      <c r="I25" s="2"/>
      <c r="J25" s="2"/>
      <c r="K25" s="2"/>
      <c r="L25" s="2"/>
      <c r="M25">
        <f t="shared" si="0"/>
        <v>15.651</v>
      </c>
    </row>
    <row r="26" spans="1:13" x14ac:dyDescent="0.35">
      <c r="A26" s="13" t="s">
        <v>250</v>
      </c>
      <c r="B26" s="2">
        <f>2*3</f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6</v>
      </c>
    </row>
    <row r="27" spans="1:13" x14ac:dyDescent="0.35">
      <c r="A27" s="13" t="s">
        <v>251</v>
      </c>
      <c r="B27" s="2">
        <f>11.3</f>
        <v>11.3</v>
      </c>
      <c r="C27" s="2" t="s">
        <v>220</v>
      </c>
      <c r="D27" s="2">
        <f>Elements!Q37</f>
        <v>2.2400000000000002</v>
      </c>
      <c r="E27" s="2"/>
      <c r="F27" s="2"/>
      <c r="G27" s="2"/>
      <c r="H27" s="2"/>
      <c r="I27" s="2"/>
      <c r="J27" s="2"/>
      <c r="K27" s="2"/>
      <c r="L27" s="2"/>
      <c r="M27">
        <f t="shared" ref="M27:M34" si="1">B27-D27-F27-H27-J27-L27</f>
        <v>9.06</v>
      </c>
    </row>
    <row r="28" spans="1:13" x14ac:dyDescent="0.35">
      <c r="A28" s="13" t="s">
        <v>252</v>
      </c>
      <c r="B28" s="2">
        <f>1.938*4.3</f>
        <v>8.3333999999999993</v>
      </c>
      <c r="C28" s="2" t="s">
        <v>234</v>
      </c>
      <c r="D28" s="2">
        <f>Elements!Q49</f>
        <v>0.96</v>
      </c>
      <c r="E28" s="2"/>
      <c r="F28" s="2"/>
      <c r="G28" s="2"/>
      <c r="H28" s="2"/>
      <c r="I28" s="2"/>
      <c r="J28" s="2"/>
      <c r="K28" s="2"/>
      <c r="L28" s="2"/>
      <c r="M28">
        <f t="shared" si="1"/>
        <v>7.3733999999999993</v>
      </c>
    </row>
    <row r="29" spans="1:13" x14ac:dyDescent="0.35">
      <c r="A29" s="13" t="s">
        <v>253</v>
      </c>
      <c r="B29" s="2">
        <f>1.775*4.3</f>
        <v>7.6324999999999994</v>
      </c>
      <c r="C29" s="2" t="s">
        <v>235</v>
      </c>
      <c r="D29" s="2">
        <f>Elements!Q50</f>
        <v>0.96</v>
      </c>
      <c r="E29" s="2"/>
      <c r="F29" s="2"/>
      <c r="G29" s="2"/>
      <c r="H29" s="2"/>
      <c r="I29" s="2"/>
      <c r="J29" s="2"/>
      <c r="K29" s="2"/>
      <c r="L29" s="2"/>
      <c r="M29">
        <f t="shared" si="1"/>
        <v>6.6724999999999994</v>
      </c>
    </row>
    <row r="30" spans="1:13" x14ac:dyDescent="0.35">
      <c r="A30" s="13" t="s">
        <v>257</v>
      </c>
      <c r="B30" s="2">
        <v>4.7699999999999996</v>
      </c>
      <c r="C30" s="2" t="s">
        <v>230</v>
      </c>
      <c r="D30" s="2">
        <f>Elements!Q45</f>
        <v>1</v>
      </c>
      <c r="E30" s="2"/>
      <c r="F30" s="2"/>
      <c r="G30" s="2"/>
      <c r="H30" s="2"/>
      <c r="I30" s="2"/>
      <c r="J30" s="2"/>
      <c r="K30" s="2"/>
      <c r="L30" s="2"/>
      <c r="M30">
        <f>B30-D30-F30-H30-J30-L30</f>
        <v>3.7699999999999996</v>
      </c>
    </row>
    <row r="31" spans="1:13" x14ac:dyDescent="0.35">
      <c r="A31" s="13" t="s">
        <v>258</v>
      </c>
      <c r="B31" s="2">
        <f>3.6*2.37</f>
        <v>8.532</v>
      </c>
      <c r="C31" s="2" t="s">
        <v>222</v>
      </c>
      <c r="D31" s="2">
        <f>Elements!Q39</f>
        <v>1.8</v>
      </c>
      <c r="E31" s="2"/>
      <c r="F31" s="2"/>
      <c r="G31" s="2"/>
      <c r="H31" s="2"/>
      <c r="I31" s="2"/>
      <c r="J31" s="2"/>
      <c r="K31" s="2"/>
      <c r="L31" s="2"/>
      <c r="M31">
        <f t="shared" si="1"/>
        <v>6.7320000000000002</v>
      </c>
    </row>
    <row r="32" spans="1:13" x14ac:dyDescent="0.35">
      <c r="A32" s="13" t="s">
        <v>260</v>
      </c>
      <c r="B32" s="2">
        <f>3.2*2.37</f>
        <v>7.5840000000000005</v>
      </c>
      <c r="C32" s="2" t="s">
        <v>223</v>
      </c>
      <c r="D32" s="2">
        <f>Elements!Q40</f>
        <v>1.8</v>
      </c>
      <c r="E32" s="2"/>
      <c r="F32" s="2"/>
      <c r="G32" s="2"/>
      <c r="H32" s="2"/>
      <c r="I32" s="2"/>
      <c r="J32" s="2"/>
      <c r="K32" s="2"/>
      <c r="L32" s="2"/>
      <c r="M32">
        <f t="shared" si="1"/>
        <v>5.7840000000000007</v>
      </c>
    </row>
    <row r="33" spans="1:13" x14ac:dyDescent="0.35">
      <c r="A33" s="13" t="s">
        <v>262</v>
      </c>
      <c r="B33" s="2">
        <f>3.11*2.37</f>
        <v>7.3707000000000003</v>
      </c>
      <c r="C33" s="2" t="s">
        <v>224</v>
      </c>
      <c r="D33" s="2">
        <f>Elements!Q41</f>
        <v>1.8</v>
      </c>
      <c r="E33" s="2"/>
      <c r="F33" s="2"/>
      <c r="G33" s="2"/>
      <c r="H33" s="2"/>
      <c r="I33" s="2"/>
      <c r="J33" s="2"/>
      <c r="K33" s="2"/>
      <c r="L33" s="2"/>
      <c r="M33">
        <f t="shared" si="1"/>
        <v>5.5707000000000004</v>
      </c>
    </row>
    <row r="34" spans="1:13" x14ac:dyDescent="0.35">
      <c r="A34" s="13" t="s">
        <v>263</v>
      </c>
      <c r="B34" s="2">
        <f>4.28*2.37</f>
        <v>10.143600000000001</v>
      </c>
      <c r="C34" s="2" t="s">
        <v>221</v>
      </c>
      <c r="D34" s="2">
        <f>Elements!Q38</f>
        <v>1.53</v>
      </c>
      <c r="E34" s="2"/>
      <c r="F34" s="2"/>
      <c r="G34" s="2"/>
      <c r="H34" s="2"/>
      <c r="I34" s="2"/>
      <c r="J34" s="2"/>
      <c r="K34" s="2"/>
      <c r="L34" s="2"/>
      <c r="M34">
        <f t="shared" si="1"/>
        <v>8.6136000000000017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20"/>
  <sheetViews>
    <sheetView topLeftCell="A6" workbookViewId="0">
      <selection activeCell="A21" sqref="A21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138</v>
      </c>
    </row>
    <row r="2" spans="1:1" x14ac:dyDescent="0.35">
      <c r="A2" t="s">
        <v>94</v>
      </c>
    </row>
    <row r="3" spans="1:1" x14ac:dyDescent="0.35">
      <c r="A3" t="s">
        <v>139</v>
      </c>
    </row>
    <row r="4" spans="1:1" x14ac:dyDescent="0.35">
      <c r="A4" t="s">
        <v>140</v>
      </c>
    </row>
    <row r="5" spans="1:1" x14ac:dyDescent="0.35">
      <c r="A5" t="s">
        <v>141</v>
      </c>
    </row>
    <row r="6" spans="1:1" x14ac:dyDescent="0.35">
      <c r="A6" t="s">
        <v>142</v>
      </c>
    </row>
    <row r="7" spans="1:1" x14ac:dyDescent="0.35">
      <c r="A7" t="s">
        <v>143</v>
      </c>
    </row>
    <row r="8" spans="1:1" x14ac:dyDescent="0.35">
      <c r="A8" t="s">
        <v>144</v>
      </c>
    </row>
    <row r="9" spans="1:1" x14ac:dyDescent="0.35">
      <c r="A9" t="s">
        <v>145</v>
      </c>
    </row>
    <row r="10" spans="1:1" x14ac:dyDescent="0.35">
      <c r="A10" t="s">
        <v>146</v>
      </c>
    </row>
    <row r="11" spans="1:1" x14ac:dyDescent="0.35">
      <c r="A11" t="s">
        <v>210</v>
      </c>
    </row>
    <row r="12" spans="1:1" x14ac:dyDescent="0.35">
      <c r="A12" t="s">
        <v>216</v>
      </c>
    </row>
    <row r="13" spans="1:1" x14ac:dyDescent="0.35">
      <c r="A13" t="s">
        <v>217</v>
      </c>
    </row>
    <row r="14" spans="1:1" x14ac:dyDescent="0.35">
      <c r="A14" t="s">
        <v>218</v>
      </c>
    </row>
    <row r="15" spans="1:1" x14ac:dyDescent="0.35">
      <c r="A15" t="s">
        <v>219</v>
      </c>
    </row>
    <row r="16" spans="1:1" x14ac:dyDescent="0.35">
      <c r="A16" t="s">
        <v>227</v>
      </c>
    </row>
    <row r="17" spans="1:1" x14ac:dyDescent="0.35">
      <c r="A17" t="s">
        <v>228</v>
      </c>
    </row>
    <row r="18" spans="1:1" x14ac:dyDescent="0.35">
      <c r="A18" t="s">
        <v>211</v>
      </c>
    </row>
    <row r="19" spans="1:1" x14ac:dyDescent="0.35">
      <c r="A19" t="s">
        <v>212</v>
      </c>
    </row>
    <row r="20" spans="1:1" x14ac:dyDescent="0.35">
      <c r="A20" t="s">
        <v>256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customXml/itemProps2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U-Value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c.gerike.roberts@gmail.com</cp:lastModifiedBy>
  <cp:revision/>
  <dcterms:created xsi:type="dcterms:W3CDTF">2022-04-01T17:24:56Z</dcterms:created>
  <dcterms:modified xsi:type="dcterms:W3CDTF">2022-07-19T09:22:34Z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