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mbeddings/oleObject1.bin" ContentType="application/vnd.openxmlformats-officedocument.oleObject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abriela.angeli\Downloads\"/>
    </mc:Choice>
  </mc:AlternateContent>
  <xr:revisionPtr revIDLastSave="0" documentId="13_ncr:1_{D97F9505-8559-472A-A6F0-84FB532CFF1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sultado primário e nominal" sheetId="8" r:id="rId1"/>
    <sheet name="Receita Corrente Líquida" sheetId="3" r:id="rId2"/>
    <sheet name="Demonstrativo das despesas por " sheetId="7" r:id="rId3"/>
    <sheet name="Balanço Orçamentário" sheetId="6" r:id="rId4"/>
    <sheet name="Relatório de Gestão Fiscal" sheetId="4" r:id="rId5"/>
    <sheet name="Despesa com Pessoal e Encargos" sheetId="2" r:id="rId6"/>
    <sheet name="Restos a pagar" sheetId="5" r:id="rId7"/>
  </sheets>
  <externalReferences>
    <externalReference r:id="rId8"/>
  </externalReferences>
  <definedNames>
    <definedName name="_xlnm.Print_Area" localSheetId="5">'Despesa com Pessoal e Encargos'!$A$2:$N$42</definedName>
  </definedNames>
  <calcPr calcId="191029"/>
</workbook>
</file>

<file path=xl/calcChain.xml><?xml version="1.0" encoding="utf-8"?>
<calcChain xmlns="http://schemas.openxmlformats.org/spreadsheetml/2006/main">
  <c r="F177" i="8" l="1"/>
  <c r="F145" i="8"/>
  <c r="C126" i="8"/>
  <c r="C125" i="8" s="1"/>
  <c r="C131" i="8" s="1"/>
  <c r="B126" i="8"/>
  <c r="B125" i="8"/>
  <c r="B131" i="8" s="1"/>
  <c r="F138" i="8" s="1"/>
  <c r="F152" i="8" s="1"/>
  <c r="F159" i="8" s="1"/>
  <c r="F102" i="8"/>
  <c r="H71" i="8"/>
  <c r="G71" i="8"/>
  <c r="G69" i="8" s="1"/>
  <c r="G77" i="8" s="1"/>
  <c r="F71" i="8"/>
  <c r="E71" i="8"/>
  <c r="E69" i="8" s="1"/>
  <c r="E77" i="8" s="1"/>
  <c r="D71" i="8"/>
  <c r="D69" i="8" s="1"/>
  <c r="D77" i="8" s="1"/>
  <c r="C71" i="8"/>
  <c r="C69" i="8" s="1"/>
  <c r="C77" i="8" s="1"/>
  <c r="B71" i="8"/>
  <c r="B69" i="8" s="1"/>
  <c r="B77" i="8" s="1"/>
  <c r="H69" i="8"/>
  <c r="H77" i="8" s="1"/>
  <c r="F69" i="8"/>
  <c r="F77" i="8" s="1"/>
  <c r="E68" i="8"/>
  <c r="E79" i="8" s="1"/>
  <c r="C68" i="8"/>
  <c r="B68" i="8"/>
  <c r="B79" i="8" s="1"/>
  <c r="H64" i="8"/>
  <c r="H68" i="8" s="1"/>
  <c r="H79" i="8" s="1"/>
  <c r="G64" i="8"/>
  <c r="G68" i="8" s="1"/>
  <c r="G79" i="8" s="1"/>
  <c r="F64" i="8"/>
  <c r="F68" i="8" s="1"/>
  <c r="F79" i="8" s="1"/>
  <c r="E64" i="8"/>
  <c r="D64" i="8"/>
  <c r="D68" i="8" s="1"/>
  <c r="C64" i="8"/>
  <c r="B64" i="8"/>
  <c r="D52" i="8"/>
  <c r="B52" i="8"/>
  <c r="D49" i="8"/>
  <c r="B49" i="8"/>
  <c r="D46" i="8"/>
  <c r="B46" i="8"/>
  <c r="B42" i="8"/>
  <c r="B39" i="8" s="1"/>
  <c r="B54" i="8" s="1"/>
  <c r="D39" i="8"/>
  <c r="D54" i="8" s="1"/>
  <c r="D37" i="8"/>
  <c r="D36" i="8" s="1"/>
  <c r="B37" i="8"/>
  <c r="B36" i="8"/>
  <c r="D27" i="8"/>
  <c r="B27" i="8"/>
  <c r="D24" i="8"/>
  <c r="B24" i="8"/>
  <c r="B16" i="8" s="1"/>
  <c r="B38" i="8" s="1"/>
  <c r="D17" i="8"/>
  <c r="B17" i="8"/>
  <c r="D16" i="8" l="1"/>
  <c r="D38" i="8" s="1"/>
  <c r="D55" i="8" s="1"/>
  <c r="F82" i="8" s="1"/>
  <c r="F110" i="8" s="1"/>
  <c r="B55" i="8"/>
  <c r="D79" i="8"/>
  <c r="C79" i="8"/>
  <c r="I85" i="7" l="1"/>
  <c r="H85" i="7"/>
  <c r="E85" i="7"/>
  <c r="D85" i="7"/>
  <c r="C85" i="7"/>
  <c r="B85" i="7"/>
  <c r="K84" i="7"/>
  <c r="H84" i="7"/>
  <c r="G84" i="7"/>
  <c r="D84" i="7"/>
  <c r="K83" i="7"/>
  <c r="H83" i="7"/>
  <c r="G83" i="7"/>
  <c r="D83" i="7"/>
  <c r="K82" i="7"/>
  <c r="H82" i="7"/>
  <c r="H81" i="7" s="1"/>
  <c r="G82" i="7"/>
  <c r="D82" i="7"/>
  <c r="D81" i="7" s="1"/>
  <c r="L81" i="7"/>
  <c r="I81" i="7"/>
  <c r="E81" i="7"/>
  <c r="C81" i="7"/>
  <c r="K81" i="7" s="1"/>
  <c r="B81" i="7"/>
  <c r="K80" i="7"/>
  <c r="H80" i="7"/>
  <c r="H79" i="7" s="1"/>
  <c r="G80" i="7"/>
  <c r="D80" i="7"/>
  <c r="L79" i="7"/>
  <c r="I79" i="7"/>
  <c r="G79" i="7"/>
  <c r="E79" i="7"/>
  <c r="D79" i="7"/>
  <c r="C79" i="7"/>
  <c r="K79" i="7" s="1"/>
  <c r="B79" i="7"/>
  <c r="K78" i="7"/>
  <c r="H78" i="7"/>
  <c r="G78" i="7"/>
  <c r="D78" i="7"/>
  <c r="L77" i="7"/>
  <c r="I77" i="7"/>
  <c r="H77" i="7"/>
  <c r="G77" i="7"/>
  <c r="E77" i="7"/>
  <c r="D77" i="7"/>
  <c r="C77" i="7"/>
  <c r="K77" i="7" s="1"/>
  <c r="B77" i="7"/>
  <c r="K76" i="7"/>
  <c r="H76" i="7"/>
  <c r="G76" i="7"/>
  <c r="D76" i="7"/>
  <c r="L75" i="7"/>
  <c r="I75" i="7"/>
  <c r="H75" i="7"/>
  <c r="E75" i="7"/>
  <c r="D75" i="7"/>
  <c r="C75" i="7"/>
  <c r="G75" i="7" s="1"/>
  <c r="B75" i="7"/>
  <c r="K74" i="7"/>
  <c r="H74" i="7"/>
  <c r="H73" i="7" s="1"/>
  <c r="G74" i="7"/>
  <c r="D74" i="7"/>
  <c r="L73" i="7"/>
  <c r="I73" i="7"/>
  <c r="E73" i="7"/>
  <c r="D73" i="7"/>
  <c r="C73" i="7"/>
  <c r="G73" i="7" s="1"/>
  <c r="B73" i="7"/>
  <c r="K72" i="7"/>
  <c r="H72" i="7"/>
  <c r="G72" i="7"/>
  <c r="D72" i="7"/>
  <c r="K71" i="7"/>
  <c r="H71" i="7"/>
  <c r="G71" i="7"/>
  <c r="D71" i="7"/>
  <c r="D69" i="7" s="1"/>
  <c r="K70" i="7"/>
  <c r="K69" i="7" s="1"/>
  <c r="H70" i="7"/>
  <c r="H69" i="7" s="1"/>
  <c r="G70" i="7"/>
  <c r="D70" i="7"/>
  <c r="L69" i="7"/>
  <c r="I69" i="7"/>
  <c r="G69" i="7"/>
  <c r="E69" i="7"/>
  <c r="C69" i="7"/>
  <c r="B69" i="7"/>
  <c r="L68" i="7"/>
  <c r="K68" i="7"/>
  <c r="K65" i="7" s="1"/>
  <c r="G68" i="7"/>
  <c r="L67" i="7"/>
  <c r="K67" i="7"/>
  <c r="G67" i="7"/>
  <c r="G65" i="7" s="1"/>
  <c r="L66" i="7"/>
  <c r="K66" i="7"/>
  <c r="G66" i="7"/>
  <c r="L65" i="7"/>
  <c r="I65" i="7"/>
  <c r="H65" i="7"/>
  <c r="E65" i="7"/>
  <c r="D65" i="7"/>
  <c r="C65" i="7"/>
  <c r="B65" i="7"/>
  <c r="K64" i="7"/>
  <c r="H64" i="7"/>
  <c r="H63" i="7" s="1"/>
  <c r="G64" i="7"/>
  <c r="D64" i="7"/>
  <c r="D63" i="7" s="1"/>
  <c r="L63" i="7"/>
  <c r="K63" i="7"/>
  <c r="I63" i="7"/>
  <c r="E63" i="7"/>
  <c r="C63" i="7"/>
  <c r="G63" i="7" s="1"/>
  <c r="B63" i="7"/>
  <c r="K62" i="7"/>
  <c r="H62" i="7"/>
  <c r="G62" i="7"/>
  <c r="D62" i="7"/>
  <c r="D60" i="7" s="1"/>
  <c r="K61" i="7"/>
  <c r="H61" i="7"/>
  <c r="G61" i="7"/>
  <c r="D61" i="7"/>
  <c r="L60" i="7"/>
  <c r="I60" i="7"/>
  <c r="H60" i="7"/>
  <c r="E60" i="7"/>
  <c r="C60" i="7"/>
  <c r="G60" i="7" s="1"/>
  <c r="B60" i="7"/>
  <c r="K59" i="7"/>
  <c r="H59" i="7"/>
  <c r="G59" i="7"/>
  <c r="D59" i="7"/>
  <c r="D57" i="7" s="1"/>
  <c r="K58" i="7"/>
  <c r="H58" i="7"/>
  <c r="H57" i="7" s="1"/>
  <c r="G58" i="7"/>
  <c r="D58" i="7"/>
  <c r="L57" i="7"/>
  <c r="I57" i="7"/>
  <c r="K57" i="7" s="1"/>
  <c r="E57" i="7"/>
  <c r="C57" i="7"/>
  <c r="G57" i="7" s="1"/>
  <c r="B57" i="7"/>
  <c r="K56" i="7"/>
  <c r="H56" i="7"/>
  <c r="G56" i="7"/>
  <c r="D56" i="7"/>
  <c r="K55" i="7"/>
  <c r="H55" i="7"/>
  <c r="G55" i="7"/>
  <c r="D55" i="7"/>
  <c r="K54" i="7"/>
  <c r="H54" i="7"/>
  <c r="G54" i="7"/>
  <c r="D54" i="7"/>
  <c r="K53" i="7"/>
  <c r="H53" i="7"/>
  <c r="G53" i="7"/>
  <c r="D53" i="7"/>
  <c r="K52" i="7"/>
  <c r="K48" i="7" s="1"/>
  <c r="H52" i="7"/>
  <c r="G52" i="7"/>
  <c r="D52" i="7"/>
  <c r="K51" i="7"/>
  <c r="H51" i="7"/>
  <c r="G51" i="7"/>
  <c r="D51" i="7"/>
  <c r="K50" i="7"/>
  <c r="H50" i="7"/>
  <c r="G50" i="7"/>
  <c r="G48" i="7" s="1"/>
  <c r="D50" i="7"/>
  <c r="K49" i="7"/>
  <c r="H49" i="7"/>
  <c r="H48" i="7" s="1"/>
  <c r="G49" i="7"/>
  <c r="D49" i="7"/>
  <c r="L48" i="7"/>
  <c r="I48" i="7"/>
  <c r="E48" i="7"/>
  <c r="D48" i="7"/>
  <c r="C48" i="7"/>
  <c r="B48" i="7"/>
  <c r="K47" i="7"/>
  <c r="H47" i="7"/>
  <c r="G47" i="7"/>
  <c r="D47" i="7"/>
  <c r="D46" i="7" s="1"/>
  <c r="L46" i="7"/>
  <c r="K46" i="7"/>
  <c r="I46" i="7"/>
  <c r="H46" i="7"/>
  <c r="E46" i="7"/>
  <c r="G46" i="7" s="1"/>
  <c r="C46" i="7"/>
  <c r="B46" i="7"/>
  <c r="K45" i="7"/>
  <c r="H45" i="7"/>
  <c r="H37" i="7" s="1"/>
  <c r="G45" i="7"/>
  <c r="D45" i="7"/>
  <c r="K44" i="7"/>
  <c r="K37" i="7" s="1"/>
  <c r="H44" i="7"/>
  <c r="G44" i="7"/>
  <c r="D44" i="7"/>
  <c r="D37" i="7" s="1"/>
  <c r="K43" i="7"/>
  <c r="H43" i="7"/>
  <c r="G43" i="7"/>
  <c r="D43" i="7"/>
  <c r="K42" i="7"/>
  <c r="H42" i="7"/>
  <c r="G42" i="7"/>
  <c r="D42" i="7"/>
  <c r="K41" i="7"/>
  <c r="H41" i="7"/>
  <c r="G41" i="7"/>
  <c r="G37" i="7" s="1"/>
  <c r="D41" i="7"/>
  <c r="K40" i="7"/>
  <c r="H40" i="7"/>
  <c r="G40" i="7"/>
  <c r="D40" i="7"/>
  <c r="K39" i="7"/>
  <c r="H39" i="7"/>
  <c r="G39" i="7"/>
  <c r="D39" i="7"/>
  <c r="K38" i="7"/>
  <c r="H38" i="7"/>
  <c r="G38" i="7"/>
  <c r="D38" i="7"/>
  <c r="L37" i="7"/>
  <c r="I37" i="7"/>
  <c r="E37" i="7"/>
  <c r="C37" i="7"/>
  <c r="B37" i="7"/>
  <c r="K36" i="7"/>
  <c r="H36" i="7"/>
  <c r="G36" i="7"/>
  <c r="D36" i="7"/>
  <c r="K35" i="7"/>
  <c r="H35" i="7"/>
  <c r="G35" i="7"/>
  <c r="D35" i="7"/>
  <c r="K34" i="7"/>
  <c r="H34" i="7"/>
  <c r="H33" i="7" s="1"/>
  <c r="G34" i="7"/>
  <c r="D34" i="7"/>
  <c r="D33" i="7" s="1"/>
  <c r="L33" i="7"/>
  <c r="I33" i="7"/>
  <c r="E33" i="7"/>
  <c r="C33" i="7"/>
  <c r="K33" i="7" s="1"/>
  <c r="B33" i="7"/>
  <c r="K32" i="7"/>
  <c r="H32" i="7"/>
  <c r="G32" i="7"/>
  <c r="D32" i="7"/>
  <c r="K31" i="7"/>
  <c r="H31" i="7"/>
  <c r="G31" i="7"/>
  <c r="D31" i="7"/>
  <c r="K30" i="7"/>
  <c r="H30" i="7"/>
  <c r="G30" i="7"/>
  <c r="D30" i="7"/>
  <c r="K29" i="7"/>
  <c r="H29" i="7"/>
  <c r="H27" i="7" s="1"/>
  <c r="G29" i="7"/>
  <c r="D29" i="7"/>
  <c r="K28" i="7"/>
  <c r="H28" i="7"/>
  <c r="G28" i="7"/>
  <c r="D28" i="7"/>
  <c r="D27" i="7" s="1"/>
  <c r="L27" i="7"/>
  <c r="I27" i="7"/>
  <c r="G27" i="7"/>
  <c r="E27" i="7"/>
  <c r="C27" i="7"/>
  <c r="K27" i="7" s="1"/>
  <c r="B27" i="7"/>
  <c r="K26" i="7"/>
  <c r="H26" i="7"/>
  <c r="G26" i="7"/>
  <c r="D26" i="7"/>
  <c r="K25" i="7"/>
  <c r="K24" i="7" s="1"/>
  <c r="H25" i="7"/>
  <c r="H24" i="7" s="1"/>
  <c r="G25" i="7"/>
  <c r="G24" i="7" s="1"/>
  <c r="D25" i="7"/>
  <c r="D24" i="7" s="1"/>
  <c r="L24" i="7"/>
  <c r="I24" i="7"/>
  <c r="E24" i="7"/>
  <c r="C24" i="7"/>
  <c r="B24" i="7"/>
  <c r="K23" i="7"/>
  <c r="H23" i="7"/>
  <c r="G23" i="7"/>
  <c r="D23" i="7"/>
  <c r="K22" i="7"/>
  <c r="H22" i="7"/>
  <c r="G22" i="7"/>
  <c r="D22" i="7"/>
  <c r="K21" i="7"/>
  <c r="H21" i="7"/>
  <c r="H20" i="7" s="1"/>
  <c r="G21" i="7"/>
  <c r="G20" i="7" s="1"/>
  <c r="D21" i="7"/>
  <c r="D20" i="7" s="1"/>
  <c r="L20" i="7"/>
  <c r="K20" i="7"/>
  <c r="I20" i="7"/>
  <c r="E20" i="7"/>
  <c r="C20" i="7"/>
  <c r="B20" i="7"/>
  <c r="K19" i="7"/>
  <c r="H19" i="7"/>
  <c r="H18" i="7" s="1"/>
  <c r="G19" i="7"/>
  <c r="D19" i="7"/>
  <c r="D18" i="7" s="1"/>
  <c r="L18" i="7"/>
  <c r="L17" i="7" s="1"/>
  <c r="K18" i="7"/>
  <c r="I18" i="7"/>
  <c r="E18" i="7"/>
  <c r="E17" i="7" s="1"/>
  <c r="C18" i="7"/>
  <c r="C17" i="7" s="1"/>
  <c r="B18" i="7"/>
  <c r="B17" i="7" s="1"/>
  <c r="B86" i="7" l="1"/>
  <c r="G85" i="7"/>
  <c r="D17" i="7"/>
  <c r="D86" i="7" s="1"/>
  <c r="H17" i="7"/>
  <c r="H86" i="7" s="1"/>
  <c r="G17" i="7"/>
  <c r="C86" i="7"/>
  <c r="E86" i="7"/>
  <c r="F17" i="7" s="1"/>
  <c r="K73" i="7"/>
  <c r="G81" i="7"/>
  <c r="K75" i="7"/>
  <c r="G33" i="7"/>
  <c r="L85" i="7"/>
  <c r="L86" i="7" s="1"/>
  <c r="K60" i="7"/>
  <c r="G18" i="7"/>
  <c r="K85" i="7"/>
  <c r="I17" i="7"/>
  <c r="F18" i="7" l="1"/>
  <c r="F85" i="7"/>
  <c r="G86" i="7"/>
  <c r="F75" i="7"/>
  <c r="F60" i="7"/>
  <c r="F63" i="7"/>
  <c r="F57" i="7"/>
  <c r="F77" i="7"/>
  <c r="I86" i="7"/>
  <c r="F83" i="7"/>
  <c r="F58" i="7"/>
  <c r="F39" i="7"/>
  <c r="F30" i="7"/>
  <c r="F21" i="7"/>
  <c r="F66" i="7"/>
  <c r="F19" i="7"/>
  <c r="F27" i="7"/>
  <c r="F71" i="7"/>
  <c r="F56" i="7"/>
  <c r="F64" i="7"/>
  <c r="F62" i="7"/>
  <c r="F53" i="7"/>
  <c r="F44" i="7"/>
  <c r="F86" i="7"/>
  <c r="F82" i="7"/>
  <c r="F80" i="7"/>
  <c r="F70" i="7"/>
  <c r="F55" i="7"/>
  <c r="F38" i="7"/>
  <c r="F29" i="7"/>
  <c r="F31" i="7"/>
  <c r="F33" i="7"/>
  <c r="F35" i="7"/>
  <c r="F26" i="7"/>
  <c r="F51" i="7"/>
  <c r="F34" i="7"/>
  <c r="F25" i="7"/>
  <c r="F78" i="7"/>
  <c r="F68" i="7"/>
  <c r="F36" i="7"/>
  <c r="F40" i="7"/>
  <c r="F47" i="7"/>
  <c r="F50" i="7"/>
  <c r="F76" i="7"/>
  <c r="F61" i="7"/>
  <c r="F52" i="7"/>
  <c r="F43" i="7"/>
  <c r="F22" i="7"/>
  <c r="F79" i="7"/>
  <c r="F41" i="7"/>
  <c r="F84" i="7"/>
  <c r="F74" i="7"/>
  <c r="F59" i="7"/>
  <c r="F42" i="7"/>
  <c r="F32" i="7"/>
  <c r="F72" i="7"/>
  <c r="F49" i="7"/>
  <c r="F23" i="7"/>
  <c r="F67" i="7"/>
  <c r="F54" i="7"/>
  <c r="F45" i="7"/>
  <c r="F28" i="7"/>
  <c r="K17" i="7"/>
  <c r="K86" i="7" s="1"/>
  <c r="F46" i="7"/>
  <c r="F81" i="7"/>
  <c r="F73" i="7"/>
  <c r="F24" i="7" l="1"/>
  <c r="F20" i="7"/>
  <c r="F69" i="7"/>
  <c r="F48" i="7"/>
  <c r="J66" i="7"/>
  <c r="J62" i="7"/>
  <c r="J53" i="7"/>
  <c r="J44" i="7"/>
  <c r="J25" i="7"/>
  <c r="J32" i="7"/>
  <c r="J82" i="7"/>
  <c r="J55" i="7"/>
  <c r="J34" i="7"/>
  <c r="J50" i="7"/>
  <c r="J41" i="7"/>
  <c r="J23" i="7"/>
  <c r="J70" i="7"/>
  <c r="J38" i="7"/>
  <c r="J29" i="7"/>
  <c r="J78" i="7"/>
  <c r="J86" i="7"/>
  <c r="J76" i="7"/>
  <c r="J68" i="7"/>
  <c r="J61" i="7"/>
  <c r="J52" i="7"/>
  <c r="J43" i="7"/>
  <c r="J21" i="7"/>
  <c r="J84" i="7"/>
  <c r="J74" i="7"/>
  <c r="J59" i="7"/>
  <c r="J42" i="7"/>
  <c r="J39" i="7"/>
  <c r="J72" i="7"/>
  <c r="J49" i="7"/>
  <c r="J40" i="7"/>
  <c r="J31" i="7"/>
  <c r="J22" i="7"/>
  <c r="J28" i="7"/>
  <c r="J35" i="7"/>
  <c r="J26" i="7"/>
  <c r="J56" i="7"/>
  <c r="J64" i="7"/>
  <c r="J19" i="7"/>
  <c r="J47" i="7"/>
  <c r="J30" i="7"/>
  <c r="J80" i="7"/>
  <c r="J54" i="7"/>
  <c r="J45" i="7"/>
  <c r="J77" i="7"/>
  <c r="J51" i="7"/>
  <c r="J71" i="7"/>
  <c r="J67" i="7"/>
  <c r="J83" i="7"/>
  <c r="J58" i="7"/>
  <c r="J36" i="7"/>
  <c r="J73" i="7"/>
  <c r="J57" i="7"/>
  <c r="J33" i="7"/>
  <c r="J79" i="7"/>
  <c r="J27" i="7"/>
  <c r="J63" i="7"/>
  <c r="J75" i="7"/>
  <c r="J18" i="7"/>
  <c r="J85" i="7"/>
  <c r="J60" i="7"/>
  <c r="J81" i="7"/>
  <c r="J46" i="7"/>
  <c r="J17" i="7"/>
  <c r="F65" i="7"/>
  <c r="F37" i="7"/>
  <c r="J69" i="7" l="1"/>
  <c r="J20" i="7"/>
  <c r="J24" i="7"/>
  <c r="J37" i="7"/>
  <c r="J65" i="7"/>
  <c r="J48" i="7"/>
  <c r="I125" i="6" l="1"/>
  <c r="F125" i="6"/>
  <c r="K121" i="6"/>
  <c r="I121" i="6"/>
  <c r="G121" i="6"/>
  <c r="F121" i="6"/>
  <c r="D121" i="6"/>
  <c r="K120" i="6"/>
  <c r="I120" i="6"/>
  <c r="I119" i="6" s="1"/>
  <c r="G120" i="6"/>
  <c r="G119" i="6" s="1"/>
  <c r="F120" i="6"/>
  <c r="F119" i="6" s="1"/>
  <c r="D120" i="6"/>
  <c r="D119" i="6" s="1"/>
  <c r="K119" i="6"/>
  <c r="J119" i="6"/>
  <c r="H119" i="6"/>
  <c r="H115" i="6" s="1"/>
  <c r="E119" i="6"/>
  <c r="C119" i="6"/>
  <c r="B119" i="6"/>
  <c r="K118" i="6"/>
  <c r="I118" i="6"/>
  <c r="G118" i="6"/>
  <c r="F118" i="6"/>
  <c r="D118" i="6"/>
  <c r="K117" i="6"/>
  <c r="K116" i="6" s="1"/>
  <c r="K115" i="6" s="1"/>
  <c r="I117" i="6"/>
  <c r="I116" i="6" s="1"/>
  <c r="G117" i="6"/>
  <c r="G116" i="6" s="1"/>
  <c r="G115" i="6" s="1"/>
  <c r="F117" i="6"/>
  <c r="F116" i="6" s="1"/>
  <c r="D117" i="6"/>
  <c r="D116" i="6" s="1"/>
  <c r="J116" i="6"/>
  <c r="H116" i="6"/>
  <c r="E116" i="6"/>
  <c r="C116" i="6"/>
  <c r="C115" i="6" s="1"/>
  <c r="B116" i="6"/>
  <c r="B115" i="6" s="1"/>
  <c r="J115" i="6"/>
  <c r="E115" i="6"/>
  <c r="K113" i="6"/>
  <c r="I113" i="6"/>
  <c r="F113" i="6"/>
  <c r="K112" i="6"/>
  <c r="I112" i="6"/>
  <c r="G112" i="6"/>
  <c r="F112" i="6"/>
  <c r="D112" i="6"/>
  <c r="K111" i="6"/>
  <c r="G111" i="6"/>
  <c r="F111" i="6"/>
  <c r="D111" i="6"/>
  <c r="D108" i="6" s="1"/>
  <c r="D103" i="6" s="1"/>
  <c r="D114" i="6" s="1"/>
  <c r="K110" i="6"/>
  <c r="I110" i="6"/>
  <c r="I108" i="6" s="1"/>
  <c r="G110" i="6"/>
  <c r="G108" i="6" s="1"/>
  <c r="F110" i="6"/>
  <c r="D110" i="6"/>
  <c r="K109" i="6"/>
  <c r="K108" i="6" s="1"/>
  <c r="F109" i="6"/>
  <c r="F108" i="6" s="1"/>
  <c r="J108" i="6"/>
  <c r="H108" i="6"/>
  <c r="E108" i="6"/>
  <c r="C108" i="6"/>
  <c r="C103" i="6" s="1"/>
  <c r="C114" i="6" s="1"/>
  <c r="C122" i="6" s="1"/>
  <c r="B108" i="6"/>
  <c r="K107" i="6"/>
  <c r="I107" i="6"/>
  <c r="I104" i="6" s="1"/>
  <c r="I103" i="6" s="1"/>
  <c r="I114" i="6" s="1"/>
  <c r="F107" i="6"/>
  <c r="K106" i="6"/>
  <c r="K104" i="6" s="1"/>
  <c r="K103" i="6" s="1"/>
  <c r="K114" i="6" s="1"/>
  <c r="K122" i="6" s="1"/>
  <c r="K124" i="6" s="1"/>
  <c r="I106" i="6"/>
  <c r="G106" i="6"/>
  <c r="G104" i="6" s="1"/>
  <c r="G103" i="6" s="1"/>
  <c r="G114" i="6" s="1"/>
  <c r="F106" i="6"/>
  <c r="D106" i="6"/>
  <c r="K105" i="6"/>
  <c r="I105" i="6"/>
  <c r="F105" i="6"/>
  <c r="J104" i="6"/>
  <c r="J103" i="6" s="1"/>
  <c r="J114" i="6" s="1"/>
  <c r="J122" i="6" s="1"/>
  <c r="J124" i="6" s="1"/>
  <c r="H104" i="6"/>
  <c r="H103" i="6" s="1"/>
  <c r="H114" i="6" s="1"/>
  <c r="F104" i="6"/>
  <c r="F103" i="6" s="1"/>
  <c r="F114" i="6" s="1"/>
  <c r="E104" i="6"/>
  <c r="E103" i="6" s="1"/>
  <c r="E114" i="6" s="1"/>
  <c r="E122" i="6" s="1"/>
  <c r="E124" i="6" s="1"/>
  <c r="D104" i="6"/>
  <c r="C104" i="6"/>
  <c r="B104" i="6"/>
  <c r="B103" i="6"/>
  <c r="B114" i="6" s="1"/>
  <c r="B122" i="6" s="1"/>
  <c r="B124" i="6" s="1"/>
  <c r="F65" i="6"/>
  <c r="C65" i="6"/>
  <c r="H61" i="6"/>
  <c r="G61" i="6"/>
  <c r="E61" i="6"/>
  <c r="D61" i="6"/>
  <c r="H60" i="6"/>
  <c r="G60" i="6"/>
  <c r="E60" i="6"/>
  <c r="D60" i="6"/>
  <c r="F59" i="6"/>
  <c r="G59" i="6" s="1"/>
  <c r="D59" i="6"/>
  <c r="E59" i="6" s="1"/>
  <c r="C59" i="6"/>
  <c r="H59" i="6" s="1"/>
  <c r="B59" i="6"/>
  <c r="B55" i="6" s="1"/>
  <c r="H58" i="6"/>
  <c r="G58" i="6"/>
  <c r="D58" i="6"/>
  <c r="E58" i="6" s="1"/>
  <c r="H57" i="6"/>
  <c r="G57" i="6"/>
  <c r="D57" i="6"/>
  <c r="E57" i="6" s="1"/>
  <c r="F56" i="6"/>
  <c r="G56" i="6" s="1"/>
  <c r="C56" i="6"/>
  <c r="C55" i="6" s="1"/>
  <c r="B56" i="6"/>
  <c r="F55" i="6"/>
  <c r="H53" i="6"/>
  <c r="G53" i="6"/>
  <c r="E53" i="6"/>
  <c r="H52" i="6"/>
  <c r="G52" i="6"/>
  <c r="E52" i="6"/>
  <c r="H51" i="6"/>
  <c r="F51" i="6"/>
  <c r="G51" i="6" s="1"/>
  <c r="D51" i="6"/>
  <c r="E51" i="6" s="1"/>
  <c r="C51" i="6"/>
  <c r="B51" i="6"/>
  <c r="H50" i="6"/>
  <c r="G50" i="6"/>
  <c r="E50" i="6"/>
  <c r="H49" i="6"/>
  <c r="G49" i="6"/>
  <c r="E49" i="6"/>
  <c r="B49" i="6"/>
  <c r="B48" i="6" s="1"/>
  <c r="F48" i="6"/>
  <c r="F42" i="6" s="1"/>
  <c r="G42" i="6" s="1"/>
  <c r="D48" i="6"/>
  <c r="E48" i="6" s="1"/>
  <c r="C48" i="6"/>
  <c r="H48" i="6" s="1"/>
  <c r="H47" i="6"/>
  <c r="G47" i="6"/>
  <c r="E47" i="6"/>
  <c r="H46" i="6"/>
  <c r="G46" i="6"/>
  <c r="E46" i="6"/>
  <c r="F45" i="6"/>
  <c r="G45" i="6" s="1"/>
  <c r="D45" i="6"/>
  <c r="D42" i="6" s="1"/>
  <c r="C45" i="6"/>
  <c r="H45" i="6" s="1"/>
  <c r="B45" i="6"/>
  <c r="H44" i="6"/>
  <c r="G44" i="6"/>
  <c r="E44" i="6"/>
  <c r="F43" i="6"/>
  <c r="G43" i="6" s="1"/>
  <c r="C43" i="6"/>
  <c r="H43" i="6" s="1"/>
  <c r="B43" i="6"/>
  <c r="B42" i="6" s="1"/>
  <c r="C42" i="6"/>
  <c r="C20" i="6" s="1"/>
  <c r="C54" i="6" s="1"/>
  <c r="F41" i="6"/>
  <c r="H41" i="6" s="1"/>
  <c r="E41" i="6"/>
  <c r="F40" i="6"/>
  <c r="H40" i="6" s="1"/>
  <c r="E40" i="6"/>
  <c r="H39" i="6"/>
  <c r="G39" i="6"/>
  <c r="E39" i="6"/>
  <c r="E38" i="6"/>
  <c r="D38" i="6"/>
  <c r="C38" i="6"/>
  <c r="B38" i="6"/>
  <c r="H37" i="6"/>
  <c r="H34" i="6" s="1"/>
  <c r="G37" i="6"/>
  <c r="E37" i="6"/>
  <c r="H36" i="6"/>
  <c r="G36" i="6"/>
  <c r="E36" i="6"/>
  <c r="H35" i="6"/>
  <c r="G35" i="6"/>
  <c r="E35" i="6"/>
  <c r="F34" i="6"/>
  <c r="G34" i="6" s="1"/>
  <c r="E34" i="6"/>
  <c r="D34" i="6"/>
  <c r="C34" i="6"/>
  <c r="B34" i="6"/>
  <c r="H33" i="6"/>
  <c r="H32" i="6" s="1"/>
  <c r="G33" i="6"/>
  <c r="E33" i="6"/>
  <c r="F32" i="6"/>
  <c r="G32" i="6" s="1"/>
  <c r="D32" i="6"/>
  <c r="C32" i="6"/>
  <c r="E32" i="6" s="1"/>
  <c r="B32" i="6"/>
  <c r="H31" i="6"/>
  <c r="G31" i="6"/>
  <c r="E31" i="6"/>
  <c r="H30" i="6"/>
  <c r="G30" i="6"/>
  <c r="E30" i="6"/>
  <c r="H29" i="6"/>
  <c r="F29" i="6"/>
  <c r="G29" i="6" s="1"/>
  <c r="D29" i="6"/>
  <c r="E29" i="6" s="1"/>
  <c r="C29" i="6"/>
  <c r="B29" i="6"/>
  <c r="B21" i="6" s="1"/>
  <c r="H28" i="6"/>
  <c r="G28" i="6"/>
  <c r="E28" i="6"/>
  <c r="H27" i="6"/>
  <c r="G27" i="6"/>
  <c r="E27" i="6"/>
  <c r="F26" i="6"/>
  <c r="H26" i="6" s="1"/>
  <c r="E26" i="6"/>
  <c r="D26" i="6"/>
  <c r="C26" i="6"/>
  <c r="B26" i="6"/>
  <c r="H25" i="6"/>
  <c r="G25" i="6"/>
  <c r="E25" i="6"/>
  <c r="H24" i="6"/>
  <c r="G24" i="6"/>
  <c r="E24" i="6"/>
  <c r="H23" i="6"/>
  <c r="G23" i="6"/>
  <c r="E23" i="6"/>
  <c r="F22" i="6"/>
  <c r="H22" i="6" s="1"/>
  <c r="E22" i="6"/>
  <c r="D22" i="6"/>
  <c r="C22" i="6"/>
  <c r="B22" i="6"/>
  <c r="D21" i="6"/>
  <c r="E21" i="6" s="1"/>
  <c r="C21" i="6"/>
  <c r="F115" i="6" l="1"/>
  <c r="I115" i="6"/>
  <c r="F122" i="6"/>
  <c r="C124" i="6"/>
  <c r="H122" i="6"/>
  <c r="D115" i="6"/>
  <c r="D122" i="6" s="1"/>
  <c r="D124" i="6" s="1"/>
  <c r="B20" i="6"/>
  <c r="B54" i="6" s="1"/>
  <c r="B62" i="6" s="1"/>
  <c r="B64" i="6" s="1"/>
  <c r="G55" i="6"/>
  <c r="H55" i="6"/>
  <c r="D20" i="6"/>
  <c r="E42" i="6"/>
  <c r="H21" i="6"/>
  <c r="H20" i="6" s="1"/>
  <c r="C62" i="6"/>
  <c r="G122" i="6"/>
  <c r="G124" i="6" s="1"/>
  <c r="F38" i="6"/>
  <c r="G48" i="6"/>
  <c r="E45" i="6"/>
  <c r="H42" i="6"/>
  <c r="D56" i="6"/>
  <c r="E43" i="6"/>
  <c r="G40" i="6"/>
  <c r="F21" i="6"/>
  <c r="H56" i="6"/>
  <c r="G41" i="6"/>
  <c r="G26" i="6"/>
  <c r="G22" i="6"/>
  <c r="C64" i="6" l="1"/>
  <c r="E20" i="6"/>
  <c r="D54" i="6"/>
  <c r="F20" i="6"/>
  <c r="G21" i="6"/>
  <c r="E56" i="6"/>
  <c r="D55" i="6"/>
  <c r="E55" i="6" s="1"/>
  <c r="I122" i="6"/>
  <c r="H38" i="6"/>
  <c r="G38" i="6"/>
  <c r="F54" i="6" l="1"/>
  <c r="G20" i="6"/>
  <c r="E54" i="6"/>
  <c r="D62" i="6"/>
  <c r="D64" i="6" l="1"/>
  <c r="E64" i="6" s="1"/>
  <c r="E62" i="6"/>
  <c r="G54" i="6"/>
  <c r="F62" i="6"/>
  <c r="H54" i="6"/>
  <c r="F64" i="6" l="1"/>
  <c r="G62" i="6"/>
  <c r="H62" i="6"/>
  <c r="G64" i="6" l="1"/>
  <c r="H123" i="6"/>
  <c r="H124" i="6" s="1"/>
  <c r="H64" i="6"/>
  <c r="L39" i="5" l="1"/>
  <c r="F39" i="5"/>
  <c r="M39" i="5" s="1"/>
  <c r="M38" i="5"/>
  <c r="L38" i="5"/>
  <c r="F38" i="5"/>
  <c r="K37" i="5"/>
  <c r="J37" i="5"/>
  <c r="L37" i="5" s="1"/>
  <c r="I37" i="5"/>
  <c r="H37" i="5"/>
  <c r="G37" i="5"/>
  <c r="E37" i="5"/>
  <c r="D37" i="5"/>
  <c r="C37" i="5"/>
  <c r="B37" i="5"/>
  <c r="F37" i="5" s="1"/>
  <c r="M37" i="5" s="1"/>
  <c r="L36" i="5"/>
  <c r="M36" i="5" s="1"/>
  <c r="F36" i="5"/>
  <c r="L35" i="5"/>
  <c r="F35" i="5"/>
  <c r="M35" i="5" s="1"/>
  <c r="L34" i="5"/>
  <c r="F34" i="5"/>
  <c r="M34" i="5" s="1"/>
  <c r="K33" i="5"/>
  <c r="J33" i="5"/>
  <c r="J32" i="5" s="1"/>
  <c r="J40" i="5" s="1"/>
  <c r="I33" i="5"/>
  <c r="I32" i="5" s="1"/>
  <c r="I40" i="5" s="1"/>
  <c r="H33" i="5"/>
  <c r="H32" i="5" s="1"/>
  <c r="H40" i="5" s="1"/>
  <c r="G33" i="5"/>
  <c r="L33" i="5" s="1"/>
  <c r="E33" i="5"/>
  <c r="F33" i="5" s="1"/>
  <c r="D33" i="5"/>
  <c r="C33" i="5"/>
  <c r="B33" i="5"/>
  <c r="K32" i="5"/>
  <c r="K40" i="5" s="1"/>
  <c r="D32" i="5"/>
  <c r="D40" i="5" s="1"/>
  <c r="C32" i="5"/>
  <c r="C40" i="5" s="1"/>
  <c r="B32" i="5"/>
  <c r="L24" i="5"/>
  <c r="F24" i="5"/>
  <c r="M24" i="5" s="1"/>
  <c r="L23" i="5"/>
  <c r="M23" i="5" s="1"/>
  <c r="F23" i="5"/>
  <c r="K22" i="5"/>
  <c r="K17" i="5" s="1"/>
  <c r="K25" i="5" s="1"/>
  <c r="J22" i="5"/>
  <c r="I22" i="5"/>
  <c r="I17" i="5" s="1"/>
  <c r="I25" i="5" s="1"/>
  <c r="H22" i="5"/>
  <c r="L22" i="5" s="1"/>
  <c r="E22" i="5"/>
  <c r="D22" i="5"/>
  <c r="C22" i="5"/>
  <c r="B22" i="5"/>
  <c r="F22" i="5" s="1"/>
  <c r="M22" i="5" s="1"/>
  <c r="L21" i="5"/>
  <c r="C21" i="5"/>
  <c r="C18" i="5" s="1"/>
  <c r="M20" i="5"/>
  <c r="L20" i="5"/>
  <c r="F20" i="5"/>
  <c r="L19" i="5"/>
  <c r="F19" i="5"/>
  <c r="M19" i="5" s="1"/>
  <c r="K18" i="5"/>
  <c r="J18" i="5"/>
  <c r="I18" i="5"/>
  <c r="H18" i="5"/>
  <c r="H17" i="5" s="1"/>
  <c r="H25" i="5" s="1"/>
  <c r="G18" i="5"/>
  <c r="L18" i="5" s="1"/>
  <c r="E18" i="5"/>
  <c r="E17" i="5" s="1"/>
  <c r="E25" i="5" s="1"/>
  <c r="D18" i="5"/>
  <c r="D17" i="5" s="1"/>
  <c r="D25" i="5" s="1"/>
  <c r="B18" i="5"/>
  <c r="J17" i="5"/>
  <c r="J25" i="5" s="1"/>
  <c r="B17" i="5"/>
  <c r="F18" i="5" l="1"/>
  <c r="M18" i="5" s="1"/>
  <c r="C17" i="5"/>
  <c r="C25" i="5" s="1"/>
  <c r="F17" i="5"/>
  <c r="M33" i="5"/>
  <c r="E32" i="5"/>
  <c r="E40" i="5" s="1"/>
  <c r="B40" i="5"/>
  <c r="F40" i="5" s="1"/>
  <c r="B25" i="5"/>
  <c r="F25" i="5" s="1"/>
  <c r="G32" i="5"/>
  <c r="G17" i="5"/>
  <c r="F21" i="5"/>
  <c r="M21" i="5" s="1"/>
  <c r="L17" i="5" l="1"/>
  <c r="M17" i="5" s="1"/>
  <c r="G25" i="5"/>
  <c r="L25" i="5" s="1"/>
  <c r="M25" i="5"/>
  <c r="L32" i="5"/>
  <c r="G40" i="5"/>
  <c r="L40" i="5" s="1"/>
  <c r="F32" i="5"/>
  <c r="M32" i="5" s="1"/>
  <c r="M40" i="5"/>
  <c r="B36" i="4" l="1"/>
  <c r="B35" i="4"/>
  <c r="C34" i="4"/>
  <c r="B31" i="4"/>
  <c r="B30" i="4"/>
  <c r="C29" i="4"/>
  <c r="B26" i="4"/>
  <c r="B25" i="4"/>
  <c r="C24" i="4"/>
  <c r="B21" i="4"/>
  <c r="B20" i="4"/>
  <c r="C19" i="4"/>
  <c r="B16" i="4"/>
  <c r="B15" i="4"/>
  <c r="B14" i="4"/>
  <c r="C13" i="4"/>
  <c r="B10" i="4"/>
  <c r="N45" i="3"/>
  <c r="N43" i="3"/>
  <c r="N41" i="3"/>
  <c r="N40" i="3"/>
  <c r="N39" i="3"/>
  <c r="N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36" i="3"/>
  <c r="N35" i="3"/>
  <c r="N34" i="3"/>
  <c r="N33" i="3"/>
  <c r="N32" i="3"/>
  <c r="N31" i="3"/>
  <c r="N30" i="3"/>
  <c r="N29" i="3"/>
  <c r="N28" i="3"/>
  <c r="N27" i="3" s="1"/>
  <c r="O27" i="3"/>
  <c r="M27" i="3"/>
  <c r="L27" i="3"/>
  <c r="K27" i="3"/>
  <c r="K15" i="3" s="1"/>
  <c r="K42" i="3" s="1"/>
  <c r="K44" i="3" s="1"/>
  <c r="K46" i="3" s="1"/>
  <c r="J27" i="3"/>
  <c r="I27" i="3"/>
  <c r="H27" i="3"/>
  <c r="G27" i="3"/>
  <c r="F27" i="3"/>
  <c r="E27" i="3"/>
  <c r="D27" i="3"/>
  <c r="C27" i="3"/>
  <c r="B27" i="3"/>
  <c r="N26" i="3"/>
  <c r="N25" i="3"/>
  <c r="N24" i="3"/>
  <c r="O23" i="3"/>
  <c r="O15" i="3" s="1"/>
  <c r="O42" i="3" s="1"/>
  <c r="O44" i="3" s="1"/>
  <c r="O46" i="3" s="1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N22" i="3"/>
  <c r="N21" i="3"/>
  <c r="N20" i="3"/>
  <c r="N19" i="3"/>
  <c r="N18" i="3"/>
  <c r="N17" i="3"/>
  <c r="N16" i="3" s="1"/>
  <c r="O16" i="3"/>
  <c r="M16" i="3"/>
  <c r="M15" i="3" s="1"/>
  <c r="M42" i="3" s="1"/>
  <c r="M44" i="3" s="1"/>
  <c r="M46" i="3" s="1"/>
  <c r="L16" i="3"/>
  <c r="L15" i="3" s="1"/>
  <c r="L42" i="3" s="1"/>
  <c r="L44" i="3" s="1"/>
  <c r="L46" i="3" s="1"/>
  <c r="K16" i="3"/>
  <c r="J16" i="3"/>
  <c r="J15" i="3" s="1"/>
  <c r="J42" i="3" s="1"/>
  <c r="J44" i="3" s="1"/>
  <c r="J46" i="3" s="1"/>
  <c r="I16" i="3"/>
  <c r="I15" i="3" s="1"/>
  <c r="I42" i="3" s="1"/>
  <c r="I44" i="3" s="1"/>
  <c r="I46" i="3" s="1"/>
  <c r="H16" i="3"/>
  <c r="H15" i="3" s="1"/>
  <c r="H42" i="3" s="1"/>
  <c r="H44" i="3" s="1"/>
  <c r="H46" i="3" s="1"/>
  <c r="G16" i="3"/>
  <c r="G15" i="3" s="1"/>
  <c r="G42" i="3" s="1"/>
  <c r="G44" i="3" s="1"/>
  <c r="G46" i="3" s="1"/>
  <c r="F16" i="3"/>
  <c r="F15" i="3" s="1"/>
  <c r="F42" i="3" s="1"/>
  <c r="F44" i="3" s="1"/>
  <c r="F46" i="3" s="1"/>
  <c r="E16" i="3"/>
  <c r="E15" i="3" s="1"/>
  <c r="E42" i="3" s="1"/>
  <c r="E44" i="3" s="1"/>
  <c r="E46" i="3" s="1"/>
  <c r="D16" i="3"/>
  <c r="C16" i="3"/>
  <c r="B16" i="3"/>
  <c r="B15" i="3" s="1"/>
  <c r="B42" i="3" s="1"/>
  <c r="B44" i="3" s="1"/>
  <c r="D15" i="3"/>
  <c r="D42" i="3" s="1"/>
  <c r="D44" i="3" s="1"/>
  <c r="D46" i="3" s="1"/>
  <c r="C15" i="3"/>
  <c r="C42" i="3" s="1"/>
  <c r="C44" i="3" s="1"/>
  <c r="C46" i="3" s="1"/>
  <c r="N44" i="3" l="1"/>
  <c r="B46" i="3"/>
  <c r="N46" i="3" s="1"/>
  <c r="N15" i="3"/>
  <c r="N42" i="3" s="1"/>
  <c r="L16" i="2" l="1"/>
  <c r="N28" i="2"/>
  <c r="M21" i="2"/>
  <c r="L21" i="2"/>
  <c r="M17" i="2"/>
  <c r="L17" i="2"/>
  <c r="M16" i="2"/>
  <c r="N26" i="2" l="1"/>
  <c r="N25" i="2"/>
  <c r="N24" i="2"/>
  <c r="N23" i="2"/>
  <c r="N21" i="2"/>
  <c r="N20" i="2"/>
  <c r="N19" i="2"/>
  <c r="N18" i="2"/>
  <c r="N17" i="2"/>
  <c r="N16" i="2"/>
  <c r="N15" i="2"/>
  <c r="N14" i="2"/>
  <c r="L22" i="2"/>
  <c r="M22" i="2"/>
  <c r="M28" i="2" s="1"/>
  <c r="L27" i="2"/>
  <c r="N27" i="2" s="1"/>
  <c r="M27" i="2"/>
  <c r="K22" i="2"/>
  <c r="K27" i="2"/>
  <c r="J22" i="2"/>
  <c r="J27" i="2"/>
  <c r="I21" i="2"/>
  <c r="H21" i="2"/>
  <c r="I17" i="2"/>
  <c r="I16" i="2"/>
  <c r="H17" i="2"/>
  <c r="H16" i="2"/>
  <c r="N22" i="2" l="1"/>
  <c r="L28" i="2"/>
  <c r="J28" i="2"/>
  <c r="K28" i="2"/>
  <c r="H22" i="2"/>
  <c r="I22" i="2"/>
  <c r="H27" i="2"/>
  <c r="I27" i="2"/>
  <c r="G22" i="2"/>
  <c r="F27" i="2"/>
  <c r="F22" i="2"/>
  <c r="G27" i="2"/>
  <c r="D27" i="2"/>
  <c r="E27" i="2"/>
  <c r="D22" i="2"/>
  <c r="E22" i="2"/>
  <c r="H28" i="2" l="1"/>
  <c r="I28" i="2"/>
  <c r="G28" i="2"/>
  <c r="F28" i="2"/>
  <c r="E28" i="2"/>
  <c r="D28" i="2"/>
  <c r="C21" i="2"/>
  <c r="B21" i="2"/>
  <c r="C17" i="2"/>
  <c r="B17" i="2"/>
  <c r="C16" i="2"/>
  <c r="B16" i="2"/>
  <c r="C27" i="2" l="1"/>
  <c r="B27" i="2"/>
  <c r="C22" i="2"/>
  <c r="B22" i="2"/>
  <c r="B28" i="2" l="1"/>
  <c r="C28" i="2"/>
</calcChain>
</file>

<file path=xl/sharedStrings.xml><?xml version="1.0" encoding="utf-8"?>
<sst xmlns="http://schemas.openxmlformats.org/spreadsheetml/2006/main" count="734" uniqueCount="442">
  <si>
    <t>DEPARTAMENTO DE ÁGUAS E ESGOTOS DE VALINHOS</t>
  </si>
  <si>
    <t>AUTARQUIA MUNICIPAL</t>
  </si>
  <si>
    <t>RELATÓRIO RESUMIDO DA EXECUÇÃO ORÇAMENTÁRIA</t>
  </si>
  <si>
    <t>ORÇAMENTOS FISCAL E DA SEGURIDADE SOCIAL</t>
  </si>
  <si>
    <t>TOTAL</t>
  </si>
  <si>
    <t>DESPESAS COM PESSOAL</t>
  </si>
  <si>
    <t>Totais:</t>
  </si>
  <si>
    <t>Despesas com Pessoal Ativo</t>
  </si>
  <si>
    <t>Mão-de-obra terceirizada</t>
  </si>
  <si>
    <t>Encargos Sociais</t>
  </si>
  <si>
    <t>Inativos/Pens</t>
  </si>
  <si>
    <t>Pensionistas</t>
  </si>
  <si>
    <t>Outros Benef. Prev.(S.Fam.)</t>
  </si>
  <si>
    <t>Sentenças Judiciais do período</t>
  </si>
  <si>
    <t>Outras despesas com pessoal</t>
  </si>
  <si>
    <t>Subtotal</t>
  </si>
  <si>
    <t>Indenização por demissão</t>
  </si>
  <si>
    <t>Incentivos à demissão voluntária</t>
  </si>
  <si>
    <t>Decisão Judicial de compet. Anterior</t>
  </si>
  <si>
    <t>Inativos (custeio recursos)</t>
  </si>
  <si>
    <t>DEMONSTRATIVO DA DESPESAS COM PESSOAL</t>
  </si>
  <si>
    <t>RENATO CARDOSO</t>
  </si>
  <si>
    <t>JOEL MARCELO SABALLO</t>
  </si>
  <si>
    <t>Divisão de Contabilidade e Orçamento</t>
  </si>
  <si>
    <t>Departamento Financeiro</t>
  </si>
  <si>
    <t>Diretor</t>
  </si>
  <si>
    <t>CHRISTIAN MOLL</t>
  </si>
  <si>
    <t>WALTER GASI</t>
  </si>
  <si>
    <t>Agente de Controle Interno</t>
  </si>
  <si>
    <t>Presidente do D.A.E.V.</t>
  </si>
  <si>
    <t>SETEMBRO/2022</t>
  </si>
  <si>
    <t>OUTUBRO/2022</t>
  </si>
  <si>
    <t>NOVEMBRO/2022</t>
  </si>
  <si>
    <t>DEZEMBRO/2022</t>
  </si>
  <si>
    <t>JANEIRO/2023</t>
  </si>
  <si>
    <t>FEVEREIRO/2023</t>
  </si>
  <si>
    <t>MARÇO/2023</t>
  </si>
  <si>
    <t>ABRIL/2023</t>
  </si>
  <si>
    <t>MAIO/2023</t>
  </si>
  <si>
    <t>JUNHO/2023</t>
  </si>
  <si>
    <t>AGOSTO/2023</t>
  </si>
  <si>
    <t>JULHO/2023</t>
  </si>
  <si>
    <t>SETEMBRO/2022 A AGOSTO/2023</t>
  </si>
  <si>
    <t>Autarquia Municipal</t>
  </si>
  <si>
    <t>RELATÓRIO RESUMIDO DE EXECUÇÃO ORÇAMENTÁRIA</t>
  </si>
  <si>
    <t>2º QUADRIMESTRE/2023</t>
  </si>
  <si>
    <t>RREO-Anexo 03/Tabela 3.2 - Demonstrativo da Receita Corrente Líquida - Municípios</t>
  </si>
  <si>
    <t>PREVISÃO</t>
  </si>
  <si>
    <t>Especificação</t>
  </si>
  <si>
    <t>SETEMBRO/22</t>
  </si>
  <si>
    <t>OUTUBRO/22</t>
  </si>
  <si>
    <t>NOVEMBRO/22</t>
  </si>
  <si>
    <t>DEZEMBRO/22</t>
  </si>
  <si>
    <t>JANEIRO/23</t>
  </si>
  <si>
    <t>FEVEREIRO/23</t>
  </si>
  <si>
    <t>MARÇO/23</t>
  </si>
  <si>
    <t>ABRIL/23</t>
  </si>
  <si>
    <t>MAIO/23</t>
  </si>
  <si>
    <t>JUNHO/23</t>
  </si>
  <si>
    <t>JULHO/23</t>
  </si>
  <si>
    <t>AGOSTO/23</t>
  </si>
  <si>
    <t>(ÚLTIMOS 12 MESES)</t>
  </si>
  <si>
    <t>ATUALIZADA 2023</t>
  </si>
  <si>
    <t>-</t>
  </si>
  <si>
    <t xml:space="preserve">RECEITAS CORRENTES (I)                                                                              </t>
  </si>
  <si>
    <t xml:space="preserve">    Impostos, Taxas e Contribuições de Melhoria</t>
  </si>
  <si>
    <t xml:space="preserve">      IPTU                                                                                          </t>
  </si>
  <si>
    <t xml:space="preserve">      ISS                                                                                           </t>
  </si>
  <si>
    <t xml:space="preserve">      ITBI                                                                                          </t>
  </si>
  <si>
    <t xml:space="preserve">      IRRF                                                                   </t>
  </si>
  <si>
    <t xml:space="preserve">      Outros Impostos, Taxas e Contribuições de Melhoria</t>
  </si>
  <si>
    <t xml:space="preserve">    Contribuições                                                                        </t>
  </si>
  <si>
    <t xml:space="preserve">    Receita Patrimonial                                                                             </t>
  </si>
  <si>
    <t xml:space="preserve">      Rendimentos de Aplicação Financeira</t>
  </si>
  <si>
    <t xml:space="preserve">      Outras Receitas Patrimoniais</t>
  </si>
  <si>
    <t xml:space="preserve">    Receita de Serviços                                                                             </t>
  </si>
  <si>
    <t xml:space="preserve">    Transferências Correntes                                                                        </t>
  </si>
  <si>
    <t xml:space="preserve">      Cota-Parte do FPM                                                                                </t>
  </si>
  <si>
    <t xml:space="preserve">      Cota-Parte do ICMS                                                                               </t>
  </si>
  <si>
    <t xml:space="preserve">      Cota-Parte do IPVA                                                                               </t>
  </si>
  <si>
    <t xml:space="preserve">      Cota-Parte do ITR                                                                                </t>
  </si>
  <si>
    <t xml:space="preserve">      Transferências da LC 87/1996                                                                  </t>
  </si>
  <si>
    <t xml:space="preserve">      Transferências da LC 61/1989                                               </t>
  </si>
  <si>
    <t xml:space="preserve">      Transferências do FUNDEB                                                                      </t>
  </si>
  <si>
    <t xml:space="preserve">      Outras  Transferências Correntes                                                              </t>
  </si>
  <si>
    <t xml:space="preserve">    Outras Receitas Correntes                                                                       </t>
  </si>
  <si>
    <t xml:space="preserve">DEDUÇÕES (II)                                                                                       </t>
  </si>
  <si>
    <t xml:space="preserve">    Contribuição do Servidor a R.P.P.S.</t>
  </si>
  <si>
    <t xml:space="preserve">    Receitas de Compensação Previdenciária</t>
  </si>
  <si>
    <t xml:space="preserve">    Ganhos com Aplicação Financeira do RPPS</t>
  </si>
  <si>
    <t xml:space="preserve">    Dedução de Receita para Formação do FUNDEB                                                      </t>
  </si>
  <si>
    <t>RECEITA CORRENTE LÍQUIDA ( III ) =  (I - II)</t>
  </si>
  <si>
    <t xml:space="preserve">  (-) Transferências obrigatórias da União relativas às emendas individuais (art. 166-A, § 1º, da CF) (IV) </t>
  </si>
  <si>
    <t xml:space="preserve">  RECEITA CORRENTE LÍQUIDA AJUSTADA PARA CÁLCULO DOS LIMITES DE ENDIVIDAMENTO 
  (V) = (III - IV) </t>
  </si>
  <si>
    <t xml:space="preserve">  (-) Transferências obrigatórias da União relativas às emendas de bancada (art. 166, § 16, da CF) (VI) </t>
  </si>
  <si>
    <t xml:space="preserve">  RECEITA CORRENTE LÍQUIDA AJUSTADA PARA CÁLCULO DOS LIMITES DA DESPESA COM 
  PESSOAL (VII) = (V - VI) </t>
  </si>
  <si>
    <t>RELATÓRIO DE GESTÃO FISCAL - PODER EXECUTIVO</t>
  </si>
  <si>
    <t>ATÉ O 2º QUADRIMESTRE DE 2023</t>
  </si>
  <si>
    <t>LRF, art.48</t>
  </si>
  <si>
    <t>QUADRO COMPARATIVO COM OS LIMITES DA LRF:</t>
  </si>
  <si>
    <t>2º Quadrimestre/2023</t>
  </si>
  <si>
    <t>Receita Corrente Líquida Ajustada para Cálculo dos Limites de Endividamento</t>
  </si>
  <si>
    <t>Receita Corrente Líquida Ajustada para Cálculo dos Limites da Despesa com Pessoal</t>
  </si>
  <si>
    <t>R$</t>
  </si>
  <si>
    <t xml:space="preserve">% </t>
  </si>
  <si>
    <t>Despesas Totais com Pessoal</t>
  </si>
  <si>
    <t>Limite Máximo (art. 20 LRF)</t>
  </si>
  <si>
    <t>Limite Prudencial 95% (par.ún.art.22 LRF)</t>
  </si>
  <si>
    <t>Excesso a Regularizar</t>
  </si>
  <si>
    <t>Dívida Consolidada Líquida</t>
  </si>
  <si>
    <t>Saldo Devedor</t>
  </si>
  <si>
    <t>Limite Legal (art.3º e 4º Res.nº 40 Senado)</t>
  </si>
  <si>
    <t>Concessões de Garantia</t>
  </si>
  <si>
    <t>Montante</t>
  </si>
  <si>
    <t>Limite Legal (art. 9º Res.nº  43 Senado)</t>
  </si>
  <si>
    <t>Operações de Crédito (exceto ARO)</t>
  </si>
  <si>
    <t>Realizadas no Período</t>
  </si>
  <si>
    <t>Limite Legal (Inc. I art. 7º Res.nº 43 Senado)</t>
  </si>
  <si>
    <t>Antecipação de Rec. Orçamentárias</t>
  </si>
  <si>
    <t>Limite legal (art. 10 Res.nº 43 Senado)</t>
  </si>
  <si>
    <t>DEMONSTRATIVO DOS RESTOS A PAGAR POR PODER E ÓRGÃO</t>
  </si>
  <si>
    <t>RREO-Anexo 07 - Tabela 7.0 - Demonstrativo dos Restos à Pagar por Poder e Órgão</t>
  </si>
  <si>
    <t>RESTOS A PAGAR PROCESSADOS</t>
  </si>
  <si>
    <t>RESTOS A PAGAR NÃO PROCESSADOS</t>
  </si>
  <si>
    <t>Poder / Órgão</t>
  </si>
  <si>
    <t>Em exercícios</t>
  </si>
  <si>
    <t>Em 31 de Dez</t>
  </si>
  <si>
    <t xml:space="preserve">Saldo </t>
  </si>
  <si>
    <t>Anteriores (a)</t>
  </si>
  <si>
    <t>2022 (b)</t>
  </si>
  <si>
    <t>Pagos (c)</t>
  </si>
  <si>
    <t>Cancelados (d)</t>
  </si>
  <si>
    <t>e=(a+b)-(c+d)</t>
  </si>
  <si>
    <t>Anteriores (f)</t>
  </si>
  <si>
    <t>2022 (g)</t>
  </si>
  <si>
    <t>Liquidados (h)</t>
  </si>
  <si>
    <t>Pagos (i)</t>
  </si>
  <si>
    <t>Cancelados (j)</t>
  </si>
  <si>
    <t>k=(f+g)-(i+j)</t>
  </si>
  <si>
    <t>l=(e+k)</t>
  </si>
  <si>
    <t>RESTOS A PAGAR (EXCETO INTRA-ORÇAMENTÁRIOS) (I)</t>
  </si>
  <si>
    <t xml:space="preserve"> PODER EXECUTIVO</t>
  </si>
  <si>
    <t xml:space="preserve">   PREFEITURA</t>
  </si>
  <si>
    <t xml:space="preserve">   DAEV</t>
  </si>
  <si>
    <t xml:space="preserve">   INSTITUTO DE PREVIDÊNCIA</t>
  </si>
  <si>
    <t xml:space="preserve"> PODER LEGISLATIVO</t>
  </si>
  <si>
    <t xml:space="preserve">   CÂMARA MUNICIPAL</t>
  </si>
  <si>
    <t>RESTOS A PAGAR (INTRA-ORÇAMENTÁRIOS) (II)</t>
  </si>
  <si>
    <t>TOTAL (III) = (I + II)</t>
  </si>
  <si>
    <t>RESTOS A PAGAR (INTRA-ORÇAMENTÁRIOS) (I)</t>
  </si>
  <si>
    <t>RELATÓRIO RESUMIDO DA EXECUÇÃO ORÇAMENTÁRIA - RREO</t>
  </si>
  <si>
    <t>BALANÇO ORÇAMENTÁRIO</t>
  </si>
  <si>
    <t>RREO-Anexo 01 - Tabela 1.0 - Balanço Orçamentário</t>
  </si>
  <si>
    <t xml:space="preserve">Receitas Orçamentárias                                             </t>
  </si>
  <si>
    <t>Estágios da Receita Orçamentária</t>
  </si>
  <si>
    <t>RECEITAS REALIZADAS</t>
  </si>
  <si>
    <t>INICIAL</t>
  </si>
  <si>
    <t>ATUALIZADA</t>
  </si>
  <si>
    <t>No Bimestre</t>
  </si>
  <si>
    <t>%</t>
  </si>
  <si>
    <t>Até o Quadrimestre</t>
  </si>
  <si>
    <t>SALDO</t>
  </si>
  <si>
    <t>(a)</t>
  </si>
  <si>
    <t>(b)</t>
  </si>
  <si>
    <t>(b/a)</t>
  </si>
  <si>
    <t>(c)</t>
  </si>
  <si>
    <t>(c/a)</t>
  </si>
  <si>
    <t>(a-c)</t>
  </si>
  <si>
    <t xml:space="preserve">RECEITAS (EXCETO INTRA-ORÇAMENTÁRIAS) (I)                                                           </t>
  </si>
  <si>
    <t xml:space="preserve">   RECEITAS CORRENTES                                                                               </t>
  </si>
  <si>
    <t xml:space="preserve">     IMPOSTOS, TAXAS E CONTRIBUIÇÕES DE MELHORIA</t>
  </si>
  <si>
    <t xml:space="preserve">        Impostos                                                                                    </t>
  </si>
  <si>
    <t xml:space="preserve">        Taxas                                                                                       </t>
  </si>
  <si>
    <t xml:space="preserve">        Contribuição de Melhoria                                                                   </t>
  </si>
  <si>
    <t xml:space="preserve">    CONTRIBUIÇÕES                                                                        </t>
  </si>
  <si>
    <t xml:space="preserve">        Contribuições Sociais</t>
  </si>
  <si>
    <t xml:space="preserve">        Contribuição para o Custeio do Serviço de Iluminação Pública</t>
  </si>
  <si>
    <t xml:space="preserve">    RECEITA PATRIMONIAL                                                                             </t>
  </si>
  <si>
    <t xml:space="preserve">        Valores Mobiliários                                                             </t>
  </si>
  <si>
    <t xml:space="preserve">        Delegação de Serviços Públicos Mediante Concessão, Permissão, Autorização ou Licença</t>
  </si>
  <si>
    <t xml:space="preserve">    RECEITA DE SERVIÇOS                                                                             </t>
  </si>
  <si>
    <t xml:space="preserve">        Serviços Administrativos e Comerciais Gerais</t>
  </si>
  <si>
    <t xml:space="preserve">    TRANSFERÊNCIAS CORRENTES                                                                        </t>
  </si>
  <si>
    <t xml:space="preserve">        Transferências da União e de suas Entidades</t>
  </si>
  <si>
    <t xml:space="preserve">        Transferências dos Estados e do Distrito Federal e de suas Entidades</t>
  </si>
  <si>
    <t xml:space="preserve">        Transferências de Outras Instituições Públicas</t>
  </si>
  <si>
    <t xml:space="preserve">    OUTRAS RECEITAS CORRENTES                                                                       </t>
  </si>
  <si>
    <t xml:space="preserve">        Multas Administrativas, Contratuais e Judiciais</t>
  </si>
  <si>
    <t xml:space="preserve">        Indenizações, Restituições e Ressarcimentos                                                               </t>
  </si>
  <si>
    <t xml:space="preserve">        Demais Receitas Correntes</t>
  </si>
  <si>
    <t xml:space="preserve">   RECEITAS DE CAPITAL                                                                              </t>
  </si>
  <si>
    <t xml:space="preserve">    OPERAÇÕES DE CRÉDITO                                                                            </t>
  </si>
  <si>
    <t xml:space="preserve">        Operações de Crédito-Mercado Interno                                                               </t>
  </si>
  <si>
    <t xml:space="preserve">    ALIENAÇÃO DE BENS                                                                               </t>
  </si>
  <si>
    <t xml:space="preserve">        Alienação de Bens Móveis                                                                    </t>
  </si>
  <si>
    <t xml:space="preserve">        Alienação de Bens Imóveis                                                                   </t>
  </si>
  <si>
    <t xml:space="preserve">    TRANSFERÊNCIAS DE CAPITAL                                                                       </t>
  </si>
  <si>
    <t xml:space="preserve">    OUTRAS RECEITAS DE CAPITAL                                                                      </t>
  </si>
  <si>
    <t xml:space="preserve">        Demais Receitas de Capital                                                                </t>
  </si>
  <si>
    <t xml:space="preserve">RECEITAS (INTRA - ORÇAMENTÁRIAS) ( II )                                                               </t>
  </si>
  <si>
    <t xml:space="preserve">SUBTOTAL DAS RECEITAS (III) = (I + II)                                                              </t>
  </si>
  <si>
    <t xml:space="preserve">OPERAÇÕES DE CRÉDITO/REFINANCIAMENTO ( IV )                                                             </t>
  </si>
  <si>
    <t xml:space="preserve">   Operações de Crédito - Mercado Interno</t>
  </si>
  <si>
    <t xml:space="preserve">      Mobiliária                                                                                    </t>
  </si>
  <si>
    <t xml:space="preserve">      Contratual                                                                                    </t>
  </si>
  <si>
    <t xml:space="preserve">   Operações de Crédito - Mercado Externo</t>
  </si>
  <si>
    <t>TOTAL DAS RECEITAS (V) = (III + IV)</t>
  </si>
  <si>
    <t>DÉFICIT (VI)</t>
  </si>
  <si>
    <t/>
  </si>
  <si>
    <t>TOTAL  COM DÉFICIT (VII) = (V + VI)</t>
  </si>
  <si>
    <t>SALDOS DE EXERCÍCIOS ANTERIORES</t>
  </si>
  <si>
    <t xml:space="preserve">      Recursos Arrecadados em Exercícios Anteriores-RPPS</t>
  </si>
  <si>
    <t xml:space="preserve">      Superávit Financeiro Utilizado p/Créditos Adicionais</t>
  </si>
  <si>
    <t xml:space="preserve"> </t>
  </si>
  <si>
    <t>4º BIMESTRE/2023</t>
  </si>
  <si>
    <t>RREO-Anexo 01/Tabela 1.0 - Balanço Orçamentário</t>
  </si>
  <si>
    <t>Estágios da Despesa Orçamentária</t>
  </si>
  <si>
    <t>DOTAÇÃO</t>
  </si>
  <si>
    <t>DESPESAS EMPENHADAS</t>
  </si>
  <si>
    <t>DESPESAS LIQUIDADAS</t>
  </si>
  <si>
    <t>DESPESAS</t>
  </si>
  <si>
    <t>INSCRITAS EM</t>
  </si>
  <si>
    <t xml:space="preserve">Despesas Orçamentárias              </t>
  </si>
  <si>
    <t>Até o Bimestre</t>
  </si>
  <si>
    <t>Até o bimestre</t>
  </si>
  <si>
    <t>PAGAS ATÉ</t>
  </si>
  <si>
    <t>RESTOS A PAGAR</t>
  </si>
  <si>
    <t>O BIMESTRE</t>
  </si>
  <si>
    <t>NÃO PROCESSADOS</t>
  </si>
  <si>
    <t>(d)</t>
  </si>
  <si>
    <t>(e)</t>
  </si>
  <si>
    <t>(f)</t>
  </si>
  <si>
    <t>(g)=(e-f)</t>
  </si>
  <si>
    <t>(h)</t>
  </si>
  <si>
    <t>(i)=(e-h)</t>
  </si>
  <si>
    <t>(j)</t>
  </si>
  <si>
    <t>(k)</t>
  </si>
  <si>
    <r>
      <rPr>
        <b/>
        <sz val="8"/>
        <color rgb="FF000000"/>
        <rFont val="Arial"/>
        <family val="2"/>
      </rPr>
      <t xml:space="preserve">DESPESAS  </t>
    </r>
    <r>
      <rPr>
        <b/>
        <sz val="6"/>
        <color rgb="FF000000"/>
        <rFont val="Arial"/>
        <family val="2"/>
      </rPr>
      <t xml:space="preserve">(EXCETO INTRA-ORÇAMENTÁRIAS)(VIII)                                                     </t>
    </r>
  </si>
  <si>
    <t xml:space="preserve">DESPESAS CORRENTES                                                                                  </t>
  </si>
  <si>
    <t xml:space="preserve">    Pessoal e Encargos Sociais                                                                      </t>
  </si>
  <si>
    <t xml:space="preserve">    Juros e Encargos da Dívida</t>
  </si>
  <si>
    <t xml:space="preserve">    Outras Despesas Correntes                                                                       </t>
  </si>
  <si>
    <t xml:space="preserve">DESPESAS DE CAPITAL                                                                                 </t>
  </si>
  <si>
    <t xml:space="preserve">    Investimentos                                                                                   </t>
  </si>
  <si>
    <t xml:space="preserve">    Inversões Financeiras</t>
  </si>
  <si>
    <t xml:space="preserve">    Amortização da Dívida                                                                           </t>
  </si>
  <si>
    <t xml:space="preserve">RESERVA DE CONTINGÊNCIA                                                                             </t>
  </si>
  <si>
    <t xml:space="preserve">DESPESAS (INTRA-ORÇAMENTÁRIAS) (IX)                                                                 </t>
  </si>
  <si>
    <t xml:space="preserve">SUBTOTAL DAS DESPESAS (X) = (VIII + IX)                                                         </t>
  </si>
  <si>
    <t xml:space="preserve">AMORTIZAÇÃO DA DÍV./REFINANCIAMENTO (XI)                                                            </t>
  </si>
  <si>
    <t xml:space="preserve">   Amortização da Dívida Interna                                                                    </t>
  </si>
  <si>
    <t xml:space="preserve">      Dívida Mobiliária                                                                             </t>
  </si>
  <si>
    <t xml:space="preserve">      Dívida Contratual                                                                               </t>
  </si>
  <si>
    <t xml:space="preserve">   Amortização da Dívida Externa                                                                    </t>
  </si>
  <si>
    <t>TOTAL DAS DESPESAS (XII)= (X + XI)</t>
  </si>
  <si>
    <t>SUPERÁVIT (XIII)</t>
  </si>
  <si>
    <t>TOTAL COM SUPERÁVIT (XIV)= (XII + XIII)</t>
  </si>
  <si>
    <t xml:space="preserve">RESERVA DO RPPS                                                                                     </t>
  </si>
  <si>
    <t>DEMONSTRATIVO DAS DESPESAS POR FUNÇÃO E SUBFUNÇÃO</t>
  </si>
  <si>
    <t>RREO-Anexo 02 - Tabela 2.0 - Demonstrativo da Execução das Despesas por Função/Subfunção - Total das Despesas Exceto Intra-Orçamentárias</t>
  </si>
  <si>
    <t>EXECUÇÃO DA DESPESA</t>
  </si>
  <si>
    <t>Função / Subfunção</t>
  </si>
  <si>
    <t>Saldo</t>
  </si>
  <si>
    <t>(b/total b)</t>
  </si>
  <si>
    <t>(c)=(a-b)</t>
  </si>
  <si>
    <t>(d/total d)</t>
  </si>
  <si>
    <t>(e)=(a-d)</t>
  </si>
  <si>
    <t xml:space="preserve">DESPESAS (EXCETO INTRA-ORÇAMENTÁRIAS) ( I )            </t>
  </si>
  <si>
    <t xml:space="preserve">1- LEGISLATIVA                                         </t>
  </si>
  <si>
    <t xml:space="preserve">       31-Ação Legislativa                                </t>
  </si>
  <si>
    <t xml:space="preserve">4- ADMINISTRAÇÃO                                       </t>
  </si>
  <si>
    <t xml:space="preserve">       122-Administração Geral                             </t>
  </si>
  <si>
    <t xml:space="preserve">       123-Administração Financeira                        </t>
  </si>
  <si>
    <t xml:space="preserve">       126-Tecnologia da Informação</t>
  </si>
  <si>
    <t xml:space="preserve">6- SEGURANÇA PÚBLICA                                   </t>
  </si>
  <si>
    <t xml:space="preserve">       181-Policiamento                                    </t>
  </si>
  <si>
    <t xml:space="preserve">       182-Defesa Civil</t>
  </si>
  <si>
    <t xml:space="preserve">8- ASSISTÊNCIA SOCIAL                                  </t>
  </si>
  <si>
    <t xml:space="preserve">       241-Assistência ao Idoso                            </t>
  </si>
  <si>
    <t xml:space="preserve">       242-Assistência ao Portador de Deficiência          </t>
  </si>
  <si>
    <t xml:space="preserve">       243-Assistência à Criança e ao Adolescente          </t>
  </si>
  <si>
    <t xml:space="preserve">       244-Assistência Comunitária                         </t>
  </si>
  <si>
    <t xml:space="preserve">       122-Administração Geral                                        </t>
  </si>
  <si>
    <t xml:space="preserve">9- PREVIDÊNCIA SOCIAL                                  </t>
  </si>
  <si>
    <t xml:space="preserve">       272-Previdência do Regime Estatutário               </t>
  </si>
  <si>
    <t xml:space="preserve">       273-Previdência Complementar                     </t>
  </si>
  <si>
    <t xml:space="preserve">10-SAÚDE                                               </t>
  </si>
  <si>
    <t xml:space="preserve">       301-Atenção Básica                                  </t>
  </si>
  <si>
    <t xml:space="preserve">       302-Assistência Hospitalar e Ambulatorial           </t>
  </si>
  <si>
    <t xml:space="preserve">       303-Suporte Profilático e Terapêutico</t>
  </si>
  <si>
    <t xml:space="preserve">       304-Vigilância Sanitária</t>
  </si>
  <si>
    <t xml:space="preserve">       305-Vigilância Epidemiológica                       </t>
  </si>
  <si>
    <t xml:space="preserve">       306-Alimentação e Nutrição                          </t>
  </si>
  <si>
    <t xml:space="preserve">       Demais Subfunções</t>
  </si>
  <si>
    <t xml:space="preserve">11-TRABALHO                                            </t>
  </si>
  <si>
    <t xml:space="preserve">       331-Proteção e Benefícios ao Trabalhador            </t>
  </si>
  <si>
    <t xml:space="preserve">12-EDUCAÇÃO                                            </t>
  </si>
  <si>
    <t xml:space="preserve">       361-Ensino Fundamental                              </t>
  </si>
  <si>
    <t xml:space="preserve">       364-Ensino Superior                                 </t>
  </si>
  <si>
    <t xml:space="preserve">       365-Educação Infantil                               </t>
  </si>
  <si>
    <t xml:space="preserve">       366-Educação de Jovens e Adultos                    </t>
  </si>
  <si>
    <t xml:space="preserve">       367-Educação Especial                               </t>
  </si>
  <si>
    <t xml:space="preserve">       368-Educação Básica</t>
  </si>
  <si>
    <t xml:space="preserve">13-CULTURA                                             </t>
  </si>
  <si>
    <t xml:space="preserve">       392-Difusão Cultural                                </t>
  </si>
  <si>
    <t xml:space="preserve">15-URBANISMO                                           </t>
  </si>
  <si>
    <t xml:space="preserve">       451-Infra-Estrutura Urbana                          </t>
  </si>
  <si>
    <t xml:space="preserve">       452-Serviços Urbanos                                </t>
  </si>
  <si>
    <t xml:space="preserve">16-HABITAÇÃO                                           </t>
  </si>
  <si>
    <t xml:space="preserve">       482-Habitação Urbana                                </t>
  </si>
  <si>
    <t xml:space="preserve">17-SANEAMENTO                                          </t>
  </si>
  <si>
    <t xml:space="preserve">       512-Saneamento Básico Urbano                        </t>
  </si>
  <si>
    <t xml:space="preserve">       122-Administração Geral                                       </t>
  </si>
  <si>
    <t xml:space="preserve">18-GESTÃO AMBIENTAL                                    </t>
  </si>
  <si>
    <t xml:space="preserve">       541-Preservação e Conservação Ambiental             </t>
  </si>
  <si>
    <t xml:space="preserve">       542-Controle Ambiental             </t>
  </si>
  <si>
    <t>20-AGRICULTURA</t>
  </si>
  <si>
    <t xml:space="preserve">       605-Abastecimento</t>
  </si>
  <si>
    <t xml:space="preserve">23-COMÉRCIO E SERVIÇOS                                 </t>
  </si>
  <si>
    <t xml:space="preserve">       695-Turismo                                         </t>
  </si>
  <si>
    <t xml:space="preserve">26-TRANSPORTE                                          </t>
  </si>
  <si>
    <t xml:space="preserve">       782-Transporte Rodoviário                           </t>
  </si>
  <si>
    <t xml:space="preserve">27-DESPORTO E LAZER                                    </t>
  </si>
  <si>
    <t xml:space="preserve">       812-Desporto Comunitário                            </t>
  </si>
  <si>
    <t xml:space="preserve">28-ENCARGOS ESPECIAIS                                  </t>
  </si>
  <si>
    <t xml:space="preserve">       841-Refinanciamento da Dívida Interna               </t>
  </si>
  <si>
    <t xml:space="preserve">       846-Outros Encargos Especiais                       </t>
  </si>
  <si>
    <t xml:space="preserve">99-RESERVA DE CONTINGÊNCIA                             </t>
  </si>
  <si>
    <t xml:space="preserve">DESPESAS (INTRA-ORÇAMENTÁRIAS) ( II )                  </t>
  </si>
  <si>
    <t xml:space="preserve">TOTAL ( III ) =  (I + II)                                                 </t>
  </si>
  <si>
    <t>DEMONSTRATIVO DO RESULTADO PRIMÁRIO E NOMINAL</t>
  </si>
  <si>
    <t>RREO-Anexo 06 - Tabela 6.3 - Demonstrativo dos Resultados Primário e Nominal</t>
  </si>
  <si>
    <t>Receita Orçamentária</t>
  </si>
  <si>
    <t>Cálculo Acima da Linha - Receitas Primárias</t>
  </si>
  <si>
    <t>Até o Bimestre/2023</t>
  </si>
  <si>
    <t>PREVISÃO ATUALIZADA</t>
  </si>
  <si>
    <t>RECEITAS REALIZADAS (a)</t>
  </si>
  <si>
    <t xml:space="preserve">RECEITAS CORRENTES (I)                                                                    </t>
  </si>
  <si>
    <t xml:space="preserve">        IPTU                                                                                        </t>
  </si>
  <si>
    <t xml:space="preserve">        ISS                                                                                         </t>
  </si>
  <si>
    <t xml:space="preserve">        ITBI                                                                                        </t>
  </si>
  <si>
    <t xml:space="preserve">        IRRF                                                                                        </t>
  </si>
  <si>
    <t xml:space="preserve">        Outros Impostos, Taxas e Contribuições de Melhoria</t>
  </si>
  <si>
    <t xml:space="preserve">    Receita Patrimonial </t>
  </si>
  <si>
    <t xml:space="preserve">        Aplicações Financeiras (II)</t>
  </si>
  <si>
    <t xml:space="preserve">        Outras Receitas Patrimoniais</t>
  </si>
  <si>
    <t xml:space="preserve">        Cota-Parte do FPM                                                                              </t>
  </si>
  <si>
    <t xml:space="preserve">        Cota-Parte do ICMS                                                                             </t>
  </si>
  <si>
    <t xml:space="preserve">        Cota-Parte do IPVA</t>
  </si>
  <si>
    <t xml:space="preserve">        Cota-Parte do ITR</t>
  </si>
  <si>
    <t xml:space="preserve">        Transferências da LC 87/1996</t>
  </si>
  <si>
    <t xml:space="preserve">        Transferências da LC nº 61/1989</t>
  </si>
  <si>
    <t xml:space="preserve">        Transferências do FUNDEB</t>
  </si>
  <si>
    <t xml:space="preserve">        Outras Transferências Correntes                                                             </t>
  </si>
  <si>
    <t xml:space="preserve">    Demais Receitas Correntes                                                                       </t>
  </si>
  <si>
    <t xml:space="preserve">        Receitas Correntes Restantes</t>
  </si>
  <si>
    <t>RECEITAS PRIMÁRIAS CORRENTES (IV) = (I - II)</t>
  </si>
  <si>
    <t xml:space="preserve">RECEITAS DE CAPITAL (V)                                                                            </t>
  </si>
  <si>
    <t xml:space="preserve">    Operações de Crédito (VI)                                                                      </t>
  </si>
  <si>
    <t xml:space="preserve">    Amortização de Empréstimos (VII)                                                                 </t>
  </si>
  <si>
    <t xml:space="preserve">    Alienação de Bens</t>
  </si>
  <si>
    <t xml:space="preserve">      Receitas de Alienação de Investimentos Temporários (VIII) </t>
  </si>
  <si>
    <t xml:space="preserve">      Receitas de Alienação de Investimentos Permanentes (IX) </t>
  </si>
  <si>
    <t xml:space="preserve">      Outras Alienações de Bens </t>
  </si>
  <si>
    <t xml:space="preserve">    Transferências de Capital                                                                       </t>
  </si>
  <si>
    <t xml:space="preserve">        Convênios</t>
  </si>
  <si>
    <t xml:space="preserve">        Outras Transferências de Capital                                                            </t>
  </si>
  <si>
    <t xml:space="preserve">    Outras Receitas de Capital </t>
  </si>
  <si>
    <t xml:space="preserve">      Outras Receitas de Capital Não Primárias (X) </t>
  </si>
  <si>
    <t xml:space="preserve">      Outras Receitas de Capital Primárias </t>
  </si>
  <si>
    <t xml:space="preserve">    Outras Receitas de Capital - Intra</t>
  </si>
  <si>
    <t xml:space="preserve">      Outras Receitas  de Capital- Intra </t>
  </si>
  <si>
    <t xml:space="preserve">RECEITAS PRIMÁRIAS DE CAPITAL (XI) = (V-VI -VII-VIII-IX-X)                                                  </t>
  </si>
  <si>
    <t>RECEITA PRIMÁRIA TOTAL (XII) = (IV + XI)</t>
  </si>
  <si>
    <t>Despesa Orçamentária Até o Bimestre / 2023</t>
  </si>
  <si>
    <t>Cálculo Acima da Linha - Despesas Primárias</t>
  </si>
  <si>
    <t xml:space="preserve">DEPESAS </t>
  </si>
  <si>
    <t>PROCESSADOS PAGOS</t>
  </si>
  <si>
    <t>LIQUIDADOS</t>
  </si>
  <si>
    <t>PAGOS</t>
  </si>
  <si>
    <t>EMPENHADAS</t>
  </si>
  <si>
    <t>LIQUIDADAS</t>
  </si>
  <si>
    <t>PAGAS (a)</t>
  </si>
  <si>
    <t xml:space="preserve">DESPESAS CORRENTES (XIII)                                                                           </t>
  </si>
  <si>
    <t xml:space="preserve">    Pessoal e Encargos Socias                                                                       </t>
  </si>
  <si>
    <t xml:space="preserve">    Juros e Encargos da Dívida (XIV)                                                                 </t>
  </si>
  <si>
    <t xml:space="preserve">DESPESAS PRIMÁRIAS CORRENTES (XV) = (XIII - XIV)                                                      </t>
  </si>
  <si>
    <t xml:space="preserve">DESPESAS DE CAPITAL (XVI)                                                                            </t>
  </si>
  <si>
    <t xml:space="preserve">    Inversões Financeiras                                                                           </t>
  </si>
  <si>
    <t xml:space="preserve">        Concessão de Empréstimos e Financiamentos (XVII)                                                              </t>
  </si>
  <si>
    <t xml:space="preserve">        Aq.de Título de Capital Integralizado (XVIII)                                </t>
  </si>
  <si>
    <t xml:space="preserve">        Aq.de Título de Crédito (XIX)                                </t>
  </si>
  <si>
    <t xml:space="preserve">        Demais Inversões Financeiras                                                                </t>
  </si>
  <si>
    <t xml:space="preserve">    Amortização da Dívida (XX)                                                                     </t>
  </si>
  <si>
    <t xml:space="preserve">DESP. PRIMÁRIAS DE CAPITAL (XXI) = (XVI - XVII - XVIII - XIX - XX)                                                  </t>
  </si>
  <si>
    <t xml:space="preserve">RESERVA DE CONTINGÊNCIA (XXII)                                                                       </t>
  </si>
  <si>
    <t>DESPESA PRIMÁRIA TOTAL (XXIII) = (XV + XXI + XXII)</t>
  </si>
  <si>
    <t>RESULTADO PRIMÁRIO - Acima da Linha (XXIV)=(XIIa-(XXIIIa+XXIIIb+XXIIIc))</t>
  </si>
  <si>
    <t>VALOR CORRENTE</t>
  </si>
  <si>
    <t>Meta Fiscal para o Resultado Primário</t>
  </si>
  <si>
    <t xml:space="preserve">   Meta fixada no Anexo de Metas Fiscais da LDO para o exercício de referência</t>
  </si>
  <si>
    <t>Até o Bimestre 2023</t>
  </si>
  <si>
    <t>Juros Nominais</t>
  </si>
  <si>
    <t xml:space="preserve">VALOR </t>
  </si>
  <si>
    <t xml:space="preserve">  Juros, Encargos e Variações Monetárias Ativos (XXV) </t>
  </si>
  <si>
    <t xml:space="preserve">  Juros, Encargos e Variações Monetárias Passivos (XXVI) </t>
  </si>
  <si>
    <t>Resultado Nominal - Acima da Linha</t>
  </si>
  <si>
    <t>VALOR</t>
  </si>
  <si>
    <t>RESULTADO NOMINAL - ACIMA DA LINHA (XXVII) = XXIV + (XXV - XXVI)</t>
  </si>
  <si>
    <t>Meta Fiscal para o Resultado Nominal</t>
  </si>
  <si>
    <t>Cálculo Abaixo da linha - Resultado Nominal</t>
  </si>
  <si>
    <t>Em 31/12/2022</t>
  </si>
  <si>
    <t>Até o Bimestre.</t>
  </si>
  <si>
    <t>DÍVIDA CONSOLIDADA (XXVIII)</t>
  </si>
  <si>
    <t xml:space="preserve">DEDUÇÕES (XXIX)                                                                             </t>
  </si>
  <si>
    <t xml:space="preserve">    Disponibilidade de Caixa </t>
  </si>
  <si>
    <t xml:space="preserve">      Disponibilidade de Caixa Bruta</t>
  </si>
  <si>
    <t xml:space="preserve">      ( - ) Restos a Pagar Processados (XXX)</t>
  </si>
  <si>
    <t xml:space="preserve">      ( - ) Depósitos Restituíveis e Valores Vinculados</t>
  </si>
  <si>
    <t xml:space="preserve">    Demais Haveres Financeiros</t>
  </si>
  <si>
    <t>DÍVIDA CONSOLIDADA LÍQUIDA (XXXI) = (XXVIII - XXIX)</t>
  </si>
  <si>
    <t>Resultado Nominal - Abaixo da Linha</t>
  </si>
  <si>
    <t>RESULTADO NOMINAL - ABAIXO DA LINHA (XXII) = XXIV + (XXXIa - XXXIb)</t>
  </si>
  <si>
    <t>Ajuste Metodológico</t>
  </si>
  <si>
    <t>VARIAÇÃO SALDO RPP = (XXXIII) = (XXXa - XXXb)</t>
  </si>
  <si>
    <t>RECEITA DE ALIENAÇÃO DE INVESTIMENTOS PERMANENTES (IX)</t>
  </si>
  <si>
    <t>PASSIVOS RECONHECIDOS NA DC (XXXIV)</t>
  </si>
  <si>
    <t>VARIAÇÃO CAMBIAL (XXXV)</t>
  </si>
  <si>
    <t>PAGAMENTO DE PRECATÓRIOS INTEGRANTES DA DC (XXXVI)</t>
  </si>
  <si>
    <t>AJUSTES RELATIVOS AO RPPS (XXXVII)</t>
  </si>
  <si>
    <t>OUTROS AJUSTES (XXXVIII)</t>
  </si>
  <si>
    <t xml:space="preserve">RESULTADO NOMINAL AJUSTADO - Abaixo da Linha (XXXIX) = (XXXII - XXXIII - IX + XXXIV + XXXV - XXXVI + XXXVII + XXXVIII) 
  </t>
  </si>
  <si>
    <t>RESULTADO PRIMÁRIO - ABAIXO DA LINHA</t>
  </si>
  <si>
    <t>ATÉ O BIMESTRE / 2023</t>
  </si>
  <si>
    <t>Resultado Primário - Abaixo da Linha</t>
  </si>
  <si>
    <t xml:space="preserve">RESULTADO PRIMÁRIO - Abaixo da Linha (XL) = XXXIX - (XXV - XXVI) </t>
  </si>
  <si>
    <t>Informações Adicionais</t>
  </si>
  <si>
    <t>PREVISÃO ORÇAMENTÁRIA</t>
  </si>
  <si>
    <t>SALDO DE EXERCÍCIOS ANTERIORES</t>
  </si>
  <si>
    <t xml:space="preserve">  Recursos Arrecadados em Exercícios Anteriores - RPPS</t>
  </si>
  <si>
    <t xml:space="preserve">  Superávit Financeiro Utilizado para Abertura e Reabertura de Créditos Adicionais</t>
  </si>
  <si>
    <t>RESERVA ORÇAMENTÁRIA DO RPPS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</si>
</sst>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.00_-;\-* #,##0.00_-;_-* &quot;-&quot;??_-;_-@"/>
    <numFmt numFmtId="166" formatCode="00,000,000.00"/>
  </numFmts>
  <fonts count="70" x14ac:knownFonts="1">
    <font>
      <sz val="10"/>
      <color rgb="FF000000"/>
      <name val="Arial"/>
    </font>
    <font>
      <b/>
      <sz val="11"/>
      <color rgb="FF366092"/>
      <name val="Times New Roman"/>
      <family val="1"/>
    </font>
    <font>
      <sz val="11"/>
      <color rgb="FF000000"/>
      <name val="Times New Roman"/>
      <family val="1"/>
    </font>
    <font>
      <sz val="11"/>
      <color rgb="FF366092"/>
      <name val="Times New Roman"/>
      <family val="1"/>
    </font>
    <font>
      <sz val="10"/>
      <color indexed="8"/>
      <name val="Arial"/>
      <family val="2"/>
    </font>
    <font>
      <sz val="10"/>
      <color rgb="FF000000"/>
      <name val="Times New Roman"/>
      <family val="1"/>
    </font>
    <font>
      <sz val="6"/>
      <color theme="1"/>
      <name val="Times New Roman"/>
      <family val="1"/>
    </font>
    <font>
      <sz val="10"/>
      <name val="Times New Roman"/>
      <family val="1"/>
    </font>
    <font>
      <b/>
      <sz val="6"/>
      <color theme="1"/>
      <name val="Times New Roman"/>
      <family val="1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7"/>
      <color theme="1"/>
      <name val="Calibri"/>
      <family val="2"/>
    </font>
    <font>
      <sz val="8"/>
      <name val="Arial"/>
      <family val="2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3"/>
      <color theme="1"/>
      <name val="Garamond"/>
      <family val="1"/>
    </font>
    <font>
      <sz val="10"/>
      <name val="Arial"/>
      <family val="2"/>
    </font>
    <font>
      <b/>
      <sz val="11"/>
      <color theme="1"/>
      <name val="Bookman Old Style"/>
      <family val="1"/>
    </font>
    <font>
      <sz val="12"/>
      <color rgb="FF000000"/>
      <name val="Times New Roman"/>
      <family val="1"/>
    </font>
    <font>
      <b/>
      <sz val="8"/>
      <color rgb="FF000000"/>
      <name val="Arial"/>
      <family val="2"/>
    </font>
    <font>
      <b/>
      <sz val="10"/>
      <color rgb="FF000000"/>
      <name val="Times New Roman"/>
      <family val="1"/>
    </font>
    <font>
      <b/>
      <sz val="10"/>
      <color rgb="FF000000"/>
      <name val="Arial"/>
      <family val="2"/>
    </font>
    <font>
      <b/>
      <sz val="10"/>
      <color theme="1"/>
      <name val="Times New Roman"/>
      <family val="1"/>
    </font>
    <font>
      <sz val="8"/>
      <color rgb="FF000000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Garamond"/>
      <family val="1"/>
    </font>
    <font>
      <b/>
      <i/>
      <sz val="12"/>
      <name val="Bookman Old Style"/>
      <family val="1"/>
    </font>
    <font>
      <b/>
      <sz val="11"/>
      <name val="Bookman Old Style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8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Arial"/>
      <family val="2"/>
    </font>
    <font>
      <b/>
      <sz val="9"/>
      <color indexed="8"/>
      <name val="Times New Roman"/>
      <family val="1"/>
    </font>
    <font>
      <b/>
      <sz val="13"/>
      <color theme="1"/>
      <name val="Garamond"/>
    </font>
    <font>
      <b/>
      <sz val="11"/>
      <color theme="1"/>
      <name val="Bookman Old Style"/>
    </font>
    <font>
      <b/>
      <i/>
      <sz val="12"/>
      <color theme="1"/>
      <name val="Bookman Old Style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8"/>
      <color rgb="FF000000"/>
      <name val="Arial"/>
    </font>
    <font>
      <b/>
      <sz val="10"/>
      <color theme="1"/>
      <name val="Times New Roman"/>
    </font>
    <font>
      <sz val="10"/>
      <name val="Arial"/>
    </font>
    <font>
      <b/>
      <sz val="8"/>
      <color theme="1"/>
      <name val="Times New Roman"/>
    </font>
    <font>
      <sz val="8"/>
      <color theme="1"/>
      <name val="Times New Roman"/>
    </font>
    <font>
      <sz val="10"/>
      <color theme="1"/>
      <name val="Arial"/>
    </font>
    <font>
      <b/>
      <sz val="10"/>
      <color rgb="FFFF0000"/>
      <name val="Arial"/>
    </font>
    <font>
      <sz val="8"/>
      <color theme="1"/>
      <name val="Arial"/>
    </font>
    <font>
      <b/>
      <sz val="10"/>
      <color rgb="FF000000"/>
      <name val="Times New Roman"/>
    </font>
    <font>
      <b/>
      <i/>
      <sz val="12"/>
      <color theme="1"/>
      <name val="Bookman Old Style"/>
      <family val="1"/>
    </font>
    <font>
      <b/>
      <sz val="12"/>
      <color rgb="FF000000"/>
      <name val="Times New Roman"/>
      <family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6"/>
      <color rgb="FF000000"/>
      <name val="Arial"/>
      <family val="2"/>
    </font>
    <font>
      <sz val="12"/>
      <color theme="1"/>
      <name val="Times New Roman"/>
      <family val="1"/>
    </font>
    <font>
      <b/>
      <sz val="14"/>
      <color theme="1"/>
      <name val="Garamond"/>
    </font>
    <font>
      <sz val="10"/>
      <color rgb="FF000000"/>
      <name val="Times New Roman"/>
    </font>
    <font>
      <sz val="8"/>
      <color rgb="FF000000"/>
      <name val="Arial"/>
    </font>
    <font>
      <sz val="10"/>
      <color theme="1"/>
      <name val="Times New Roman"/>
    </font>
    <font>
      <b/>
      <sz val="8"/>
      <color theme="1"/>
      <name val="Times New Roman"/>
      <family val="1"/>
    </font>
    <font>
      <sz val="10"/>
      <color rgb="FFFF0000"/>
      <name val="Arial"/>
      <family val="2"/>
    </font>
    <font>
      <b/>
      <sz val="10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rgb="FFA5A5A5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3" xfId="0" applyFont="1" applyBorder="1"/>
    <xf numFmtId="0" fontId="6" fillId="0" borderId="1" xfId="0" applyFont="1" applyBorder="1"/>
    <xf numFmtId="4" fontId="10" fillId="0" borderId="1" xfId="0" applyNumberFormat="1" applyFont="1" applyBorder="1"/>
    <xf numFmtId="165" fontId="5" fillId="0" borderId="0" xfId="0" applyNumberFormat="1" applyFont="1"/>
    <xf numFmtId="4" fontId="10" fillId="2" borderId="1" xfId="0" applyNumberFormat="1" applyFont="1" applyFill="1" applyBorder="1"/>
    <xf numFmtId="164" fontId="5" fillId="0" borderId="0" xfId="0" applyNumberFormat="1" applyFont="1"/>
    <xf numFmtId="4" fontId="5" fillId="0" borderId="0" xfId="0" applyNumberFormat="1" applyFont="1"/>
    <xf numFmtId="0" fontId="8" fillId="0" borderId="1" xfId="0" applyFont="1" applyBorder="1" applyAlignment="1">
      <alignment horizontal="center"/>
    </xf>
    <xf numFmtId="4" fontId="9" fillId="0" borderId="1" xfId="0" applyNumberFormat="1" applyFont="1" applyBorder="1"/>
    <xf numFmtId="0" fontId="8" fillId="0" borderId="1" xfId="0" applyFont="1" applyBorder="1"/>
    <xf numFmtId="4" fontId="9" fillId="3" borderId="1" xfId="0" applyNumberFormat="1" applyFont="1" applyFill="1" applyBorder="1"/>
    <xf numFmtId="0" fontId="8" fillId="0" borderId="0" xfId="0" applyFont="1"/>
    <xf numFmtId="4" fontId="9" fillId="0" borderId="0" xfId="0" applyNumberFormat="1" applyFont="1"/>
    <xf numFmtId="0" fontId="11" fillId="0" borderId="0" xfId="1" applyFont="1" applyAlignment="1" applyProtection="1">
      <alignment horizontal="center" vertical="center"/>
      <protection locked="0"/>
    </xf>
    <xf numFmtId="4" fontId="11" fillId="0" borderId="0" xfId="1" applyNumberFormat="1" applyFont="1" applyAlignment="1">
      <alignment vertical="center"/>
    </xf>
    <xf numFmtId="4" fontId="12" fillId="0" borderId="0" xfId="1" applyNumberFormat="1" applyFont="1" applyAlignment="1"/>
    <xf numFmtId="0" fontId="12" fillId="0" borderId="0" xfId="1" applyFont="1"/>
    <xf numFmtId="4" fontId="11" fillId="0" borderId="0" xfId="1" applyNumberFormat="1" applyFont="1" applyAlignment="1"/>
    <xf numFmtId="4" fontId="9" fillId="4" borderId="1" xfId="0" applyNumberFormat="1" applyFont="1" applyFill="1" applyBorder="1"/>
    <xf numFmtId="4" fontId="13" fillId="2" borderId="1" xfId="0" applyNumberFormat="1" applyFont="1" applyFill="1" applyBorder="1"/>
    <xf numFmtId="4" fontId="13" fillId="0" borderId="1" xfId="0" applyNumberFormat="1" applyFont="1" applyBorder="1"/>
    <xf numFmtId="4" fontId="17" fillId="0" borderId="0" xfId="0" applyNumberFormat="1" applyFont="1"/>
    <xf numFmtId="0" fontId="20" fillId="0" borderId="0" xfId="0" applyFont="1"/>
    <xf numFmtId="4" fontId="20" fillId="0" borderId="0" xfId="0" applyNumberFormat="1" applyFont="1"/>
    <xf numFmtId="0" fontId="21" fillId="2" borderId="0" xfId="0" applyFont="1" applyFill="1" applyAlignment="1">
      <alignment horizontal="center" vertical="top"/>
    </xf>
    <xf numFmtId="0" fontId="21" fillId="2" borderId="0" xfId="0" applyFont="1" applyFill="1"/>
    <xf numFmtId="0" fontId="21" fillId="0" borderId="0" xfId="0" applyFont="1"/>
    <xf numFmtId="4" fontId="21" fillId="0" borderId="0" xfId="0" applyNumberFormat="1" applyFont="1"/>
    <xf numFmtId="0" fontId="22" fillId="2" borderId="0" xfId="0" applyFont="1" applyFill="1" applyAlignment="1">
      <alignment horizontal="left" vertical="top"/>
    </xf>
    <xf numFmtId="0" fontId="22" fillId="2" borderId="5" xfId="0" applyFont="1" applyFill="1" applyBorder="1" applyAlignment="1">
      <alignment horizontal="left" vertical="top"/>
    </xf>
    <xf numFmtId="0" fontId="17" fillId="2" borderId="8" xfId="0" applyFont="1" applyFill="1" applyBorder="1"/>
    <xf numFmtId="0" fontId="5" fillId="2" borderId="9" xfId="0" applyFont="1" applyFill="1" applyBorder="1" applyAlignment="1">
      <alignment horizontal="center" vertical="top"/>
    </xf>
    <xf numFmtId="0" fontId="5" fillId="2" borderId="8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0" fontId="17" fillId="0" borderId="0" xfId="0" applyFont="1"/>
    <xf numFmtId="0" fontId="5" fillId="2" borderId="2" xfId="0" applyFont="1" applyFill="1" applyBorder="1" applyAlignment="1">
      <alignment horizontal="center"/>
    </xf>
    <xf numFmtId="17" fontId="5" fillId="2" borderId="10" xfId="0" quotePrefix="1" applyNumberFormat="1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23" fillId="2" borderId="8" xfId="0" applyFont="1" applyFill="1" applyBorder="1" applyAlignment="1">
      <alignment horizontal="left"/>
    </xf>
    <xf numFmtId="17" fontId="23" fillId="2" borderId="4" xfId="0" applyNumberFormat="1" applyFont="1" applyFill="1" applyBorder="1" applyAlignment="1">
      <alignment horizontal="center" vertical="top"/>
    </xf>
    <xf numFmtId="17" fontId="23" fillId="2" borderId="8" xfId="0" applyNumberFormat="1" applyFont="1" applyFill="1" applyBorder="1" applyAlignment="1">
      <alignment horizontal="center" vertical="top"/>
    </xf>
    <xf numFmtId="0" fontId="24" fillId="0" borderId="0" xfId="0" applyFont="1"/>
    <xf numFmtId="4" fontId="24" fillId="0" borderId="0" xfId="0" applyNumberFormat="1" applyFont="1"/>
    <xf numFmtId="0" fontId="22" fillId="2" borderId="8" xfId="0" applyFont="1" applyFill="1" applyBorder="1" applyAlignment="1">
      <alignment horizontal="left" vertical="top"/>
    </xf>
    <xf numFmtId="4" fontId="25" fillId="2" borderId="8" xfId="0" applyNumberFormat="1" applyFont="1" applyFill="1" applyBorder="1" applyAlignment="1">
      <alignment horizontal="right" vertical="top"/>
    </xf>
    <xf numFmtId="4" fontId="23" fillId="2" borderId="8" xfId="0" applyNumberFormat="1" applyFont="1" applyFill="1" applyBorder="1" applyAlignment="1">
      <alignment horizontal="right" vertical="top"/>
    </xf>
    <xf numFmtId="0" fontId="26" fillId="2" borderId="8" xfId="0" applyFont="1" applyFill="1" applyBorder="1" applyAlignment="1">
      <alignment horizontal="left" vertical="top"/>
    </xf>
    <xf numFmtId="4" fontId="27" fillId="2" borderId="8" xfId="0" applyNumberFormat="1" applyFont="1" applyFill="1" applyBorder="1" applyAlignment="1">
      <alignment horizontal="right" vertical="top"/>
    </xf>
    <xf numFmtId="4" fontId="5" fillId="2" borderId="8" xfId="0" applyNumberFormat="1" applyFont="1" applyFill="1" applyBorder="1" applyAlignment="1">
      <alignment horizontal="right" vertical="top"/>
    </xf>
    <xf numFmtId="4" fontId="28" fillId="2" borderId="1" xfId="0" applyNumberFormat="1" applyFont="1" applyFill="1" applyBorder="1" applyAlignment="1">
      <alignment horizontal="right" vertical="top"/>
    </xf>
    <xf numFmtId="4" fontId="5" fillId="2" borderId="1" xfId="0" applyNumberFormat="1" applyFont="1" applyFill="1" applyBorder="1" applyAlignment="1">
      <alignment horizontal="right" vertical="top"/>
    </xf>
    <xf numFmtId="4" fontId="29" fillId="2" borderId="1" xfId="0" applyNumberFormat="1" applyFont="1" applyFill="1" applyBorder="1" applyAlignment="1">
      <alignment horizontal="right" vertical="top"/>
    </xf>
    <xf numFmtId="4" fontId="23" fillId="2" borderId="1" xfId="0" applyNumberFormat="1" applyFont="1" applyFill="1" applyBorder="1" applyAlignment="1">
      <alignment horizontal="right" vertical="top"/>
    </xf>
    <xf numFmtId="4" fontId="27" fillId="2" borderId="2" xfId="0" applyNumberFormat="1" applyFont="1" applyFill="1" applyBorder="1" applyAlignment="1">
      <alignment horizontal="right" vertical="top"/>
    </xf>
    <xf numFmtId="0" fontId="22" fillId="2" borderId="1" xfId="0" applyFont="1" applyFill="1" applyBorder="1" applyAlignment="1">
      <alignment horizontal="left" vertical="top"/>
    </xf>
    <xf numFmtId="4" fontId="25" fillId="2" borderId="1" xfId="0" applyNumberFormat="1" applyFont="1" applyFill="1" applyBorder="1" applyAlignment="1">
      <alignment horizontal="right" vertical="top"/>
    </xf>
    <xf numFmtId="0" fontId="26" fillId="2" borderId="1" xfId="0" applyFont="1" applyFill="1" applyBorder="1" applyAlignment="1">
      <alignment vertical="center" wrapText="1"/>
    </xf>
    <xf numFmtId="4" fontId="27" fillId="2" borderId="1" xfId="0" applyNumberFormat="1" applyFont="1" applyFill="1" applyBorder="1" applyAlignment="1">
      <alignment horizontal="right" vertical="top"/>
    </xf>
    <xf numFmtId="0" fontId="22" fillId="2" borderId="1" xfId="0" applyFont="1" applyFill="1" applyBorder="1" applyAlignment="1">
      <alignment vertical="center" wrapText="1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center" vertic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4" fontId="33" fillId="0" borderId="0" xfId="0" applyNumberFormat="1" applyFont="1"/>
    <xf numFmtId="0" fontId="34" fillId="0" borderId="0" xfId="0" applyFont="1"/>
    <xf numFmtId="4" fontId="34" fillId="0" borderId="0" xfId="0" applyNumberFormat="1" applyFont="1"/>
    <xf numFmtId="0" fontId="35" fillId="0" borderId="0" xfId="0" applyFont="1" applyAlignment="1">
      <alignment horizontal="left" vertical="top"/>
    </xf>
    <xf numFmtId="0" fontId="36" fillId="5" borderId="11" xfId="0" applyFont="1" applyFill="1" applyBorder="1" applyAlignment="1">
      <alignment horizontal="left" vertical="top"/>
    </xf>
    <xf numFmtId="0" fontId="36" fillId="5" borderId="12" xfId="0" applyFont="1" applyFill="1" applyBorder="1" applyAlignment="1">
      <alignment horizontal="center" vertical="top"/>
    </xf>
    <xf numFmtId="0" fontId="37" fillId="0" borderId="0" xfId="0" applyFont="1"/>
    <xf numFmtId="4" fontId="37" fillId="0" borderId="0" xfId="0" applyNumberFormat="1" applyFont="1"/>
    <xf numFmtId="0" fontId="36" fillId="5" borderId="14" xfId="0" applyFont="1" applyFill="1" applyBorder="1" applyAlignment="1">
      <alignment horizontal="left" vertical="top"/>
    </xf>
    <xf numFmtId="0" fontId="36" fillId="5" borderId="0" xfId="0" applyFont="1" applyFill="1" applyAlignment="1">
      <alignment horizontal="left" vertical="top"/>
    </xf>
    <xf numFmtId="4" fontId="36" fillId="5" borderId="0" xfId="0" applyNumberFormat="1" applyFont="1" applyFill="1" applyAlignment="1">
      <alignment horizontal="center"/>
    </xf>
    <xf numFmtId="0" fontId="36" fillId="5" borderId="12" xfId="0" applyFont="1" applyFill="1" applyBorder="1" applyAlignment="1">
      <alignment horizontal="left" vertical="top"/>
    </xf>
    <xf numFmtId="0" fontId="36" fillId="5" borderId="11" xfId="0" applyFont="1" applyFill="1" applyBorder="1" applyAlignment="1">
      <alignment horizontal="center" vertical="top"/>
    </xf>
    <xf numFmtId="0" fontId="36" fillId="5" borderId="12" xfId="0" applyFont="1" applyFill="1" applyBorder="1" applyAlignment="1">
      <alignment horizontal="left" vertical="center"/>
    </xf>
    <xf numFmtId="4" fontId="36" fillId="5" borderId="15" xfId="0" applyNumberFormat="1" applyFont="1" applyFill="1" applyBorder="1" applyAlignment="1">
      <alignment horizontal="right" vertical="center"/>
    </xf>
    <xf numFmtId="4" fontId="36" fillId="5" borderId="15" xfId="0" applyNumberFormat="1" applyFont="1" applyFill="1" applyBorder="1" applyAlignment="1">
      <alignment horizontal="center" vertical="center"/>
    </xf>
    <xf numFmtId="0" fontId="35" fillId="5" borderId="11" xfId="0" applyFont="1" applyFill="1" applyBorder="1" applyAlignment="1">
      <alignment horizontal="left" vertical="top"/>
    </xf>
    <xf numFmtId="4" fontId="38" fillId="5" borderId="11" xfId="0" applyNumberFormat="1" applyFont="1" applyFill="1" applyBorder="1"/>
    <xf numFmtId="4" fontId="0" fillId="0" borderId="0" xfId="0" applyNumberFormat="1"/>
    <xf numFmtId="0" fontId="35" fillId="5" borderId="0" xfId="0" applyFont="1" applyFill="1" applyAlignment="1">
      <alignment horizontal="left" vertical="top"/>
    </xf>
    <xf numFmtId="4" fontId="38" fillId="5" borderId="0" xfId="0" applyNumberFormat="1" applyFont="1" applyFill="1"/>
    <xf numFmtId="0" fontId="36" fillId="6" borderId="11" xfId="0" applyFont="1" applyFill="1" applyBorder="1" applyAlignment="1">
      <alignment horizontal="center" vertical="top"/>
    </xf>
    <xf numFmtId="0" fontId="39" fillId="0" borderId="11" xfId="0" applyFont="1" applyBorder="1" applyAlignment="1">
      <alignment horizontal="left" vertical="center"/>
    </xf>
    <xf numFmtId="4" fontId="36" fillId="0" borderId="11" xfId="0" applyNumberFormat="1" applyFont="1" applyBorder="1" applyAlignment="1">
      <alignment horizontal="center" vertical="center"/>
    </xf>
    <xf numFmtId="0" fontId="35" fillId="0" borderId="11" xfId="0" applyFont="1" applyBorder="1" applyAlignment="1">
      <alignment horizontal="left" vertical="top"/>
    </xf>
    <xf numFmtId="4" fontId="38" fillId="0" borderId="11" xfId="0" applyNumberFormat="1" applyFont="1" applyBorder="1"/>
    <xf numFmtId="0" fontId="40" fillId="0" borderId="0" xfId="0" applyFont="1" applyAlignment="1">
      <alignment horizontal="center"/>
    </xf>
    <xf numFmtId="0" fontId="40" fillId="0" borderId="0" xfId="0" applyFont="1" applyAlignment="1" applyProtection="1">
      <alignment horizontal="center" vertical="top"/>
      <protection locked="0"/>
    </xf>
    <xf numFmtId="0" fontId="36" fillId="0" borderId="0" xfId="0" applyFont="1" applyAlignment="1" applyProtection="1">
      <alignment horizontal="center" vertical="top"/>
      <protection locked="0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horizontal="center" vertical="top"/>
    </xf>
    <xf numFmtId="0" fontId="44" fillId="0" borderId="0" xfId="0" applyFont="1"/>
    <xf numFmtId="4" fontId="44" fillId="0" borderId="0" xfId="0" applyNumberFormat="1" applyFont="1"/>
    <xf numFmtId="0" fontId="46" fillId="0" borderId="0" xfId="0" applyFont="1" applyAlignment="1">
      <alignment horizontal="left" vertical="top"/>
    </xf>
    <xf numFmtId="0" fontId="47" fillId="2" borderId="4" xfId="0" applyFont="1" applyFill="1" applyBorder="1" applyAlignment="1">
      <alignment horizontal="center" vertical="top"/>
    </xf>
    <xf numFmtId="0" fontId="15" fillId="0" borderId="4" xfId="0" applyFont="1" applyBorder="1"/>
    <xf numFmtId="0" fontId="47" fillId="2" borderId="8" xfId="0" applyFont="1" applyFill="1" applyBorder="1" applyAlignment="1">
      <alignment horizontal="center" vertical="top"/>
    </xf>
    <xf numFmtId="0" fontId="47" fillId="2" borderId="17" xfId="0" applyFont="1" applyFill="1" applyBorder="1" applyAlignment="1">
      <alignment horizontal="center" vertical="top"/>
    </xf>
    <xf numFmtId="0" fontId="47" fillId="2" borderId="5" xfId="0" applyFont="1" applyFill="1" applyBorder="1" applyAlignment="1">
      <alignment horizontal="center" vertical="top"/>
    </xf>
    <xf numFmtId="0" fontId="47" fillId="2" borderId="2" xfId="0" applyFont="1" applyFill="1" applyBorder="1"/>
    <xf numFmtId="0" fontId="47" fillId="2" borderId="2" xfId="0" applyFont="1" applyFill="1" applyBorder="1" applyAlignment="1">
      <alignment horizontal="center"/>
    </xf>
    <xf numFmtId="0" fontId="47" fillId="2" borderId="10" xfId="0" applyFont="1" applyFill="1" applyBorder="1" applyAlignment="1">
      <alignment horizontal="center"/>
    </xf>
    <xf numFmtId="0" fontId="47" fillId="2" borderId="10" xfId="0" applyFont="1" applyFill="1" applyBorder="1" applyAlignment="1">
      <alignment horizontal="center" vertical="top"/>
    </xf>
    <xf numFmtId="0" fontId="47" fillId="2" borderId="2" xfId="0" applyFont="1" applyFill="1" applyBorder="1" applyAlignment="1">
      <alignment horizontal="center" vertical="top"/>
    </xf>
    <xf numFmtId="164" fontId="15" fillId="0" borderId="0" xfId="0" applyNumberFormat="1" applyFont="1"/>
    <xf numFmtId="0" fontId="49" fillId="2" borderId="17" xfId="0" applyFont="1" applyFill="1" applyBorder="1"/>
    <xf numFmtId="4" fontId="49" fillId="2" borderId="17" xfId="0" applyNumberFormat="1" applyFont="1" applyFill="1" applyBorder="1" applyAlignment="1">
      <alignment horizontal="right"/>
    </xf>
    <xf numFmtId="4" fontId="49" fillId="2" borderId="4" xfId="0" applyNumberFormat="1" applyFont="1" applyFill="1" applyBorder="1" applyAlignment="1">
      <alignment horizontal="right" vertical="top"/>
    </xf>
    <xf numFmtId="4" fontId="49" fillId="2" borderId="8" xfId="0" applyNumberFormat="1" applyFont="1" applyFill="1" applyBorder="1" applyAlignment="1">
      <alignment horizontal="right" vertical="top"/>
    </xf>
    <xf numFmtId="0" fontId="50" fillId="2" borderId="17" xfId="0" applyFont="1" applyFill="1" applyBorder="1" applyAlignment="1">
      <alignment horizontal="left" vertical="top"/>
    </xf>
    <xf numFmtId="4" fontId="50" fillId="2" borderId="17" xfId="0" applyNumberFormat="1" applyFont="1" applyFill="1" applyBorder="1" applyAlignment="1">
      <alignment horizontal="right" vertical="top"/>
    </xf>
    <xf numFmtId="0" fontId="51" fillId="0" borderId="0" xfId="0" applyFont="1"/>
    <xf numFmtId="164" fontId="51" fillId="0" borderId="0" xfId="0" applyNumberFormat="1" applyFont="1"/>
    <xf numFmtId="4" fontId="50" fillId="0" borderId="17" xfId="0" applyNumberFormat="1" applyFont="1" applyBorder="1" applyAlignment="1">
      <alignment horizontal="right" vertical="top"/>
    </xf>
    <xf numFmtId="4" fontId="51" fillId="0" borderId="0" xfId="0" applyNumberFormat="1" applyFont="1"/>
    <xf numFmtId="0" fontId="49" fillId="2" borderId="1" xfId="0" applyFont="1" applyFill="1" applyBorder="1" applyAlignment="1">
      <alignment horizontal="left" vertical="top"/>
    </xf>
    <xf numFmtId="4" fontId="49" fillId="2" borderId="1" xfId="0" applyNumberFormat="1" applyFont="1" applyFill="1" applyBorder="1" applyAlignment="1">
      <alignment horizontal="right" vertical="top"/>
    </xf>
    <xf numFmtId="4" fontId="49" fillId="0" borderId="1" xfId="0" applyNumberFormat="1" applyFont="1" applyBorder="1" applyAlignment="1">
      <alignment horizontal="right" vertical="top"/>
    </xf>
    <xf numFmtId="0" fontId="52" fillId="0" borderId="0" xfId="0" applyFont="1"/>
    <xf numFmtId="164" fontId="52" fillId="0" borderId="0" xfId="0" applyNumberFormat="1" applyFont="1"/>
    <xf numFmtId="0" fontId="53" fillId="0" borderId="0" xfId="0" applyFont="1" applyAlignment="1">
      <alignment horizontal="left" vertical="top"/>
    </xf>
    <xf numFmtId="164" fontId="44" fillId="0" borderId="0" xfId="0" applyNumberFormat="1" applyFont="1"/>
    <xf numFmtId="4" fontId="15" fillId="0" borderId="0" xfId="0" applyNumberFormat="1" applyFont="1"/>
    <xf numFmtId="4" fontId="52" fillId="0" borderId="0" xfId="0" applyNumberFormat="1" applyFont="1"/>
    <xf numFmtId="0" fontId="54" fillId="0" borderId="0" xfId="0" applyFont="1" applyAlignment="1">
      <alignment horizontal="center" vertical="top"/>
    </xf>
    <xf numFmtId="166" fontId="54" fillId="0" borderId="0" xfId="0" applyNumberFormat="1" applyFont="1" applyAlignment="1">
      <alignment horizontal="center" vertical="top"/>
    </xf>
    <xf numFmtId="0" fontId="54" fillId="0" borderId="0" xfId="0" applyFont="1" applyAlignment="1">
      <alignment vertical="top"/>
    </xf>
    <xf numFmtId="4" fontId="54" fillId="0" borderId="0" xfId="0" applyNumberFormat="1" applyFont="1"/>
    <xf numFmtId="0" fontId="45" fillId="0" borderId="0" xfId="0" applyFont="1"/>
    <xf numFmtId="0" fontId="21" fillId="0" borderId="0" xfId="0" applyFont="1" applyAlignment="1">
      <alignment horizontal="center" vertical="top"/>
    </xf>
    <xf numFmtId="0" fontId="21" fillId="0" borderId="0" xfId="0" applyFont="1" applyAlignment="1">
      <alignment vertical="top"/>
    </xf>
    <xf numFmtId="0" fontId="55" fillId="0" borderId="0" xfId="0" applyFont="1"/>
    <xf numFmtId="0" fontId="56" fillId="0" borderId="0" xfId="0" applyFont="1" applyAlignment="1">
      <alignment vertical="top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right" vertical="top"/>
    </xf>
    <xf numFmtId="0" fontId="23" fillId="2" borderId="9" xfId="0" applyFont="1" applyFill="1" applyBorder="1" applyAlignment="1">
      <alignment horizontal="center" vertical="top"/>
    </xf>
    <xf numFmtId="0" fontId="23" fillId="2" borderId="8" xfId="0" applyFont="1" applyFill="1" applyBorder="1" applyAlignment="1">
      <alignment horizontal="center" vertical="top"/>
    </xf>
    <xf numFmtId="0" fontId="23" fillId="2" borderId="0" xfId="0" applyFont="1" applyFill="1" applyAlignment="1">
      <alignment horizontal="center" vertical="top"/>
    </xf>
    <xf numFmtId="0" fontId="23" fillId="2" borderId="18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 vertical="top"/>
    </xf>
    <xf numFmtId="0" fontId="23" fillId="2" borderId="3" xfId="0" applyFont="1" applyFill="1" applyBorder="1" applyAlignment="1">
      <alignment horizontal="center" vertical="top"/>
    </xf>
    <xf numFmtId="4" fontId="23" fillId="0" borderId="4" xfId="0" applyNumberFormat="1" applyFont="1" applyBorder="1" applyAlignment="1">
      <alignment horizontal="center" vertical="top"/>
    </xf>
    <xf numFmtId="4" fontId="23" fillId="0" borderId="8" xfId="0" applyNumberFormat="1" applyFont="1" applyBorder="1" applyAlignment="1">
      <alignment horizontal="right" vertical="top"/>
    </xf>
    <xf numFmtId="4" fontId="25" fillId="0" borderId="8" xfId="0" applyNumberFormat="1" applyFont="1" applyBorder="1" applyAlignment="1">
      <alignment horizontal="right" vertical="top"/>
    </xf>
    <xf numFmtId="4" fontId="5" fillId="0" borderId="8" xfId="0" applyNumberFormat="1" applyFont="1" applyBorder="1" applyAlignment="1">
      <alignment horizontal="right" vertical="top"/>
    </xf>
    <xf numFmtId="4" fontId="25" fillId="0" borderId="0" xfId="0" applyNumberFormat="1" applyFont="1" applyAlignment="1">
      <alignment horizontal="right" vertical="top"/>
    </xf>
    <xf numFmtId="4" fontId="23" fillId="0" borderId="0" xfId="0" applyNumberFormat="1" applyFont="1" applyAlignment="1">
      <alignment horizontal="right" vertical="top"/>
    </xf>
    <xf numFmtId="4" fontId="23" fillId="0" borderId="9" xfId="0" applyNumberFormat="1" applyFont="1" applyBorder="1" applyAlignment="1">
      <alignment horizontal="right" vertical="top"/>
    </xf>
    <xf numFmtId="4" fontId="5" fillId="0" borderId="9" xfId="0" applyNumberFormat="1" applyFont="1" applyBorder="1" applyAlignment="1">
      <alignment horizontal="right" vertical="top"/>
    </xf>
    <xf numFmtId="4" fontId="27" fillId="0" borderId="0" xfId="0" applyNumberFormat="1" applyFont="1" applyAlignment="1">
      <alignment horizontal="right" vertical="top"/>
    </xf>
    <xf numFmtId="4" fontId="5" fillId="0" borderId="0" xfId="0" applyNumberFormat="1" applyFont="1" applyAlignment="1">
      <alignment horizontal="right" vertical="top"/>
    </xf>
    <xf numFmtId="4" fontId="5" fillId="0" borderId="8" xfId="0" applyNumberFormat="1" applyFont="1" applyBorder="1"/>
    <xf numFmtId="0" fontId="57" fillId="2" borderId="8" xfId="0" applyFont="1" applyFill="1" applyBorder="1" applyAlignment="1">
      <alignment horizontal="left" vertical="top"/>
    </xf>
    <xf numFmtId="4" fontId="27" fillId="0" borderId="8" xfId="0" applyNumberFormat="1" applyFont="1" applyBorder="1" applyAlignment="1">
      <alignment horizontal="right" vertical="top"/>
    </xf>
    <xf numFmtId="4" fontId="25" fillId="0" borderId="9" xfId="0" applyNumberFormat="1" applyFont="1" applyBorder="1" applyAlignment="1">
      <alignment horizontal="right" vertical="top"/>
    </xf>
    <xf numFmtId="4" fontId="27" fillId="0" borderId="9" xfId="0" applyNumberFormat="1" applyFont="1" applyBorder="1" applyAlignment="1">
      <alignment horizontal="right" vertical="top"/>
    </xf>
    <xf numFmtId="0" fontId="58" fillId="2" borderId="8" xfId="0" applyFont="1" applyFill="1" applyBorder="1" applyAlignment="1">
      <alignment horizontal="left" vertical="top"/>
    </xf>
    <xf numFmtId="0" fontId="58" fillId="2" borderId="1" xfId="0" applyFont="1" applyFill="1" applyBorder="1" applyAlignment="1">
      <alignment horizontal="left" vertical="top"/>
    </xf>
    <xf numFmtId="4" fontId="25" fillId="0" borderId="1" xfId="0" applyNumberFormat="1" applyFont="1" applyBorder="1" applyAlignment="1">
      <alignment horizontal="right" vertical="top"/>
    </xf>
    <xf numFmtId="4" fontId="25" fillId="0" borderId="16" xfId="0" applyNumberFormat="1" applyFont="1" applyBorder="1" applyAlignment="1">
      <alignment horizontal="right" vertical="top"/>
    </xf>
    <xf numFmtId="0" fontId="58" fillId="0" borderId="1" xfId="0" applyFont="1" applyBorder="1" applyAlignment="1">
      <alignment horizontal="left" vertical="top"/>
    </xf>
    <xf numFmtId="4" fontId="27" fillId="7" borderId="1" xfId="0" applyNumberFormat="1" applyFont="1" applyFill="1" applyBorder="1" applyAlignment="1">
      <alignment horizontal="right" vertical="top"/>
    </xf>
    <xf numFmtId="4" fontId="27" fillId="7" borderId="16" xfId="0" applyNumberFormat="1" applyFont="1" applyFill="1" applyBorder="1"/>
    <xf numFmtId="4" fontId="27" fillId="7" borderId="1" xfId="0" applyNumberFormat="1" applyFont="1" applyFill="1" applyBorder="1"/>
    <xf numFmtId="4" fontId="25" fillId="7" borderId="1" xfId="0" applyNumberFormat="1" applyFont="1" applyFill="1" applyBorder="1" applyAlignment="1">
      <alignment horizontal="right" vertical="top"/>
    </xf>
    <xf numFmtId="4" fontId="25" fillId="0" borderId="1" xfId="0" applyNumberFormat="1" applyFont="1" applyBorder="1"/>
    <xf numFmtId="0" fontId="5" fillId="0" borderId="0" xfId="0" applyFont="1" applyAlignment="1">
      <alignment horizontal="right" vertical="top"/>
    </xf>
    <xf numFmtId="0" fontId="23" fillId="0" borderId="0" xfId="0" applyFont="1" applyAlignment="1">
      <alignment horizontal="left" vertical="top"/>
    </xf>
    <xf numFmtId="0" fontId="58" fillId="0" borderId="4" xfId="0" applyFont="1" applyBorder="1" applyAlignment="1">
      <alignment horizontal="left" vertical="top"/>
    </xf>
    <xf numFmtId="4" fontId="25" fillId="7" borderId="1" xfId="0" applyNumberFormat="1" applyFont="1" applyFill="1" applyBorder="1" applyAlignment="1">
      <alignment horizontal="left" vertical="top"/>
    </xf>
    <xf numFmtId="0" fontId="57" fillId="2" borderId="1" xfId="0" applyFont="1" applyFill="1" applyBorder="1" applyAlignment="1">
      <alignment horizontal="left" vertical="top"/>
    </xf>
    <xf numFmtId="4" fontId="27" fillId="2" borderId="16" xfId="0" applyNumberFormat="1" applyFont="1" applyFill="1" applyBorder="1" applyAlignment="1">
      <alignment horizontal="right" vertical="top"/>
    </xf>
    <xf numFmtId="4" fontId="27" fillId="2" borderId="6" xfId="0" applyNumberFormat="1" applyFont="1" applyFill="1" applyBorder="1" applyAlignment="1">
      <alignment horizontal="right" vertical="top"/>
    </xf>
    <xf numFmtId="4" fontId="27" fillId="7" borderId="7" xfId="0" applyNumberFormat="1" applyFont="1" applyFill="1" applyBorder="1" applyAlignment="1">
      <alignment horizontal="right" vertical="top"/>
    </xf>
    <xf numFmtId="0" fontId="57" fillId="2" borderId="2" xfId="0" applyFont="1" applyFill="1" applyBorder="1" applyAlignment="1">
      <alignment horizontal="left" vertical="top"/>
    </xf>
    <xf numFmtId="4" fontId="27" fillId="0" borderId="6" xfId="0" applyNumberFormat="1" applyFont="1" applyBorder="1" applyAlignment="1">
      <alignment horizontal="right" vertical="top"/>
    </xf>
    <xf numFmtId="0" fontId="58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/>
    </xf>
    <xf numFmtId="166" fontId="25" fillId="0" borderId="0" xfId="0" applyNumberFormat="1" applyFont="1" applyAlignment="1">
      <alignment horizontal="right" vertical="top"/>
    </xf>
    <xf numFmtId="0" fontId="27" fillId="0" borderId="0" xfId="0" applyFont="1" applyAlignment="1">
      <alignment horizontal="right" vertical="top"/>
    </xf>
    <xf numFmtId="4" fontId="27" fillId="0" borderId="0" xfId="0" applyNumberFormat="1" applyFont="1"/>
    <xf numFmtId="0" fontId="27" fillId="0" borderId="0" xfId="0" applyFont="1"/>
    <xf numFmtId="4" fontId="22" fillId="0" borderId="0" xfId="0" applyNumberFormat="1" applyFont="1" applyAlignment="1">
      <alignment horizontal="left" vertical="top"/>
    </xf>
    <xf numFmtId="4" fontId="23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center" vertical="top"/>
    </xf>
    <xf numFmtId="166" fontId="2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4" fontId="23" fillId="0" borderId="0" xfId="0" applyNumberFormat="1" applyFont="1"/>
    <xf numFmtId="166" fontId="23" fillId="0" borderId="0" xfId="0" applyNumberFormat="1" applyFont="1" applyAlignment="1">
      <alignment horizontal="right" vertical="top"/>
    </xf>
    <xf numFmtId="0" fontId="26" fillId="2" borderId="5" xfId="0" applyFont="1" applyFill="1" applyBorder="1" applyAlignment="1">
      <alignment horizontal="left" vertical="top"/>
    </xf>
    <xf numFmtId="0" fontId="26" fillId="2" borderId="8" xfId="0" applyFont="1" applyFill="1" applyBorder="1" applyAlignment="1">
      <alignment horizontal="center"/>
    </xf>
    <xf numFmtId="0" fontId="25" fillId="0" borderId="0" xfId="0" applyFont="1" applyAlignment="1">
      <alignment horizontal="center" vertical="top"/>
    </xf>
    <xf numFmtId="0" fontId="23" fillId="0" borderId="4" xfId="0" applyFont="1" applyBorder="1" applyAlignment="1">
      <alignment horizontal="center" vertical="top"/>
    </xf>
    <xf numFmtId="0" fontId="22" fillId="2" borderId="8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 vertical="top"/>
    </xf>
    <xf numFmtId="0" fontId="23" fillId="2" borderId="19" xfId="0" applyFont="1" applyFill="1" applyBorder="1" applyAlignment="1">
      <alignment horizontal="center" vertical="top"/>
    </xf>
    <xf numFmtId="0" fontId="23" fillId="0" borderId="8" xfId="0" applyFont="1" applyBorder="1" applyAlignment="1">
      <alignment horizontal="center" vertical="top"/>
    </xf>
    <xf numFmtId="0" fontId="26" fillId="2" borderId="2" xfId="0" applyFont="1" applyFill="1" applyBorder="1" applyAlignment="1">
      <alignment horizontal="center"/>
    </xf>
    <xf numFmtId="0" fontId="23" fillId="2" borderId="18" xfId="0" applyFont="1" applyFill="1" applyBorder="1" applyAlignment="1">
      <alignment horizontal="center" vertical="top"/>
    </xf>
    <xf numFmtId="0" fontId="25" fillId="0" borderId="3" xfId="0" applyFont="1" applyBorder="1" applyAlignment="1">
      <alignment horizontal="center" vertical="top"/>
    </xf>
    <xf numFmtId="0" fontId="23" fillId="0" borderId="2" xfId="0" applyFont="1" applyBorder="1" applyAlignment="1">
      <alignment horizontal="center" vertical="top"/>
    </xf>
    <xf numFmtId="0" fontId="22" fillId="2" borderId="4" xfId="0" applyFont="1" applyFill="1" applyBorder="1" applyAlignment="1">
      <alignment horizontal="left" vertical="top"/>
    </xf>
    <xf numFmtId="0" fontId="23" fillId="2" borderId="4" xfId="0" quotePrefix="1" applyFont="1" applyFill="1" applyBorder="1" applyAlignment="1">
      <alignment horizontal="center" vertical="top"/>
    </xf>
    <xf numFmtId="0" fontId="23" fillId="0" borderId="4" xfId="0" quotePrefix="1" applyFont="1" applyBorder="1" applyAlignment="1">
      <alignment horizontal="center" vertical="top"/>
    </xf>
    <xf numFmtId="0" fontId="22" fillId="2" borderId="2" xfId="0" applyFont="1" applyFill="1" applyBorder="1" applyAlignment="1">
      <alignment horizontal="left" vertical="top"/>
    </xf>
    <xf numFmtId="4" fontId="25" fillId="0" borderId="2" xfId="0" applyNumberFormat="1" applyFont="1" applyBorder="1" applyAlignment="1">
      <alignment horizontal="right" vertical="top"/>
    </xf>
    <xf numFmtId="4" fontId="23" fillId="0" borderId="1" xfId="0" applyNumberFormat="1" applyFont="1" applyBorder="1" applyAlignment="1">
      <alignment horizontal="right" vertical="top"/>
    </xf>
    <xf numFmtId="0" fontId="22" fillId="2" borderId="17" xfId="0" applyFont="1" applyFill="1" applyBorder="1" applyAlignment="1">
      <alignment horizontal="left" vertical="top"/>
    </xf>
    <xf numFmtId="0" fontId="26" fillId="2" borderId="17" xfId="0" applyFont="1" applyFill="1" applyBorder="1" applyAlignment="1">
      <alignment horizontal="left" vertical="top"/>
    </xf>
    <xf numFmtId="0" fontId="56" fillId="0" borderId="0" xfId="0" applyFont="1"/>
    <xf numFmtId="4" fontId="27" fillId="0" borderId="2" xfId="0" applyNumberFormat="1" applyFont="1" applyBorder="1" applyAlignment="1">
      <alignment horizontal="right" vertical="top"/>
    </xf>
    <xf numFmtId="4" fontId="5" fillId="0" borderId="2" xfId="0" applyNumberFormat="1" applyFont="1" applyBorder="1" applyAlignment="1">
      <alignment horizontal="right" vertical="top"/>
    </xf>
    <xf numFmtId="4" fontId="5" fillId="0" borderId="3" xfId="0" applyNumberFormat="1" applyFont="1" applyBorder="1" applyAlignment="1">
      <alignment horizontal="right" vertical="top"/>
    </xf>
    <xf numFmtId="0" fontId="22" fillId="0" borderId="1" xfId="0" applyFont="1" applyBorder="1" applyAlignment="1">
      <alignment horizontal="left" vertical="top"/>
    </xf>
    <xf numFmtId="4" fontId="23" fillId="0" borderId="6" xfId="0" applyNumberFormat="1" applyFont="1" applyBorder="1" applyAlignment="1">
      <alignment horizontal="right" vertical="top"/>
    </xf>
    <xf numFmtId="4" fontId="5" fillId="7" borderId="1" xfId="0" applyNumberFormat="1" applyFont="1" applyFill="1" applyBorder="1" applyAlignment="1">
      <alignment horizontal="right" vertical="top"/>
    </xf>
    <xf numFmtId="4" fontId="5" fillId="7" borderId="1" xfId="0" applyNumberFormat="1" applyFont="1" applyFill="1" applyBorder="1"/>
    <xf numFmtId="4" fontId="5" fillId="7" borderId="6" xfId="0" applyNumberFormat="1" applyFont="1" applyFill="1" applyBorder="1" applyAlignment="1">
      <alignment horizontal="right" vertical="top"/>
    </xf>
    <xf numFmtId="0" fontId="60" fillId="0" borderId="0" xfId="0" applyFont="1"/>
    <xf numFmtId="0" fontId="61" fillId="0" borderId="0" xfId="0" applyFont="1"/>
    <xf numFmtId="0" fontId="44" fillId="0" borderId="0" xfId="0" applyFont="1" applyAlignment="1">
      <alignment vertical="top"/>
    </xf>
    <xf numFmtId="0" fontId="45" fillId="0" borderId="0" xfId="0" applyFont="1" applyAlignment="1">
      <alignment vertical="top"/>
    </xf>
    <xf numFmtId="165" fontId="62" fillId="0" borderId="0" xfId="0" applyNumberFormat="1" applyFont="1" applyAlignment="1">
      <alignment horizontal="center" vertical="top"/>
    </xf>
    <xf numFmtId="0" fontId="63" fillId="0" borderId="0" xfId="0" applyFont="1" applyAlignment="1">
      <alignment horizontal="right" vertical="top"/>
    </xf>
    <xf numFmtId="0" fontId="63" fillId="2" borderId="4" xfId="0" applyFont="1" applyFill="1" applyBorder="1" applyAlignment="1">
      <alignment horizontal="left" vertical="top"/>
    </xf>
    <xf numFmtId="0" fontId="63" fillId="2" borderId="8" xfId="0" applyFont="1" applyFill="1" applyBorder="1" applyAlignment="1">
      <alignment horizontal="left" vertical="top"/>
    </xf>
    <xf numFmtId="0" fontId="62" fillId="0" borderId="20" xfId="0" applyFont="1" applyBorder="1" applyAlignment="1">
      <alignment vertical="top"/>
    </xf>
    <xf numFmtId="0" fontId="62" fillId="0" borderId="5" xfId="0" applyFont="1" applyBorder="1" applyAlignment="1">
      <alignment vertical="top"/>
    </xf>
    <xf numFmtId="0" fontId="62" fillId="2" borderId="5" xfId="0" applyFont="1" applyFill="1" applyBorder="1" applyAlignment="1">
      <alignment vertical="top"/>
    </xf>
    <xf numFmtId="0" fontId="62" fillId="2" borderId="20" xfId="0" applyFont="1" applyFill="1" applyBorder="1" applyAlignment="1">
      <alignment vertical="top"/>
    </xf>
    <xf numFmtId="0" fontId="62" fillId="2" borderId="19" xfId="0" applyFont="1" applyFill="1" applyBorder="1" applyAlignment="1">
      <alignment vertical="top"/>
    </xf>
    <xf numFmtId="0" fontId="62" fillId="2" borderId="4" xfId="0" applyFont="1" applyFill="1" applyBorder="1" applyAlignment="1">
      <alignment horizontal="center" vertical="top"/>
    </xf>
    <xf numFmtId="0" fontId="62" fillId="2" borderId="8" xfId="0" applyFont="1" applyFill="1" applyBorder="1" applyAlignment="1">
      <alignment horizontal="center" vertical="top"/>
    </xf>
    <xf numFmtId="0" fontId="62" fillId="2" borderId="0" xfId="0" applyFont="1" applyFill="1" applyAlignment="1">
      <alignment horizontal="center" vertical="top"/>
    </xf>
    <xf numFmtId="0" fontId="62" fillId="2" borderId="17" xfId="0" applyFont="1" applyFill="1" applyBorder="1" applyAlignment="1">
      <alignment horizontal="center" vertical="top"/>
    </xf>
    <xf numFmtId="0" fontId="62" fillId="0" borderId="0" xfId="0" applyFont="1"/>
    <xf numFmtId="0" fontId="62" fillId="2" borderId="9" xfId="0" applyFont="1" applyFill="1" applyBorder="1" applyAlignment="1">
      <alignment horizontal="center" vertical="top"/>
    </xf>
    <xf numFmtId="0" fontId="62" fillId="2" borderId="8" xfId="0" applyFont="1" applyFill="1" applyBorder="1" applyAlignment="1">
      <alignment horizontal="center"/>
    </xf>
    <xf numFmtId="0" fontId="62" fillId="2" borderId="2" xfId="0" applyFont="1" applyFill="1" applyBorder="1" applyAlignment="1">
      <alignment horizontal="center" vertical="top"/>
    </xf>
    <xf numFmtId="0" fontId="62" fillId="2" borderId="3" xfId="0" applyFont="1" applyFill="1" applyBorder="1" applyAlignment="1">
      <alignment horizontal="center" vertical="top"/>
    </xf>
    <xf numFmtId="0" fontId="62" fillId="2" borderId="18" xfId="0" applyFont="1" applyFill="1" applyBorder="1" applyAlignment="1">
      <alignment horizontal="center" vertical="top"/>
    </xf>
    <xf numFmtId="0" fontId="62" fillId="2" borderId="2" xfId="0" applyFont="1" applyFill="1" applyBorder="1" applyAlignment="1">
      <alignment horizontal="center"/>
    </xf>
    <xf numFmtId="0" fontId="63" fillId="0" borderId="8" xfId="0" applyFont="1" applyBorder="1" applyAlignment="1">
      <alignment horizontal="left" vertical="top"/>
    </xf>
    <xf numFmtId="4" fontId="54" fillId="0" borderId="8" xfId="0" applyNumberFormat="1" applyFont="1" applyBorder="1" applyAlignment="1">
      <alignment horizontal="right" vertical="top"/>
    </xf>
    <xf numFmtId="4" fontId="54" fillId="0" borderId="4" xfId="0" applyNumberFormat="1" applyFont="1" applyBorder="1" applyAlignment="1">
      <alignment horizontal="right" vertical="top"/>
    </xf>
    <xf numFmtId="0" fontId="15" fillId="0" borderId="0" xfId="0" applyFont="1"/>
    <xf numFmtId="4" fontId="54" fillId="0" borderId="0" xfId="0" applyNumberFormat="1" applyFont="1" applyAlignment="1">
      <alignment horizontal="right" vertical="top"/>
    </xf>
    <xf numFmtId="4" fontId="62" fillId="0" borderId="8" xfId="0" applyNumberFormat="1" applyFont="1" applyBorder="1" applyAlignment="1">
      <alignment horizontal="right" vertical="top"/>
    </xf>
    <xf numFmtId="4" fontId="62" fillId="0" borderId="0" xfId="0" applyNumberFormat="1" applyFont="1" applyAlignment="1">
      <alignment horizontal="right" vertical="top"/>
    </xf>
    <xf numFmtId="0" fontId="53" fillId="0" borderId="8" xfId="0" applyFont="1" applyBorder="1" applyAlignment="1">
      <alignment horizontal="left" vertical="top"/>
    </xf>
    <xf numFmtId="4" fontId="64" fillId="0" borderId="8" xfId="0" applyNumberFormat="1" applyFont="1" applyBorder="1" applyAlignment="1">
      <alignment horizontal="right" vertical="top"/>
    </xf>
    <xf numFmtId="4" fontId="64" fillId="0" borderId="0" xfId="0" applyNumberFormat="1" applyFont="1" applyAlignment="1">
      <alignment horizontal="right" vertical="top"/>
    </xf>
    <xf numFmtId="43" fontId="0" fillId="0" borderId="0" xfId="3" applyFont="1"/>
    <xf numFmtId="43" fontId="15" fillId="0" borderId="0" xfId="3" applyFont="1"/>
    <xf numFmtId="165" fontId="15" fillId="0" borderId="0" xfId="0" applyNumberFormat="1" applyFont="1"/>
    <xf numFmtId="43" fontId="0" fillId="0" borderId="0" xfId="0" applyNumberFormat="1"/>
    <xf numFmtId="0" fontId="63" fillId="0" borderId="2" xfId="0" applyFont="1" applyBorder="1" applyAlignment="1">
      <alignment horizontal="left" vertical="top"/>
    </xf>
    <xf numFmtId="4" fontId="54" fillId="0" borderId="2" xfId="0" applyNumberFormat="1" applyFont="1" applyBorder="1" applyAlignment="1">
      <alignment horizontal="right" vertical="top"/>
    </xf>
    <xf numFmtId="0" fontId="46" fillId="0" borderId="16" xfId="0" applyFont="1" applyBorder="1" applyAlignment="1">
      <alignment horizontal="left" vertical="top"/>
    </xf>
    <xf numFmtId="4" fontId="54" fillId="0" borderId="1" xfId="0" applyNumberFormat="1" applyFont="1" applyBorder="1" applyAlignment="1">
      <alignment horizontal="right" vertical="top"/>
    </xf>
    <xf numFmtId="0" fontId="63" fillId="0" borderId="0" xfId="0" applyFont="1" applyAlignment="1">
      <alignment horizontal="left" vertical="top"/>
    </xf>
    <xf numFmtId="4" fontId="62" fillId="0" borderId="0" xfId="0" applyNumberFormat="1" applyFont="1"/>
    <xf numFmtId="4" fontId="62" fillId="0" borderId="0" xfId="0" applyNumberFormat="1" applyFont="1" applyAlignment="1">
      <alignment horizontal="center" vertical="top"/>
    </xf>
    <xf numFmtId="0" fontId="62" fillId="0" borderId="0" xfId="0" applyFont="1" applyAlignment="1">
      <alignment horizontal="center" vertical="top"/>
    </xf>
    <xf numFmtId="0" fontId="25" fillId="2" borderId="5" xfId="0" applyFont="1" applyFill="1" applyBorder="1"/>
    <xf numFmtId="4" fontId="16" fillId="0" borderId="0" xfId="0" applyNumberFormat="1" applyFont="1"/>
    <xf numFmtId="0" fontId="16" fillId="0" borderId="0" xfId="0" applyFont="1"/>
    <xf numFmtId="0" fontId="25" fillId="2" borderId="17" xfId="0" applyFont="1" applyFill="1" applyBorder="1" applyAlignment="1">
      <alignment horizontal="center"/>
    </xf>
    <xf numFmtId="0" fontId="25" fillId="2" borderId="17" xfId="0" applyFont="1" applyFill="1" applyBorder="1" applyAlignment="1">
      <alignment vertical="top"/>
    </xf>
    <xf numFmtId="0" fontId="25" fillId="2" borderId="9" xfId="0" applyFont="1" applyFill="1" applyBorder="1" applyAlignment="1">
      <alignment vertical="top"/>
    </xf>
    <xf numFmtId="0" fontId="25" fillId="2" borderId="10" xfId="0" applyFont="1" applyFill="1" applyBorder="1" applyAlignment="1">
      <alignment horizontal="center"/>
    </xf>
    <xf numFmtId="0" fontId="65" fillId="2" borderId="5" xfId="0" applyFont="1" applyFill="1" applyBorder="1" applyAlignment="1">
      <alignment horizontal="left"/>
    </xf>
    <xf numFmtId="4" fontId="25" fillId="0" borderId="17" xfId="0" applyNumberFormat="1" applyFont="1" applyBorder="1" applyAlignment="1">
      <alignment horizontal="right" vertical="top"/>
    </xf>
    <xf numFmtId="4" fontId="27" fillId="0" borderId="17" xfId="0" applyNumberFormat="1" applyFont="1" applyBorder="1" applyAlignment="1">
      <alignment horizontal="right" vertical="top"/>
    </xf>
    <xf numFmtId="4" fontId="66" fillId="0" borderId="0" xfId="0" applyNumberFormat="1" applyFont="1"/>
    <xf numFmtId="164" fontId="16" fillId="0" borderId="0" xfId="0" applyNumberFormat="1" applyFont="1"/>
    <xf numFmtId="0" fontId="26" fillId="2" borderId="21" xfId="0" applyFont="1" applyFill="1" applyBorder="1" applyAlignment="1">
      <alignment vertical="center" wrapText="1"/>
    </xf>
    <xf numFmtId="0" fontId="58" fillId="2" borderId="2" xfId="0" applyFont="1" applyFill="1" applyBorder="1" applyAlignment="1">
      <alignment horizontal="left" vertical="top"/>
    </xf>
    <xf numFmtId="0" fontId="58" fillId="2" borderId="0" xfId="0" applyFont="1" applyFill="1" applyAlignment="1">
      <alignment horizontal="left" vertical="top"/>
    </xf>
    <xf numFmtId="4" fontId="25" fillId="2" borderId="0" xfId="0" applyNumberFormat="1" applyFont="1" applyFill="1" applyAlignment="1">
      <alignment horizontal="right" vertical="top"/>
    </xf>
    <xf numFmtId="4" fontId="16" fillId="2" borderId="0" xfId="0" applyNumberFormat="1" applyFont="1" applyFill="1"/>
    <xf numFmtId="0" fontId="16" fillId="2" borderId="0" xfId="0" applyFont="1" applyFill="1"/>
    <xf numFmtId="0" fontId="57" fillId="2" borderId="0" xfId="0" applyFont="1" applyFill="1" applyAlignment="1">
      <alignment horizontal="left" vertical="top"/>
    </xf>
    <xf numFmtId="0" fontId="60" fillId="2" borderId="0" xfId="0" applyFont="1" applyFill="1" applyAlignment="1">
      <alignment horizontal="center" vertical="top"/>
    </xf>
    <xf numFmtId="4" fontId="60" fillId="2" borderId="0" xfId="0" applyNumberFormat="1" applyFont="1" applyFill="1" applyAlignment="1">
      <alignment horizontal="center" vertical="top"/>
    </xf>
    <xf numFmtId="4" fontId="60" fillId="2" borderId="0" xfId="0" applyNumberFormat="1" applyFont="1" applyFill="1"/>
    <xf numFmtId="0" fontId="60" fillId="2" borderId="0" xfId="0" applyFont="1" applyFill="1"/>
    <xf numFmtId="0" fontId="21" fillId="0" borderId="4" xfId="0" applyFont="1" applyBorder="1"/>
    <xf numFmtId="0" fontId="25" fillId="2" borderId="8" xfId="0" applyFont="1" applyFill="1" applyBorder="1" applyAlignment="1">
      <alignment horizontal="center"/>
    </xf>
    <xf numFmtId="0" fontId="25" fillId="2" borderId="19" xfId="0" applyFont="1" applyFill="1" applyBorder="1"/>
    <xf numFmtId="0" fontId="25" fillId="2" borderId="9" xfId="0" applyFont="1" applyFill="1" applyBorder="1" applyAlignment="1">
      <alignment horizontal="center" vertical="top"/>
    </xf>
    <xf numFmtId="4" fontId="25" fillId="2" borderId="9" xfId="0" applyNumberFormat="1" applyFont="1" applyFill="1" applyBorder="1" applyAlignment="1">
      <alignment horizontal="center" vertical="top"/>
    </xf>
    <xf numFmtId="0" fontId="25" fillId="0" borderId="9" xfId="0" applyFont="1" applyBorder="1" applyAlignment="1">
      <alignment horizontal="center" vertical="top"/>
    </xf>
    <xf numFmtId="0" fontId="25" fillId="0" borderId="8" xfId="0" applyFont="1" applyBorder="1" applyAlignment="1">
      <alignment horizontal="center" vertical="top"/>
    </xf>
    <xf numFmtId="0" fontId="25" fillId="2" borderId="2" xfId="0" applyFont="1" applyFill="1" applyBorder="1" applyAlignment="1">
      <alignment horizontal="center"/>
    </xf>
    <xf numFmtId="0" fontId="25" fillId="0" borderId="18" xfId="0" applyFont="1" applyBorder="1" applyAlignment="1">
      <alignment horizontal="center" vertical="top"/>
    </xf>
    <xf numFmtId="4" fontId="25" fillId="2" borderId="18" xfId="0" applyNumberFormat="1" applyFont="1" applyFill="1" applyBorder="1" applyAlignment="1">
      <alignment horizontal="center" vertical="top"/>
    </xf>
    <xf numFmtId="0" fontId="25" fillId="0" borderId="2" xfId="0" applyFont="1" applyBorder="1" applyAlignment="1">
      <alignment horizontal="center" vertical="top"/>
    </xf>
    <xf numFmtId="0" fontId="58" fillId="2" borderId="17" xfId="0" applyFont="1" applyFill="1" applyBorder="1" applyAlignment="1">
      <alignment horizontal="left"/>
    </xf>
    <xf numFmtId="0" fontId="67" fillId="0" borderId="4" xfId="0" applyFont="1" applyBorder="1" applyAlignment="1">
      <alignment horizontal="center" vertical="top"/>
    </xf>
    <xf numFmtId="0" fontId="67" fillId="0" borderId="8" xfId="0" applyFont="1" applyBorder="1" applyAlignment="1">
      <alignment horizontal="center" vertical="top"/>
    </xf>
    <xf numFmtId="4" fontId="25" fillId="0" borderId="8" xfId="0" applyNumberFormat="1" applyFont="1" applyBorder="1" applyAlignment="1">
      <alignment horizontal="center" vertical="top"/>
    </xf>
    <xf numFmtId="0" fontId="58" fillId="2" borderId="17" xfId="0" applyFont="1" applyFill="1" applyBorder="1" applyAlignment="1">
      <alignment horizontal="left" vertical="top"/>
    </xf>
    <xf numFmtId="0" fontId="57" fillId="2" borderId="17" xfId="0" applyFont="1" applyFill="1" applyBorder="1" applyAlignment="1">
      <alignment horizontal="left" vertical="top"/>
    </xf>
    <xf numFmtId="0" fontId="58" fillId="0" borderId="16" xfId="0" applyFont="1" applyBorder="1" applyAlignment="1">
      <alignment horizontal="left" vertical="top"/>
    </xf>
    <xf numFmtId="0" fontId="16" fillId="2" borderId="20" xfId="0" applyFont="1" applyFill="1" applyBorder="1"/>
    <xf numFmtId="0" fontId="60" fillId="0" borderId="0" xfId="0" applyFont="1" applyAlignment="1">
      <alignment horizontal="center" vertical="top"/>
    </xf>
    <xf numFmtId="4" fontId="60" fillId="0" borderId="0" xfId="0" applyNumberFormat="1" applyFont="1"/>
    <xf numFmtId="2" fontId="21" fillId="0" borderId="0" xfId="0" applyNumberFormat="1" applyFont="1"/>
    <xf numFmtId="0" fontId="22" fillId="2" borderId="0" xfId="0" applyFont="1" applyFill="1" applyAlignment="1">
      <alignment horizontal="left" vertical="center" wrapText="1"/>
    </xf>
    <xf numFmtId="4" fontId="25" fillId="2" borderId="0" xfId="0" applyNumberFormat="1" applyFont="1" applyFill="1" applyAlignment="1">
      <alignment horizontal="right"/>
    </xf>
    <xf numFmtId="0" fontId="27" fillId="2" borderId="0" xfId="0" applyFont="1" applyFill="1"/>
    <xf numFmtId="0" fontId="58" fillId="2" borderId="0" xfId="0" applyFont="1" applyFill="1" applyAlignment="1">
      <alignment horizontal="center"/>
    </xf>
    <xf numFmtId="0" fontId="68" fillId="2" borderId="4" xfId="0" applyFont="1" applyFill="1" applyBorder="1" applyAlignment="1">
      <alignment horizontal="center"/>
    </xf>
    <xf numFmtId="0" fontId="68" fillId="2" borderId="8" xfId="0" applyFont="1" applyFill="1" applyBorder="1" applyAlignment="1">
      <alignment horizontal="center" vertical="top"/>
    </xf>
    <xf numFmtId="0" fontId="16" fillId="2" borderId="8" xfId="0" applyFont="1" applyFill="1" applyBorder="1"/>
    <xf numFmtId="0" fontId="58" fillId="2" borderId="4" xfId="0" applyFont="1" applyFill="1" applyBorder="1" applyAlignment="1">
      <alignment horizontal="left" vertical="top"/>
    </xf>
    <xf numFmtId="4" fontId="25" fillId="2" borderId="4" xfId="0" quotePrefix="1" applyNumberFormat="1" applyFont="1" applyFill="1" applyBorder="1" applyAlignment="1">
      <alignment horizontal="center" vertical="top"/>
    </xf>
    <xf numFmtId="4" fontId="25" fillId="0" borderId="4" xfId="0" quotePrefix="1" applyNumberFormat="1" applyFont="1" applyBorder="1" applyAlignment="1">
      <alignment horizontal="center" vertical="top"/>
    </xf>
    <xf numFmtId="4" fontId="27" fillId="5" borderId="9" xfId="0" applyNumberFormat="1" applyFont="1" applyFill="1" applyBorder="1" applyAlignment="1">
      <alignment horizontal="right" vertical="top"/>
    </xf>
    <xf numFmtId="4" fontId="7" fillId="5" borderId="9" xfId="0" applyNumberFormat="1" applyFont="1" applyFill="1" applyBorder="1" applyAlignment="1">
      <alignment horizontal="right" vertical="top"/>
    </xf>
    <xf numFmtId="4" fontId="27" fillId="2" borderId="9" xfId="0" applyNumberFormat="1" applyFont="1" applyFill="1" applyBorder="1" applyAlignment="1">
      <alignment horizontal="right" vertical="top"/>
    </xf>
    <xf numFmtId="4" fontId="23" fillId="2" borderId="0" xfId="0" applyNumberFormat="1" applyFont="1" applyFill="1" applyAlignment="1">
      <alignment horizontal="right" vertical="top"/>
    </xf>
    <xf numFmtId="4" fontId="27" fillId="2" borderId="0" xfId="0" applyNumberFormat="1" applyFont="1" applyFill="1"/>
    <xf numFmtId="0" fontId="22" fillId="2" borderId="0" xfId="0" applyFont="1" applyFill="1" applyAlignment="1">
      <alignment horizontal="left" vertical="center"/>
    </xf>
    <xf numFmtId="0" fontId="69" fillId="2" borderId="0" xfId="0" applyFont="1" applyFill="1" applyAlignment="1">
      <alignment horizontal="left" vertical="center" wrapText="1"/>
    </xf>
    <xf numFmtId="166" fontId="23" fillId="0" borderId="0" xfId="0" applyNumberFormat="1" applyFont="1" applyAlignment="1">
      <alignment vertical="top"/>
    </xf>
    <xf numFmtId="0" fontId="23" fillId="0" borderId="0" xfId="0" applyFont="1" applyAlignment="1">
      <alignment horizontal="center" vertical="top"/>
    </xf>
    <xf numFmtId="0" fontId="0" fillId="0" borderId="0" xfId="0"/>
    <xf numFmtId="166" fontId="23" fillId="0" borderId="0" xfId="0" applyNumberFormat="1" applyFont="1" applyAlignment="1">
      <alignment horizontal="center" vertical="top"/>
    </xf>
    <xf numFmtId="4" fontId="23" fillId="0" borderId="0" xfId="0" applyNumberFormat="1" applyFont="1" applyAlignment="1">
      <alignment horizontal="center"/>
    </xf>
    <xf numFmtId="0" fontId="22" fillId="2" borderId="16" xfId="0" applyFont="1" applyFill="1" applyBorder="1" applyAlignment="1">
      <alignment horizontal="left" vertical="center" wrapText="1"/>
    </xf>
    <xf numFmtId="0" fontId="19" fillId="0" borderId="6" xfId="0" applyFont="1" applyBorder="1"/>
    <xf numFmtId="0" fontId="19" fillId="0" borderId="7" xfId="0" applyFont="1" applyBorder="1"/>
    <xf numFmtId="4" fontId="25" fillId="2" borderId="16" xfId="0" applyNumberFormat="1" applyFont="1" applyFill="1" applyBorder="1" applyAlignment="1">
      <alignment horizontal="right"/>
    </xf>
    <xf numFmtId="4" fontId="27" fillId="2" borderId="16" xfId="0" applyNumberFormat="1" applyFont="1" applyFill="1" applyBorder="1" applyAlignment="1">
      <alignment horizontal="right"/>
    </xf>
    <xf numFmtId="4" fontId="27" fillId="0" borderId="16" xfId="0" applyNumberFormat="1" applyFont="1" applyBorder="1" applyAlignment="1">
      <alignment horizontal="right"/>
    </xf>
    <xf numFmtId="0" fontId="21" fillId="0" borderId="0" xfId="0" applyFont="1" applyAlignment="1">
      <alignment horizontal="center" vertical="top"/>
    </xf>
    <xf numFmtId="0" fontId="60" fillId="0" borderId="0" xfId="0" applyFont="1" applyAlignment="1">
      <alignment horizontal="center" vertical="top"/>
    </xf>
    <xf numFmtId="0" fontId="25" fillId="2" borderId="5" xfId="0" applyFont="1" applyFill="1" applyBorder="1" applyAlignment="1">
      <alignment horizontal="center" vertical="center"/>
    </xf>
    <xf numFmtId="0" fontId="19" fillId="0" borderId="20" xfId="0" applyFont="1" applyBorder="1"/>
    <xf numFmtId="0" fontId="19" fillId="0" borderId="19" xfId="0" applyFont="1" applyBorder="1"/>
    <xf numFmtId="0" fontId="19" fillId="0" borderId="10" xfId="0" applyFont="1" applyBorder="1"/>
    <xf numFmtId="0" fontId="19" fillId="0" borderId="3" xfId="0" applyFont="1" applyBorder="1"/>
    <xf numFmtId="0" fontId="19" fillId="0" borderId="18" xfId="0" applyFont="1" applyBorder="1"/>
    <xf numFmtId="0" fontId="58" fillId="2" borderId="16" xfId="0" applyFont="1" applyFill="1" applyBorder="1" applyAlignment="1">
      <alignment horizontal="left"/>
    </xf>
    <xf numFmtId="4" fontId="25" fillId="2" borderId="16" xfId="0" applyNumberFormat="1" applyFont="1" applyFill="1" applyBorder="1" applyAlignment="1">
      <alignment horizontal="center"/>
    </xf>
    <xf numFmtId="0" fontId="69" fillId="2" borderId="16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56" fillId="0" borderId="0" xfId="0" applyFont="1" applyAlignment="1">
      <alignment horizontal="center" vertical="top"/>
    </xf>
    <xf numFmtId="0" fontId="25" fillId="2" borderId="5" xfId="0" applyFont="1" applyFill="1" applyBorder="1" applyAlignment="1">
      <alignment horizontal="center"/>
    </xf>
    <xf numFmtId="0" fontId="25" fillId="2" borderId="16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/>
    </xf>
    <xf numFmtId="0" fontId="22" fillId="2" borderId="16" xfId="0" applyFont="1" applyFill="1" applyBorder="1" applyAlignment="1">
      <alignment horizontal="left" vertical="center"/>
    </xf>
    <xf numFmtId="0" fontId="58" fillId="2" borderId="16" xfId="0" applyFont="1" applyFill="1" applyBorder="1" applyAlignment="1">
      <alignment horizontal="center"/>
    </xf>
    <xf numFmtId="0" fontId="25" fillId="2" borderId="16" xfId="0" applyFont="1" applyFill="1" applyBorder="1" applyAlignment="1">
      <alignment horizontal="center" vertical="top"/>
    </xf>
    <xf numFmtId="4" fontId="25" fillId="0" borderId="16" xfId="0" applyNumberFormat="1" applyFont="1" applyBorder="1" applyAlignment="1">
      <alignment horizontal="right"/>
    </xf>
    <xf numFmtId="0" fontId="25" fillId="0" borderId="16" xfId="0" applyFont="1" applyBorder="1" applyAlignment="1">
      <alignment horizontal="center"/>
    </xf>
    <xf numFmtId="4" fontId="25" fillId="0" borderId="17" xfId="0" applyNumberFormat="1" applyFont="1" applyBorder="1" applyAlignment="1">
      <alignment horizontal="right" vertical="top"/>
    </xf>
    <xf numFmtId="0" fontId="19" fillId="0" borderId="9" xfId="0" applyFont="1" applyBorder="1"/>
    <xf numFmtId="4" fontId="25" fillId="0" borderId="16" xfId="0" applyNumberFormat="1" applyFont="1" applyBorder="1" applyAlignment="1">
      <alignment horizontal="right" vertical="top"/>
    </xf>
    <xf numFmtId="0" fontId="25" fillId="2" borderId="6" xfId="0" applyFont="1" applyFill="1" applyBorder="1" applyAlignment="1">
      <alignment horizontal="center"/>
    </xf>
    <xf numFmtId="0" fontId="25" fillId="0" borderId="6" xfId="0" applyFont="1" applyBorder="1" applyAlignment="1">
      <alignment horizontal="center"/>
    </xf>
    <xf numFmtId="4" fontId="27" fillId="0" borderId="17" xfId="0" applyNumberFormat="1" applyFont="1" applyBorder="1" applyAlignment="1">
      <alignment horizontal="right" vertical="top"/>
    </xf>
    <xf numFmtId="0" fontId="25" fillId="2" borderId="17" xfId="0" applyFont="1" applyFill="1" applyBorder="1" applyAlignment="1">
      <alignment horizontal="center" vertical="top"/>
    </xf>
    <xf numFmtId="0" fontId="25" fillId="2" borderId="10" xfId="0" applyFont="1" applyFill="1" applyBorder="1" applyAlignment="1">
      <alignment horizontal="center" vertical="top"/>
    </xf>
    <xf numFmtId="0" fontId="25" fillId="0" borderId="5" xfId="0" quotePrefix="1" applyFont="1" applyBorder="1" applyAlignment="1">
      <alignment horizontal="center" vertical="top"/>
    </xf>
    <xf numFmtId="4" fontId="23" fillId="0" borderId="0" xfId="0" applyNumberFormat="1" applyFont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9" fillId="0" borderId="0" xfId="0" applyFont="1"/>
    <xf numFmtId="0" fontId="21" fillId="2" borderId="0" xfId="0" applyFont="1" applyFill="1" applyAlignment="1">
      <alignment horizontal="center" vertical="top"/>
    </xf>
    <xf numFmtId="0" fontId="54" fillId="0" borderId="0" xfId="0" applyFont="1" applyAlignment="1">
      <alignment horizontal="center" vertical="center"/>
    </xf>
    <xf numFmtId="4" fontId="54" fillId="0" borderId="0" xfId="0" applyNumberFormat="1" applyFont="1" applyAlignment="1">
      <alignment horizontal="center" vertical="center"/>
    </xf>
    <xf numFmtId="4" fontId="62" fillId="0" borderId="0" xfId="0" applyNumberFormat="1" applyFont="1" applyAlignment="1">
      <alignment horizontal="center"/>
    </xf>
    <xf numFmtId="0" fontId="61" fillId="0" borderId="0" xfId="0" applyFont="1" applyAlignment="1">
      <alignment horizontal="center"/>
    </xf>
    <xf numFmtId="0" fontId="44" fillId="0" borderId="0" xfId="0" applyFont="1" applyAlignment="1">
      <alignment horizontal="center" vertical="top"/>
    </xf>
    <xf numFmtId="0" fontId="45" fillId="0" borderId="0" xfId="0" applyFont="1" applyAlignment="1">
      <alignment horizontal="center" vertical="top"/>
    </xf>
    <xf numFmtId="0" fontId="62" fillId="0" borderId="16" xfId="0" applyFont="1" applyBorder="1" applyAlignment="1">
      <alignment horizontal="center" vertical="top"/>
    </xf>
    <xf numFmtId="0" fontId="48" fillId="0" borderId="6" xfId="0" applyFont="1" applyBorder="1"/>
    <xf numFmtId="0" fontId="48" fillId="0" borderId="7" xfId="0" applyFont="1" applyBorder="1"/>
    <xf numFmtId="0" fontId="62" fillId="2" borderId="10" xfId="0" applyFont="1" applyFill="1" applyBorder="1" applyAlignment="1">
      <alignment horizontal="center" vertical="top"/>
    </xf>
    <xf numFmtId="0" fontId="48" fillId="0" borderId="3" xfId="0" applyFont="1" applyBorder="1"/>
    <xf numFmtId="0" fontId="48" fillId="0" borderId="18" xfId="0" applyFont="1" applyBorder="1"/>
    <xf numFmtId="4" fontId="5" fillId="0" borderId="0" xfId="0" applyNumberFormat="1" applyFont="1" applyAlignment="1">
      <alignment horizontal="center"/>
    </xf>
    <xf numFmtId="0" fontId="23" fillId="2" borderId="16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top"/>
    </xf>
    <xf numFmtId="0" fontId="30" fillId="0" borderId="0" xfId="0" applyFont="1" applyAlignment="1">
      <alignment horizontal="center"/>
    </xf>
    <xf numFmtId="49" fontId="22" fillId="2" borderId="4" xfId="0" applyNumberFormat="1" applyFont="1" applyFill="1" applyBorder="1" applyAlignment="1">
      <alignment horizontal="center" vertical="center"/>
    </xf>
    <xf numFmtId="0" fontId="19" fillId="0" borderId="8" xfId="0" applyFont="1" applyBorder="1"/>
    <xf numFmtId="0" fontId="19" fillId="0" borderId="2" xfId="0" applyFont="1" applyBorder="1"/>
    <xf numFmtId="0" fontId="40" fillId="0" borderId="0" xfId="0" applyFont="1"/>
    <xf numFmtId="0" fontId="40" fillId="0" borderId="0" xfId="0" applyFont="1" applyAlignment="1">
      <alignment horizontal="center"/>
    </xf>
    <xf numFmtId="4" fontId="36" fillId="5" borderId="12" xfId="0" applyNumberFormat="1" applyFont="1" applyFill="1" applyBorder="1" applyAlignment="1">
      <alignment horizontal="center"/>
    </xf>
    <xf numFmtId="4" fontId="36" fillId="5" borderId="13" xfId="0" applyNumberFormat="1" applyFont="1" applyFill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33" fillId="0" borderId="0" xfId="0" applyFont="1" applyAlignment="1" applyProtection="1">
      <alignment horizontal="center" vertical="top"/>
      <protection locked="0"/>
    </xf>
    <xf numFmtId="0" fontId="34" fillId="0" borderId="0" xfId="0" applyFont="1" applyAlignment="1" applyProtection="1">
      <alignment horizontal="center" vertical="top"/>
      <protection locked="0"/>
    </xf>
    <xf numFmtId="0" fontId="36" fillId="5" borderId="12" xfId="0" applyFont="1" applyFill="1" applyBorder="1" applyAlignment="1">
      <alignment horizontal="center" vertical="top"/>
    </xf>
    <xf numFmtId="0" fontId="36" fillId="5" borderId="13" xfId="0" applyFont="1" applyFill="1" applyBorder="1" applyAlignment="1">
      <alignment horizontal="center" vertical="top"/>
    </xf>
    <xf numFmtId="0" fontId="54" fillId="0" borderId="0" xfId="0" applyFont="1" applyAlignment="1">
      <alignment horizontal="center" vertical="top"/>
    </xf>
    <xf numFmtId="4" fontId="54" fillId="0" borderId="0" xfId="0" applyNumberFormat="1" applyFont="1" applyAlignment="1">
      <alignment horizontal="center"/>
    </xf>
    <xf numFmtId="0" fontId="47" fillId="2" borderId="16" xfId="0" applyFont="1" applyFill="1" applyBorder="1" applyAlignment="1">
      <alignment horizontal="center" vertical="top"/>
    </xf>
    <xf numFmtId="0" fontId="41" fillId="0" borderId="0" xfId="0" applyFont="1" applyAlignment="1">
      <alignment horizontal="center"/>
    </xf>
    <xf numFmtId="17" fontId="9" fillId="2" borderId="4" xfId="0" quotePrefix="1" applyNumberFormat="1" applyFont="1" applyFill="1" applyBorder="1" applyAlignment="1">
      <alignment horizontal="center" vertical="center"/>
    </xf>
    <xf numFmtId="17" fontId="9" fillId="2" borderId="2" xfId="0" quotePrefix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4" fontId="11" fillId="0" borderId="0" xfId="1" applyNumberFormat="1" applyFont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4" fontId="11" fillId="0" borderId="0" xfId="1" applyNumberFormat="1" applyFont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Vírgula" xfId="3" builtinId="3"/>
    <cellStyle name="Vírgula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</xdr:row>
      <xdr:rowOff>28575</xdr:rowOff>
    </xdr:from>
    <xdr:ext cx="1047750" cy="600075"/>
    <xdr:pic>
      <xdr:nvPicPr>
        <xdr:cNvPr id="2" name="image1.jpg">
          <a:extLst>
            <a:ext uri="{FF2B5EF4-FFF2-40B4-BE49-F238E27FC236}">
              <a16:creationId xmlns:a16="http://schemas.microsoft.com/office/drawing/2014/main" id="{B4DC64A6-BDF2-4E78-8BB6-668C94F54DB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26695"/>
          <a:ext cx="1047750" cy="6000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89</xdr:row>
      <xdr:rowOff>28575</xdr:rowOff>
    </xdr:from>
    <xdr:ext cx="1047750" cy="590550"/>
    <xdr:pic>
      <xdr:nvPicPr>
        <xdr:cNvPr id="3" name="image1.jpg">
          <a:extLst>
            <a:ext uri="{FF2B5EF4-FFF2-40B4-BE49-F238E27FC236}">
              <a16:creationId xmlns:a16="http://schemas.microsoft.com/office/drawing/2014/main" id="{0F175398-B391-4A13-B9CC-639D4899AC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4956155"/>
          <a:ext cx="1047750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164</xdr:row>
      <xdr:rowOff>28575</xdr:rowOff>
    </xdr:from>
    <xdr:ext cx="1047750" cy="590550"/>
    <xdr:pic>
      <xdr:nvPicPr>
        <xdr:cNvPr id="4" name="image1.jpg">
          <a:extLst>
            <a:ext uri="{FF2B5EF4-FFF2-40B4-BE49-F238E27FC236}">
              <a16:creationId xmlns:a16="http://schemas.microsoft.com/office/drawing/2014/main" id="{2A0AF264-8E7A-40DB-9CF0-4A55FC230ED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8001595"/>
          <a:ext cx="1047750" cy="5905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</xdr:row>
      <xdr:rowOff>28575</xdr:rowOff>
    </xdr:from>
    <xdr:ext cx="1047750" cy="561975"/>
    <xdr:pic>
      <xdr:nvPicPr>
        <xdr:cNvPr id="2" name="image1.jpg">
          <a:extLst>
            <a:ext uri="{FF2B5EF4-FFF2-40B4-BE49-F238E27FC236}">
              <a16:creationId xmlns:a16="http://schemas.microsoft.com/office/drawing/2014/main" id="{77440437-1B70-43AF-9DDB-1002DA136FD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26695"/>
          <a:ext cx="1047750" cy="5619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</xdr:row>
      <xdr:rowOff>66675</xdr:rowOff>
    </xdr:from>
    <xdr:ext cx="2390775" cy="733425"/>
    <xdr:pic>
      <xdr:nvPicPr>
        <xdr:cNvPr id="2" name="image1.jpg">
          <a:extLst>
            <a:ext uri="{FF2B5EF4-FFF2-40B4-BE49-F238E27FC236}">
              <a16:creationId xmlns:a16="http://schemas.microsoft.com/office/drawing/2014/main" id="{E3EE6284-D1C7-4FCA-882E-A7278C8352D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264795"/>
          <a:ext cx="2390775" cy="7334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</xdr:row>
      <xdr:rowOff>0</xdr:rowOff>
    </xdr:from>
    <xdr:ext cx="1819275" cy="742950"/>
    <xdr:pic>
      <xdr:nvPicPr>
        <xdr:cNvPr id="2" name="image1.jpg">
          <a:extLst>
            <a:ext uri="{FF2B5EF4-FFF2-40B4-BE49-F238E27FC236}">
              <a16:creationId xmlns:a16="http://schemas.microsoft.com/office/drawing/2014/main" id="{724D2650-1E9F-4120-8039-BC5FA82489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198120"/>
          <a:ext cx="1819275" cy="7429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86</xdr:row>
      <xdr:rowOff>0</xdr:rowOff>
    </xdr:from>
    <xdr:ext cx="1819275" cy="742950"/>
    <xdr:pic>
      <xdr:nvPicPr>
        <xdr:cNvPr id="3" name="image1.jpg">
          <a:extLst>
            <a:ext uri="{FF2B5EF4-FFF2-40B4-BE49-F238E27FC236}">
              <a16:creationId xmlns:a16="http://schemas.microsoft.com/office/drawing/2014/main" id="{BE265830-8EF9-4813-A402-3CE2C37FF95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17038320"/>
          <a:ext cx="1819275" cy="7429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196215</xdr:rowOff>
    </xdr:from>
    <xdr:to>
      <xdr:col>0</xdr:col>
      <xdr:colOff>1108710</xdr:colOff>
      <xdr:row>3</xdr:row>
      <xdr:rowOff>60960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C3EF981-BDD4-42EF-840F-2CBCC99299F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196215"/>
          <a:ext cx="1047750" cy="3981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1</xdr:row>
          <xdr:rowOff>0</xdr:rowOff>
        </xdr:from>
        <xdr:to>
          <xdr:col>0</xdr:col>
          <xdr:colOff>1036320</xdr:colOff>
          <xdr:row>2</xdr:row>
          <xdr:rowOff>160020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6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142875</xdr:rowOff>
    </xdr:from>
    <xdr:ext cx="1295400" cy="590550"/>
    <xdr:pic>
      <xdr:nvPicPr>
        <xdr:cNvPr id="2" name="image1.jpg">
          <a:extLst>
            <a:ext uri="{FF2B5EF4-FFF2-40B4-BE49-F238E27FC236}">
              <a16:creationId xmlns:a16="http://schemas.microsoft.com/office/drawing/2014/main" id="{BA436C4C-908B-4524-A559-6902E3C04E3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5" y="340995"/>
          <a:ext cx="1295400" cy="59055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ela.angeli\Downloads\RREO%20-%20ANEXO%202%20-%202&#186;%20Quadrimestre2023.xlsx" TargetMode="External"/><Relationship Id="rId1" Type="http://schemas.openxmlformats.org/officeDocument/2006/relationships/externalLinkPath" Target="RREO%20-%20ANEXO%202%20-%202&#186;%20Quadrimestre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ºQuadrimestre23"/>
      <sheetName val="2ºQuadrimestre23 anexo não pub"/>
    </sheetNames>
    <sheetDataSet>
      <sheetData sheetId="0"/>
      <sheetData sheetId="1">
        <row r="18">
          <cell r="B18">
            <v>41475000</v>
          </cell>
          <cell r="C18">
            <v>33375000</v>
          </cell>
          <cell r="D18">
            <v>3923950.2</v>
          </cell>
          <cell r="E18">
            <v>8274634.6500000004</v>
          </cell>
          <cell r="H18">
            <v>3923950.2</v>
          </cell>
          <cell r="I18">
            <v>8274634.6500000004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4.png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9A2F-7255-43E6-A89C-068594B9566C}">
  <dimension ref="A1:Z1002"/>
  <sheetViews>
    <sheetView workbookViewId="0">
      <selection activeCell="A13" sqref="A13"/>
    </sheetView>
  </sheetViews>
  <sheetFormatPr defaultColWidth="12.5546875" defaultRowHeight="15" customHeight="1" x14ac:dyDescent="0.25"/>
  <cols>
    <col min="1" max="1" width="47.44140625" customWidth="1"/>
    <col min="2" max="5" width="13.6640625" customWidth="1"/>
    <col min="6" max="6" width="20.6640625" customWidth="1"/>
    <col min="7" max="7" width="18.109375" customWidth="1"/>
    <col min="8" max="8" width="19.6640625" customWidth="1"/>
    <col min="9" max="9" width="8.5546875" customWidth="1"/>
    <col min="10" max="10" width="10.6640625" customWidth="1"/>
    <col min="11" max="26" width="8.5546875" customWidth="1"/>
  </cols>
  <sheetData>
    <row r="1" spans="1:26" ht="15.75" customHeight="1" x14ac:dyDescent="0.25">
      <c r="D1" s="26"/>
      <c r="F1" s="26"/>
      <c r="H1" s="26"/>
    </row>
    <row r="2" spans="1:26" ht="15.75" customHeight="1" x14ac:dyDescent="0.35">
      <c r="A2" s="359" t="s">
        <v>0</v>
      </c>
      <c r="B2" s="359"/>
      <c r="C2" s="359"/>
      <c r="D2" s="359"/>
      <c r="E2" s="359"/>
      <c r="F2" s="359"/>
      <c r="G2" s="359"/>
      <c r="H2" s="359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x14ac:dyDescent="0.35">
      <c r="A3" s="359" t="s">
        <v>43</v>
      </c>
      <c r="B3" s="359"/>
      <c r="C3" s="359"/>
      <c r="D3" s="359"/>
      <c r="E3" s="359"/>
      <c r="F3" s="359"/>
      <c r="G3" s="359"/>
      <c r="H3" s="359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25">
      <c r="F4" s="28"/>
      <c r="G4" s="27"/>
      <c r="H4" s="28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3">
      <c r="A5" s="142"/>
      <c r="B5" s="142"/>
      <c r="C5" s="142"/>
      <c r="D5" s="142"/>
      <c r="E5" s="142"/>
      <c r="F5" s="28"/>
      <c r="G5" s="27"/>
      <c r="H5" s="28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3">
      <c r="A6" s="348" t="s">
        <v>2</v>
      </c>
      <c r="B6" s="339"/>
      <c r="C6" s="339"/>
      <c r="D6" s="339"/>
      <c r="E6" s="339"/>
      <c r="F6" s="141"/>
      <c r="G6" s="141"/>
      <c r="H6" s="14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2.75" customHeight="1" x14ac:dyDescent="0.3">
      <c r="A7" s="360" t="s">
        <v>330</v>
      </c>
      <c r="B7" s="339"/>
      <c r="C7" s="339"/>
      <c r="D7" s="339"/>
      <c r="E7" s="339"/>
      <c r="F7" s="143"/>
      <c r="G7" s="143"/>
      <c r="H7" s="143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2.75" customHeight="1" x14ac:dyDescent="0.3">
      <c r="A8" s="348" t="s">
        <v>3</v>
      </c>
      <c r="B8" s="339"/>
      <c r="C8" s="339"/>
      <c r="D8" s="339"/>
      <c r="E8" s="339"/>
      <c r="F8" s="141"/>
      <c r="G8" s="141"/>
      <c r="H8" s="14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2.75" customHeight="1" x14ac:dyDescent="0.3">
      <c r="A9" s="348" t="s">
        <v>45</v>
      </c>
      <c r="B9" s="339"/>
      <c r="C9" s="339"/>
      <c r="D9" s="339"/>
      <c r="E9" s="339"/>
      <c r="F9" s="141"/>
      <c r="G9" s="141"/>
      <c r="H9" s="14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2.75" customHeight="1" x14ac:dyDescent="0.3">
      <c r="A10" s="140"/>
      <c r="B10" s="140"/>
      <c r="C10" s="140"/>
      <c r="D10" s="140"/>
      <c r="E10" s="140"/>
      <c r="F10" s="140"/>
      <c r="G10" s="140"/>
      <c r="H10" s="14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2.75" customHeight="1" x14ac:dyDescent="0.3">
      <c r="A11" s="144" t="s">
        <v>331</v>
      </c>
      <c r="B11" s="31"/>
      <c r="C11" s="31"/>
      <c r="D11" s="31"/>
      <c r="E11" s="31"/>
      <c r="F11" s="31"/>
      <c r="G11" s="31"/>
      <c r="H11" s="14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2.75" customHeight="1" x14ac:dyDescent="0.25">
      <c r="A12" s="275"/>
      <c r="B12" s="366" t="s">
        <v>332</v>
      </c>
      <c r="C12" s="343"/>
      <c r="D12" s="343"/>
      <c r="E12" s="344"/>
      <c r="F12" s="276"/>
      <c r="G12" s="277"/>
      <c r="H12" s="276"/>
    </row>
    <row r="13" spans="1:26" ht="12.75" customHeight="1" x14ac:dyDescent="0.25">
      <c r="A13" s="278" t="s">
        <v>333</v>
      </c>
      <c r="B13" s="279"/>
      <c r="C13" s="280"/>
      <c r="D13" s="375" t="s">
        <v>334</v>
      </c>
      <c r="E13" s="370"/>
      <c r="F13" s="276"/>
      <c r="G13" s="277"/>
      <c r="H13" s="276"/>
    </row>
    <row r="14" spans="1:26" ht="12.75" customHeight="1" x14ac:dyDescent="0.25">
      <c r="A14" s="281"/>
      <c r="B14" s="376" t="s">
        <v>335</v>
      </c>
      <c r="C14" s="355"/>
      <c r="D14" s="376" t="s">
        <v>336</v>
      </c>
      <c r="E14" s="355"/>
      <c r="F14" s="276"/>
      <c r="G14" s="277"/>
      <c r="H14" s="276"/>
    </row>
    <row r="15" spans="1:26" ht="12.75" customHeight="1" x14ac:dyDescent="0.25">
      <c r="A15" s="282" t="s">
        <v>333</v>
      </c>
      <c r="B15" s="377" t="s">
        <v>63</v>
      </c>
      <c r="C15" s="352"/>
      <c r="D15" s="377" t="s">
        <v>63</v>
      </c>
      <c r="E15" s="352"/>
      <c r="F15" s="276"/>
      <c r="G15" s="277"/>
      <c r="H15" s="276"/>
    </row>
    <row r="16" spans="1:26" ht="12.75" customHeight="1" x14ac:dyDescent="0.25">
      <c r="A16" s="167" t="s">
        <v>337</v>
      </c>
      <c r="B16" s="369">
        <f>B17+B23+B24+B27+B36</f>
        <v>128227000</v>
      </c>
      <c r="C16" s="370"/>
      <c r="D16" s="369">
        <f>D17+D23+D24+D27+D36</f>
        <v>62404775.660000004</v>
      </c>
      <c r="E16" s="370"/>
      <c r="F16" s="276"/>
      <c r="G16" s="277"/>
      <c r="H16" s="276"/>
    </row>
    <row r="17" spans="1:8" ht="12.75" customHeight="1" x14ac:dyDescent="0.25">
      <c r="A17" s="167" t="s">
        <v>65</v>
      </c>
      <c r="B17" s="369">
        <f>B18+B19+B20+B21+B22</f>
        <v>400000</v>
      </c>
      <c r="C17" s="370"/>
      <c r="D17" s="369">
        <f>D18+D19+D20+D21+D22</f>
        <v>209329.08</v>
      </c>
      <c r="E17" s="370"/>
      <c r="F17" s="276"/>
      <c r="G17" s="277"/>
      <c r="H17" s="276"/>
    </row>
    <row r="18" spans="1:8" ht="12.75" customHeight="1" x14ac:dyDescent="0.25">
      <c r="A18" s="163" t="s">
        <v>338</v>
      </c>
      <c r="B18" s="374">
        <v>0</v>
      </c>
      <c r="C18" s="370"/>
      <c r="D18" s="374">
        <v>0</v>
      </c>
      <c r="E18" s="370"/>
      <c r="F18" s="285"/>
      <c r="G18" s="277"/>
      <c r="H18" s="276"/>
    </row>
    <row r="19" spans="1:8" ht="12.75" customHeight="1" x14ac:dyDescent="0.25">
      <c r="A19" s="163" t="s">
        <v>339</v>
      </c>
      <c r="B19" s="374">
        <v>0</v>
      </c>
      <c r="C19" s="370"/>
      <c r="D19" s="374">
        <v>0</v>
      </c>
      <c r="E19" s="370"/>
      <c r="F19" s="276"/>
      <c r="G19" s="277"/>
      <c r="H19" s="276"/>
    </row>
    <row r="20" spans="1:8" ht="12.75" customHeight="1" x14ac:dyDescent="0.25">
      <c r="A20" s="163" t="s">
        <v>340</v>
      </c>
      <c r="B20" s="374">
        <v>0</v>
      </c>
      <c r="C20" s="370"/>
      <c r="D20" s="374">
        <v>0</v>
      </c>
      <c r="E20" s="370"/>
      <c r="F20" s="276"/>
      <c r="G20" s="276"/>
      <c r="H20" s="276"/>
    </row>
    <row r="21" spans="1:8" ht="12.75" customHeight="1" x14ac:dyDescent="0.25">
      <c r="A21" s="163" t="s">
        <v>341</v>
      </c>
      <c r="B21" s="374">
        <v>0</v>
      </c>
      <c r="C21" s="370"/>
      <c r="D21" s="374">
        <v>0</v>
      </c>
      <c r="E21" s="370"/>
      <c r="F21" s="276"/>
      <c r="G21" s="277"/>
      <c r="H21" s="276"/>
    </row>
    <row r="22" spans="1:8" ht="12.75" customHeight="1" x14ac:dyDescent="0.25">
      <c r="A22" s="163" t="s">
        <v>342</v>
      </c>
      <c r="B22" s="374">
        <v>400000</v>
      </c>
      <c r="C22" s="370"/>
      <c r="D22" s="374">
        <v>209329.08</v>
      </c>
      <c r="E22" s="370"/>
      <c r="F22" s="276"/>
      <c r="G22" s="277"/>
      <c r="H22" s="276"/>
    </row>
    <row r="23" spans="1:8" ht="12.75" customHeight="1" x14ac:dyDescent="0.25">
      <c r="A23" s="167" t="s">
        <v>71</v>
      </c>
      <c r="B23" s="369">
        <v>0</v>
      </c>
      <c r="C23" s="370"/>
      <c r="D23" s="369">
        <v>0</v>
      </c>
      <c r="E23" s="370"/>
      <c r="F23" s="276"/>
      <c r="G23" s="276"/>
      <c r="H23" s="276"/>
    </row>
    <row r="24" spans="1:8" ht="12.75" customHeight="1" x14ac:dyDescent="0.25">
      <c r="A24" s="167" t="s">
        <v>343</v>
      </c>
      <c r="B24" s="369">
        <f>B25+B26</f>
        <v>1041000</v>
      </c>
      <c r="C24" s="370"/>
      <c r="D24" s="369">
        <f>D25+D26</f>
        <v>1623797.6099999999</v>
      </c>
      <c r="E24" s="370"/>
      <c r="F24" s="276"/>
      <c r="G24" s="277"/>
      <c r="H24" s="276"/>
    </row>
    <row r="25" spans="1:8" ht="12.75" customHeight="1" x14ac:dyDescent="0.25">
      <c r="A25" s="163" t="s">
        <v>344</v>
      </c>
      <c r="B25" s="374">
        <v>1040000</v>
      </c>
      <c r="C25" s="370"/>
      <c r="D25" s="374">
        <v>1623470.98</v>
      </c>
      <c r="E25" s="370"/>
      <c r="F25" s="276"/>
      <c r="G25" s="276"/>
      <c r="H25" s="276"/>
    </row>
    <row r="26" spans="1:8" ht="12.75" customHeight="1" x14ac:dyDescent="0.25">
      <c r="A26" s="163" t="s">
        <v>345</v>
      </c>
      <c r="B26" s="374">
        <v>1000</v>
      </c>
      <c r="C26" s="370"/>
      <c r="D26" s="374">
        <v>326.63</v>
      </c>
      <c r="E26" s="370"/>
      <c r="F26" s="276"/>
      <c r="G26" s="276"/>
      <c r="H26" s="276"/>
    </row>
    <row r="27" spans="1:8" ht="12.75" customHeight="1" x14ac:dyDescent="0.25">
      <c r="A27" s="167" t="s">
        <v>76</v>
      </c>
      <c r="B27" s="369">
        <f>B28+B29+B30+B31+B32+B33+B34+B35</f>
        <v>0</v>
      </c>
      <c r="C27" s="370"/>
      <c r="D27" s="369">
        <f>D28+D29+D30+D31+D32+D33+D34+D35</f>
        <v>0</v>
      </c>
      <c r="E27" s="370"/>
      <c r="F27" s="276"/>
      <c r="G27" s="277"/>
      <c r="H27" s="276"/>
    </row>
    <row r="28" spans="1:8" ht="12.75" customHeight="1" x14ac:dyDescent="0.25">
      <c r="A28" s="163" t="s">
        <v>346</v>
      </c>
      <c r="B28" s="374">
        <v>0</v>
      </c>
      <c r="C28" s="370"/>
      <c r="D28" s="374">
        <v>0</v>
      </c>
      <c r="E28" s="370"/>
      <c r="F28" s="276"/>
      <c r="G28" s="276"/>
      <c r="H28" s="276"/>
    </row>
    <row r="29" spans="1:8" ht="12.75" customHeight="1" x14ac:dyDescent="0.25">
      <c r="A29" s="163" t="s">
        <v>347</v>
      </c>
      <c r="B29" s="374">
        <v>0</v>
      </c>
      <c r="C29" s="370"/>
      <c r="D29" s="374">
        <v>0</v>
      </c>
      <c r="E29" s="370"/>
      <c r="F29" s="276"/>
      <c r="G29" s="277"/>
      <c r="H29" s="276"/>
    </row>
    <row r="30" spans="1:8" ht="12.75" customHeight="1" x14ac:dyDescent="0.25">
      <c r="A30" s="163" t="s">
        <v>348</v>
      </c>
      <c r="B30" s="374">
        <v>0</v>
      </c>
      <c r="C30" s="370"/>
      <c r="D30" s="374">
        <v>0</v>
      </c>
      <c r="E30" s="370"/>
      <c r="F30" s="276"/>
      <c r="G30" s="277"/>
      <c r="H30" s="276"/>
    </row>
    <row r="31" spans="1:8" ht="12.75" customHeight="1" x14ac:dyDescent="0.25">
      <c r="A31" s="163" t="s">
        <v>349</v>
      </c>
      <c r="B31" s="374">
        <v>0</v>
      </c>
      <c r="C31" s="370"/>
      <c r="D31" s="374">
        <v>0</v>
      </c>
      <c r="E31" s="370"/>
      <c r="F31" s="276"/>
      <c r="G31" s="276"/>
      <c r="H31" s="276"/>
    </row>
    <row r="32" spans="1:8" ht="12.75" customHeight="1" x14ac:dyDescent="0.25">
      <c r="A32" s="163" t="s">
        <v>350</v>
      </c>
      <c r="B32" s="374">
        <v>0</v>
      </c>
      <c r="C32" s="370"/>
      <c r="D32" s="374">
        <v>0</v>
      </c>
      <c r="E32" s="370"/>
      <c r="F32" s="276"/>
      <c r="G32" s="276"/>
      <c r="H32" s="276"/>
    </row>
    <row r="33" spans="1:9" ht="12.75" customHeight="1" x14ac:dyDescent="0.25">
      <c r="A33" s="163" t="s">
        <v>351</v>
      </c>
      <c r="B33" s="374">
        <v>0</v>
      </c>
      <c r="C33" s="370"/>
      <c r="D33" s="374">
        <v>0</v>
      </c>
      <c r="E33" s="370"/>
      <c r="F33" s="276"/>
      <c r="G33" s="276"/>
      <c r="H33" s="276"/>
    </row>
    <row r="34" spans="1:9" ht="12.75" customHeight="1" x14ac:dyDescent="0.25">
      <c r="A34" s="163" t="s">
        <v>352</v>
      </c>
      <c r="B34" s="374">
        <v>0</v>
      </c>
      <c r="C34" s="370"/>
      <c r="D34" s="374">
        <v>0</v>
      </c>
      <c r="E34" s="370"/>
      <c r="F34" s="276"/>
      <c r="G34" s="276"/>
      <c r="H34" s="276"/>
    </row>
    <row r="35" spans="1:9" ht="12.75" customHeight="1" x14ac:dyDescent="0.25">
      <c r="A35" s="163" t="s">
        <v>353</v>
      </c>
      <c r="B35" s="374">
        <v>0</v>
      </c>
      <c r="C35" s="370"/>
      <c r="D35" s="374">
        <v>0</v>
      </c>
      <c r="E35" s="370"/>
      <c r="F35" s="276"/>
      <c r="G35" s="276"/>
      <c r="H35" s="276"/>
    </row>
    <row r="36" spans="1:9" ht="12.75" customHeight="1" x14ac:dyDescent="0.25">
      <c r="A36" s="167" t="s">
        <v>354</v>
      </c>
      <c r="B36" s="369">
        <f>B37</f>
        <v>126786000</v>
      </c>
      <c r="C36" s="370"/>
      <c r="D36" s="369">
        <f>D37</f>
        <v>60571648.970000006</v>
      </c>
      <c r="E36" s="370"/>
      <c r="G36" s="276"/>
      <c r="H36" s="276"/>
      <c r="I36" s="276"/>
    </row>
    <row r="37" spans="1:9" ht="12.75" customHeight="1" x14ac:dyDescent="0.25">
      <c r="A37" s="163" t="s">
        <v>355</v>
      </c>
      <c r="B37" s="374">
        <f>122456000+4330000</f>
        <v>126786000</v>
      </c>
      <c r="C37" s="370"/>
      <c r="D37" s="374">
        <f>57103094.95+3468554.02</f>
        <v>60571648.970000006</v>
      </c>
      <c r="E37" s="370"/>
      <c r="F37" s="276"/>
      <c r="G37" s="276"/>
      <c r="H37" s="276"/>
    </row>
    <row r="38" spans="1:9" ht="12.75" customHeight="1" x14ac:dyDescent="0.25">
      <c r="A38" s="167" t="s">
        <v>356</v>
      </c>
      <c r="B38" s="369">
        <f>B16-B25</f>
        <v>127187000</v>
      </c>
      <c r="C38" s="370"/>
      <c r="D38" s="369">
        <f>D16-D25</f>
        <v>60781304.680000007</v>
      </c>
      <c r="E38" s="370"/>
      <c r="F38" s="276"/>
      <c r="G38" s="276"/>
      <c r="H38" s="276"/>
      <c r="I38" s="286"/>
    </row>
    <row r="39" spans="1:9" ht="12.75" customHeight="1" x14ac:dyDescent="0.25">
      <c r="A39" s="167" t="s">
        <v>357</v>
      </c>
      <c r="B39" s="369">
        <f>B40+B41+B42+B46+B49</f>
        <v>1773000</v>
      </c>
      <c r="C39" s="370"/>
      <c r="D39" s="369">
        <f>D40+D41+D42+D46+D49</f>
        <v>249581.56</v>
      </c>
      <c r="E39" s="370"/>
      <c r="F39" s="276"/>
      <c r="G39" s="276"/>
      <c r="H39" s="276"/>
    </row>
    <row r="40" spans="1:9" ht="12.75" customHeight="1" x14ac:dyDescent="0.25">
      <c r="A40" s="163" t="s">
        <v>358</v>
      </c>
      <c r="B40" s="369">
        <v>1000</v>
      </c>
      <c r="C40" s="370"/>
      <c r="D40" s="369">
        <v>0</v>
      </c>
      <c r="E40" s="370"/>
      <c r="F40" s="276"/>
      <c r="G40" s="276"/>
      <c r="H40" s="276"/>
    </row>
    <row r="41" spans="1:9" ht="12.75" customHeight="1" x14ac:dyDescent="0.25">
      <c r="A41" s="163" t="s">
        <v>359</v>
      </c>
      <c r="B41" s="369">
        <v>0</v>
      </c>
      <c r="C41" s="370"/>
      <c r="D41" s="369">
        <v>0</v>
      </c>
      <c r="E41" s="370"/>
      <c r="F41" s="276"/>
      <c r="G41" s="276"/>
      <c r="H41" s="276"/>
    </row>
    <row r="42" spans="1:9" ht="12.75" customHeight="1" x14ac:dyDescent="0.25">
      <c r="A42" s="163" t="s">
        <v>360</v>
      </c>
      <c r="B42" s="369">
        <f>C43+C44+C45</f>
        <v>2000</v>
      </c>
      <c r="C42" s="370"/>
      <c r="D42" s="369">
        <v>0</v>
      </c>
      <c r="E42" s="370"/>
      <c r="F42" s="276"/>
      <c r="G42" s="276"/>
      <c r="H42" s="276"/>
    </row>
    <row r="43" spans="1:9" ht="12.75" customHeight="1" x14ac:dyDescent="0.25">
      <c r="A43" s="287" t="s">
        <v>361</v>
      </c>
      <c r="B43" s="283"/>
      <c r="C43" s="166">
        <v>0</v>
      </c>
      <c r="D43" s="284"/>
      <c r="E43" s="166">
        <v>0</v>
      </c>
      <c r="F43" s="276"/>
      <c r="G43" s="276"/>
      <c r="H43" s="276"/>
    </row>
    <row r="44" spans="1:9" ht="12.75" customHeight="1" x14ac:dyDescent="0.25">
      <c r="A44" s="287" t="s">
        <v>362</v>
      </c>
      <c r="B44" s="283"/>
      <c r="C44" s="166">
        <v>0</v>
      </c>
      <c r="D44" s="284"/>
      <c r="E44" s="166">
        <v>0</v>
      </c>
      <c r="F44" s="276"/>
      <c r="G44" s="286"/>
      <c r="H44" s="276"/>
    </row>
    <row r="45" spans="1:9" ht="12.75" customHeight="1" x14ac:dyDescent="0.25">
      <c r="A45" s="287" t="s">
        <v>363</v>
      </c>
      <c r="B45" s="283"/>
      <c r="C45" s="166">
        <v>2000</v>
      </c>
      <c r="D45" s="284"/>
      <c r="E45" s="166">
        <v>0</v>
      </c>
      <c r="F45" s="276"/>
      <c r="G45" s="276"/>
      <c r="H45" s="276"/>
    </row>
    <row r="46" spans="1:9" ht="12.75" customHeight="1" x14ac:dyDescent="0.25">
      <c r="A46" s="167" t="s">
        <v>364</v>
      </c>
      <c r="B46" s="369">
        <f>B47+B48</f>
        <v>0</v>
      </c>
      <c r="C46" s="370"/>
      <c r="D46" s="369">
        <f>D47+D48</f>
        <v>0</v>
      </c>
      <c r="E46" s="370"/>
      <c r="F46" s="276"/>
      <c r="G46" s="277"/>
      <c r="H46" s="276"/>
    </row>
    <row r="47" spans="1:9" ht="12.75" customHeight="1" x14ac:dyDescent="0.25">
      <c r="A47" s="163" t="s">
        <v>365</v>
      </c>
      <c r="B47" s="374">
        <v>0</v>
      </c>
      <c r="C47" s="370"/>
      <c r="D47" s="374">
        <v>0</v>
      </c>
      <c r="E47" s="370"/>
      <c r="F47" s="276"/>
      <c r="G47" s="276"/>
      <c r="H47" s="276"/>
    </row>
    <row r="48" spans="1:9" ht="12.75" customHeight="1" x14ac:dyDescent="0.25">
      <c r="A48" s="163" t="s">
        <v>366</v>
      </c>
      <c r="B48" s="374">
        <v>0</v>
      </c>
      <c r="C48" s="370"/>
      <c r="D48" s="374">
        <v>0</v>
      </c>
      <c r="E48" s="370"/>
      <c r="F48" s="276"/>
      <c r="G48" s="276"/>
      <c r="H48" s="276"/>
    </row>
    <row r="49" spans="1:26" ht="12.75" customHeight="1" x14ac:dyDescent="0.25">
      <c r="A49" s="167" t="s">
        <v>367</v>
      </c>
      <c r="B49" s="369">
        <f>C50+B51</f>
        <v>1770000</v>
      </c>
      <c r="C49" s="370"/>
      <c r="D49" s="369">
        <f>E50+D51</f>
        <v>249581.56</v>
      </c>
      <c r="E49" s="370"/>
      <c r="F49" s="276"/>
      <c r="G49" s="277"/>
      <c r="H49" s="276"/>
    </row>
    <row r="50" spans="1:26" ht="12.75" customHeight="1" x14ac:dyDescent="0.25">
      <c r="A50" s="287" t="s">
        <v>368</v>
      </c>
      <c r="B50" s="283"/>
      <c r="C50" s="166">
        <v>0</v>
      </c>
      <c r="D50" s="284"/>
      <c r="E50" s="166">
        <v>0</v>
      </c>
      <c r="F50" s="276"/>
      <c r="G50" s="276"/>
      <c r="H50" s="276"/>
    </row>
    <row r="51" spans="1:26" ht="12.75" customHeight="1" x14ac:dyDescent="0.25">
      <c r="A51" s="287" t="s">
        <v>369</v>
      </c>
      <c r="B51" s="374">
        <v>1770000</v>
      </c>
      <c r="C51" s="370"/>
      <c r="D51" s="374">
        <v>249581.56</v>
      </c>
      <c r="E51" s="370"/>
      <c r="F51" s="276"/>
      <c r="G51" s="277"/>
      <c r="H51" s="276"/>
    </row>
    <row r="52" spans="1:26" ht="12.75" customHeight="1" x14ac:dyDescent="0.25">
      <c r="A52" s="167" t="s">
        <v>370</v>
      </c>
      <c r="B52" s="369">
        <f>C53</f>
        <v>0</v>
      </c>
      <c r="C52" s="370"/>
      <c r="D52" s="369">
        <f>E53</f>
        <v>87652.17</v>
      </c>
      <c r="E52" s="370"/>
      <c r="F52" s="276"/>
      <c r="G52" s="277"/>
      <c r="H52" s="276"/>
    </row>
    <row r="53" spans="1:26" ht="12.75" customHeight="1" x14ac:dyDescent="0.25">
      <c r="A53" s="287" t="s">
        <v>371</v>
      </c>
      <c r="B53" s="283"/>
      <c r="C53" s="166">
        <v>0</v>
      </c>
      <c r="D53" s="284"/>
      <c r="E53" s="166">
        <v>87652.17</v>
      </c>
      <c r="F53" s="276"/>
      <c r="G53" s="277"/>
      <c r="H53" s="276"/>
    </row>
    <row r="54" spans="1:26" ht="12.75" customHeight="1" x14ac:dyDescent="0.25">
      <c r="A54" s="288" t="s">
        <v>372</v>
      </c>
      <c r="B54" s="369">
        <f>B39-B40-B41-C44-C50</f>
        <v>1772000</v>
      </c>
      <c r="C54" s="370"/>
      <c r="D54" s="369">
        <f>D39-D40-D41-E44-E50+E53</f>
        <v>337233.73</v>
      </c>
      <c r="E54" s="370"/>
      <c r="F54" s="276"/>
      <c r="G54" s="286"/>
      <c r="H54" s="276"/>
    </row>
    <row r="55" spans="1:26" ht="12.75" customHeight="1" x14ac:dyDescent="0.25">
      <c r="A55" s="168" t="s">
        <v>373</v>
      </c>
      <c r="B55" s="371">
        <f>B38+B54</f>
        <v>128959000</v>
      </c>
      <c r="C55" s="344"/>
      <c r="D55" s="371">
        <f>D38+D54</f>
        <v>61118538.410000004</v>
      </c>
      <c r="E55" s="344"/>
      <c r="F55" s="276"/>
      <c r="G55" s="277"/>
      <c r="H55" s="276"/>
    </row>
    <row r="56" spans="1:26" ht="12.75" customHeight="1" x14ac:dyDescent="0.25">
      <c r="A56" s="289"/>
      <c r="B56" s="290"/>
      <c r="C56" s="290"/>
      <c r="D56" s="290"/>
      <c r="E56" s="291"/>
      <c r="F56" s="291"/>
      <c r="G56" s="292"/>
      <c r="H56" s="291"/>
    </row>
    <row r="57" spans="1:26" ht="12.75" customHeight="1" x14ac:dyDescent="0.3">
      <c r="A57" s="293"/>
      <c r="B57" s="294"/>
      <c r="C57" s="295"/>
      <c r="D57" s="294"/>
      <c r="E57" s="294"/>
      <c r="F57" s="296"/>
      <c r="G57" s="297"/>
      <c r="H57" s="296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 x14ac:dyDescent="0.3">
      <c r="A58" s="298"/>
      <c r="B58" s="372" t="s">
        <v>374</v>
      </c>
      <c r="C58" s="343"/>
      <c r="D58" s="343"/>
      <c r="E58" s="343"/>
      <c r="F58" s="343"/>
      <c r="G58" s="343"/>
      <c r="H58" s="34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customHeight="1" x14ac:dyDescent="0.25">
      <c r="A59" s="299"/>
      <c r="B59" s="300"/>
      <c r="C59" s="300"/>
      <c r="D59" s="300"/>
      <c r="E59" s="300"/>
      <c r="F59" s="300"/>
      <c r="G59" s="373" t="s">
        <v>123</v>
      </c>
      <c r="H59" s="344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2.75" customHeight="1" x14ac:dyDescent="0.25">
      <c r="A60" s="299" t="s">
        <v>375</v>
      </c>
      <c r="B60" s="301"/>
      <c r="C60" s="280"/>
      <c r="D60" s="280"/>
      <c r="E60" s="301"/>
      <c r="F60" s="302" t="s">
        <v>226</v>
      </c>
      <c r="G60" s="303"/>
      <c r="H60" s="304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2.75" customHeight="1" x14ac:dyDescent="0.25">
      <c r="A61" s="299"/>
      <c r="B61" s="303" t="s">
        <v>217</v>
      </c>
      <c r="C61" s="303" t="s">
        <v>220</v>
      </c>
      <c r="D61" s="303" t="s">
        <v>376</v>
      </c>
      <c r="E61" s="303" t="s">
        <v>220</v>
      </c>
      <c r="F61" s="302" t="s">
        <v>377</v>
      </c>
      <c r="G61" s="303" t="s">
        <v>378</v>
      </c>
      <c r="H61" s="304" t="s">
        <v>379</v>
      </c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2.75" customHeight="1" x14ac:dyDescent="0.25">
      <c r="A62" s="305"/>
      <c r="B62" s="306" t="s">
        <v>157</v>
      </c>
      <c r="C62" s="306" t="s">
        <v>380</v>
      </c>
      <c r="D62" s="306" t="s">
        <v>381</v>
      </c>
      <c r="E62" s="306" t="s">
        <v>382</v>
      </c>
      <c r="F62" s="307" t="s">
        <v>163</v>
      </c>
      <c r="G62" s="306"/>
      <c r="H62" s="308" t="s">
        <v>165</v>
      </c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2.75" customHeight="1" x14ac:dyDescent="0.25">
      <c r="A63" s="309" t="s">
        <v>375</v>
      </c>
      <c r="B63" s="310" t="s">
        <v>63</v>
      </c>
      <c r="C63" s="304" t="s">
        <v>63</v>
      </c>
      <c r="D63" s="311" t="s">
        <v>63</v>
      </c>
      <c r="E63" s="304" t="s">
        <v>63</v>
      </c>
      <c r="F63" s="312" t="s">
        <v>63</v>
      </c>
      <c r="G63" s="304" t="s">
        <v>63</v>
      </c>
      <c r="H63" s="304" t="s">
        <v>63</v>
      </c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2.75" customHeight="1" x14ac:dyDescent="0.25">
      <c r="A64" s="313" t="s">
        <v>383</v>
      </c>
      <c r="B64" s="154">
        <f t="shared" ref="B64:H64" si="0">B65+B66+B67</f>
        <v>102852000</v>
      </c>
      <c r="C64" s="154">
        <f t="shared" si="0"/>
        <v>55225918.609999999</v>
      </c>
      <c r="D64" s="154">
        <f t="shared" si="0"/>
        <v>41630713.079999998</v>
      </c>
      <c r="E64" s="154">
        <f t="shared" si="0"/>
        <v>41095231.340000004</v>
      </c>
      <c r="F64" s="154">
        <f>F65+F66+F67</f>
        <v>807704.68</v>
      </c>
      <c r="G64" s="154">
        <f t="shared" si="0"/>
        <v>6434994.4900000002</v>
      </c>
      <c r="H64" s="154">
        <f t="shared" si="0"/>
        <v>6379676.0300000003</v>
      </c>
      <c r="J64" s="39"/>
    </row>
    <row r="65" spans="1:10" ht="12.75" customHeight="1" x14ac:dyDescent="0.25">
      <c r="A65" s="314" t="s">
        <v>384</v>
      </c>
      <c r="B65" s="164">
        <v>26919000</v>
      </c>
      <c r="C65" s="164">
        <v>16926039.629999999</v>
      </c>
      <c r="D65" s="166">
        <v>16926039.629999999</v>
      </c>
      <c r="E65" s="164">
        <v>16918560.010000002</v>
      </c>
      <c r="F65" s="164">
        <v>238615.88</v>
      </c>
      <c r="G65" s="164">
        <v>0</v>
      </c>
      <c r="H65" s="164">
        <v>0</v>
      </c>
      <c r="J65" s="26"/>
    </row>
    <row r="66" spans="1:10" ht="12.75" customHeight="1" x14ac:dyDescent="0.25">
      <c r="A66" s="314" t="s">
        <v>385</v>
      </c>
      <c r="B66" s="164">
        <v>2000</v>
      </c>
      <c r="C66" s="164">
        <v>0</v>
      </c>
      <c r="D66" s="164">
        <v>0</v>
      </c>
      <c r="E66" s="164">
        <v>0</v>
      </c>
      <c r="F66" s="164">
        <v>0</v>
      </c>
      <c r="G66" s="164">
        <v>0</v>
      </c>
      <c r="H66" s="164">
        <v>0</v>
      </c>
      <c r="J66" s="39"/>
    </row>
    <row r="67" spans="1:10" ht="12.75" customHeight="1" x14ac:dyDescent="0.25">
      <c r="A67" s="314" t="s">
        <v>241</v>
      </c>
      <c r="B67" s="164">
        <v>75931000</v>
      </c>
      <c r="C67" s="164">
        <v>38299878.979999997</v>
      </c>
      <c r="D67" s="166">
        <v>24704673.449999999</v>
      </c>
      <c r="E67" s="164">
        <v>24176671.329999998</v>
      </c>
      <c r="F67" s="164">
        <v>569088.80000000005</v>
      </c>
      <c r="G67" s="164">
        <v>6434994.4900000002</v>
      </c>
      <c r="H67" s="164">
        <v>6379676.0300000003</v>
      </c>
      <c r="J67" s="39"/>
    </row>
    <row r="68" spans="1:10" ht="12.75" customHeight="1" x14ac:dyDescent="0.25">
      <c r="A68" s="313" t="s">
        <v>386</v>
      </c>
      <c r="B68" s="154">
        <f>B64-B66</f>
        <v>102850000</v>
      </c>
      <c r="C68" s="154">
        <f t="shared" ref="C68:H68" si="1">C64-C66</f>
        <v>55225918.609999999</v>
      </c>
      <c r="D68" s="154">
        <f t="shared" si="1"/>
        <v>41630713.079999998</v>
      </c>
      <c r="E68" s="154">
        <f t="shared" si="1"/>
        <v>41095231.340000004</v>
      </c>
      <c r="F68" s="154">
        <f t="shared" si="1"/>
        <v>807704.68</v>
      </c>
      <c r="G68" s="154">
        <f t="shared" si="1"/>
        <v>6434994.4900000002</v>
      </c>
      <c r="H68" s="154">
        <f t="shared" si="1"/>
        <v>6379676.0300000003</v>
      </c>
      <c r="J68" s="39"/>
    </row>
    <row r="69" spans="1:10" ht="12.75" customHeight="1" x14ac:dyDescent="0.25">
      <c r="A69" s="313" t="s">
        <v>387</v>
      </c>
      <c r="B69" s="154">
        <f t="shared" ref="B69:H69" si="2">B70+B71+B76</f>
        <v>29848000</v>
      </c>
      <c r="C69" s="154">
        <f t="shared" si="2"/>
        <v>10162169.16</v>
      </c>
      <c r="D69" s="154">
        <f t="shared" si="2"/>
        <v>3612439.81</v>
      </c>
      <c r="E69" s="154">
        <f t="shared" si="2"/>
        <v>3275565.42</v>
      </c>
      <c r="F69" s="154">
        <f t="shared" si="2"/>
        <v>334239.84000000003</v>
      </c>
      <c r="G69" s="154">
        <f t="shared" si="2"/>
        <v>2605135.9500000002</v>
      </c>
      <c r="H69" s="154">
        <f t="shared" si="2"/>
        <v>2605135.9500000002</v>
      </c>
      <c r="J69" s="39"/>
    </row>
    <row r="70" spans="1:10" ht="12.75" customHeight="1" x14ac:dyDescent="0.25">
      <c r="A70" s="314" t="s">
        <v>243</v>
      </c>
      <c r="B70" s="164">
        <v>29847000</v>
      </c>
      <c r="C70" s="166">
        <v>10162169.16</v>
      </c>
      <c r="D70" s="159">
        <v>3612439.81</v>
      </c>
      <c r="E70" s="166">
        <v>3275565.42</v>
      </c>
      <c r="F70" s="166">
        <v>334239.84000000003</v>
      </c>
      <c r="G70" s="166">
        <v>2605135.9500000002</v>
      </c>
      <c r="H70" s="166">
        <v>2605135.9500000002</v>
      </c>
      <c r="J70" s="39"/>
    </row>
    <row r="71" spans="1:10" ht="12.75" customHeight="1" x14ac:dyDescent="0.25">
      <c r="A71" s="314" t="s">
        <v>388</v>
      </c>
      <c r="B71" s="164">
        <f t="shared" ref="B71:H71" si="3">B72+B73+B74+B75</f>
        <v>0</v>
      </c>
      <c r="C71" s="164">
        <f t="shared" si="3"/>
        <v>0</v>
      </c>
      <c r="D71" s="164">
        <f t="shared" si="3"/>
        <v>0</v>
      </c>
      <c r="E71" s="164">
        <f t="shared" si="3"/>
        <v>0</v>
      </c>
      <c r="F71" s="164">
        <f t="shared" si="3"/>
        <v>0</v>
      </c>
      <c r="G71" s="164">
        <f t="shared" si="3"/>
        <v>0</v>
      </c>
      <c r="H71" s="164">
        <f t="shared" si="3"/>
        <v>0</v>
      </c>
      <c r="J71" s="39"/>
    </row>
    <row r="72" spans="1:10" ht="12.75" customHeight="1" x14ac:dyDescent="0.25">
      <c r="A72" s="314" t="s">
        <v>389</v>
      </c>
      <c r="B72" s="164">
        <v>0</v>
      </c>
      <c r="C72" s="164">
        <v>0</v>
      </c>
      <c r="D72" s="164">
        <v>0</v>
      </c>
      <c r="E72" s="164">
        <v>0</v>
      </c>
      <c r="F72" s="164">
        <v>0</v>
      </c>
      <c r="G72" s="164">
        <v>0</v>
      </c>
      <c r="H72" s="164">
        <v>0</v>
      </c>
      <c r="J72" s="39"/>
    </row>
    <row r="73" spans="1:10" ht="12.75" customHeight="1" x14ac:dyDescent="0.25">
      <c r="A73" s="314" t="s">
        <v>390</v>
      </c>
      <c r="B73" s="164">
        <v>0</v>
      </c>
      <c r="C73" s="164">
        <v>0</v>
      </c>
      <c r="D73" s="164">
        <v>0</v>
      </c>
      <c r="E73" s="164">
        <v>0</v>
      </c>
      <c r="F73" s="164">
        <v>0</v>
      </c>
      <c r="G73" s="164">
        <v>0</v>
      </c>
      <c r="H73" s="164">
        <v>0</v>
      </c>
      <c r="J73" s="39"/>
    </row>
    <row r="74" spans="1:10" ht="12.75" customHeight="1" x14ac:dyDescent="0.25">
      <c r="A74" s="314" t="s">
        <v>391</v>
      </c>
      <c r="B74" s="164">
        <v>0</v>
      </c>
      <c r="C74" s="164">
        <v>0</v>
      </c>
      <c r="D74" s="164">
        <v>0</v>
      </c>
      <c r="E74" s="164">
        <v>0</v>
      </c>
      <c r="F74" s="164">
        <v>0</v>
      </c>
      <c r="G74" s="164">
        <v>0</v>
      </c>
      <c r="H74" s="164">
        <v>0</v>
      </c>
      <c r="J74" s="39"/>
    </row>
    <row r="75" spans="1:10" ht="12.75" customHeight="1" x14ac:dyDescent="0.25">
      <c r="A75" s="314" t="s">
        <v>392</v>
      </c>
      <c r="B75" s="164">
        <v>0</v>
      </c>
      <c r="C75" s="164">
        <v>0</v>
      </c>
      <c r="D75" s="164">
        <v>0</v>
      </c>
      <c r="E75" s="164">
        <v>0</v>
      </c>
      <c r="F75" s="164">
        <v>0</v>
      </c>
      <c r="G75" s="164">
        <v>0</v>
      </c>
      <c r="H75" s="164">
        <v>0</v>
      </c>
      <c r="J75" s="39"/>
    </row>
    <row r="76" spans="1:10" ht="12.75" customHeight="1" x14ac:dyDescent="0.25">
      <c r="A76" s="313" t="s">
        <v>393</v>
      </c>
      <c r="B76" s="154">
        <v>1000</v>
      </c>
      <c r="C76" s="154">
        <v>0</v>
      </c>
      <c r="D76" s="154">
        <v>0</v>
      </c>
      <c r="E76" s="154">
        <v>0</v>
      </c>
      <c r="F76" s="164">
        <v>0</v>
      </c>
      <c r="G76" s="164">
        <v>0</v>
      </c>
      <c r="H76" s="164">
        <v>0</v>
      </c>
      <c r="J76" s="39"/>
    </row>
    <row r="77" spans="1:10" ht="12.75" customHeight="1" x14ac:dyDescent="0.25">
      <c r="A77" s="313" t="s">
        <v>394</v>
      </c>
      <c r="B77" s="154">
        <f>B69-B72-B73-B74-B76</f>
        <v>29847000</v>
      </c>
      <c r="C77" s="154">
        <f t="shared" ref="C77:H77" si="4">C69-C72-C73-C74-C76</f>
        <v>10162169.16</v>
      </c>
      <c r="D77" s="154">
        <f t="shared" si="4"/>
        <v>3612439.81</v>
      </c>
      <c r="E77" s="154">
        <f t="shared" si="4"/>
        <v>3275565.42</v>
      </c>
      <c r="F77" s="154">
        <f t="shared" si="4"/>
        <v>334239.84000000003</v>
      </c>
      <c r="G77" s="154">
        <f t="shared" si="4"/>
        <v>2605135.9500000002</v>
      </c>
      <c r="H77" s="154">
        <f t="shared" si="4"/>
        <v>2605135.9500000002</v>
      </c>
      <c r="J77" s="26"/>
    </row>
    <row r="78" spans="1:10" ht="12.75" customHeight="1" x14ac:dyDescent="0.25">
      <c r="A78" s="313" t="s">
        <v>395</v>
      </c>
      <c r="B78" s="216">
        <v>1300000</v>
      </c>
      <c r="C78" s="154">
        <v>0</v>
      </c>
      <c r="D78" s="154">
        <v>0</v>
      </c>
      <c r="E78" s="154">
        <v>0</v>
      </c>
      <c r="F78" s="154">
        <v>0</v>
      </c>
      <c r="G78" s="154">
        <v>0</v>
      </c>
      <c r="H78" s="154">
        <v>0</v>
      </c>
      <c r="J78" s="39"/>
    </row>
    <row r="79" spans="1:10" ht="12.75" customHeight="1" x14ac:dyDescent="0.25">
      <c r="A79" s="315" t="s">
        <v>396</v>
      </c>
      <c r="B79" s="169">
        <f>B68+B77+B78</f>
        <v>133997000</v>
      </c>
      <c r="C79" s="169">
        <f t="shared" ref="C79:G79" si="5">C68+C77+C78</f>
        <v>65388087.769999996</v>
      </c>
      <c r="D79" s="169">
        <f t="shared" si="5"/>
        <v>45243152.890000001</v>
      </c>
      <c r="E79" s="169">
        <f t="shared" si="5"/>
        <v>44370796.760000005</v>
      </c>
      <c r="F79" s="169">
        <f t="shared" si="5"/>
        <v>1141944.52</v>
      </c>
      <c r="G79" s="169">
        <f t="shared" si="5"/>
        <v>9040130.4400000013</v>
      </c>
      <c r="H79" s="169">
        <f>H68+H77+H78</f>
        <v>8984811.9800000004</v>
      </c>
      <c r="J79" s="283"/>
    </row>
    <row r="80" spans="1:10" ht="12.75" customHeight="1" x14ac:dyDescent="0.25">
      <c r="A80" s="289"/>
      <c r="B80" s="290"/>
      <c r="C80" s="290"/>
      <c r="D80" s="290"/>
      <c r="E80" s="290"/>
      <c r="F80" s="291"/>
      <c r="G80" s="292"/>
      <c r="H80" s="291"/>
    </row>
    <row r="81" spans="1:8" ht="12.75" customHeight="1" x14ac:dyDescent="0.25">
      <c r="A81" s="289"/>
      <c r="B81" s="290"/>
      <c r="C81" s="290"/>
      <c r="D81" s="290"/>
      <c r="E81" s="290"/>
      <c r="F81" s="291"/>
      <c r="G81" s="292"/>
      <c r="H81" s="291"/>
    </row>
    <row r="82" spans="1:8" ht="30" customHeight="1" x14ac:dyDescent="0.25">
      <c r="A82" s="368" t="s">
        <v>397</v>
      </c>
      <c r="B82" s="343"/>
      <c r="C82" s="343"/>
      <c r="D82" s="343"/>
      <c r="E82" s="344"/>
      <c r="F82" s="357">
        <f>D55-(E79+F79+H79)</f>
        <v>6620985.1499999985</v>
      </c>
      <c r="G82" s="343"/>
      <c r="H82" s="344"/>
    </row>
    <row r="83" spans="1:8" ht="15.75" customHeight="1" x14ac:dyDescent="0.25">
      <c r="A83" s="292"/>
      <c r="B83" s="292"/>
      <c r="C83" s="292"/>
      <c r="D83" s="292"/>
      <c r="E83" s="292"/>
      <c r="F83" s="291"/>
      <c r="G83" s="292"/>
      <c r="H83" s="291"/>
    </row>
    <row r="84" spans="1:8" ht="15.75" customHeight="1" x14ac:dyDescent="0.25">
      <c r="A84" s="292"/>
      <c r="B84" s="292"/>
      <c r="C84" s="292"/>
      <c r="D84" s="292"/>
      <c r="E84" s="292"/>
      <c r="F84" s="291"/>
      <c r="G84" s="292"/>
      <c r="H84" s="291"/>
    </row>
    <row r="85" spans="1:8" ht="12.75" customHeight="1" x14ac:dyDescent="0.25">
      <c r="A85" s="361"/>
      <c r="B85" s="351"/>
      <c r="C85" s="351"/>
      <c r="D85" s="351"/>
      <c r="E85" s="316"/>
      <c r="F85" s="361" t="s">
        <v>398</v>
      </c>
      <c r="G85" s="351"/>
      <c r="H85" s="352"/>
    </row>
    <row r="86" spans="1:8" ht="12.75" customHeight="1" x14ac:dyDescent="0.25">
      <c r="A86" s="363" t="s">
        <v>399</v>
      </c>
      <c r="B86" s="354"/>
      <c r="C86" s="354"/>
      <c r="D86" s="354"/>
      <c r="E86" s="354"/>
      <c r="F86" s="353"/>
      <c r="G86" s="354"/>
      <c r="H86" s="355"/>
    </row>
    <row r="87" spans="1:8" ht="22.5" customHeight="1" x14ac:dyDescent="0.25">
      <c r="A87" s="365" t="s">
        <v>400</v>
      </c>
      <c r="B87" s="343"/>
      <c r="C87" s="343"/>
      <c r="D87" s="343"/>
      <c r="E87" s="344"/>
      <c r="F87" s="345">
        <v>0</v>
      </c>
      <c r="G87" s="343"/>
      <c r="H87" s="344"/>
    </row>
    <row r="88" spans="1:8" ht="15.75" customHeight="1" x14ac:dyDescent="0.25">
      <c r="D88" s="26"/>
      <c r="F88" s="276"/>
      <c r="G88" s="277"/>
      <c r="H88" s="276"/>
    </row>
    <row r="89" spans="1:8" ht="15.75" customHeight="1" x14ac:dyDescent="0.25">
      <c r="D89" s="26"/>
      <c r="F89" s="276"/>
      <c r="G89" s="277"/>
      <c r="H89" s="276"/>
    </row>
    <row r="90" spans="1:8" ht="15.75" customHeight="1" x14ac:dyDescent="0.35">
      <c r="A90" s="359" t="s">
        <v>0</v>
      </c>
      <c r="B90" s="339"/>
      <c r="C90" s="339"/>
      <c r="D90" s="339"/>
      <c r="E90" s="339"/>
      <c r="F90" s="339"/>
      <c r="G90" s="339"/>
      <c r="H90" s="339"/>
    </row>
    <row r="91" spans="1:8" ht="15.75" customHeight="1" x14ac:dyDescent="0.35">
      <c r="A91" s="359" t="s">
        <v>43</v>
      </c>
      <c r="B91" s="339"/>
      <c r="C91" s="339"/>
      <c r="D91" s="339"/>
      <c r="E91" s="339"/>
      <c r="F91" s="339"/>
      <c r="G91" s="339"/>
      <c r="H91" s="339"/>
    </row>
    <row r="92" spans="1:8" ht="15.75" customHeight="1" x14ac:dyDescent="0.25">
      <c r="F92" s="276"/>
      <c r="G92" s="277"/>
      <c r="H92" s="276"/>
    </row>
    <row r="93" spans="1:8" ht="15.75" customHeight="1" x14ac:dyDescent="0.3">
      <c r="A93" s="142"/>
      <c r="B93" s="142"/>
      <c r="C93" s="142"/>
      <c r="D93" s="142"/>
      <c r="E93" s="142"/>
      <c r="F93" s="276"/>
      <c r="G93" s="277"/>
      <c r="H93" s="276"/>
    </row>
    <row r="94" spans="1:8" ht="15.75" customHeight="1" x14ac:dyDescent="0.25">
      <c r="A94" s="348" t="s">
        <v>2</v>
      </c>
      <c r="B94" s="339"/>
      <c r="C94" s="339"/>
      <c r="D94" s="339"/>
      <c r="E94" s="339"/>
      <c r="F94" s="339"/>
      <c r="G94" s="339"/>
      <c r="H94" s="339"/>
    </row>
    <row r="95" spans="1:8" ht="15.75" customHeight="1" x14ac:dyDescent="0.25">
      <c r="A95" s="360" t="s">
        <v>330</v>
      </c>
      <c r="B95" s="339"/>
      <c r="C95" s="339"/>
      <c r="D95" s="339"/>
      <c r="E95" s="339"/>
      <c r="F95" s="339"/>
      <c r="G95" s="339"/>
      <c r="H95" s="339"/>
    </row>
    <row r="96" spans="1:8" ht="15.75" customHeight="1" x14ac:dyDescent="0.25">
      <c r="A96" s="348" t="s">
        <v>3</v>
      </c>
      <c r="B96" s="339"/>
      <c r="C96" s="339"/>
      <c r="D96" s="339"/>
      <c r="E96" s="339"/>
      <c r="F96" s="339"/>
      <c r="G96" s="339"/>
      <c r="H96" s="339"/>
    </row>
    <row r="97" spans="1:26" ht="12.75" customHeight="1" x14ac:dyDescent="0.3">
      <c r="A97" s="349" t="s">
        <v>45</v>
      </c>
      <c r="B97" s="339"/>
      <c r="C97" s="339"/>
      <c r="D97" s="339"/>
      <c r="E97" s="339"/>
      <c r="F97" s="339"/>
      <c r="G97" s="339"/>
      <c r="H97" s="339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 x14ac:dyDescent="0.3">
      <c r="A98" s="140"/>
      <c r="B98" s="140"/>
      <c r="C98" s="140"/>
      <c r="D98" s="140"/>
      <c r="E98" s="140"/>
      <c r="F98" s="317"/>
      <c r="G98" s="229"/>
      <c r="H98" s="318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 x14ac:dyDescent="0.3">
      <c r="A99" s="361"/>
      <c r="B99" s="351"/>
      <c r="C99" s="351"/>
      <c r="D99" s="351"/>
      <c r="E99" s="352"/>
      <c r="F99" s="362" t="s">
        <v>401</v>
      </c>
      <c r="G99" s="343"/>
      <c r="H99" s="344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 x14ac:dyDescent="0.3">
      <c r="A100" s="363" t="s">
        <v>402</v>
      </c>
      <c r="B100" s="354"/>
      <c r="C100" s="354"/>
      <c r="D100" s="354"/>
      <c r="E100" s="354"/>
      <c r="F100" s="362" t="s">
        <v>403</v>
      </c>
      <c r="G100" s="343"/>
      <c r="H100" s="344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 x14ac:dyDescent="0.3">
      <c r="A101" s="356" t="s">
        <v>402</v>
      </c>
      <c r="B101" s="343"/>
      <c r="C101" s="343"/>
      <c r="D101" s="343"/>
      <c r="E101" s="344"/>
      <c r="F101" s="357" t="s">
        <v>63</v>
      </c>
      <c r="G101" s="343"/>
      <c r="H101" s="344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 x14ac:dyDescent="0.3">
      <c r="A102" s="342" t="s">
        <v>404</v>
      </c>
      <c r="B102" s="343"/>
      <c r="C102" s="343"/>
      <c r="D102" s="343"/>
      <c r="E102" s="344"/>
      <c r="F102" s="367">
        <f>D25</f>
        <v>1623470.98</v>
      </c>
      <c r="G102" s="343"/>
      <c r="H102" s="344"/>
      <c r="I102" s="31"/>
      <c r="J102" s="319"/>
      <c r="K102" s="319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 x14ac:dyDescent="0.3">
      <c r="A103" s="342" t="s">
        <v>405</v>
      </c>
      <c r="B103" s="343"/>
      <c r="C103" s="343"/>
      <c r="D103" s="343"/>
      <c r="E103" s="344"/>
      <c r="F103" s="345">
        <v>0</v>
      </c>
      <c r="G103" s="343"/>
      <c r="H103" s="344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 x14ac:dyDescent="0.3">
      <c r="A104" s="320"/>
      <c r="B104" s="320"/>
      <c r="C104" s="320"/>
      <c r="D104" s="320"/>
      <c r="E104" s="320"/>
      <c r="F104" s="321"/>
      <c r="G104" s="321"/>
      <c r="H104" s="32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75" customHeight="1" x14ac:dyDescent="0.3">
      <c r="A105" s="320"/>
      <c r="B105" s="320"/>
      <c r="C105" s="320"/>
      <c r="D105" s="320"/>
      <c r="E105" s="320"/>
      <c r="F105" s="321"/>
      <c r="G105" s="321"/>
      <c r="H105" s="32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 x14ac:dyDescent="0.3">
      <c r="A106" s="293"/>
      <c r="B106" s="322"/>
      <c r="C106" s="322"/>
      <c r="D106" s="322"/>
      <c r="E106" s="322"/>
      <c r="F106" s="296"/>
      <c r="G106" s="297"/>
      <c r="H106" s="296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 x14ac:dyDescent="0.3">
      <c r="A107" s="361"/>
      <c r="B107" s="351"/>
      <c r="C107" s="351"/>
      <c r="D107" s="351"/>
      <c r="E107" s="352"/>
      <c r="F107" s="362" t="s">
        <v>401</v>
      </c>
      <c r="G107" s="343"/>
      <c r="H107" s="344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 x14ac:dyDescent="0.3">
      <c r="A108" s="363" t="s">
        <v>406</v>
      </c>
      <c r="B108" s="354"/>
      <c r="C108" s="354"/>
      <c r="D108" s="354"/>
      <c r="E108" s="354"/>
      <c r="F108" s="362" t="s">
        <v>407</v>
      </c>
      <c r="G108" s="343"/>
      <c r="H108" s="344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 x14ac:dyDescent="0.3">
      <c r="A109" s="356" t="s">
        <v>406</v>
      </c>
      <c r="B109" s="343"/>
      <c r="C109" s="343"/>
      <c r="D109" s="343"/>
      <c r="E109" s="344"/>
      <c r="F109" s="357" t="s">
        <v>63</v>
      </c>
      <c r="G109" s="343"/>
      <c r="H109" s="344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 x14ac:dyDescent="0.3">
      <c r="A110" s="342" t="s">
        <v>408</v>
      </c>
      <c r="B110" s="343"/>
      <c r="C110" s="343"/>
      <c r="D110" s="343"/>
      <c r="E110" s="344"/>
      <c r="F110" s="345">
        <f>F82+(F102-F103)</f>
        <v>8244456.129999999</v>
      </c>
      <c r="G110" s="343"/>
      <c r="H110" s="344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 x14ac:dyDescent="0.3">
      <c r="A111" s="320"/>
      <c r="B111" s="320"/>
      <c r="C111" s="320"/>
      <c r="D111" s="320"/>
      <c r="E111" s="320"/>
      <c r="F111" s="321"/>
      <c r="G111" s="321"/>
      <c r="H111" s="32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 x14ac:dyDescent="0.3">
      <c r="A112" s="320"/>
      <c r="B112" s="320"/>
      <c r="C112" s="320"/>
      <c r="D112" s="320"/>
      <c r="E112" s="320"/>
      <c r="F112" s="321"/>
      <c r="G112" s="321"/>
      <c r="H112" s="32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 x14ac:dyDescent="0.3">
      <c r="A113" s="293"/>
      <c r="B113" s="322"/>
      <c r="C113" s="322"/>
      <c r="D113" s="322"/>
      <c r="E113" s="322"/>
      <c r="F113" s="296"/>
      <c r="G113" s="297"/>
      <c r="H113" s="296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 x14ac:dyDescent="0.25">
      <c r="A114" s="361"/>
      <c r="B114" s="351"/>
      <c r="C114" s="351"/>
      <c r="D114" s="351"/>
      <c r="E114" s="316"/>
      <c r="F114" s="361" t="s">
        <v>398</v>
      </c>
      <c r="G114" s="351"/>
      <c r="H114" s="352"/>
    </row>
    <row r="115" spans="1:26" ht="12.75" customHeight="1" x14ac:dyDescent="0.25">
      <c r="A115" s="363" t="s">
        <v>409</v>
      </c>
      <c r="B115" s="354"/>
      <c r="C115" s="354"/>
      <c r="D115" s="354"/>
      <c r="E115" s="354"/>
      <c r="F115" s="353"/>
      <c r="G115" s="354"/>
      <c r="H115" s="355"/>
    </row>
    <row r="116" spans="1:26" ht="22.5" customHeight="1" x14ac:dyDescent="0.25">
      <c r="A116" s="365" t="s">
        <v>400</v>
      </c>
      <c r="B116" s="343"/>
      <c r="C116" s="343"/>
      <c r="D116" s="343"/>
      <c r="E116" s="344"/>
      <c r="F116" s="345">
        <v>0</v>
      </c>
      <c r="G116" s="343"/>
      <c r="H116" s="344"/>
    </row>
    <row r="117" spans="1:26" ht="22.5" customHeight="1" x14ac:dyDescent="0.25">
      <c r="A117" s="323"/>
      <c r="B117" s="323"/>
      <c r="C117" s="323"/>
      <c r="D117" s="323"/>
      <c r="E117" s="323"/>
      <c r="F117" s="321"/>
      <c r="G117" s="321"/>
      <c r="H117" s="321"/>
    </row>
    <row r="118" spans="1:26" ht="12.75" customHeight="1" x14ac:dyDescent="0.3">
      <c r="A118" s="293"/>
      <c r="B118" s="322"/>
      <c r="C118" s="322"/>
      <c r="D118" s="322"/>
      <c r="E118" s="322"/>
      <c r="F118" s="296"/>
      <c r="G118" s="297"/>
      <c r="H118" s="296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 x14ac:dyDescent="0.3">
      <c r="A119" s="293"/>
      <c r="B119" s="322"/>
      <c r="C119" s="322"/>
      <c r="D119" s="322"/>
      <c r="E119" s="322"/>
      <c r="F119" s="296"/>
      <c r="G119" s="297"/>
      <c r="H119" s="296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 x14ac:dyDescent="0.3">
      <c r="A120" s="324"/>
      <c r="B120" s="366" t="s">
        <v>262</v>
      </c>
      <c r="C120" s="344"/>
      <c r="D120" s="192"/>
      <c r="E120" s="192"/>
      <c r="F120" s="318"/>
      <c r="G120" s="229"/>
      <c r="H120" s="318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 x14ac:dyDescent="0.3">
      <c r="A121" s="325" t="s">
        <v>410</v>
      </c>
      <c r="B121" s="303" t="s">
        <v>411</v>
      </c>
      <c r="C121" s="303" t="s">
        <v>412</v>
      </c>
      <c r="D121" s="192"/>
      <c r="E121" s="192"/>
      <c r="F121" s="318"/>
      <c r="G121" s="229"/>
      <c r="H121" s="318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 x14ac:dyDescent="0.3">
      <c r="A122" s="326"/>
      <c r="B122" s="306" t="s">
        <v>162</v>
      </c>
      <c r="C122" s="306" t="s">
        <v>163</v>
      </c>
      <c r="D122" s="192"/>
      <c r="E122" s="192"/>
      <c r="F122" s="318"/>
      <c r="G122" s="229"/>
      <c r="H122" s="318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 x14ac:dyDescent="0.3">
      <c r="A123" s="327" t="s">
        <v>410</v>
      </c>
      <c r="B123" s="328" t="s">
        <v>63</v>
      </c>
      <c r="C123" s="329" t="s">
        <v>63</v>
      </c>
      <c r="D123" s="192"/>
      <c r="E123" s="192"/>
      <c r="F123" s="318"/>
      <c r="G123" s="229"/>
      <c r="H123" s="318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 x14ac:dyDescent="0.3">
      <c r="A124" s="167" t="s">
        <v>413</v>
      </c>
      <c r="B124" s="154">
        <v>0</v>
      </c>
      <c r="C124" s="154">
        <v>0</v>
      </c>
      <c r="D124" s="192"/>
      <c r="E124" s="191"/>
      <c r="F124" s="318"/>
      <c r="G124" s="229"/>
      <c r="H124" s="318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 x14ac:dyDescent="0.3">
      <c r="A125" s="167" t="s">
        <v>414</v>
      </c>
      <c r="B125" s="154">
        <f>B126+B130</f>
        <v>16775150.259999998</v>
      </c>
      <c r="C125" s="154">
        <f t="shared" ref="C125" si="6">C126+C130</f>
        <v>24836682.66</v>
      </c>
      <c r="D125" s="192"/>
      <c r="E125" s="191"/>
      <c r="F125" s="318"/>
      <c r="G125" s="229"/>
      <c r="H125" s="318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 x14ac:dyDescent="0.3">
      <c r="A126" s="163" t="s">
        <v>415</v>
      </c>
      <c r="B126" s="165">
        <f>B127-B128-B129</f>
        <v>16638358.389999999</v>
      </c>
      <c r="C126" s="165">
        <f>C127-C128-C129</f>
        <v>24827496.059999999</v>
      </c>
      <c r="D126" s="192"/>
      <c r="E126" s="192"/>
      <c r="F126" s="318"/>
      <c r="G126" s="229"/>
      <c r="H126" s="318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 x14ac:dyDescent="0.3">
      <c r="A127" s="163" t="s">
        <v>416</v>
      </c>
      <c r="B127" s="166">
        <v>17089654.329999998</v>
      </c>
      <c r="C127" s="166">
        <v>25307413.550000001</v>
      </c>
      <c r="D127" s="192"/>
      <c r="E127" s="191"/>
      <c r="F127" s="318"/>
      <c r="G127" s="229"/>
      <c r="H127" s="318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 x14ac:dyDescent="0.3">
      <c r="A128" s="163" t="s">
        <v>417</v>
      </c>
      <c r="B128" s="166">
        <v>0</v>
      </c>
      <c r="C128" s="330">
        <v>55318.46</v>
      </c>
      <c r="D128" s="192"/>
      <c r="E128" s="192"/>
      <c r="F128" s="318"/>
      <c r="G128" s="229"/>
      <c r="H128" s="318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 x14ac:dyDescent="0.3">
      <c r="A129" s="163" t="s">
        <v>418</v>
      </c>
      <c r="B129" s="166">
        <v>451295.94</v>
      </c>
      <c r="C129" s="331">
        <v>424599.03</v>
      </c>
      <c r="D129" s="192"/>
      <c r="E129" s="192"/>
      <c r="F129" s="318"/>
      <c r="G129" s="229"/>
      <c r="H129" s="318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 x14ac:dyDescent="0.3">
      <c r="A130" s="163" t="s">
        <v>419</v>
      </c>
      <c r="B130" s="332">
        <v>136791.87</v>
      </c>
      <c r="C130" s="331">
        <v>9186.6</v>
      </c>
      <c r="E130" s="192"/>
      <c r="F130" s="318"/>
      <c r="G130" s="229"/>
      <c r="H130" s="318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 x14ac:dyDescent="0.3">
      <c r="A131" s="288" t="s">
        <v>420</v>
      </c>
      <c r="B131" s="216">
        <f t="shared" ref="B131:C131" si="7">B124-B125</f>
        <v>-16775150.259999998</v>
      </c>
      <c r="C131" s="216">
        <f t="shared" si="7"/>
        <v>-24836682.66</v>
      </c>
      <c r="D131" s="192"/>
      <c r="E131" s="192"/>
      <c r="F131" s="318"/>
      <c r="G131" s="229"/>
      <c r="H131" s="318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 x14ac:dyDescent="0.3">
      <c r="A132" s="33"/>
      <c r="B132" s="333"/>
      <c r="C132" s="333"/>
      <c r="D132" s="192"/>
      <c r="E132" s="192"/>
      <c r="F132" s="318"/>
      <c r="G132" s="229"/>
      <c r="H132" s="318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 x14ac:dyDescent="0.3">
      <c r="A133" s="297"/>
      <c r="B133" s="334"/>
      <c r="C133" s="334"/>
      <c r="D133" s="334"/>
      <c r="E133" s="334"/>
      <c r="F133" s="296"/>
      <c r="G133" s="297"/>
      <c r="H133" s="296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 x14ac:dyDescent="0.3">
      <c r="A134" s="297"/>
      <c r="B134" s="334"/>
      <c r="C134" s="334"/>
      <c r="D134" s="334"/>
      <c r="E134" s="334"/>
      <c r="F134" s="296"/>
      <c r="G134" s="297"/>
      <c r="H134" s="296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 x14ac:dyDescent="0.3">
      <c r="A135" s="361"/>
      <c r="B135" s="351"/>
      <c r="C135" s="351"/>
      <c r="D135" s="351"/>
      <c r="E135" s="352"/>
      <c r="F135" s="362" t="s">
        <v>401</v>
      </c>
      <c r="G135" s="343"/>
      <c r="H135" s="344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 x14ac:dyDescent="0.3">
      <c r="A136" s="363" t="s">
        <v>421</v>
      </c>
      <c r="B136" s="354"/>
      <c r="C136" s="354"/>
      <c r="D136" s="354"/>
      <c r="E136" s="354"/>
      <c r="F136" s="362" t="s">
        <v>407</v>
      </c>
      <c r="G136" s="343"/>
      <c r="H136" s="344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 x14ac:dyDescent="0.3">
      <c r="A137" s="356" t="s">
        <v>421</v>
      </c>
      <c r="B137" s="343"/>
      <c r="C137" s="343"/>
      <c r="D137" s="343"/>
      <c r="E137" s="344"/>
      <c r="F137" s="357" t="s">
        <v>63</v>
      </c>
      <c r="G137" s="343"/>
      <c r="H137" s="344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 x14ac:dyDescent="0.3">
      <c r="A138" s="342" t="s">
        <v>422</v>
      </c>
      <c r="B138" s="343"/>
      <c r="C138" s="343"/>
      <c r="D138" s="343"/>
      <c r="E138" s="344"/>
      <c r="F138" s="345">
        <f>B131-C131</f>
        <v>8061532.4000000022</v>
      </c>
      <c r="G138" s="343"/>
      <c r="H138" s="344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 x14ac:dyDescent="0.3">
      <c r="A139" s="320"/>
      <c r="B139" s="320"/>
      <c r="C139" s="320"/>
      <c r="D139" s="320"/>
      <c r="E139" s="320"/>
      <c r="F139" s="321"/>
      <c r="G139" s="321"/>
      <c r="H139" s="32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 x14ac:dyDescent="0.3">
      <c r="A140" s="297"/>
      <c r="B140" s="334"/>
      <c r="C140" s="334"/>
      <c r="D140" s="334"/>
      <c r="E140" s="334"/>
      <c r="F140" s="296"/>
      <c r="G140" s="297"/>
      <c r="H140" s="296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 x14ac:dyDescent="0.3">
      <c r="A141" s="297"/>
      <c r="B141" s="334"/>
      <c r="C141" s="334"/>
      <c r="D141" s="334"/>
      <c r="E141" s="334"/>
      <c r="F141" s="296"/>
      <c r="G141" s="297"/>
      <c r="H141" s="296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 x14ac:dyDescent="0.3">
      <c r="A142" s="361"/>
      <c r="B142" s="351"/>
      <c r="C142" s="351"/>
      <c r="D142" s="351"/>
      <c r="E142" s="352"/>
      <c r="F142" s="362" t="s">
        <v>401</v>
      </c>
      <c r="G142" s="343"/>
      <c r="H142" s="344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 x14ac:dyDescent="0.3">
      <c r="A143" s="363" t="s">
        <v>423</v>
      </c>
      <c r="B143" s="354"/>
      <c r="C143" s="354"/>
      <c r="D143" s="354"/>
      <c r="E143" s="354"/>
      <c r="F143" s="362" t="s">
        <v>403</v>
      </c>
      <c r="G143" s="343"/>
      <c r="H143" s="344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 x14ac:dyDescent="0.3">
      <c r="A144" s="356" t="s">
        <v>423</v>
      </c>
      <c r="B144" s="343"/>
      <c r="C144" s="343"/>
      <c r="D144" s="343"/>
      <c r="E144" s="344"/>
      <c r="F144" s="357" t="s">
        <v>63</v>
      </c>
      <c r="G144" s="343"/>
      <c r="H144" s="344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 x14ac:dyDescent="0.3">
      <c r="A145" s="342" t="s">
        <v>424</v>
      </c>
      <c r="B145" s="343"/>
      <c r="C145" s="343"/>
      <c r="D145" s="343"/>
      <c r="E145" s="344"/>
      <c r="F145" s="345">
        <f>B128-C128</f>
        <v>-55318.46</v>
      </c>
      <c r="G145" s="343"/>
      <c r="H145" s="344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 x14ac:dyDescent="0.3">
      <c r="A146" s="342" t="s">
        <v>425</v>
      </c>
      <c r="B146" s="343"/>
      <c r="C146" s="343"/>
      <c r="D146" s="343"/>
      <c r="E146" s="344"/>
      <c r="F146" s="345">
        <v>0</v>
      </c>
      <c r="G146" s="343"/>
      <c r="H146" s="344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 x14ac:dyDescent="0.3">
      <c r="A147" s="342" t="s">
        <v>426</v>
      </c>
      <c r="B147" s="343"/>
      <c r="C147" s="343"/>
      <c r="D147" s="343"/>
      <c r="E147" s="344"/>
      <c r="F147" s="345">
        <v>0</v>
      </c>
      <c r="G147" s="343"/>
      <c r="H147" s="344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 x14ac:dyDescent="0.3">
      <c r="A148" s="342" t="s">
        <v>427</v>
      </c>
      <c r="B148" s="343"/>
      <c r="C148" s="343"/>
      <c r="D148" s="343"/>
      <c r="E148" s="344"/>
      <c r="F148" s="345">
        <v>0</v>
      </c>
      <c r="G148" s="343"/>
      <c r="H148" s="344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 x14ac:dyDescent="0.3">
      <c r="A149" s="342" t="s">
        <v>428</v>
      </c>
      <c r="B149" s="343"/>
      <c r="C149" s="343"/>
      <c r="D149" s="343"/>
      <c r="E149" s="344"/>
      <c r="F149" s="345">
        <v>0</v>
      </c>
      <c r="G149" s="343"/>
      <c r="H149" s="344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 x14ac:dyDescent="0.3">
      <c r="A150" s="342" t="s">
        <v>429</v>
      </c>
      <c r="B150" s="343"/>
      <c r="C150" s="343"/>
      <c r="D150" s="343"/>
      <c r="E150" s="344"/>
      <c r="F150" s="345">
        <v>0</v>
      </c>
      <c r="G150" s="343"/>
      <c r="H150" s="344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 x14ac:dyDescent="0.3">
      <c r="A151" s="342" t="s">
        <v>430</v>
      </c>
      <c r="B151" s="343"/>
      <c r="C151" s="343"/>
      <c r="D151" s="343"/>
      <c r="E151" s="344"/>
      <c r="F151" s="345">
        <v>0</v>
      </c>
      <c r="G151" s="343"/>
      <c r="H151" s="344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 x14ac:dyDescent="0.3">
      <c r="A152" s="364" t="s">
        <v>431</v>
      </c>
      <c r="B152" s="343"/>
      <c r="C152" s="343"/>
      <c r="D152" s="343"/>
      <c r="E152" s="344"/>
      <c r="F152" s="345">
        <f>F138-F145-F146+F147+F148-F149+F150+F151</f>
        <v>8116850.8600000022</v>
      </c>
      <c r="G152" s="343"/>
      <c r="H152" s="344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 x14ac:dyDescent="0.3">
      <c r="A153" s="335"/>
      <c r="B153" s="335"/>
      <c r="C153" s="335"/>
      <c r="D153" s="335"/>
      <c r="E153" s="335"/>
      <c r="F153" s="321"/>
      <c r="G153" s="321"/>
      <c r="H153" s="32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 x14ac:dyDescent="0.3">
      <c r="A154" s="335"/>
      <c r="B154" s="335"/>
      <c r="C154" s="335"/>
      <c r="D154" s="335"/>
      <c r="E154" s="335"/>
      <c r="F154" s="321"/>
      <c r="G154" s="321"/>
      <c r="H154" s="32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 x14ac:dyDescent="0.3">
      <c r="A155" s="320"/>
      <c r="B155" s="320"/>
      <c r="C155" s="320"/>
      <c r="D155" s="320"/>
      <c r="E155" s="320"/>
      <c r="F155" s="321"/>
      <c r="G155" s="321"/>
      <c r="H155" s="32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 x14ac:dyDescent="0.3">
      <c r="A156" s="361"/>
      <c r="B156" s="351"/>
      <c r="C156" s="351"/>
      <c r="D156" s="351"/>
      <c r="E156" s="352"/>
      <c r="F156" s="362" t="s">
        <v>161</v>
      </c>
      <c r="G156" s="343"/>
      <c r="H156" s="344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 x14ac:dyDescent="0.3">
      <c r="A157" s="363" t="s">
        <v>432</v>
      </c>
      <c r="B157" s="354"/>
      <c r="C157" s="354"/>
      <c r="D157" s="354"/>
      <c r="E157" s="354"/>
      <c r="F157" s="362" t="s">
        <v>433</v>
      </c>
      <c r="G157" s="343"/>
      <c r="H157" s="344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 x14ac:dyDescent="0.3">
      <c r="A158" s="356" t="s">
        <v>434</v>
      </c>
      <c r="B158" s="343"/>
      <c r="C158" s="343"/>
      <c r="D158" s="343"/>
      <c r="E158" s="344"/>
      <c r="F158" s="357" t="s">
        <v>63</v>
      </c>
      <c r="G158" s="343"/>
      <c r="H158" s="344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 x14ac:dyDescent="0.3">
      <c r="A159" s="358" t="s">
        <v>435</v>
      </c>
      <c r="B159" s="343"/>
      <c r="C159" s="343"/>
      <c r="D159" s="343"/>
      <c r="E159" s="344"/>
      <c r="F159" s="345">
        <f>F152-(F102-F103)</f>
        <v>6493379.8800000027</v>
      </c>
      <c r="G159" s="343"/>
      <c r="H159" s="344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 x14ac:dyDescent="0.3">
      <c r="A160" s="336"/>
      <c r="B160" s="336"/>
      <c r="C160" s="336"/>
      <c r="D160" s="336"/>
      <c r="E160" s="336"/>
      <c r="F160" s="321"/>
      <c r="G160" s="321"/>
      <c r="H160" s="32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 x14ac:dyDescent="0.3">
      <c r="A161" s="320"/>
      <c r="B161" s="320"/>
      <c r="C161" s="320"/>
      <c r="D161" s="320"/>
      <c r="E161" s="320"/>
      <c r="F161" s="321"/>
      <c r="G161" s="321"/>
      <c r="H161" s="32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 x14ac:dyDescent="0.3">
      <c r="A162" s="320"/>
      <c r="B162" s="320"/>
      <c r="C162" s="320"/>
      <c r="D162" s="320"/>
      <c r="E162" s="320"/>
      <c r="F162" s="321"/>
      <c r="G162" s="321"/>
      <c r="H162" s="32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 x14ac:dyDescent="0.3">
      <c r="A163" s="320"/>
      <c r="B163" s="320"/>
      <c r="C163" s="320"/>
      <c r="D163" s="320"/>
      <c r="E163" s="320"/>
      <c r="F163" s="321"/>
      <c r="G163" s="321"/>
      <c r="H163" s="32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 x14ac:dyDescent="0.25">
      <c r="A164" s="277"/>
      <c r="B164" s="277"/>
      <c r="C164" s="277"/>
      <c r="D164" s="277"/>
      <c r="E164" s="277"/>
      <c r="F164" s="276"/>
      <c r="G164" s="277"/>
      <c r="H164" s="276"/>
    </row>
    <row r="165" spans="1:26" ht="15.75" customHeight="1" x14ac:dyDescent="0.35">
      <c r="A165" s="359" t="s">
        <v>0</v>
      </c>
      <c r="B165" s="339"/>
      <c r="C165" s="339"/>
      <c r="D165" s="339"/>
      <c r="E165" s="339"/>
      <c r="F165" s="339"/>
      <c r="G165" s="339"/>
      <c r="H165" s="339"/>
    </row>
    <row r="166" spans="1:26" ht="15.75" customHeight="1" x14ac:dyDescent="0.35">
      <c r="A166" s="359" t="s">
        <v>43</v>
      </c>
      <c r="B166" s="339"/>
      <c r="C166" s="339"/>
      <c r="D166" s="339"/>
      <c r="E166" s="339"/>
      <c r="F166" s="339"/>
      <c r="G166" s="339"/>
      <c r="H166" s="339"/>
    </row>
    <row r="167" spans="1:26" ht="15.75" customHeight="1" x14ac:dyDescent="0.25">
      <c r="F167" s="276"/>
      <c r="G167" s="277"/>
      <c r="H167" s="276"/>
    </row>
    <row r="168" spans="1:26" ht="15.75" customHeight="1" x14ac:dyDescent="0.3">
      <c r="A168" s="142"/>
      <c r="B168" s="142"/>
      <c r="C168" s="142"/>
      <c r="D168" s="142"/>
      <c r="E168" s="142"/>
      <c r="F168" s="276"/>
      <c r="G168" s="277"/>
      <c r="H168" s="276"/>
    </row>
    <row r="169" spans="1:26" ht="15.75" customHeight="1" x14ac:dyDescent="0.25">
      <c r="A169" s="348" t="s">
        <v>2</v>
      </c>
      <c r="B169" s="339"/>
      <c r="C169" s="339"/>
      <c r="D169" s="339"/>
      <c r="E169" s="339"/>
      <c r="F169" s="339"/>
      <c r="G169" s="339"/>
      <c r="H169" s="339"/>
    </row>
    <row r="170" spans="1:26" ht="15.75" customHeight="1" x14ac:dyDescent="0.25">
      <c r="A170" s="360" t="s">
        <v>330</v>
      </c>
      <c r="B170" s="339"/>
      <c r="C170" s="339"/>
      <c r="D170" s="339"/>
      <c r="E170" s="339"/>
      <c r="F170" s="339"/>
      <c r="G170" s="339"/>
      <c r="H170" s="339"/>
    </row>
    <row r="171" spans="1:26" ht="15.75" customHeight="1" x14ac:dyDescent="0.25">
      <c r="A171" s="348" t="s">
        <v>3</v>
      </c>
      <c r="B171" s="339"/>
      <c r="C171" s="339"/>
      <c r="D171" s="339"/>
      <c r="E171" s="339"/>
      <c r="F171" s="339"/>
      <c r="G171" s="339"/>
      <c r="H171" s="339"/>
    </row>
    <row r="172" spans="1:26" ht="15.75" customHeight="1" x14ac:dyDescent="0.25">
      <c r="A172" s="349" t="s">
        <v>45</v>
      </c>
      <c r="B172" s="339"/>
      <c r="C172" s="339"/>
      <c r="D172" s="339"/>
      <c r="E172" s="339"/>
      <c r="F172" s="339"/>
      <c r="G172" s="339"/>
      <c r="H172" s="339"/>
    </row>
    <row r="173" spans="1:26" ht="15.75" customHeight="1" x14ac:dyDescent="0.25">
      <c r="A173" s="277"/>
      <c r="B173" s="277"/>
      <c r="C173" s="277"/>
      <c r="D173" s="277"/>
      <c r="E173" s="277"/>
      <c r="F173" s="276"/>
      <c r="G173" s="277"/>
      <c r="H173" s="276"/>
    </row>
    <row r="174" spans="1:26" ht="12.75" customHeight="1" x14ac:dyDescent="0.3">
      <c r="A174" s="350" t="s">
        <v>436</v>
      </c>
      <c r="B174" s="351"/>
      <c r="C174" s="351"/>
      <c r="D174" s="351"/>
      <c r="E174" s="352"/>
      <c r="F174" s="350" t="s">
        <v>437</v>
      </c>
      <c r="G174" s="351"/>
      <c r="H174" s="352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 x14ac:dyDescent="0.3">
      <c r="A175" s="353"/>
      <c r="B175" s="354"/>
      <c r="C175" s="354"/>
      <c r="D175" s="354"/>
      <c r="E175" s="355"/>
      <c r="F175" s="353"/>
      <c r="G175" s="354"/>
      <c r="H175" s="355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 x14ac:dyDescent="0.3">
      <c r="A176" s="356" t="s">
        <v>436</v>
      </c>
      <c r="B176" s="343"/>
      <c r="C176" s="343"/>
      <c r="D176" s="343"/>
      <c r="E176" s="344"/>
      <c r="F176" s="357" t="s">
        <v>63</v>
      </c>
      <c r="G176" s="343"/>
      <c r="H176" s="344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 x14ac:dyDescent="0.3">
      <c r="A177" s="342" t="s">
        <v>438</v>
      </c>
      <c r="B177" s="343"/>
      <c r="C177" s="343"/>
      <c r="D177" s="343"/>
      <c r="E177" s="344"/>
      <c r="F177" s="345">
        <f>F179</f>
        <v>4000000</v>
      </c>
      <c r="G177" s="343"/>
      <c r="H177" s="344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 x14ac:dyDescent="0.3">
      <c r="A178" s="342" t="s">
        <v>439</v>
      </c>
      <c r="B178" s="343"/>
      <c r="C178" s="343"/>
      <c r="D178" s="343"/>
      <c r="E178" s="344"/>
      <c r="F178" s="346">
        <v>0</v>
      </c>
      <c r="G178" s="343"/>
      <c r="H178" s="344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 x14ac:dyDescent="0.3">
      <c r="A179" s="342" t="s">
        <v>440</v>
      </c>
      <c r="B179" s="343"/>
      <c r="C179" s="343"/>
      <c r="D179" s="343"/>
      <c r="E179" s="344"/>
      <c r="F179" s="347">
        <v>4000000</v>
      </c>
      <c r="G179" s="343"/>
      <c r="H179" s="344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 x14ac:dyDescent="0.3">
      <c r="A180" s="342" t="s">
        <v>441</v>
      </c>
      <c r="B180" s="343"/>
      <c r="C180" s="343"/>
      <c r="D180" s="343"/>
      <c r="E180" s="344"/>
      <c r="F180" s="345">
        <v>0</v>
      </c>
      <c r="G180" s="343"/>
      <c r="H180" s="344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 x14ac:dyDescent="0.3">
      <c r="A181" s="320"/>
      <c r="B181" s="320"/>
      <c r="C181" s="320"/>
      <c r="D181" s="320"/>
      <c r="E181" s="320"/>
      <c r="F181" s="321"/>
      <c r="G181" s="321"/>
      <c r="H181" s="32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 x14ac:dyDescent="0.25">
      <c r="F182" s="26"/>
      <c r="H182" s="26"/>
    </row>
    <row r="183" spans="1:26" ht="12.75" customHeight="1" x14ac:dyDescent="0.25">
      <c r="F183" s="26"/>
      <c r="H183" s="26"/>
    </row>
    <row r="184" spans="1:26" ht="12.75" customHeight="1" x14ac:dyDescent="0.25">
      <c r="F184" s="26"/>
      <c r="H184" s="26"/>
    </row>
    <row r="185" spans="1:26" ht="12.75" customHeight="1" x14ac:dyDescent="0.25">
      <c r="F185" s="26"/>
      <c r="H185" s="26"/>
    </row>
    <row r="186" spans="1:26" ht="12.75" customHeight="1" x14ac:dyDescent="0.25">
      <c r="A186" s="338" t="s">
        <v>21</v>
      </c>
      <c r="B186" s="339"/>
      <c r="C186" s="339"/>
      <c r="D186" s="197"/>
      <c r="E186" s="341" t="s">
        <v>22</v>
      </c>
      <c r="F186" s="339"/>
      <c r="G186" s="339"/>
      <c r="H186" s="339"/>
      <c r="I186" s="198"/>
    </row>
    <row r="187" spans="1:26" ht="12.75" customHeight="1" x14ac:dyDescent="0.25">
      <c r="A187" s="338" t="s">
        <v>23</v>
      </c>
      <c r="B187" s="339"/>
      <c r="C187" s="339"/>
      <c r="D187" s="197"/>
      <c r="E187" s="341" t="s">
        <v>24</v>
      </c>
      <c r="F187" s="339"/>
      <c r="G187" s="339"/>
      <c r="H187" s="339"/>
      <c r="I187" s="198"/>
    </row>
    <row r="188" spans="1:26" ht="12.75" customHeight="1" x14ac:dyDescent="0.25">
      <c r="A188" s="338" t="s">
        <v>25</v>
      </c>
      <c r="B188" s="339"/>
      <c r="C188" s="339"/>
      <c r="D188" s="197"/>
      <c r="E188" s="340" t="s">
        <v>25</v>
      </c>
      <c r="F188" s="339"/>
      <c r="G188" s="339"/>
      <c r="H188" s="339"/>
      <c r="I188" s="337"/>
    </row>
    <row r="189" spans="1:26" ht="12.75" customHeight="1" x14ac:dyDescent="0.25">
      <c r="A189" s="338"/>
      <c r="B189" s="339"/>
      <c r="C189" s="339"/>
      <c r="D189" s="197"/>
      <c r="E189" s="196"/>
      <c r="F189" s="196"/>
      <c r="G189" s="11"/>
      <c r="H189" s="11"/>
      <c r="I189" s="11"/>
    </row>
    <row r="190" spans="1:26" ht="12.75" customHeight="1" x14ac:dyDescent="0.25">
      <c r="A190" s="195"/>
      <c r="B190" s="195"/>
      <c r="C190" s="196"/>
      <c r="D190" s="197"/>
      <c r="E190" s="196"/>
      <c r="F190" s="196"/>
      <c r="G190" s="11"/>
      <c r="H190" s="11"/>
      <c r="I190" s="11"/>
    </row>
    <row r="191" spans="1:26" ht="12.75" customHeight="1" x14ac:dyDescent="0.25">
      <c r="A191" s="195"/>
      <c r="B191" s="195"/>
      <c r="C191" s="196"/>
      <c r="D191" s="197"/>
      <c r="E191" s="196"/>
      <c r="F191" s="196"/>
      <c r="G191" s="11"/>
      <c r="H191" s="11"/>
      <c r="I191" s="11"/>
    </row>
    <row r="192" spans="1:26" ht="12.75" customHeight="1" x14ac:dyDescent="0.25">
      <c r="A192" s="195"/>
      <c r="B192" s="195"/>
      <c r="C192" s="196"/>
      <c r="D192" s="197"/>
      <c r="E192" s="196"/>
      <c r="F192" s="196"/>
      <c r="G192" s="11"/>
      <c r="H192" s="11"/>
      <c r="I192" s="11"/>
    </row>
    <row r="193" spans="1:9" ht="12.75" customHeight="1" x14ac:dyDescent="0.25">
      <c r="A193" s="195"/>
      <c r="B193" s="195"/>
      <c r="C193" s="196"/>
      <c r="D193" s="197"/>
      <c r="E193" s="196"/>
      <c r="F193" s="196"/>
      <c r="G193" s="11"/>
      <c r="H193" s="11"/>
      <c r="I193" s="11"/>
    </row>
    <row r="194" spans="1:9" ht="12.75" customHeight="1" x14ac:dyDescent="0.25">
      <c r="A194" s="338" t="s">
        <v>26</v>
      </c>
      <c r="B194" s="339"/>
      <c r="C194" s="339"/>
      <c r="D194" s="197"/>
      <c r="E194" s="341" t="s">
        <v>27</v>
      </c>
      <c r="F194" s="339"/>
      <c r="G194" s="339"/>
      <c r="H194" s="339"/>
      <c r="I194" s="198"/>
    </row>
    <row r="195" spans="1:9" ht="12.75" customHeight="1" x14ac:dyDescent="0.25">
      <c r="A195" s="338" t="s">
        <v>28</v>
      </c>
      <c r="B195" s="339"/>
      <c r="C195" s="339"/>
      <c r="D195" s="197"/>
      <c r="E195" s="341" t="s">
        <v>29</v>
      </c>
      <c r="F195" s="339"/>
      <c r="G195" s="339"/>
      <c r="H195" s="339"/>
      <c r="I195" s="198"/>
    </row>
    <row r="196" spans="1:9" ht="12.75" customHeight="1" x14ac:dyDescent="0.3">
      <c r="A196" s="31"/>
      <c r="B196" s="31"/>
      <c r="C196" s="31"/>
      <c r="D196" s="31"/>
      <c r="E196" s="31"/>
      <c r="F196" s="31"/>
      <c r="G196" s="31"/>
      <c r="H196" s="31"/>
      <c r="I196" s="31"/>
    </row>
    <row r="197" spans="1:9" ht="12.75" customHeight="1" x14ac:dyDescent="0.25">
      <c r="F197" s="26"/>
      <c r="H197" s="26"/>
    </row>
    <row r="198" spans="1:9" ht="12.75" customHeight="1" x14ac:dyDescent="0.25">
      <c r="F198" s="26"/>
      <c r="H198" s="26"/>
    </row>
    <row r="199" spans="1:9" ht="12.75" customHeight="1" x14ac:dyDescent="0.25">
      <c r="F199" s="26"/>
      <c r="H199" s="26"/>
    </row>
    <row r="200" spans="1:9" ht="12.75" customHeight="1" x14ac:dyDescent="0.25">
      <c r="F200" s="26"/>
      <c r="H200" s="26"/>
    </row>
    <row r="201" spans="1:9" ht="12.75" customHeight="1" x14ac:dyDescent="0.25">
      <c r="F201" s="26"/>
      <c r="H201" s="26"/>
    </row>
    <row r="202" spans="1:9" ht="12.75" customHeight="1" x14ac:dyDescent="0.25">
      <c r="F202" s="26"/>
      <c r="H202" s="26"/>
    </row>
    <row r="203" spans="1:9" ht="12.75" customHeight="1" x14ac:dyDescent="0.25">
      <c r="F203" s="26"/>
      <c r="H203" s="26"/>
    </row>
    <row r="204" spans="1:9" ht="12.75" customHeight="1" x14ac:dyDescent="0.25">
      <c r="F204" s="26"/>
      <c r="H204" s="26"/>
    </row>
    <row r="205" spans="1:9" ht="12.75" customHeight="1" x14ac:dyDescent="0.25">
      <c r="F205" s="26"/>
      <c r="H205" s="26"/>
    </row>
    <row r="206" spans="1:9" ht="12.75" customHeight="1" x14ac:dyDescent="0.25">
      <c r="F206" s="26"/>
      <c r="H206" s="26"/>
    </row>
    <row r="207" spans="1:9" ht="12.75" customHeight="1" x14ac:dyDescent="0.25">
      <c r="F207" s="26"/>
      <c r="H207" s="26"/>
    </row>
    <row r="208" spans="1:9" ht="12.75" customHeight="1" x14ac:dyDescent="0.25">
      <c r="F208" s="26"/>
      <c r="H208" s="26"/>
    </row>
    <row r="209" spans="6:8" ht="12.75" customHeight="1" x14ac:dyDescent="0.25">
      <c r="F209" s="26"/>
      <c r="H209" s="26"/>
    </row>
    <row r="210" spans="6:8" ht="12.75" customHeight="1" x14ac:dyDescent="0.25">
      <c r="F210" s="26"/>
      <c r="H210" s="26"/>
    </row>
    <row r="211" spans="6:8" ht="12.75" customHeight="1" x14ac:dyDescent="0.25">
      <c r="F211" s="26"/>
      <c r="H211" s="26"/>
    </row>
    <row r="212" spans="6:8" ht="12.75" customHeight="1" x14ac:dyDescent="0.25">
      <c r="F212" s="26"/>
      <c r="H212" s="26"/>
    </row>
    <row r="213" spans="6:8" ht="12.75" customHeight="1" x14ac:dyDescent="0.25">
      <c r="F213" s="26"/>
      <c r="H213" s="26"/>
    </row>
    <row r="214" spans="6:8" ht="12.75" customHeight="1" x14ac:dyDescent="0.25">
      <c r="F214" s="26"/>
      <c r="H214" s="26"/>
    </row>
    <row r="215" spans="6:8" ht="12.75" customHeight="1" x14ac:dyDescent="0.25">
      <c r="F215" s="26"/>
      <c r="H215" s="26"/>
    </row>
    <row r="216" spans="6:8" ht="12.75" customHeight="1" x14ac:dyDescent="0.25">
      <c r="F216" s="26"/>
      <c r="H216" s="26"/>
    </row>
    <row r="217" spans="6:8" ht="12.75" customHeight="1" x14ac:dyDescent="0.25">
      <c r="F217" s="26"/>
      <c r="H217" s="26"/>
    </row>
    <row r="218" spans="6:8" ht="12.75" customHeight="1" x14ac:dyDescent="0.25">
      <c r="F218" s="26"/>
      <c r="H218" s="26"/>
    </row>
    <row r="219" spans="6:8" ht="12.75" customHeight="1" x14ac:dyDescent="0.25">
      <c r="F219" s="26"/>
      <c r="H219" s="26"/>
    </row>
    <row r="220" spans="6:8" ht="12.75" customHeight="1" x14ac:dyDescent="0.25">
      <c r="F220" s="26"/>
      <c r="H220" s="26"/>
    </row>
    <row r="221" spans="6:8" ht="12.75" customHeight="1" x14ac:dyDescent="0.25">
      <c r="F221" s="26"/>
      <c r="H221" s="26"/>
    </row>
    <row r="222" spans="6:8" ht="12.75" customHeight="1" x14ac:dyDescent="0.25">
      <c r="F222" s="26"/>
      <c r="H222" s="26"/>
    </row>
    <row r="223" spans="6:8" ht="12.75" customHeight="1" x14ac:dyDescent="0.25">
      <c r="F223" s="26"/>
      <c r="H223" s="26"/>
    </row>
    <row r="224" spans="6:8" ht="12.75" customHeight="1" x14ac:dyDescent="0.25">
      <c r="F224" s="26"/>
      <c r="H224" s="26"/>
    </row>
    <row r="225" spans="6:8" ht="12.75" customHeight="1" x14ac:dyDescent="0.25">
      <c r="F225" s="26"/>
      <c r="H225" s="26"/>
    </row>
    <row r="226" spans="6:8" ht="12.75" customHeight="1" x14ac:dyDescent="0.25">
      <c r="F226" s="26"/>
      <c r="H226" s="26"/>
    </row>
    <row r="227" spans="6:8" ht="12.75" customHeight="1" x14ac:dyDescent="0.25">
      <c r="F227" s="26"/>
      <c r="H227" s="26"/>
    </row>
    <row r="228" spans="6:8" ht="12.75" customHeight="1" x14ac:dyDescent="0.25">
      <c r="F228" s="26"/>
      <c r="H228" s="26"/>
    </row>
    <row r="229" spans="6:8" ht="12.75" customHeight="1" x14ac:dyDescent="0.25">
      <c r="F229" s="26"/>
      <c r="H229" s="26"/>
    </row>
    <row r="230" spans="6:8" ht="12.75" customHeight="1" x14ac:dyDescent="0.25">
      <c r="F230" s="26"/>
      <c r="H230" s="26"/>
    </row>
    <row r="231" spans="6:8" ht="12.75" customHeight="1" x14ac:dyDescent="0.25">
      <c r="F231" s="26"/>
      <c r="H231" s="26"/>
    </row>
    <row r="232" spans="6:8" ht="12.75" customHeight="1" x14ac:dyDescent="0.25">
      <c r="F232" s="26"/>
      <c r="H232" s="26"/>
    </row>
    <row r="233" spans="6:8" ht="12.75" customHeight="1" x14ac:dyDescent="0.25">
      <c r="F233" s="26"/>
      <c r="H233" s="26"/>
    </row>
    <row r="234" spans="6:8" ht="12.75" customHeight="1" x14ac:dyDescent="0.25">
      <c r="F234" s="26"/>
      <c r="H234" s="26"/>
    </row>
    <row r="235" spans="6:8" ht="12.75" customHeight="1" x14ac:dyDescent="0.25">
      <c r="F235" s="26"/>
      <c r="H235" s="26"/>
    </row>
    <row r="236" spans="6:8" ht="12.75" customHeight="1" x14ac:dyDescent="0.25">
      <c r="F236" s="26"/>
      <c r="H236" s="26"/>
    </row>
    <row r="237" spans="6:8" ht="12.75" customHeight="1" x14ac:dyDescent="0.25">
      <c r="F237" s="26"/>
      <c r="H237" s="26"/>
    </row>
    <row r="238" spans="6:8" ht="12.75" customHeight="1" x14ac:dyDescent="0.25">
      <c r="F238" s="26"/>
      <c r="H238" s="26"/>
    </row>
    <row r="239" spans="6:8" ht="12.75" customHeight="1" x14ac:dyDescent="0.25">
      <c r="F239" s="26"/>
      <c r="H239" s="26"/>
    </row>
    <row r="240" spans="6:8" ht="12.75" customHeight="1" x14ac:dyDescent="0.25">
      <c r="F240" s="26"/>
      <c r="H240" s="26"/>
    </row>
    <row r="241" spans="6:8" ht="12.75" customHeight="1" x14ac:dyDescent="0.25">
      <c r="F241" s="26"/>
      <c r="H241" s="26"/>
    </row>
    <row r="242" spans="6:8" ht="12.75" customHeight="1" x14ac:dyDescent="0.25">
      <c r="F242" s="26"/>
      <c r="H242" s="26"/>
    </row>
    <row r="243" spans="6:8" ht="12.75" customHeight="1" x14ac:dyDescent="0.25">
      <c r="F243" s="26"/>
      <c r="H243" s="26"/>
    </row>
    <row r="244" spans="6:8" ht="12.75" customHeight="1" x14ac:dyDescent="0.25">
      <c r="F244" s="26"/>
      <c r="H244" s="26"/>
    </row>
    <row r="245" spans="6:8" ht="12.75" customHeight="1" x14ac:dyDescent="0.25">
      <c r="F245" s="26"/>
      <c r="H245" s="26"/>
    </row>
    <row r="246" spans="6:8" ht="12.75" customHeight="1" x14ac:dyDescent="0.25">
      <c r="F246" s="26"/>
      <c r="H246" s="26"/>
    </row>
    <row r="247" spans="6:8" ht="12.75" customHeight="1" x14ac:dyDescent="0.25">
      <c r="F247" s="26"/>
      <c r="H247" s="26"/>
    </row>
    <row r="248" spans="6:8" ht="12.75" customHeight="1" x14ac:dyDescent="0.25">
      <c r="F248" s="26"/>
      <c r="H248" s="26"/>
    </row>
    <row r="249" spans="6:8" ht="12.75" customHeight="1" x14ac:dyDescent="0.25">
      <c r="F249" s="26"/>
      <c r="H249" s="26"/>
    </row>
    <row r="250" spans="6:8" ht="12.75" customHeight="1" x14ac:dyDescent="0.25">
      <c r="F250" s="26"/>
      <c r="H250" s="26"/>
    </row>
    <row r="251" spans="6:8" ht="12.75" customHeight="1" x14ac:dyDescent="0.25">
      <c r="F251" s="26"/>
      <c r="H251" s="26"/>
    </row>
    <row r="252" spans="6:8" ht="12.75" customHeight="1" x14ac:dyDescent="0.25">
      <c r="F252" s="26"/>
      <c r="H252" s="26"/>
    </row>
    <row r="253" spans="6:8" ht="12.75" customHeight="1" x14ac:dyDescent="0.25">
      <c r="F253" s="26"/>
      <c r="H253" s="26"/>
    </row>
    <row r="254" spans="6:8" ht="12.75" customHeight="1" x14ac:dyDescent="0.25">
      <c r="F254" s="26"/>
      <c r="H254" s="26"/>
    </row>
    <row r="255" spans="6:8" ht="12.75" customHeight="1" x14ac:dyDescent="0.25">
      <c r="F255" s="26"/>
      <c r="H255" s="26"/>
    </row>
    <row r="256" spans="6:8" ht="12.75" customHeight="1" x14ac:dyDescent="0.25">
      <c r="F256" s="26"/>
      <c r="H256" s="26"/>
    </row>
    <row r="257" spans="6:8" ht="12.75" customHeight="1" x14ac:dyDescent="0.25">
      <c r="F257" s="26"/>
      <c r="H257" s="26"/>
    </row>
    <row r="258" spans="6:8" ht="12.75" customHeight="1" x14ac:dyDescent="0.25">
      <c r="F258" s="26"/>
      <c r="H258" s="26"/>
    </row>
    <row r="259" spans="6:8" ht="12.75" customHeight="1" x14ac:dyDescent="0.25">
      <c r="F259" s="26"/>
      <c r="H259" s="26"/>
    </row>
    <row r="260" spans="6:8" ht="12.75" customHeight="1" x14ac:dyDescent="0.25">
      <c r="F260" s="26"/>
      <c r="H260" s="26"/>
    </row>
    <row r="261" spans="6:8" ht="12.75" customHeight="1" x14ac:dyDescent="0.25">
      <c r="F261" s="26"/>
      <c r="H261" s="26"/>
    </row>
    <row r="262" spans="6:8" ht="12.75" customHeight="1" x14ac:dyDescent="0.25">
      <c r="F262" s="26"/>
      <c r="H262" s="26"/>
    </row>
    <row r="263" spans="6:8" ht="12.75" customHeight="1" x14ac:dyDescent="0.25">
      <c r="F263" s="26"/>
      <c r="H263" s="26"/>
    </row>
    <row r="264" spans="6:8" ht="12.75" customHeight="1" x14ac:dyDescent="0.25">
      <c r="F264" s="26"/>
      <c r="H264" s="26"/>
    </row>
    <row r="265" spans="6:8" ht="12.75" customHeight="1" x14ac:dyDescent="0.25">
      <c r="F265" s="26"/>
      <c r="H265" s="26"/>
    </row>
    <row r="266" spans="6:8" ht="12.75" customHeight="1" x14ac:dyDescent="0.25">
      <c r="F266" s="26"/>
      <c r="H266" s="26"/>
    </row>
    <row r="267" spans="6:8" ht="12.75" customHeight="1" x14ac:dyDescent="0.25">
      <c r="F267" s="26"/>
      <c r="H267" s="26"/>
    </row>
    <row r="268" spans="6:8" ht="12.75" customHeight="1" x14ac:dyDescent="0.25">
      <c r="F268" s="26"/>
      <c r="H268" s="26"/>
    </row>
    <row r="269" spans="6:8" ht="12.75" customHeight="1" x14ac:dyDescent="0.25">
      <c r="F269" s="26"/>
      <c r="H269" s="26"/>
    </row>
    <row r="270" spans="6:8" ht="12.75" customHeight="1" x14ac:dyDescent="0.25">
      <c r="F270" s="26"/>
      <c r="H270" s="26"/>
    </row>
    <row r="271" spans="6:8" ht="12.75" customHeight="1" x14ac:dyDescent="0.25">
      <c r="F271" s="26"/>
      <c r="H271" s="26"/>
    </row>
    <row r="272" spans="6:8" ht="12.75" customHeight="1" x14ac:dyDescent="0.25">
      <c r="F272" s="26"/>
      <c r="H272" s="26"/>
    </row>
    <row r="273" spans="6:8" ht="12.75" customHeight="1" x14ac:dyDescent="0.25">
      <c r="F273" s="26"/>
      <c r="H273" s="26"/>
    </row>
    <row r="274" spans="6:8" ht="12.75" customHeight="1" x14ac:dyDescent="0.25">
      <c r="F274" s="26"/>
      <c r="H274" s="26"/>
    </row>
    <row r="275" spans="6:8" ht="12.75" customHeight="1" x14ac:dyDescent="0.25">
      <c r="F275" s="26"/>
      <c r="H275" s="26"/>
    </row>
    <row r="276" spans="6:8" ht="12.75" customHeight="1" x14ac:dyDescent="0.25">
      <c r="F276" s="26"/>
      <c r="H276" s="26"/>
    </row>
    <row r="277" spans="6:8" ht="12.75" customHeight="1" x14ac:dyDescent="0.25">
      <c r="F277" s="26"/>
      <c r="H277" s="26"/>
    </row>
    <row r="278" spans="6:8" ht="12.75" customHeight="1" x14ac:dyDescent="0.25">
      <c r="F278" s="26"/>
      <c r="H278" s="26"/>
    </row>
    <row r="279" spans="6:8" ht="12.75" customHeight="1" x14ac:dyDescent="0.25">
      <c r="F279" s="26"/>
      <c r="H279" s="26"/>
    </row>
    <row r="280" spans="6:8" ht="12.75" customHeight="1" x14ac:dyDescent="0.25">
      <c r="F280" s="26"/>
      <c r="H280" s="26"/>
    </row>
    <row r="281" spans="6:8" ht="12.75" customHeight="1" x14ac:dyDescent="0.25">
      <c r="F281" s="26"/>
      <c r="H281" s="26"/>
    </row>
    <row r="282" spans="6:8" ht="12.75" customHeight="1" x14ac:dyDescent="0.25">
      <c r="F282" s="26"/>
      <c r="H282" s="26"/>
    </row>
    <row r="283" spans="6:8" ht="12.75" customHeight="1" x14ac:dyDescent="0.25">
      <c r="F283" s="26"/>
      <c r="H283" s="26"/>
    </row>
    <row r="284" spans="6:8" ht="12.75" customHeight="1" x14ac:dyDescent="0.25">
      <c r="F284" s="26"/>
      <c r="H284" s="26"/>
    </row>
    <row r="285" spans="6:8" ht="12.75" customHeight="1" x14ac:dyDescent="0.25">
      <c r="F285" s="26"/>
      <c r="H285" s="26"/>
    </row>
    <row r="286" spans="6:8" ht="12.75" customHeight="1" x14ac:dyDescent="0.25">
      <c r="F286" s="26"/>
      <c r="H286" s="26"/>
    </row>
    <row r="287" spans="6:8" ht="12.75" customHeight="1" x14ac:dyDescent="0.25">
      <c r="F287" s="26"/>
      <c r="H287" s="26"/>
    </row>
    <row r="288" spans="6:8" ht="12.75" customHeight="1" x14ac:dyDescent="0.25">
      <c r="F288" s="26"/>
      <c r="H288" s="26"/>
    </row>
    <row r="289" spans="6:8" ht="12.75" customHeight="1" x14ac:dyDescent="0.25">
      <c r="F289" s="26"/>
      <c r="H289" s="26"/>
    </row>
    <row r="290" spans="6:8" ht="12.75" customHeight="1" x14ac:dyDescent="0.25">
      <c r="F290" s="26"/>
      <c r="H290" s="26"/>
    </row>
    <row r="291" spans="6:8" ht="12.75" customHeight="1" x14ac:dyDescent="0.25">
      <c r="F291" s="26"/>
      <c r="H291" s="26"/>
    </row>
    <row r="292" spans="6:8" ht="12.75" customHeight="1" x14ac:dyDescent="0.25">
      <c r="F292" s="26"/>
      <c r="H292" s="26"/>
    </row>
    <row r="293" spans="6:8" ht="12.75" customHeight="1" x14ac:dyDescent="0.25">
      <c r="F293" s="26"/>
      <c r="H293" s="26"/>
    </row>
    <row r="294" spans="6:8" ht="12.75" customHeight="1" x14ac:dyDescent="0.25">
      <c r="F294" s="26"/>
      <c r="H294" s="26"/>
    </row>
    <row r="295" spans="6:8" ht="12.75" customHeight="1" x14ac:dyDescent="0.25">
      <c r="F295" s="26"/>
      <c r="H295" s="26"/>
    </row>
    <row r="296" spans="6:8" ht="12.75" customHeight="1" x14ac:dyDescent="0.25">
      <c r="F296" s="26"/>
      <c r="H296" s="26"/>
    </row>
    <row r="297" spans="6:8" ht="12.75" customHeight="1" x14ac:dyDescent="0.25">
      <c r="F297" s="26"/>
      <c r="H297" s="26"/>
    </row>
    <row r="298" spans="6:8" ht="12.75" customHeight="1" x14ac:dyDescent="0.25">
      <c r="F298" s="26"/>
      <c r="H298" s="26"/>
    </row>
    <row r="299" spans="6:8" ht="12.75" customHeight="1" x14ac:dyDescent="0.25">
      <c r="F299" s="26"/>
      <c r="H299" s="26"/>
    </row>
    <row r="300" spans="6:8" ht="12.75" customHeight="1" x14ac:dyDescent="0.25">
      <c r="F300" s="26"/>
      <c r="H300" s="26"/>
    </row>
    <row r="301" spans="6:8" ht="12.75" customHeight="1" x14ac:dyDescent="0.25">
      <c r="F301" s="26"/>
      <c r="H301" s="26"/>
    </row>
    <row r="302" spans="6:8" ht="12.75" customHeight="1" x14ac:dyDescent="0.25">
      <c r="F302" s="26"/>
      <c r="H302" s="26"/>
    </row>
    <row r="303" spans="6:8" ht="12.75" customHeight="1" x14ac:dyDescent="0.25">
      <c r="F303" s="26"/>
      <c r="H303" s="26"/>
    </row>
    <row r="304" spans="6:8" ht="12.75" customHeight="1" x14ac:dyDescent="0.25">
      <c r="F304" s="26"/>
      <c r="H304" s="26"/>
    </row>
    <row r="305" spans="6:8" ht="12.75" customHeight="1" x14ac:dyDescent="0.25">
      <c r="F305" s="26"/>
      <c r="H305" s="26"/>
    </row>
    <row r="306" spans="6:8" ht="12.75" customHeight="1" x14ac:dyDescent="0.25">
      <c r="F306" s="26"/>
      <c r="H306" s="26"/>
    </row>
    <row r="307" spans="6:8" ht="12.75" customHeight="1" x14ac:dyDescent="0.25">
      <c r="F307" s="26"/>
      <c r="H307" s="26"/>
    </row>
    <row r="308" spans="6:8" ht="12.75" customHeight="1" x14ac:dyDescent="0.25">
      <c r="F308" s="26"/>
      <c r="H308" s="26"/>
    </row>
    <row r="309" spans="6:8" ht="12.75" customHeight="1" x14ac:dyDescent="0.25">
      <c r="F309" s="26"/>
      <c r="H309" s="26"/>
    </row>
    <row r="310" spans="6:8" ht="12.75" customHeight="1" x14ac:dyDescent="0.25">
      <c r="F310" s="26"/>
      <c r="H310" s="26"/>
    </row>
    <row r="311" spans="6:8" ht="12.75" customHeight="1" x14ac:dyDescent="0.25">
      <c r="F311" s="26"/>
      <c r="H311" s="26"/>
    </row>
    <row r="312" spans="6:8" ht="12.75" customHeight="1" x14ac:dyDescent="0.25">
      <c r="F312" s="26"/>
      <c r="H312" s="26"/>
    </row>
    <row r="313" spans="6:8" ht="12.75" customHeight="1" x14ac:dyDescent="0.25">
      <c r="F313" s="26"/>
      <c r="H313" s="26"/>
    </row>
    <row r="314" spans="6:8" ht="12.75" customHeight="1" x14ac:dyDescent="0.25">
      <c r="F314" s="26"/>
      <c r="H314" s="26"/>
    </row>
    <row r="315" spans="6:8" ht="12.75" customHeight="1" x14ac:dyDescent="0.25">
      <c r="F315" s="26"/>
      <c r="H315" s="26"/>
    </row>
    <row r="316" spans="6:8" ht="12.75" customHeight="1" x14ac:dyDescent="0.25">
      <c r="F316" s="26"/>
      <c r="H316" s="26"/>
    </row>
    <row r="317" spans="6:8" ht="12.75" customHeight="1" x14ac:dyDescent="0.25">
      <c r="F317" s="26"/>
      <c r="H317" s="26"/>
    </row>
    <row r="318" spans="6:8" ht="12.75" customHeight="1" x14ac:dyDescent="0.25">
      <c r="F318" s="26"/>
      <c r="H318" s="26"/>
    </row>
    <row r="319" spans="6:8" ht="12.75" customHeight="1" x14ac:dyDescent="0.25">
      <c r="F319" s="26"/>
      <c r="H319" s="26"/>
    </row>
    <row r="320" spans="6:8" ht="12.75" customHeight="1" x14ac:dyDescent="0.25">
      <c r="F320" s="26"/>
      <c r="H320" s="26"/>
    </row>
    <row r="321" spans="6:8" ht="12.75" customHeight="1" x14ac:dyDescent="0.25">
      <c r="F321" s="26"/>
      <c r="H321" s="26"/>
    </row>
    <row r="322" spans="6:8" ht="12.75" customHeight="1" x14ac:dyDescent="0.25">
      <c r="F322" s="26"/>
      <c r="H322" s="26"/>
    </row>
    <row r="323" spans="6:8" ht="12.75" customHeight="1" x14ac:dyDescent="0.25">
      <c r="F323" s="26"/>
      <c r="H323" s="26"/>
    </row>
    <row r="324" spans="6:8" ht="12.75" customHeight="1" x14ac:dyDescent="0.25">
      <c r="F324" s="26"/>
      <c r="H324" s="26"/>
    </row>
    <row r="325" spans="6:8" ht="12.75" customHeight="1" x14ac:dyDescent="0.25">
      <c r="F325" s="26"/>
      <c r="H325" s="26"/>
    </row>
    <row r="326" spans="6:8" ht="12.75" customHeight="1" x14ac:dyDescent="0.25">
      <c r="F326" s="26"/>
      <c r="H326" s="26"/>
    </row>
    <row r="327" spans="6:8" ht="12.75" customHeight="1" x14ac:dyDescent="0.25">
      <c r="F327" s="26"/>
      <c r="H327" s="26"/>
    </row>
    <row r="328" spans="6:8" ht="12.75" customHeight="1" x14ac:dyDescent="0.25">
      <c r="F328" s="26"/>
      <c r="H328" s="26"/>
    </row>
    <row r="329" spans="6:8" ht="12.75" customHeight="1" x14ac:dyDescent="0.25">
      <c r="F329" s="26"/>
      <c r="H329" s="26"/>
    </row>
    <row r="330" spans="6:8" ht="12.75" customHeight="1" x14ac:dyDescent="0.25">
      <c r="F330" s="26"/>
      <c r="H330" s="26"/>
    </row>
    <row r="331" spans="6:8" ht="12.75" customHeight="1" x14ac:dyDescent="0.25">
      <c r="F331" s="26"/>
      <c r="H331" s="26"/>
    </row>
    <row r="332" spans="6:8" ht="12.75" customHeight="1" x14ac:dyDescent="0.25">
      <c r="F332" s="26"/>
      <c r="H332" s="26"/>
    </row>
    <row r="333" spans="6:8" ht="12.75" customHeight="1" x14ac:dyDescent="0.25">
      <c r="F333" s="26"/>
      <c r="H333" s="26"/>
    </row>
    <row r="334" spans="6:8" ht="12.75" customHeight="1" x14ac:dyDescent="0.25">
      <c r="F334" s="26"/>
      <c r="H334" s="26"/>
    </row>
    <row r="335" spans="6:8" ht="12.75" customHeight="1" x14ac:dyDescent="0.25">
      <c r="F335" s="26"/>
      <c r="H335" s="26"/>
    </row>
    <row r="336" spans="6:8" ht="12.75" customHeight="1" x14ac:dyDescent="0.25">
      <c r="F336" s="26"/>
      <c r="H336" s="26"/>
    </row>
    <row r="337" spans="6:8" ht="12.75" customHeight="1" x14ac:dyDescent="0.25">
      <c r="F337" s="26"/>
      <c r="H337" s="26"/>
    </row>
    <row r="338" spans="6:8" ht="12.75" customHeight="1" x14ac:dyDescent="0.25">
      <c r="F338" s="26"/>
      <c r="H338" s="26"/>
    </row>
    <row r="339" spans="6:8" ht="12.75" customHeight="1" x14ac:dyDescent="0.25">
      <c r="F339" s="26"/>
      <c r="H339" s="26"/>
    </row>
    <row r="340" spans="6:8" ht="12.75" customHeight="1" x14ac:dyDescent="0.25">
      <c r="F340" s="26"/>
      <c r="H340" s="26"/>
    </row>
    <row r="341" spans="6:8" ht="12.75" customHeight="1" x14ac:dyDescent="0.25">
      <c r="F341" s="26"/>
      <c r="H341" s="26"/>
    </row>
    <row r="342" spans="6:8" ht="12.75" customHeight="1" x14ac:dyDescent="0.25">
      <c r="F342" s="26"/>
      <c r="H342" s="26"/>
    </row>
    <row r="343" spans="6:8" ht="12.75" customHeight="1" x14ac:dyDescent="0.25">
      <c r="F343" s="26"/>
      <c r="H343" s="26"/>
    </row>
    <row r="344" spans="6:8" ht="12.75" customHeight="1" x14ac:dyDescent="0.25">
      <c r="F344" s="26"/>
      <c r="H344" s="26"/>
    </row>
    <row r="345" spans="6:8" ht="12.75" customHeight="1" x14ac:dyDescent="0.25">
      <c r="F345" s="26"/>
      <c r="H345" s="26"/>
    </row>
    <row r="346" spans="6:8" ht="12.75" customHeight="1" x14ac:dyDescent="0.25">
      <c r="F346" s="26"/>
      <c r="H346" s="26"/>
    </row>
    <row r="347" spans="6:8" ht="12.75" customHeight="1" x14ac:dyDescent="0.25">
      <c r="F347" s="26"/>
      <c r="H347" s="26"/>
    </row>
    <row r="348" spans="6:8" ht="12.75" customHeight="1" x14ac:dyDescent="0.25">
      <c r="F348" s="26"/>
      <c r="H348" s="26"/>
    </row>
    <row r="349" spans="6:8" ht="12.75" customHeight="1" x14ac:dyDescent="0.25">
      <c r="F349" s="26"/>
      <c r="H349" s="26"/>
    </row>
    <row r="350" spans="6:8" ht="12.75" customHeight="1" x14ac:dyDescent="0.25">
      <c r="F350" s="26"/>
      <c r="H350" s="26"/>
    </row>
    <row r="351" spans="6:8" ht="12.75" customHeight="1" x14ac:dyDescent="0.25">
      <c r="F351" s="26"/>
      <c r="H351" s="26"/>
    </row>
    <row r="352" spans="6:8" ht="12.75" customHeight="1" x14ac:dyDescent="0.25">
      <c r="F352" s="26"/>
      <c r="H352" s="26"/>
    </row>
    <row r="353" spans="6:8" ht="12.75" customHeight="1" x14ac:dyDescent="0.25">
      <c r="F353" s="26"/>
      <c r="H353" s="26"/>
    </row>
    <row r="354" spans="6:8" ht="12.75" customHeight="1" x14ac:dyDescent="0.25">
      <c r="F354" s="26"/>
      <c r="H354" s="26"/>
    </row>
    <row r="355" spans="6:8" ht="12.75" customHeight="1" x14ac:dyDescent="0.25">
      <c r="F355" s="26"/>
      <c r="H355" s="26"/>
    </row>
    <row r="356" spans="6:8" ht="12.75" customHeight="1" x14ac:dyDescent="0.25">
      <c r="F356" s="26"/>
      <c r="H356" s="26"/>
    </row>
    <row r="357" spans="6:8" ht="12.75" customHeight="1" x14ac:dyDescent="0.25">
      <c r="F357" s="26"/>
      <c r="H357" s="26"/>
    </row>
    <row r="358" spans="6:8" ht="12.75" customHeight="1" x14ac:dyDescent="0.25">
      <c r="F358" s="26"/>
      <c r="H358" s="26"/>
    </row>
    <row r="359" spans="6:8" ht="12.75" customHeight="1" x14ac:dyDescent="0.25">
      <c r="F359" s="26"/>
      <c r="H359" s="26"/>
    </row>
    <row r="360" spans="6:8" ht="12.75" customHeight="1" x14ac:dyDescent="0.25">
      <c r="F360" s="26"/>
      <c r="H360" s="26"/>
    </row>
    <row r="361" spans="6:8" ht="12.75" customHeight="1" x14ac:dyDescent="0.25">
      <c r="F361" s="26"/>
      <c r="H361" s="26"/>
    </row>
    <row r="362" spans="6:8" ht="12.75" customHeight="1" x14ac:dyDescent="0.25">
      <c r="F362" s="26"/>
      <c r="H362" s="26"/>
    </row>
    <row r="363" spans="6:8" ht="12.75" customHeight="1" x14ac:dyDescent="0.25">
      <c r="F363" s="26"/>
      <c r="H363" s="26"/>
    </row>
    <row r="364" spans="6:8" ht="12.75" customHeight="1" x14ac:dyDescent="0.25">
      <c r="F364" s="26"/>
      <c r="H364" s="26"/>
    </row>
    <row r="365" spans="6:8" ht="12.75" customHeight="1" x14ac:dyDescent="0.25">
      <c r="F365" s="26"/>
      <c r="H365" s="26"/>
    </row>
    <row r="366" spans="6:8" ht="12.75" customHeight="1" x14ac:dyDescent="0.25">
      <c r="F366" s="26"/>
      <c r="H366" s="26"/>
    </row>
    <row r="367" spans="6:8" ht="12.75" customHeight="1" x14ac:dyDescent="0.25">
      <c r="F367" s="26"/>
      <c r="H367" s="26"/>
    </row>
    <row r="368" spans="6:8" ht="12.75" customHeight="1" x14ac:dyDescent="0.25">
      <c r="F368" s="26"/>
      <c r="H368" s="26"/>
    </row>
    <row r="369" spans="6:8" ht="12.75" customHeight="1" x14ac:dyDescent="0.25">
      <c r="F369" s="26"/>
      <c r="H369" s="26"/>
    </row>
    <row r="370" spans="6:8" ht="12.75" customHeight="1" x14ac:dyDescent="0.25">
      <c r="F370" s="26"/>
      <c r="H370" s="26"/>
    </row>
    <row r="371" spans="6:8" ht="12.75" customHeight="1" x14ac:dyDescent="0.25">
      <c r="F371" s="26"/>
      <c r="H371" s="26"/>
    </row>
    <row r="372" spans="6:8" ht="12.75" customHeight="1" x14ac:dyDescent="0.25">
      <c r="F372" s="26"/>
      <c r="H372" s="26"/>
    </row>
    <row r="373" spans="6:8" ht="12.75" customHeight="1" x14ac:dyDescent="0.25">
      <c r="F373" s="26"/>
      <c r="H373" s="26"/>
    </row>
    <row r="374" spans="6:8" ht="12.75" customHeight="1" x14ac:dyDescent="0.25">
      <c r="F374" s="26"/>
      <c r="H374" s="26"/>
    </row>
    <row r="375" spans="6:8" ht="12.75" customHeight="1" x14ac:dyDescent="0.25">
      <c r="F375" s="26"/>
      <c r="H375" s="26"/>
    </row>
    <row r="376" spans="6:8" ht="12.75" customHeight="1" x14ac:dyDescent="0.25">
      <c r="F376" s="26"/>
      <c r="H376" s="26"/>
    </row>
    <row r="377" spans="6:8" ht="12.75" customHeight="1" x14ac:dyDescent="0.25">
      <c r="F377" s="26"/>
      <c r="H377" s="26"/>
    </row>
    <row r="378" spans="6:8" ht="12.75" customHeight="1" x14ac:dyDescent="0.25">
      <c r="F378" s="26"/>
      <c r="H378" s="26"/>
    </row>
    <row r="379" spans="6:8" ht="12.75" customHeight="1" x14ac:dyDescent="0.25">
      <c r="F379" s="26"/>
      <c r="H379" s="26"/>
    </row>
    <row r="380" spans="6:8" ht="12.75" customHeight="1" x14ac:dyDescent="0.25">
      <c r="F380" s="26"/>
      <c r="H380" s="26"/>
    </row>
    <row r="381" spans="6:8" ht="12.75" customHeight="1" x14ac:dyDescent="0.25">
      <c r="F381" s="26"/>
      <c r="H381" s="26"/>
    </row>
    <row r="382" spans="6:8" ht="12.75" customHeight="1" x14ac:dyDescent="0.25">
      <c r="F382" s="26"/>
      <c r="H382" s="26"/>
    </row>
    <row r="383" spans="6:8" ht="12.75" customHeight="1" x14ac:dyDescent="0.25">
      <c r="F383" s="26"/>
      <c r="H383" s="26"/>
    </row>
    <row r="384" spans="6:8" ht="12.75" customHeight="1" x14ac:dyDescent="0.25">
      <c r="F384" s="26"/>
      <c r="H384" s="26"/>
    </row>
    <row r="385" spans="6:8" ht="12.75" customHeight="1" x14ac:dyDescent="0.25">
      <c r="F385" s="26"/>
      <c r="H385" s="26"/>
    </row>
    <row r="386" spans="6:8" ht="12.75" customHeight="1" x14ac:dyDescent="0.25">
      <c r="F386" s="26"/>
      <c r="H386" s="26"/>
    </row>
    <row r="387" spans="6:8" ht="12.75" customHeight="1" x14ac:dyDescent="0.25">
      <c r="F387" s="26"/>
      <c r="H387" s="26"/>
    </row>
    <row r="388" spans="6:8" ht="12.75" customHeight="1" x14ac:dyDescent="0.25">
      <c r="F388" s="26"/>
      <c r="H388" s="26"/>
    </row>
    <row r="389" spans="6:8" ht="12.75" customHeight="1" x14ac:dyDescent="0.25">
      <c r="F389" s="26"/>
      <c r="H389" s="26"/>
    </row>
    <row r="390" spans="6:8" ht="12.75" customHeight="1" x14ac:dyDescent="0.25">
      <c r="F390" s="26"/>
      <c r="H390" s="26"/>
    </row>
    <row r="391" spans="6:8" ht="12.75" customHeight="1" x14ac:dyDescent="0.25">
      <c r="F391" s="26"/>
      <c r="H391" s="26"/>
    </row>
    <row r="392" spans="6:8" ht="12.75" customHeight="1" x14ac:dyDescent="0.25">
      <c r="F392" s="26"/>
      <c r="H392" s="26"/>
    </row>
    <row r="393" spans="6:8" ht="12.75" customHeight="1" x14ac:dyDescent="0.25">
      <c r="F393" s="26"/>
      <c r="H393" s="26"/>
    </row>
    <row r="394" spans="6:8" ht="12.75" customHeight="1" x14ac:dyDescent="0.25">
      <c r="F394" s="26"/>
      <c r="H394" s="26"/>
    </row>
    <row r="395" spans="6:8" ht="12.75" customHeight="1" x14ac:dyDescent="0.25">
      <c r="F395" s="26"/>
      <c r="H395" s="26"/>
    </row>
    <row r="396" spans="6:8" ht="12.75" customHeight="1" x14ac:dyDescent="0.25">
      <c r="F396" s="26"/>
      <c r="H396" s="26"/>
    </row>
    <row r="397" spans="6:8" ht="12.75" customHeight="1" x14ac:dyDescent="0.25">
      <c r="F397" s="26"/>
      <c r="H397" s="26"/>
    </row>
    <row r="398" spans="6:8" ht="12.75" customHeight="1" x14ac:dyDescent="0.25">
      <c r="F398" s="26"/>
      <c r="H398" s="26"/>
    </row>
    <row r="399" spans="6:8" ht="12.75" customHeight="1" x14ac:dyDescent="0.25">
      <c r="F399" s="26"/>
      <c r="H399" s="26"/>
    </row>
    <row r="400" spans="6:8" ht="12.75" customHeight="1" x14ac:dyDescent="0.25">
      <c r="F400" s="26"/>
      <c r="H400" s="26"/>
    </row>
    <row r="401" spans="6:8" ht="12.75" customHeight="1" x14ac:dyDescent="0.25">
      <c r="F401" s="26"/>
      <c r="H401" s="26"/>
    </row>
    <row r="402" spans="6:8" ht="12.75" customHeight="1" x14ac:dyDescent="0.25">
      <c r="F402" s="26"/>
      <c r="H402" s="26"/>
    </row>
    <row r="403" spans="6:8" ht="12.75" customHeight="1" x14ac:dyDescent="0.25">
      <c r="F403" s="26"/>
      <c r="H403" s="26"/>
    </row>
    <row r="404" spans="6:8" ht="12.75" customHeight="1" x14ac:dyDescent="0.25">
      <c r="F404" s="26"/>
      <c r="H404" s="26"/>
    </row>
    <row r="405" spans="6:8" ht="12.75" customHeight="1" x14ac:dyDescent="0.25">
      <c r="F405" s="26"/>
      <c r="H405" s="26"/>
    </row>
    <row r="406" spans="6:8" ht="12.75" customHeight="1" x14ac:dyDescent="0.25">
      <c r="F406" s="26"/>
      <c r="H406" s="26"/>
    </row>
    <row r="407" spans="6:8" ht="12.75" customHeight="1" x14ac:dyDescent="0.25">
      <c r="F407" s="26"/>
      <c r="H407" s="26"/>
    </row>
    <row r="408" spans="6:8" ht="12.75" customHeight="1" x14ac:dyDescent="0.25">
      <c r="F408" s="26"/>
      <c r="H408" s="26"/>
    </row>
    <row r="409" spans="6:8" ht="12.75" customHeight="1" x14ac:dyDescent="0.25">
      <c r="F409" s="26"/>
      <c r="H409" s="26"/>
    </row>
    <row r="410" spans="6:8" ht="12.75" customHeight="1" x14ac:dyDescent="0.25">
      <c r="F410" s="26"/>
      <c r="H410" s="26"/>
    </row>
    <row r="411" spans="6:8" ht="12.75" customHeight="1" x14ac:dyDescent="0.25">
      <c r="F411" s="26"/>
      <c r="H411" s="26"/>
    </row>
    <row r="412" spans="6:8" ht="12.75" customHeight="1" x14ac:dyDescent="0.25">
      <c r="F412" s="26"/>
      <c r="H412" s="26"/>
    </row>
    <row r="413" spans="6:8" ht="12.75" customHeight="1" x14ac:dyDescent="0.25">
      <c r="F413" s="26"/>
      <c r="H413" s="26"/>
    </row>
    <row r="414" spans="6:8" ht="12.75" customHeight="1" x14ac:dyDescent="0.25">
      <c r="F414" s="26"/>
      <c r="H414" s="26"/>
    </row>
    <row r="415" spans="6:8" ht="12.75" customHeight="1" x14ac:dyDescent="0.25">
      <c r="F415" s="26"/>
      <c r="H415" s="26"/>
    </row>
    <row r="416" spans="6:8" ht="12.75" customHeight="1" x14ac:dyDescent="0.25">
      <c r="F416" s="26"/>
      <c r="H416" s="26"/>
    </row>
    <row r="417" spans="6:8" ht="12.75" customHeight="1" x14ac:dyDescent="0.25">
      <c r="F417" s="26"/>
      <c r="H417" s="26"/>
    </row>
    <row r="418" spans="6:8" ht="12.75" customHeight="1" x14ac:dyDescent="0.25">
      <c r="F418" s="26"/>
      <c r="H418" s="26"/>
    </row>
    <row r="419" spans="6:8" ht="12.75" customHeight="1" x14ac:dyDescent="0.25">
      <c r="F419" s="26"/>
      <c r="H419" s="26"/>
    </row>
    <row r="420" spans="6:8" ht="12.75" customHeight="1" x14ac:dyDescent="0.25">
      <c r="F420" s="26"/>
      <c r="H420" s="26"/>
    </row>
    <row r="421" spans="6:8" ht="12.75" customHeight="1" x14ac:dyDescent="0.25">
      <c r="F421" s="26"/>
      <c r="H421" s="26"/>
    </row>
    <row r="422" spans="6:8" ht="12.75" customHeight="1" x14ac:dyDescent="0.25">
      <c r="F422" s="26"/>
      <c r="H422" s="26"/>
    </row>
    <row r="423" spans="6:8" ht="12.75" customHeight="1" x14ac:dyDescent="0.25">
      <c r="F423" s="26"/>
      <c r="H423" s="26"/>
    </row>
    <row r="424" spans="6:8" ht="12.75" customHeight="1" x14ac:dyDescent="0.25">
      <c r="F424" s="26"/>
      <c r="H424" s="26"/>
    </row>
    <row r="425" spans="6:8" ht="12.75" customHeight="1" x14ac:dyDescent="0.25">
      <c r="F425" s="26"/>
      <c r="H425" s="26"/>
    </row>
    <row r="426" spans="6:8" ht="12.75" customHeight="1" x14ac:dyDescent="0.25">
      <c r="F426" s="26"/>
      <c r="H426" s="26"/>
    </row>
    <row r="427" spans="6:8" ht="12.75" customHeight="1" x14ac:dyDescent="0.25">
      <c r="F427" s="26"/>
      <c r="H427" s="26"/>
    </row>
    <row r="428" spans="6:8" ht="12.75" customHeight="1" x14ac:dyDescent="0.25">
      <c r="F428" s="26"/>
      <c r="H428" s="26"/>
    </row>
    <row r="429" spans="6:8" ht="12.75" customHeight="1" x14ac:dyDescent="0.25">
      <c r="F429" s="26"/>
      <c r="H429" s="26"/>
    </row>
    <row r="430" spans="6:8" ht="12.75" customHeight="1" x14ac:dyDescent="0.25">
      <c r="F430" s="26"/>
      <c r="H430" s="26"/>
    </row>
    <row r="431" spans="6:8" ht="12.75" customHeight="1" x14ac:dyDescent="0.25">
      <c r="F431" s="26"/>
      <c r="H431" s="26"/>
    </row>
    <row r="432" spans="6:8" ht="12.75" customHeight="1" x14ac:dyDescent="0.25">
      <c r="F432" s="26"/>
      <c r="H432" s="26"/>
    </row>
    <row r="433" spans="6:8" ht="12.75" customHeight="1" x14ac:dyDescent="0.25">
      <c r="F433" s="26"/>
      <c r="H433" s="26"/>
    </row>
    <row r="434" spans="6:8" ht="12.75" customHeight="1" x14ac:dyDescent="0.25">
      <c r="F434" s="26"/>
      <c r="H434" s="26"/>
    </row>
    <row r="435" spans="6:8" ht="12.75" customHeight="1" x14ac:dyDescent="0.25">
      <c r="F435" s="26"/>
      <c r="H435" s="26"/>
    </row>
    <row r="436" spans="6:8" ht="12.75" customHeight="1" x14ac:dyDescent="0.25">
      <c r="F436" s="26"/>
      <c r="H436" s="26"/>
    </row>
    <row r="437" spans="6:8" ht="12.75" customHeight="1" x14ac:dyDescent="0.25">
      <c r="F437" s="26"/>
      <c r="H437" s="26"/>
    </row>
    <row r="438" spans="6:8" ht="12.75" customHeight="1" x14ac:dyDescent="0.25">
      <c r="F438" s="26"/>
      <c r="H438" s="26"/>
    </row>
    <row r="439" spans="6:8" ht="12.75" customHeight="1" x14ac:dyDescent="0.25">
      <c r="F439" s="26"/>
      <c r="H439" s="26"/>
    </row>
    <row r="440" spans="6:8" ht="12.75" customHeight="1" x14ac:dyDescent="0.25">
      <c r="F440" s="26"/>
      <c r="H440" s="26"/>
    </row>
    <row r="441" spans="6:8" ht="12.75" customHeight="1" x14ac:dyDescent="0.25">
      <c r="F441" s="26"/>
      <c r="H441" s="26"/>
    </row>
    <row r="442" spans="6:8" ht="12.75" customHeight="1" x14ac:dyDescent="0.25">
      <c r="F442" s="26"/>
      <c r="H442" s="26"/>
    </row>
    <row r="443" spans="6:8" ht="12.75" customHeight="1" x14ac:dyDescent="0.25">
      <c r="F443" s="26"/>
      <c r="H443" s="26"/>
    </row>
    <row r="444" spans="6:8" ht="12.75" customHeight="1" x14ac:dyDescent="0.25">
      <c r="F444" s="26"/>
      <c r="H444" s="26"/>
    </row>
    <row r="445" spans="6:8" ht="12.75" customHeight="1" x14ac:dyDescent="0.25">
      <c r="F445" s="26"/>
      <c r="H445" s="26"/>
    </row>
    <row r="446" spans="6:8" ht="12.75" customHeight="1" x14ac:dyDescent="0.25">
      <c r="F446" s="26"/>
      <c r="H446" s="26"/>
    </row>
    <row r="447" spans="6:8" ht="12.75" customHeight="1" x14ac:dyDescent="0.25">
      <c r="F447" s="26"/>
      <c r="H447" s="26"/>
    </row>
    <row r="448" spans="6:8" ht="12.75" customHeight="1" x14ac:dyDescent="0.25">
      <c r="F448" s="26"/>
      <c r="H448" s="26"/>
    </row>
    <row r="449" spans="6:8" ht="12.75" customHeight="1" x14ac:dyDescent="0.25">
      <c r="F449" s="26"/>
      <c r="H449" s="26"/>
    </row>
    <row r="450" spans="6:8" ht="12.75" customHeight="1" x14ac:dyDescent="0.25">
      <c r="F450" s="26"/>
      <c r="H450" s="26"/>
    </row>
    <row r="451" spans="6:8" ht="12.75" customHeight="1" x14ac:dyDescent="0.25">
      <c r="F451" s="26"/>
      <c r="H451" s="26"/>
    </row>
    <row r="452" spans="6:8" ht="12.75" customHeight="1" x14ac:dyDescent="0.25">
      <c r="F452" s="26"/>
      <c r="H452" s="26"/>
    </row>
    <row r="453" spans="6:8" ht="12.75" customHeight="1" x14ac:dyDescent="0.25">
      <c r="F453" s="26"/>
      <c r="H453" s="26"/>
    </row>
    <row r="454" spans="6:8" ht="12.75" customHeight="1" x14ac:dyDescent="0.25">
      <c r="F454" s="26"/>
      <c r="H454" s="26"/>
    </row>
    <row r="455" spans="6:8" ht="12.75" customHeight="1" x14ac:dyDescent="0.25">
      <c r="F455" s="26"/>
      <c r="H455" s="26"/>
    </row>
    <row r="456" spans="6:8" ht="12.75" customHeight="1" x14ac:dyDescent="0.25">
      <c r="F456" s="26"/>
      <c r="H456" s="26"/>
    </row>
    <row r="457" spans="6:8" ht="12.75" customHeight="1" x14ac:dyDescent="0.25">
      <c r="F457" s="26"/>
      <c r="H457" s="26"/>
    </row>
    <row r="458" spans="6:8" ht="12.75" customHeight="1" x14ac:dyDescent="0.25">
      <c r="F458" s="26"/>
      <c r="H458" s="26"/>
    </row>
    <row r="459" spans="6:8" ht="12.75" customHeight="1" x14ac:dyDescent="0.25">
      <c r="F459" s="26"/>
      <c r="H459" s="26"/>
    </row>
    <row r="460" spans="6:8" ht="12.75" customHeight="1" x14ac:dyDescent="0.25">
      <c r="F460" s="26"/>
      <c r="H460" s="26"/>
    </row>
    <row r="461" spans="6:8" ht="12.75" customHeight="1" x14ac:dyDescent="0.25">
      <c r="F461" s="26"/>
      <c r="H461" s="26"/>
    </row>
    <row r="462" spans="6:8" ht="12.75" customHeight="1" x14ac:dyDescent="0.25">
      <c r="F462" s="26"/>
      <c r="H462" s="26"/>
    </row>
    <row r="463" spans="6:8" ht="12.75" customHeight="1" x14ac:dyDescent="0.25">
      <c r="F463" s="26"/>
      <c r="H463" s="26"/>
    </row>
    <row r="464" spans="6:8" ht="12.75" customHeight="1" x14ac:dyDescent="0.25">
      <c r="F464" s="26"/>
      <c r="H464" s="26"/>
    </row>
    <row r="465" spans="6:8" ht="12.75" customHeight="1" x14ac:dyDescent="0.25">
      <c r="F465" s="26"/>
      <c r="H465" s="26"/>
    </row>
    <row r="466" spans="6:8" ht="12.75" customHeight="1" x14ac:dyDescent="0.25">
      <c r="F466" s="26"/>
      <c r="H466" s="26"/>
    </row>
    <row r="467" spans="6:8" ht="12.75" customHeight="1" x14ac:dyDescent="0.25">
      <c r="F467" s="26"/>
      <c r="H467" s="26"/>
    </row>
    <row r="468" spans="6:8" ht="12.75" customHeight="1" x14ac:dyDescent="0.25">
      <c r="F468" s="26"/>
      <c r="H468" s="26"/>
    </row>
    <row r="469" spans="6:8" ht="12.75" customHeight="1" x14ac:dyDescent="0.25">
      <c r="F469" s="26"/>
      <c r="H469" s="26"/>
    </row>
    <row r="470" spans="6:8" ht="12.75" customHeight="1" x14ac:dyDescent="0.25">
      <c r="F470" s="26"/>
      <c r="H470" s="26"/>
    </row>
    <row r="471" spans="6:8" ht="12.75" customHeight="1" x14ac:dyDescent="0.25">
      <c r="F471" s="26"/>
      <c r="H471" s="26"/>
    </row>
    <row r="472" spans="6:8" ht="12.75" customHeight="1" x14ac:dyDescent="0.25">
      <c r="F472" s="26"/>
      <c r="H472" s="26"/>
    </row>
    <row r="473" spans="6:8" ht="12.75" customHeight="1" x14ac:dyDescent="0.25">
      <c r="F473" s="26"/>
      <c r="H473" s="26"/>
    </row>
    <row r="474" spans="6:8" ht="12.75" customHeight="1" x14ac:dyDescent="0.25">
      <c r="F474" s="26"/>
      <c r="H474" s="26"/>
    </row>
    <row r="475" spans="6:8" ht="12.75" customHeight="1" x14ac:dyDescent="0.25">
      <c r="F475" s="26"/>
      <c r="H475" s="26"/>
    </row>
    <row r="476" spans="6:8" ht="12.75" customHeight="1" x14ac:dyDescent="0.25">
      <c r="F476" s="26"/>
      <c r="H476" s="26"/>
    </row>
    <row r="477" spans="6:8" ht="12.75" customHeight="1" x14ac:dyDescent="0.25">
      <c r="F477" s="26"/>
      <c r="H477" s="26"/>
    </row>
    <row r="478" spans="6:8" ht="12.75" customHeight="1" x14ac:dyDescent="0.25">
      <c r="F478" s="26"/>
      <c r="H478" s="26"/>
    </row>
    <row r="479" spans="6:8" ht="12.75" customHeight="1" x14ac:dyDescent="0.25">
      <c r="F479" s="26"/>
      <c r="H479" s="26"/>
    </row>
    <row r="480" spans="6:8" ht="12.75" customHeight="1" x14ac:dyDescent="0.25">
      <c r="F480" s="26"/>
      <c r="H480" s="26"/>
    </row>
    <row r="481" spans="6:8" ht="12.75" customHeight="1" x14ac:dyDescent="0.25">
      <c r="F481" s="26"/>
      <c r="H481" s="26"/>
    </row>
    <row r="482" spans="6:8" ht="12.75" customHeight="1" x14ac:dyDescent="0.25">
      <c r="F482" s="26"/>
      <c r="H482" s="26"/>
    </row>
    <row r="483" spans="6:8" ht="12.75" customHeight="1" x14ac:dyDescent="0.25">
      <c r="F483" s="26"/>
      <c r="H483" s="26"/>
    </row>
    <row r="484" spans="6:8" ht="12.75" customHeight="1" x14ac:dyDescent="0.25">
      <c r="F484" s="26"/>
      <c r="H484" s="26"/>
    </row>
    <row r="485" spans="6:8" ht="12.75" customHeight="1" x14ac:dyDescent="0.25">
      <c r="F485" s="26"/>
      <c r="H485" s="26"/>
    </row>
    <row r="486" spans="6:8" ht="12.75" customHeight="1" x14ac:dyDescent="0.25">
      <c r="F486" s="26"/>
      <c r="H486" s="26"/>
    </row>
    <row r="487" spans="6:8" ht="12.75" customHeight="1" x14ac:dyDescent="0.25">
      <c r="F487" s="26"/>
      <c r="H487" s="26"/>
    </row>
    <row r="488" spans="6:8" ht="12.75" customHeight="1" x14ac:dyDescent="0.25">
      <c r="F488" s="26"/>
      <c r="H488" s="26"/>
    </row>
    <row r="489" spans="6:8" ht="12.75" customHeight="1" x14ac:dyDescent="0.25">
      <c r="F489" s="26"/>
      <c r="H489" s="26"/>
    </row>
    <row r="490" spans="6:8" ht="12.75" customHeight="1" x14ac:dyDescent="0.25">
      <c r="F490" s="26"/>
      <c r="H490" s="26"/>
    </row>
    <row r="491" spans="6:8" ht="12.75" customHeight="1" x14ac:dyDescent="0.25">
      <c r="F491" s="26"/>
      <c r="H491" s="26"/>
    </row>
    <row r="492" spans="6:8" ht="12.75" customHeight="1" x14ac:dyDescent="0.25">
      <c r="F492" s="26"/>
      <c r="H492" s="26"/>
    </row>
    <row r="493" spans="6:8" ht="12.75" customHeight="1" x14ac:dyDescent="0.25">
      <c r="F493" s="26"/>
      <c r="H493" s="26"/>
    </row>
    <row r="494" spans="6:8" ht="12.75" customHeight="1" x14ac:dyDescent="0.25">
      <c r="F494" s="26"/>
      <c r="H494" s="26"/>
    </row>
    <row r="495" spans="6:8" ht="12.75" customHeight="1" x14ac:dyDescent="0.25">
      <c r="F495" s="26"/>
      <c r="H495" s="26"/>
    </row>
    <row r="496" spans="6:8" ht="12.75" customHeight="1" x14ac:dyDescent="0.25">
      <c r="F496" s="26"/>
      <c r="H496" s="26"/>
    </row>
    <row r="497" spans="6:8" ht="12.75" customHeight="1" x14ac:dyDescent="0.25">
      <c r="F497" s="26"/>
      <c r="H497" s="26"/>
    </row>
    <row r="498" spans="6:8" ht="12.75" customHeight="1" x14ac:dyDescent="0.25">
      <c r="F498" s="26"/>
      <c r="H498" s="26"/>
    </row>
    <row r="499" spans="6:8" ht="12.75" customHeight="1" x14ac:dyDescent="0.25">
      <c r="F499" s="26"/>
      <c r="H499" s="26"/>
    </row>
    <row r="500" spans="6:8" ht="12.75" customHeight="1" x14ac:dyDescent="0.25">
      <c r="F500" s="26"/>
      <c r="H500" s="26"/>
    </row>
    <row r="501" spans="6:8" ht="12.75" customHeight="1" x14ac:dyDescent="0.25">
      <c r="F501" s="26"/>
      <c r="H501" s="26"/>
    </row>
    <row r="502" spans="6:8" ht="12.75" customHeight="1" x14ac:dyDescent="0.25">
      <c r="F502" s="26"/>
      <c r="H502" s="26"/>
    </row>
    <row r="503" spans="6:8" ht="12.75" customHeight="1" x14ac:dyDescent="0.25">
      <c r="F503" s="26"/>
      <c r="H503" s="26"/>
    </row>
    <row r="504" spans="6:8" ht="12.75" customHeight="1" x14ac:dyDescent="0.25">
      <c r="F504" s="26"/>
      <c r="H504" s="26"/>
    </row>
    <row r="505" spans="6:8" ht="12.75" customHeight="1" x14ac:dyDescent="0.25">
      <c r="F505" s="26"/>
      <c r="H505" s="26"/>
    </row>
    <row r="506" spans="6:8" ht="12.75" customHeight="1" x14ac:dyDescent="0.25">
      <c r="F506" s="26"/>
      <c r="H506" s="26"/>
    </row>
    <row r="507" spans="6:8" ht="12.75" customHeight="1" x14ac:dyDescent="0.25">
      <c r="F507" s="26"/>
      <c r="H507" s="26"/>
    </row>
    <row r="508" spans="6:8" ht="12.75" customHeight="1" x14ac:dyDescent="0.25">
      <c r="F508" s="26"/>
      <c r="H508" s="26"/>
    </row>
    <row r="509" spans="6:8" ht="12.75" customHeight="1" x14ac:dyDescent="0.25">
      <c r="F509" s="26"/>
      <c r="H509" s="26"/>
    </row>
    <row r="510" spans="6:8" ht="12.75" customHeight="1" x14ac:dyDescent="0.25">
      <c r="F510" s="26"/>
      <c r="H510" s="26"/>
    </row>
    <row r="511" spans="6:8" ht="12.75" customHeight="1" x14ac:dyDescent="0.25">
      <c r="F511" s="26"/>
      <c r="H511" s="26"/>
    </row>
    <row r="512" spans="6:8" ht="12.75" customHeight="1" x14ac:dyDescent="0.25">
      <c r="F512" s="26"/>
      <c r="H512" s="26"/>
    </row>
    <row r="513" spans="6:8" ht="12.75" customHeight="1" x14ac:dyDescent="0.25">
      <c r="F513" s="26"/>
      <c r="H513" s="26"/>
    </row>
    <row r="514" spans="6:8" ht="12.75" customHeight="1" x14ac:dyDescent="0.25">
      <c r="F514" s="26"/>
      <c r="H514" s="26"/>
    </row>
    <row r="515" spans="6:8" ht="12.75" customHeight="1" x14ac:dyDescent="0.25">
      <c r="F515" s="26"/>
      <c r="H515" s="26"/>
    </row>
    <row r="516" spans="6:8" ht="12.75" customHeight="1" x14ac:dyDescent="0.25">
      <c r="F516" s="26"/>
      <c r="H516" s="26"/>
    </row>
    <row r="517" spans="6:8" ht="12.75" customHeight="1" x14ac:dyDescent="0.25">
      <c r="F517" s="26"/>
      <c r="H517" s="26"/>
    </row>
    <row r="518" spans="6:8" ht="12.75" customHeight="1" x14ac:dyDescent="0.25">
      <c r="F518" s="26"/>
      <c r="H518" s="26"/>
    </row>
    <row r="519" spans="6:8" ht="12.75" customHeight="1" x14ac:dyDescent="0.25">
      <c r="F519" s="26"/>
      <c r="H519" s="26"/>
    </row>
    <row r="520" spans="6:8" ht="12.75" customHeight="1" x14ac:dyDescent="0.25">
      <c r="F520" s="26"/>
      <c r="H520" s="26"/>
    </row>
    <row r="521" spans="6:8" ht="12.75" customHeight="1" x14ac:dyDescent="0.25">
      <c r="F521" s="26"/>
      <c r="H521" s="26"/>
    </row>
    <row r="522" spans="6:8" ht="12.75" customHeight="1" x14ac:dyDescent="0.25">
      <c r="F522" s="26"/>
      <c r="H522" s="26"/>
    </row>
    <row r="523" spans="6:8" ht="12.75" customHeight="1" x14ac:dyDescent="0.25">
      <c r="F523" s="26"/>
      <c r="H523" s="26"/>
    </row>
    <row r="524" spans="6:8" ht="12.75" customHeight="1" x14ac:dyDescent="0.25">
      <c r="F524" s="26"/>
      <c r="H524" s="26"/>
    </row>
    <row r="525" spans="6:8" ht="12.75" customHeight="1" x14ac:dyDescent="0.25">
      <c r="F525" s="26"/>
      <c r="H525" s="26"/>
    </row>
    <row r="526" spans="6:8" ht="12.75" customHeight="1" x14ac:dyDescent="0.25">
      <c r="F526" s="26"/>
      <c r="H526" s="26"/>
    </row>
    <row r="527" spans="6:8" ht="12.75" customHeight="1" x14ac:dyDescent="0.25">
      <c r="F527" s="26"/>
      <c r="H527" s="26"/>
    </row>
    <row r="528" spans="6:8" ht="12.75" customHeight="1" x14ac:dyDescent="0.25">
      <c r="F528" s="26"/>
      <c r="H528" s="26"/>
    </row>
    <row r="529" spans="6:8" ht="12.75" customHeight="1" x14ac:dyDescent="0.25">
      <c r="F529" s="26"/>
      <c r="H529" s="26"/>
    </row>
    <row r="530" spans="6:8" ht="12.75" customHeight="1" x14ac:dyDescent="0.25">
      <c r="F530" s="26"/>
      <c r="H530" s="26"/>
    </row>
    <row r="531" spans="6:8" ht="12.75" customHeight="1" x14ac:dyDescent="0.25">
      <c r="F531" s="26"/>
      <c r="H531" s="26"/>
    </row>
    <row r="532" spans="6:8" ht="12.75" customHeight="1" x14ac:dyDescent="0.25">
      <c r="F532" s="26"/>
      <c r="H532" s="26"/>
    </row>
    <row r="533" spans="6:8" ht="12.75" customHeight="1" x14ac:dyDescent="0.25">
      <c r="F533" s="26"/>
      <c r="H533" s="26"/>
    </row>
    <row r="534" spans="6:8" ht="12.75" customHeight="1" x14ac:dyDescent="0.25">
      <c r="F534" s="26"/>
      <c r="H534" s="26"/>
    </row>
    <row r="535" spans="6:8" ht="12.75" customHeight="1" x14ac:dyDescent="0.25">
      <c r="F535" s="26"/>
      <c r="H535" s="26"/>
    </row>
    <row r="536" spans="6:8" ht="12.75" customHeight="1" x14ac:dyDescent="0.25">
      <c r="F536" s="26"/>
      <c r="H536" s="26"/>
    </row>
    <row r="537" spans="6:8" ht="12.75" customHeight="1" x14ac:dyDescent="0.25">
      <c r="F537" s="26"/>
      <c r="H537" s="26"/>
    </row>
    <row r="538" spans="6:8" ht="12.75" customHeight="1" x14ac:dyDescent="0.25">
      <c r="F538" s="26"/>
      <c r="H538" s="26"/>
    </row>
    <row r="539" spans="6:8" ht="12.75" customHeight="1" x14ac:dyDescent="0.25">
      <c r="F539" s="26"/>
      <c r="H539" s="26"/>
    </row>
    <row r="540" spans="6:8" ht="12.75" customHeight="1" x14ac:dyDescent="0.25">
      <c r="F540" s="26"/>
      <c r="H540" s="26"/>
    </row>
    <row r="541" spans="6:8" ht="12.75" customHeight="1" x14ac:dyDescent="0.25">
      <c r="F541" s="26"/>
      <c r="H541" s="26"/>
    </row>
    <row r="542" spans="6:8" ht="12.75" customHeight="1" x14ac:dyDescent="0.25">
      <c r="F542" s="26"/>
      <c r="H542" s="26"/>
    </row>
    <row r="543" spans="6:8" ht="12.75" customHeight="1" x14ac:dyDescent="0.25">
      <c r="F543" s="26"/>
      <c r="H543" s="26"/>
    </row>
    <row r="544" spans="6:8" ht="12.75" customHeight="1" x14ac:dyDescent="0.25">
      <c r="F544" s="26"/>
      <c r="H544" s="26"/>
    </row>
    <row r="545" spans="6:8" ht="12.75" customHeight="1" x14ac:dyDescent="0.25">
      <c r="F545" s="26"/>
      <c r="H545" s="26"/>
    </row>
    <row r="546" spans="6:8" ht="12.75" customHeight="1" x14ac:dyDescent="0.25">
      <c r="F546" s="26"/>
      <c r="H546" s="26"/>
    </row>
    <row r="547" spans="6:8" ht="12.75" customHeight="1" x14ac:dyDescent="0.25">
      <c r="F547" s="26"/>
      <c r="H547" s="26"/>
    </row>
    <row r="548" spans="6:8" ht="12.75" customHeight="1" x14ac:dyDescent="0.25">
      <c r="F548" s="26"/>
      <c r="H548" s="26"/>
    </row>
    <row r="549" spans="6:8" ht="12.75" customHeight="1" x14ac:dyDescent="0.25">
      <c r="F549" s="26"/>
      <c r="H549" s="26"/>
    </row>
    <row r="550" spans="6:8" ht="12.75" customHeight="1" x14ac:dyDescent="0.25">
      <c r="F550" s="26"/>
      <c r="H550" s="26"/>
    </row>
    <row r="551" spans="6:8" ht="12.75" customHeight="1" x14ac:dyDescent="0.25">
      <c r="F551" s="26"/>
      <c r="H551" s="26"/>
    </row>
    <row r="552" spans="6:8" ht="12.75" customHeight="1" x14ac:dyDescent="0.25">
      <c r="F552" s="26"/>
      <c r="H552" s="26"/>
    </row>
    <row r="553" spans="6:8" ht="12.75" customHeight="1" x14ac:dyDescent="0.25">
      <c r="F553" s="26"/>
      <c r="H553" s="26"/>
    </row>
    <row r="554" spans="6:8" ht="12.75" customHeight="1" x14ac:dyDescent="0.25">
      <c r="F554" s="26"/>
      <c r="H554" s="26"/>
    </row>
    <row r="555" spans="6:8" ht="12.75" customHeight="1" x14ac:dyDescent="0.25">
      <c r="F555" s="26"/>
      <c r="H555" s="26"/>
    </row>
    <row r="556" spans="6:8" ht="12.75" customHeight="1" x14ac:dyDescent="0.25">
      <c r="F556" s="26"/>
      <c r="H556" s="26"/>
    </row>
    <row r="557" spans="6:8" ht="12.75" customHeight="1" x14ac:dyDescent="0.25">
      <c r="F557" s="26"/>
      <c r="H557" s="26"/>
    </row>
    <row r="558" spans="6:8" ht="12.75" customHeight="1" x14ac:dyDescent="0.25">
      <c r="F558" s="26"/>
      <c r="H558" s="26"/>
    </row>
    <row r="559" spans="6:8" ht="12.75" customHeight="1" x14ac:dyDescent="0.25">
      <c r="F559" s="26"/>
      <c r="H559" s="26"/>
    </row>
    <row r="560" spans="6:8" ht="12.75" customHeight="1" x14ac:dyDescent="0.25">
      <c r="F560" s="26"/>
      <c r="H560" s="26"/>
    </row>
    <row r="561" spans="6:8" ht="12.75" customHeight="1" x14ac:dyDescent="0.25">
      <c r="F561" s="26"/>
      <c r="H561" s="26"/>
    </row>
    <row r="562" spans="6:8" ht="12.75" customHeight="1" x14ac:dyDescent="0.25">
      <c r="F562" s="26"/>
      <c r="H562" s="26"/>
    </row>
    <row r="563" spans="6:8" ht="12.75" customHeight="1" x14ac:dyDescent="0.25">
      <c r="F563" s="26"/>
      <c r="H563" s="26"/>
    </row>
    <row r="564" spans="6:8" ht="12.75" customHeight="1" x14ac:dyDescent="0.25">
      <c r="F564" s="26"/>
      <c r="H564" s="26"/>
    </row>
    <row r="565" spans="6:8" ht="12.75" customHeight="1" x14ac:dyDescent="0.25">
      <c r="F565" s="26"/>
      <c r="H565" s="26"/>
    </row>
    <row r="566" spans="6:8" ht="12.75" customHeight="1" x14ac:dyDescent="0.25">
      <c r="F566" s="26"/>
      <c r="H566" s="26"/>
    </row>
    <row r="567" spans="6:8" ht="12.75" customHeight="1" x14ac:dyDescent="0.25">
      <c r="F567" s="26"/>
      <c r="H567" s="26"/>
    </row>
    <row r="568" spans="6:8" ht="12.75" customHeight="1" x14ac:dyDescent="0.25">
      <c r="F568" s="26"/>
      <c r="H568" s="26"/>
    </row>
    <row r="569" spans="6:8" ht="12.75" customHeight="1" x14ac:dyDescent="0.25">
      <c r="F569" s="26"/>
      <c r="H569" s="26"/>
    </row>
    <row r="570" spans="6:8" ht="12.75" customHeight="1" x14ac:dyDescent="0.25">
      <c r="F570" s="26"/>
      <c r="H570" s="26"/>
    </row>
    <row r="571" spans="6:8" ht="12.75" customHeight="1" x14ac:dyDescent="0.25">
      <c r="F571" s="26"/>
      <c r="H571" s="26"/>
    </row>
    <row r="572" spans="6:8" ht="12.75" customHeight="1" x14ac:dyDescent="0.25">
      <c r="F572" s="26"/>
      <c r="H572" s="26"/>
    </row>
    <row r="573" spans="6:8" ht="12.75" customHeight="1" x14ac:dyDescent="0.25">
      <c r="F573" s="26"/>
      <c r="H573" s="26"/>
    </row>
    <row r="574" spans="6:8" ht="12.75" customHeight="1" x14ac:dyDescent="0.25">
      <c r="F574" s="26"/>
      <c r="H574" s="26"/>
    </row>
    <row r="575" spans="6:8" ht="12.75" customHeight="1" x14ac:dyDescent="0.25">
      <c r="F575" s="26"/>
      <c r="H575" s="26"/>
    </row>
    <row r="576" spans="6:8" ht="12.75" customHeight="1" x14ac:dyDescent="0.25">
      <c r="F576" s="26"/>
      <c r="H576" s="26"/>
    </row>
    <row r="577" spans="6:8" ht="12.75" customHeight="1" x14ac:dyDescent="0.25">
      <c r="F577" s="26"/>
      <c r="H577" s="26"/>
    </row>
    <row r="578" spans="6:8" ht="12.75" customHeight="1" x14ac:dyDescent="0.25">
      <c r="F578" s="26"/>
      <c r="H578" s="26"/>
    </row>
    <row r="579" spans="6:8" ht="12.75" customHeight="1" x14ac:dyDescent="0.25">
      <c r="F579" s="26"/>
      <c r="H579" s="26"/>
    </row>
    <row r="580" spans="6:8" ht="12.75" customHeight="1" x14ac:dyDescent="0.25">
      <c r="F580" s="26"/>
      <c r="H580" s="26"/>
    </row>
    <row r="581" spans="6:8" ht="12.75" customHeight="1" x14ac:dyDescent="0.25">
      <c r="F581" s="26"/>
      <c r="H581" s="26"/>
    </row>
    <row r="582" spans="6:8" ht="12.75" customHeight="1" x14ac:dyDescent="0.25">
      <c r="F582" s="26"/>
      <c r="H582" s="26"/>
    </row>
    <row r="583" spans="6:8" ht="12.75" customHeight="1" x14ac:dyDescent="0.25">
      <c r="F583" s="26"/>
      <c r="H583" s="26"/>
    </row>
    <row r="584" spans="6:8" ht="12.75" customHeight="1" x14ac:dyDescent="0.25">
      <c r="F584" s="26"/>
      <c r="H584" s="26"/>
    </row>
    <row r="585" spans="6:8" ht="12.75" customHeight="1" x14ac:dyDescent="0.25">
      <c r="F585" s="26"/>
      <c r="H585" s="26"/>
    </row>
    <row r="586" spans="6:8" ht="12.75" customHeight="1" x14ac:dyDescent="0.25">
      <c r="F586" s="26"/>
      <c r="H586" s="26"/>
    </row>
    <row r="587" spans="6:8" ht="12.75" customHeight="1" x14ac:dyDescent="0.25">
      <c r="F587" s="26"/>
      <c r="H587" s="26"/>
    </row>
    <row r="588" spans="6:8" ht="12.75" customHeight="1" x14ac:dyDescent="0.25">
      <c r="F588" s="26"/>
      <c r="H588" s="26"/>
    </row>
    <row r="589" spans="6:8" ht="12.75" customHeight="1" x14ac:dyDescent="0.25">
      <c r="F589" s="26"/>
      <c r="H589" s="26"/>
    </row>
    <row r="590" spans="6:8" ht="12.75" customHeight="1" x14ac:dyDescent="0.25">
      <c r="F590" s="26"/>
      <c r="H590" s="26"/>
    </row>
    <row r="591" spans="6:8" ht="12.75" customHeight="1" x14ac:dyDescent="0.25">
      <c r="F591" s="26"/>
      <c r="H591" s="26"/>
    </row>
    <row r="592" spans="6:8" ht="12.75" customHeight="1" x14ac:dyDescent="0.25">
      <c r="F592" s="26"/>
      <c r="H592" s="26"/>
    </row>
    <row r="593" spans="6:8" ht="12.75" customHeight="1" x14ac:dyDescent="0.25">
      <c r="F593" s="26"/>
      <c r="H593" s="26"/>
    </row>
    <row r="594" spans="6:8" ht="12.75" customHeight="1" x14ac:dyDescent="0.25">
      <c r="F594" s="26"/>
      <c r="H594" s="26"/>
    </row>
    <row r="595" spans="6:8" ht="12.75" customHeight="1" x14ac:dyDescent="0.25">
      <c r="F595" s="26"/>
      <c r="H595" s="26"/>
    </row>
    <row r="596" spans="6:8" ht="12.75" customHeight="1" x14ac:dyDescent="0.25">
      <c r="F596" s="26"/>
      <c r="H596" s="26"/>
    </row>
    <row r="597" spans="6:8" ht="12.75" customHeight="1" x14ac:dyDescent="0.25">
      <c r="F597" s="26"/>
      <c r="H597" s="26"/>
    </row>
    <row r="598" spans="6:8" ht="12.75" customHeight="1" x14ac:dyDescent="0.25">
      <c r="F598" s="26"/>
      <c r="H598" s="26"/>
    </row>
    <row r="599" spans="6:8" ht="12.75" customHeight="1" x14ac:dyDescent="0.25">
      <c r="F599" s="26"/>
      <c r="H599" s="26"/>
    </row>
    <row r="600" spans="6:8" ht="12.75" customHeight="1" x14ac:dyDescent="0.25">
      <c r="F600" s="26"/>
      <c r="H600" s="26"/>
    </row>
    <row r="601" spans="6:8" ht="12.75" customHeight="1" x14ac:dyDescent="0.25">
      <c r="F601" s="26"/>
      <c r="H601" s="26"/>
    </row>
    <row r="602" spans="6:8" ht="12.75" customHeight="1" x14ac:dyDescent="0.25">
      <c r="F602" s="26"/>
      <c r="H602" s="26"/>
    </row>
    <row r="603" spans="6:8" ht="12.75" customHeight="1" x14ac:dyDescent="0.25">
      <c r="F603" s="26"/>
      <c r="H603" s="26"/>
    </row>
    <row r="604" spans="6:8" ht="12.75" customHeight="1" x14ac:dyDescent="0.25">
      <c r="F604" s="26"/>
      <c r="H604" s="26"/>
    </row>
    <row r="605" spans="6:8" ht="12.75" customHeight="1" x14ac:dyDescent="0.25">
      <c r="F605" s="26"/>
      <c r="H605" s="26"/>
    </row>
    <row r="606" spans="6:8" ht="12.75" customHeight="1" x14ac:dyDescent="0.25">
      <c r="F606" s="26"/>
      <c r="H606" s="26"/>
    </row>
    <row r="607" spans="6:8" ht="12.75" customHeight="1" x14ac:dyDescent="0.25">
      <c r="F607" s="26"/>
      <c r="H607" s="26"/>
    </row>
    <row r="608" spans="6:8" ht="12.75" customHeight="1" x14ac:dyDescent="0.25">
      <c r="F608" s="26"/>
      <c r="H608" s="26"/>
    </row>
    <row r="609" spans="6:8" ht="12.75" customHeight="1" x14ac:dyDescent="0.25">
      <c r="F609" s="26"/>
      <c r="H609" s="26"/>
    </row>
    <row r="610" spans="6:8" ht="12.75" customHeight="1" x14ac:dyDescent="0.25">
      <c r="F610" s="26"/>
      <c r="H610" s="26"/>
    </row>
    <row r="611" spans="6:8" ht="12.75" customHeight="1" x14ac:dyDescent="0.25">
      <c r="F611" s="26"/>
      <c r="H611" s="26"/>
    </row>
    <row r="612" spans="6:8" ht="12.75" customHeight="1" x14ac:dyDescent="0.25">
      <c r="F612" s="26"/>
      <c r="H612" s="26"/>
    </row>
    <row r="613" spans="6:8" ht="12.75" customHeight="1" x14ac:dyDescent="0.25">
      <c r="F613" s="26"/>
      <c r="H613" s="26"/>
    </row>
    <row r="614" spans="6:8" ht="12.75" customHeight="1" x14ac:dyDescent="0.25">
      <c r="F614" s="26"/>
      <c r="H614" s="26"/>
    </row>
    <row r="615" spans="6:8" ht="12.75" customHeight="1" x14ac:dyDescent="0.25">
      <c r="F615" s="26"/>
      <c r="H615" s="26"/>
    </row>
    <row r="616" spans="6:8" ht="12.75" customHeight="1" x14ac:dyDescent="0.25">
      <c r="F616" s="26"/>
      <c r="H616" s="26"/>
    </row>
    <row r="617" spans="6:8" ht="12.75" customHeight="1" x14ac:dyDescent="0.25">
      <c r="F617" s="26"/>
      <c r="H617" s="26"/>
    </row>
    <row r="618" spans="6:8" ht="12.75" customHeight="1" x14ac:dyDescent="0.25">
      <c r="F618" s="26"/>
      <c r="H618" s="26"/>
    </row>
    <row r="619" spans="6:8" ht="12.75" customHeight="1" x14ac:dyDescent="0.25">
      <c r="F619" s="26"/>
      <c r="H619" s="26"/>
    </row>
    <row r="620" spans="6:8" ht="12.75" customHeight="1" x14ac:dyDescent="0.25">
      <c r="F620" s="26"/>
      <c r="H620" s="26"/>
    </row>
    <row r="621" spans="6:8" ht="12.75" customHeight="1" x14ac:dyDescent="0.25">
      <c r="F621" s="26"/>
      <c r="H621" s="26"/>
    </row>
    <row r="622" spans="6:8" ht="12.75" customHeight="1" x14ac:dyDescent="0.25">
      <c r="F622" s="26"/>
      <c r="H622" s="26"/>
    </row>
    <row r="623" spans="6:8" ht="12.75" customHeight="1" x14ac:dyDescent="0.25">
      <c r="F623" s="26"/>
      <c r="H623" s="26"/>
    </row>
    <row r="624" spans="6:8" ht="12.75" customHeight="1" x14ac:dyDescent="0.25">
      <c r="F624" s="26"/>
      <c r="H624" s="26"/>
    </row>
    <row r="625" spans="6:8" ht="12.75" customHeight="1" x14ac:dyDescent="0.25">
      <c r="F625" s="26"/>
      <c r="H625" s="26"/>
    </row>
    <row r="626" spans="6:8" ht="12.75" customHeight="1" x14ac:dyDescent="0.25">
      <c r="F626" s="26"/>
      <c r="H626" s="26"/>
    </row>
    <row r="627" spans="6:8" ht="12.75" customHeight="1" x14ac:dyDescent="0.25">
      <c r="F627" s="26"/>
      <c r="H627" s="26"/>
    </row>
    <row r="628" spans="6:8" ht="12.75" customHeight="1" x14ac:dyDescent="0.25">
      <c r="F628" s="26"/>
      <c r="H628" s="26"/>
    </row>
    <row r="629" spans="6:8" ht="12.75" customHeight="1" x14ac:dyDescent="0.25">
      <c r="F629" s="26"/>
      <c r="H629" s="26"/>
    </row>
    <row r="630" spans="6:8" ht="12.75" customHeight="1" x14ac:dyDescent="0.25">
      <c r="F630" s="26"/>
      <c r="H630" s="26"/>
    </row>
    <row r="631" spans="6:8" ht="12.75" customHeight="1" x14ac:dyDescent="0.25">
      <c r="F631" s="26"/>
      <c r="H631" s="26"/>
    </row>
    <row r="632" spans="6:8" ht="12.75" customHeight="1" x14ac:dyDescent="0.25">
      <c r="F632" s="26"/>
      <c r="H632" s="26"/>
    </row>
    <row r="633" spans="6:8" ht="12.75" customHeight="1" x14ac:dyDescent="0.25">
      <c r="F633" s="26"/>
      <c r="H633" s="26"/>
    </row>
    <row r="634" spans="6:8" ht="12.75" customHeight="1" x14ac:dyDescent="0.25">
      <c r="F634" s="26"/>
      <c r="H634" s="26"/>
    </row>
    <row r="635" spans="6:8" ht="12.75" customHeight="1" x14ac:dyDescent="0.25">
      <c r="F635" s="26"/>
      <c r="H635" s="26"/>
    </row>
    <row r="636" spans="6:8" ht="12.75" customHeight="1" x14ac:dyDescent="0.25">
      <c r="F636" s="26"/>
      <c r="H636" s="26"/>
    </row>
    <row r="637" spans="6:8" ht="12.75" customHeight="1" x14ac:dyDescent="0.25">
      <c r="F637" s="26"/>
      <c r="H637" s="26"/>
    </row>
    <row r="638" spans="6:8" ht="12.75" customHeight="1" x14ac:dyDescent="0.25">
      <c r="F638" s="26"/>
      <c r="H638" s="26"/>
    </row>
    <row r="639" spans="6:8" ht="12.75" customHeight="1" x14ac:dyDescent="0.25">
      <c r="F639" s="26"/>
      <c r="H639" s="26"/>
    </row>
    <row r="640" spans="6:8" ht="12.75" customHeight="1" x14ac:dyDescent="0.25">
      <c r="F640" s="26"/>
      <c r="H640" s="26"/>
    </row>
    <row r="641" spans="6:8" ht="12.75" customHeight="1" x14ac:dyDescent="0.25">
      <c r="F641" s="26"/>
      <c r="H641" s="26"/>
    </row>
    <row r="642" spans="6:8" ht="12.75" customHeight="1" x14ac:dyDescent="0.25">
      <c r="F642" s="26"/>
      <c r="H642" s="26"/>
    </row>
    <row r="643" spans="6:8" ht="12.75" customHeight="1" x14ac:dyDescent="0.25">
      <c r="F643" s="26"/>
      <c r="H643" s="26"/>
    </row>
    <row r="644" spans="6:8" ht="12.75" customHeight="1" x14ac:dyDescent="0.25">
      <c r="F644" s="26"/>
      <c r="H644" s="26"/>
    </row>
    <row r="645" spans="6:8" ht="12.75" customHeight="1" x14ac:dyDescent="0.25">
      <c r="F645" s="26"/>
      <c r="H645" s="26"/>
    </row>
    <row r="646" spans="6:8" ht="12.75" customHeight="1" x14ac:dyDescent="0.25">
      <c r="F646" s="26"/>
      <c r="H646" s="26"/>
    </row>
    <row r="647" spans="6:8" ht="12.75" customHeight="1" x14ac:dyDescent="0.25">
      <c r="F647" s="26"/>
      <c r="H647" s="26"/>
    </row>
    <row r="648" spans="6:8" ht="12.75" customHeight="1" x14ac:dyDescent="0.25">
      <c r="F648" s="26"/>
      <c r="H648" s="26"/>
    </row>
    <row r="649" spans="6:8" ht="12.75" customHeight="1" x14ac:dyDescent="0.25">
      <c r="F649" s="26"/>
      <c r="H649" s="26"/>
    </row>
    <row r="650" spans="6:8" ht="12.75" customHeight="1" x14ac:dyDescent="0.25">
      <c r="F650" s="26"/>
      <c r="H650" s="26"/>
    </row>
    <row r="651" spans="6:8" ht="12.75" customHeight="1" x14ac:dyDescent="0.25">
      <c r="F651" s="26"/>
      <c r="H651" s="26"/>
    </row>
    <row r="652" spans="6:8" ht="12.75" customHeight="1" x14ac:dyDescent="0.25">
      <c r="F652" s="26"/>
      <c r="H652" s="26"/>
    </row>
    <row r="653" spans="6:8" ht="12.75" customHeight="1" x14ac:dyDescent="0.25">
      <c r="F653" s="26"/>
      <c r="H653" s="26"/>
    </row>
    <row r="654" spans="6:8" ht="12.75" customHeight="1" x14ac:dyDescent="0.25">
      <c r="F654" s="26"/>
      <c r="H654" s="26"/>
    </row>
    <row r="655" spans="6:8" ht="12.75" customHeight="1" x14ac:dyDescent="0.25">
      <c r="F655" s="26"/>
      <c r="H655" s="26"/>
    </row>
    <row r="656" spans="6:8" ht="12.75" customHeight="1" x14ac:dyDescent="0.25">
      <c r="F656" s="26"/>
      <c r="H656" s="26"/>
    </row>
    <row r="657" spans="6:8" ht="12.75" customHeight="1" x14ac:dyDescent="0.25">
      <c r="F657" s="26"/>
      <c r="H657" s="26"/>
    </row>
    <row r="658" spans="6:8" ht="12.75" customHeight="1" x14ac:dyDescent="0.25">
      <c r="F658" s="26"/>
      <c r="H658" s="26"/>
    </row>
    <row r="659" spans="6:8" ht="12.75" customHeight="1" x14ac:dyDescent="0.25">
      <c r="F659" s="26"/>
      <c r="H659" s="26"/>
    </row>
    <row r="660" spans="6:8" ht="12.75" customHeight="1" x14ac:dyDescent="0.25">
      <c r="F660" s="26"/>
      <c r="H660" s="26"/>
    </row>
    <row r="661" spans="6:8" ht="12.75" customHeight="1" x14ac:dyDescent="0.25">
      <c r="F661" s="26"/>
      <c r="H661" s="26"/>
    </row>
    <row r="662" spans="6:8" ht="12.75" customHeight="1" x14ac:dyDescent="0.25">
      <c r="F662" s="26"/>
      <c r="H662" s="26"/>
    </row>
    <row r="663" spans="6:8" ht="12.75" customHeight="1" x14ac:dyDescent="0.25">
      <c r="F663" s="26"/>
      <c r="H663" s="26"/>
    </row>
    <row r="664" spans="6:8" ht="12.75" customHeight="1" x14ac:dyDescent="0.25">
      <c r="F664" s="26"/>
      <c r="H664" s="26"/>
    </row>
    <row r="665" spans="6:8" ht="12.75" customHeight="1" x14ac:dyDescent="0.25">
      <c r="F665" s="26"/>
      <c r="H665" s="26"/>
    </row>
    <row r="666" spans="6:8" ht="12.75" customHeight="1" x14ac:dyDescent="0.25">
      <c r="F666" s="26"/>
      <c r="H666" s="26"/>
    </row>
    <row r="667" spans="6:8" ht="12.75" customHeight="1" x14ac:dyDescent="0.25">
      <c r="F667" s="26"/>
      <c r="H667" s="26"/>
    </row>
    <row r="668" spans="6:8" ht="12.75" customHeight="1" x14ac:dyDescent="0.25">
      <c r="F668" s="26"/>
      <c r="H668" s="26"/>
    </row>
    <row r="669" spans="6:8" ht="12.75" customHeight="1" x14ac:dyDescent="0.25">
      <c r="F669" s="26"/>
      <c r="H669" s="26"/>
    </row>
    <row r="670" spans="6:8" ht="12.75" customHeight="1" x14ac:dyDescent="0.25">
      <c r="F670" s="26"/>
      <c r="H670" s="26"/>
    </row>
    <row r="671" spans="6:8" ht="12.75" customHeight="1" x14ac:dyDescent="0.25">
      <c r="F671" s="26"/>
      <c r="H671" s="26"/>
    </row>
    <row r="672" spans="6:8" ht="12.75" customHeight="1" x14ac:dyDescent="0.25">
      <c r="F672" s="26"/>
      <c r="H672" s="26"/>
    </row>
    <row r="673" spans="6:8" ht="12.75" customHeight="1" x14ac:dyDescent="0.25">
      <c r="F673" s="26"/>
      <c r="H673" s="26"/>
    </row>
    <row r="674" spans="6:8" ht="12.75" customHeight="1" x14ac:dyDescent="0.25">
      <c r="F674" s="26"/>
      <c r="H674" s="26"/>
    </row>
    <row r="675" spans="6:8" ht="12.75" customHeight="1" x14ac:dyDescent="0.25">
      <c r="F675" s="26"/>
      <c r="H675" s="26"/>
    </row>
    <row r="676" spans="6:8" ht="12.75" customHeight="1" x14ac:dyDescent="0.25">
      <c r="F676" s="26"/>
      <c r="H676" s="26"/>
    </row>
    <row r="677" spans="6:8" ht="12.75" customHeight="1" x14ac:dyDescent="0.25">
      <c r="F677" s="26"/>
      <c r="H677" s="26"/>
    </row>
    <row r="678" spans="6:8" ht="12.75" customHeight="1" x14ac:dyDescent="0.25">
      <c r="F678" s="26"/>
      <c r="H678" s="26"/>
    </row>
    <row r="679" spans="6:8" ht="12.75" customHeight="1" x14ac:dyDescent="0.25">
      <c r="F679" s="26"/>
      <c r="H679" s="26"/>
    </row>
    <row r="680" spans="6:8" ht="12.75" customHeight="1" x14ac:dyDescent="0.25">
      <c r="F680" s="26"/>
      <c r="H680" s="26"/>
    </row>
    <row r="681" spans="6:8" ht="12.75" customHeight="1" x14ac:dyDescent="0.25">
      <c r="F681" s="26"/>
      <c r="H681" s="26"/>
    </row>
    <row r="682" spans="6:8" ht="12.75" customHeight="1" x14ac:dyDescent="0.25">
      <c r="F682" s="26"/>
      <c r="H682" s="26"/>
    </row>
    <row r="683" spans="6:8" ht="12.75" customHeight="1" x14ac:dyDescent="0.25">
      <c r="F683" s="26"/>
      <c r="H683" s="26"/>
    </row>
    <row r="684" spans="6:8" ht="12.75" customHeight="1" x14ac:dyDescent="0.25">
      <c r="F684" s="26"/>
      <c r="H684" s="26"/>
    </row>
    <row r="685" spans="6:8" ht="12.75" customHeight="1" x14ac:dyDescent="0.25">
      <c r="F685" s="26"/>
      <c r="H685" s="26"/>
    </row>
    <row r="686" spans="6:8" ht="12.75" customHeight="1" x14ac:dyDescent="0.25">
      <c r="F686" s="26"/>
      <c r="H686" s="26"/>
    </row>
    <row r="687" spans="6:8" ht="12.75" customHeight="1" x14ac:dyDescent="0.25">
      <c r="F687" s="26"/>
      <c r="H687" s="26"/>
    </row>
    <row r="688" spans="6:8" ht="12.75" customHeight="1" x14ac:dyDescent="0.25">
      <c r="F688" s="26"/>
      <c r="H688" s="26"/>
    </row>
    <row r="689" spans="6:8" ht="12.75" customHeight="1" x14ac:dyDescent="0.25">
      <c r="F689" s="26"/>
      <c r="H689" s="26"/>
    </row>
    <row r="690" spans="6:8" ht="12.75" customHeight="1" x14ac:dyDescent="0.25">
      <c r="F690" s="26"/>
      <c r="H690" s="26"/>
    </row>
    <row r="691" spans="6:8" ht="12.75" customHeight="1" x14ac:dyDescent="0.25">
      <c r="F691" s="26"/>
      <c r="H691" s="26"/>
    </row>
    <row r="692" spans="6:8" ht="12.75" customHeight="1" x14ac:dyDescent="0.25">
      <c r="F692" s="26"/>
      <c r="H692" s="26"/>
    </row>
    <row r="693" spans="6:8" ht="12.75" customHeight="1" x14ac:dyDescent="0.25">
      <c r="F693" s="26"/>
      <c r="H693" s="26"/>
    </row>
    <row r="694" spans="6:8" ht="12.75" customHeight="1" x14ac:dyDescent="0.25">
      <c r="F694" s="26"/>
      <c r="H694" s="26"/>
    </row>
    <row r="695" spans="6:8" ht="12.75" customHeight="1" x14ac:dyDescent="0.25">
      <c r="F695" s="26"/>
      <c r="H695" s="26"/>
    </row>
    <row r="696" spans="6:8" ht="12.75" customHeight="1" x14ac:dyDescent="0.25">
      <c r="F696" s="26"/>
      <c r="H696" s="26"/>
    </row>
    <row r="697" spans="6:8" ht="12.75" customHeight="1" x14ac:dyDescent="0.25">
      <c r="F697" s="26"/>
      <c r="H697" s="26"/>
    </row>
    <row r="698" spans="6:8" ht="12.75" customHeight="1" x14ac:dyDescent="0.25">
      <c r="F698" s="26"/>
      <c r="H698" s="26"/>
    </row>
    <row r="699" spans="6:8" ht="12.75" customHeight="1" x14ac:dyDescent="0.25">
      <c r="F699" s="26"/>
      <c r="H699" s="26"/>
    </row>
    <row r="700" spans="6:8" ht="12.75" customHeight="1" x14ac:dyDescent="0.25">
      <c r="F700" s="26"/>
      <c r="H700" s="26"/>
    </row>
    <row r="701" spans="6:8" ht="12.75" customHeight="1" x14ac:dyDescent="0.25">
      <c r="F701" s="26"/>
      <c r="H701" s="26"/>
    </row>
    <row r="702" spans="6:8" ht="12.75" customHeight="1" x14ac:dyDescent="0.25">
      <c r="F702" s="26"/>
      <c r="H702" s="26"/>
    </row>
    <row r="703" spans="6:8" ht="12.75" customHeight="1" x14ac:dyDescent="0.25">
      <c r="F703" s="26"/>
      <c r="H703" s="26"/>
    </row>
    <row r="704" spans="6:8" ht="12.75" customHeight="1" x14ac:dyDescent="0.25">
      <c r="F704" s="26"/>
      <c r="H704" s="26"/>
    </row>
    <row r="705" spans="6:8" ht="12.75" customHeight="1" x14ac:dyDescent="0.25">
      <c r="F705" s="26"/>
      <c r="H705" s="26"/>
    </row>
    <row r="706" spans="6:8" ht="12.75" customHeight="1" x14ac:dyDescent="0.25">
      <c r="F706" s="26"/>
      <c r="H706" s="26"/>
    </row>
    <row r="707" spans="6:8" ht="12.75" customHeight="1" x14ac:dyDescent="0.25">
      <c r="F707" s="26"/>
      <c r="H707" s="26"/>
    </row>
    <row r="708" spans="6:8" ht="12.75" customHeight="1" x14ac:dyDescent="0.25">
      <c r="F708" s="26"/>
      <c r="H708" s="26"/>
    </row>
    <row r="709" spans="6:8" ht="12.75" customHeight="1" x14ac:dyDescent="0.25">
      <c r="F709" s="26"/>
      <c r="H709" s="26"/>
    </row>
    <row r="710" spans="6:8" ht="12.75" customHeight="1" x14ac:dyDescent="0.25">
      <c r="F710" s="26"/>
      <c r="H710" s="26"/>
    </row>
    <row r="711" spans="6:8" ht="12.75" customHeight="1" x14ac:dyDescent="0.25">
      <c r="F711" s="26"/>
      <c r="H711" s="26"/>
    </row>
    <row r="712" spans="6:8" ht="12.75" customHeight="1" x14ac:dyDescent="0.25">
      <c r="F712" s="26"/>
      <c r="H712" s="26"/>
    </row>
    <row r="713" spans="6:8" ht="12.75" customHeight="1" x14ac:dyDescent="0.25">
      <c r="F713" s="26"/>
      <c r="H713" s="26"/>
    </row>
    <row r="714" spans="6:8" ht="12.75" customHeight="1" x14ac:dyDescent="0.25">
      <c r="F714" s="26"/>
      <c r="H714" s="26"/>
    </row>
    <row r="715" spans="6:8" ht="12.75" customHeight="1" x14ac:dyDescent="0.25">
      <c r="F715" s="26"/>
      <c r="H715" s="26"/>
    </row>
    <row r="716" spans="6:8" ht="12.75" customHeight="1" x14ac:dyDescent="0.25">
      <c r="F716" s="26"/>
      <c r="H716" s="26"/>
    </row>
    <row r="717" spans="6:8" ht="12.75" customHeight="1" x14ac:dyDescent="0.25">
      <c r="F717" s="26"/>
      <c r="H717" s="26"/>
    </row>
    <row r="718" spans="6:8" ht="12.75" customHeight="1" x14ac:dyDescent="0.25">
      <c r="F718" s="26"/>
      <c r="H718" s="26"/>
    </row>
    <row r="719" spans="6:8" ht="12.75" customHeight="1" x14ac:dyDescent="0.25">
      <c r="F719" s="26"/>
      <c r="H719" s="26"/>
    </row>
    <row r="720" spans="6:8" ht="12.75" customHeight="1" x14ac:dyDescent="0.25">
      <c r="F720" s="26"/>
      <c r="H720" s="26"/>
    </row>
    <row r="721" spans="6:8" ht="12.75" customHeight="1" x14ac:dyDescent="0.25">
      <c r="F721" s="26"/>
      <c r="H721" s="26"/>
    </row>
    <row r="722" spans="6:8" ht="12.75" customHeight="1" x14ac:dyDescent="0.25">
      <c r="F722" s="26"/>
      <c r="H722" s="26"/>
    </row>
    <row r="723" spans="6:8" ht="12.75" customHeight="1" x14ac:dyDescent="0.25">
      <c r="F723" s="26"/>
      <c r="H723" s="26"/>
    </row>
    <row r="724" spans="6:8" ht="12.75" customHeight="1" x14ac:dyDescent="0.25">
      <c r="F724" s="26"/>
      <c r="H724" s="26"/>
    </row>
    <row r="725" spans="6:8" ht="12.75" customHeight="1" x14ac:dyDescent="0.25">
      <c r="F725" s="26"/>
      <c r="H725" s="26"/>
    </row>
    <row r="726" spans="6:8" ht="12.75" customHeight="1" x14ac:dyDescent="0.25">
      <c r="F726" s="26"/>
      <c r="H726" s="26"/>
    </row>
    <row r="727" spans="6:8" ht="12.75" customHeight="1" x14ac:dyDescent="0.25">
      <c r="F727" s="26"/>
      <c r="H727" s="26"/>
    </row>
    <row r="728" spans="6:8" ht="12.75" customHeight="1" x14ac:dyDescent="0.25">
      <c r="F728" s="26"/>
      <c r="H728" s="26"/>
    </row>
    <row r="729" spans="6:8" ht="12.75" customHeight="1" x14ac:dyDescent="0.25">
      <c r="F729" s="26"/>
      <c r="H729" s="26"/>
    </row>
    <row r="730" spans="6:8" ht="12.75" customHeight="1" x14ac:dyDescent="0.25">
      <c r="F730" s="26"/>
      <c r="H730" s="26"/>
    </row>
    <row r="731" spans="6:8" ht="12.75" customHeight="1" x14ac:dyDescent="0.25">
      <c r="F731" s="26"/>
      <c r="H731" s="26"/>
    </row>
    <row r="732" spans="6:8" ht="12.75" customHeight="1" x14ac:dyDescent="0.25">
      <c r="F732" s="26"/>
      <c r="H732" s="26"/>
    </row>
    <row r="733" spans="6:8" ht="12.75" customHeight="1" x14ac:dyDescent="0.25">
      <c r="F733" s="26"/>
      <c r="H733" s="26"/>
    </row>
    <row r="734" spans="6:8" ht="12.75" customHeight="1" x14ac:dyDescent="0.25">
      <c r="F734" s="26"/>
      <c r="H734" s="26"/>
    </row>
    <row r="735" spans="6:8" ht="12.75" customHeight="1" x14ac:dyDescent="0.25">
      <c r="F735" s="26"/>
      <c r="H735" s="26"/>
    </row>
    <row r="736" spans="6:8" ht="12.75" customHeight="1" x14ac:dyDescent="0.25">
      <c r="F736" s="26"/>
      <c r="H736" s="26"/>
    </row>
    <row r="737" spans="6:8" ht="12.75" customHeight="1" x14ac:dyDescent="0.25">
      <c r="F737" s="26"/>
      <c r="H737" s="26"/>
    </row>
    <row r="738" spans="6:8" ht="12.75" customHeight="1" x14ac:dyDescent="0.25">
      <c r="F738" s="26"/>
      <c r="H738" s="26"/>
    </row>
    <row r="739" spans="6:8" ht="12.75" customHeight="1" x14ac:dyDescent="0.25">
      <c r="F739" s="26"/>
      <c r="H739" s="26"/>
    </row>
    <row r="740" spans="6:8" ht="12.75" customHeight="1" x14ac:dyDescent="0.25">
      <c r="F740" s="26"/>
      <c r="H740" s="26"/>
    </row>
    <row r="741" spans="6:8" ht="12.75" customHeight="1" x14ac:dyDescent="0.25">
      <c r="F741" s="26"/>
      <c r="H741" s="26"/>
    </row>
    <row r="742" spans="6:8" ht="12.75" customHeight="1" x14ac:dyDescent="0.25">
      <c r="F742" s="26"/>
      <c r="H742" s="26"/>
    </row>
    <row r="743" spans="6:8" ht="12.75" customHeight="1" x14ac:dyDescent="0.25">
      <c r="F743" s="26"/>
      <c r="H743" s="26"/>
    </row>
    <row r="744" spans="6:8" ht="12.75" customHeight="1" x14ac:dyDescent="0.25">
      <c r="F744" s="26"/>
      <c r="H744" s="26"/>
    </row>
    <row r="745" spans="6:8" ht="12.75" customHeight="1" x14ac:dyDescent="0.25">
      <c r="F745" s="26"/>
      <c r="H745" s="26"/>
    </row>
    <row r="746" spans="6:8" ht="12.75" customHeight="1" x14ac:dyDescent="0.25">
      <c r="F746" s="26"/>
      <c r="H746" s="26"/>
    </row>
    <row r="747" spans="6:8" ht="12.75" customHeight="1" x14ac:dyDescent="0.25">
      <c r="F747" s="26"/>
      <c r="H747" s="26"/>
    </row>
    <row r="748" spans="6:8" ht="12.75" customHeight="1" x14ac:dyDescent="0.25">
      <c r="F748" s="26"/>
      <c r="H748" s="26"/>
    </row>
    <row r="749" spans="6:8" ht="12.75" customHeight="1" x14ac:dyDescent="0.25">
      <c r="F749" s="26"/>
      <c r="H749" s="26"/>
    </row>
    <row r="750" spans="6:8" ht="12.75" customHeight="1" x14ac:dyDescent="0.25">
      <c r="F750" s="26"/>
      <c r="H750" s="26"/>
    </row>
    <row r="751" spans="6:8" ht="12.75" customHeight="1" x14ac:dyDescent="0.25">
      <c r="F751" s="26"/>
      <c r="H751" s="26"/>
    </row>
    <row r="752" spans="6:8" ht="12.75" customHeight="1" x14ac:dyDescent="0.25">
      <c r="F752" s="26"/>
      <c r="H752" s="26"/>
    </row>
    <row r="753" spans="6:8" ht="12.75" customHeight="1" x14ac:dyDescent="0.25">
      <c r="F753" s="26"/>
      <c r="H753" s="26"/>
    </row>
    <row r="754" spans="6:8" ht="12.75" customHeight="1" x14ac:dyDescent="0.25">
      <c r="F754" s="26"/>
      <c r="H754" s="26"/>
    </row>
    <row r="755" spans="6:8" ht="12.75" customHeight="1" x14ac:dyDescent="0.25">
      <c r="F755" s="26"/>
      <c r="H755" s="26"/>
    </row>
    <row r="756" spans="6:8" ht="12.75" customHeight="1" x14ac:dyDescent="0.25">
      <c r="F756" s="26"/>
      <c r="H756" s="26"/>
    </row>
    <row r="757" spans="6:8" ht="12.75" customHeight="1" x14ac:dyDescent="0.25">
      <c r="F757" s="26"/>
      <c r="H757" s="26"/>
    </row>
    <row r="758" spans="6:8" ht="12.75" customHeight="1" x14ac:dyDescent="0.25">
      <c r="F758" s="26"/>
      <c r="H758" s="26"/>
    </row>
    <row r="759" spans="6:8" ht="12.75" customHeight="1" x14ac:dyDescent="0.25">
      <c r="F759" s="26"/>
      <c r="H759" s="26"/>
    </row>
    <row r="760" spans="6:8" ht="12.75" customHeight="1" x14ac:dyDescent="0.25">
      <c r="F760" s="26"/>
      <c r="H760" s="26"/>
    </row>
    <row r="761" spans="6:8" ht="12.75" customHeight="1" x14ac:dyDescent="0.25">
      <c r="F761" s="26"/>
      <c r="H761" s="26"/>
    </row>
    <row r="762" spans="6:8" ht="12.75" customHeight="1" x14ac:dyDescent="0.25">
      <c r="F762" s="26"/>
      <c r="H762" s="26"/>
    </row>
    <row r="763" spans="6:8" ht="12.75" customHeight="1" x14ac:dyDescent="0.25">
      <c r="F763" s="26"/>
      <c r="H763" s="26"/>
    </row>
    <row r="764" spans="6:8" ht="12.75" customHeight="1" x14ac:dyDescent="0.25">
      <c r="F764" s="26"/>
      <c r="H764" s="26"/>
    </row>
    <row r="765" spans="6:8" ht="12.75" customHeight="1" x14ac:dyDescent="0.25">
      <c r="F765" s="26"/>
      <c r="H765" s="26"/>
    </row>
    <row r="766" spans="6:8" ht="12.75" customHeight="1" x14ac:dyDescent="0.25">
      <c r="F766" s="26"/>
      <c r="H766" s="26"/>
    </row>
    <row r="767" spans="6:8" ht="12.75" customHeight="1" x14ac:dyDescent="0.25">
      <c r="F767" s="26"/>
      <c r="H767" s="26"/>
    </row>
    <row r="768" spans="6:8" ht="12.75" customHeight="1" x14ac:dyDescent="0.25">
      <c r="F768" s="26"/>
      <c r="H768" s="26"/>
    </row>
    <row r="769" spans="6:8" ht="12.75" customHeight="1" x14ac:dyDescent="0.25">
      <c r="F769" s="26"/>
      <c r="H769" s="26"/>
    </row>
    <row r="770" spans="6:8" ht="12.75" customHeight="1" x14ac:dyDescent="0.25">
      <c r="F770" s="26"/>
      <c r="H770" s="26"/>
    </row>
    <row r="771" spans="6:8" ht="12.75" customHeight="1" x14ac:dyDescent="0.25">
      <c r="F771" s="26"/>
      <c r="H771" s="26"/>
    </row>
    <row r="772" spans="6:8" ht="12.75" customHeight="1" x14ac:dyDescent="0.25">
      <c r="F772" s="26"/>
      <c r="H772" s="26"/>
    </row>
    <row r="773" spans="6:8" ht="12.75" customHeight="1" x14ac:dyDescent="0.25">
      <c r="F773" s="26"/>
      <c r="H773" s="26"/>
    </row>
    <row r="774" spans="6:8" ht="12.75" customHeight="1" x14ac:dyDescent="0.25">
      <c r="F774" s="26"/>
      <c r="H774" s="26"/>
    </row>
    <row r="775" spans="6:8" ht="12.75" customHeight="1" x14ac:dyDescent="0.25">
      <c r="F775" s="26"/>
      <c r="H775" s="26"/>
    </row>
    <row r="776" spans="6:8" ht="12.75" customHeight="1" x14ac:dyDescent="0.25">
      <c r="F776" s="26"/>
      <c r="H776" s="26"/>
    </row>
    <row r="777" spans="6:8" ht="12.75" customHeight="1" x14ac:dyDescent="0.25">
      <c r="F777" s="26"/>
      <c r="H777" s="26"/>
    </row>
    <row r="778" spans="6:8" ht="12.75" customHeight="1" x14ac:dyDescent="0.25">
      <c r="F778" s="26"/>
      <c r="H778" s="26"/>
    </row>
    <row r="779" spans="6:8" ht="12.75" customHeight="1" x14ac:dyDescent="0.25">
      <c r="F779" s="26"/>
      <c r="H779" s="26"/>
    </row>
    <row r="780" spans="6:8" ht="12.75" customHeight="1" x14ac:dyDescent="0.25">
      <c r="F780" s="26"/>
      <c r="H780" s="26"/>
    </row>
    <row r="781" spans="6:8" ht="12.75" customHeight="1" x14ac:dyDescent="0.25">
      <c r="F781" s="26"/>
      <c r="H781" s="26"/>
    </row>
    <row r="782" spans="6:8" ht="12.75" customHeight="1" x14ac:dyDescent="0.25">
      <c r="F782" s="26"/>
      <c r="H782" s="26"/>
    </row>
    <row r="783" spans="6:8" ht="12.75" customHeight="1" x14ac:dyDescent="0.25">
      <c r="F783" s="26"/>
      <c r="H783" s="26"/>
    </row>
    <row r="784" spans="6:8" ht="12.75" customHeight="1" x14ac:dyDescent="0.25">
      <c r="F784" s="26"/>
      <c r="H784" s="26"/>
    </row>
    <row r="785" spans="6:8" ht="12.75" customHeight="1" x14ac:dyDescent="0.25">
      <c r="F785" s="26"/>
      <c r="H785" s="26"/>
    </row>
    <row r="786" spans="6:8" ht="12.75" customHeight="1" x14ac:dyDescent="0.25">
      <c r="F786" s="26"/>
      <c r="H786" s="26"/>
    </row>
    <row r="787" spans="6:8" ht="12.75" customHeight="1" x14ac:dyDescent="0.25">
      <c r="F787" s="26"/>
      <c r="H787" s="26"/>
    </row>
    <row r="788" spans="6:8" ht="12.75" customHeight="1" x14ac:dyDescent="0.25">
      <c r="F788" s="26"/>
      <c r="H788" s="26"/>
    </row>
    <row r="789" spans="6:8" ht="12.75" customHeight="1" x14ac:dyDescent="0.25">
      <c r="F789" s="26"/>
      <c r="H789" s="26"/>
    </row>
    <row r="790" spans="6:8" ht="12.75" customHeight="1" x14ac:dyDescent="0.25">
      <c r="F790" s="26"/>
      <c r="H790" s="26"/>
    </row>
    <row r="791" spans="6:8" ht="12.75" customHeight="1" x14ac:dyDescent="0.25">
      <c r="F791" s="26"/>
      <c r="H791" s="26"/>
    </row>
    <row r="792" spans="6:8" ht="12.75" customHeight="1" x14ac:dyDescent="0.25">
      <c r="F792" s="26"/>
      <c r="H792" s="26"/>
    </row>
    <row r="793" spans="6:8" ht="12.75" customHeight="1" x14ac:dyDescent="0.25">
      <c r="F793" s="26"/>
      <c r="H793" s="26"/>
    </row>
    <row r="794" spans="6:8" ht="12.75" customHeight="1" x14ac:dyDescent="0.25">
      <c r="F794" s="26"/>
      <c r="H794" s="26"/>
    </row>
    <row r="795" spans="6:8" ht="12.75" customHeight="1" x14ac:dyDescent="0.25">
      <c r="F795" s="26"/>
      <c r="H795" s="26"/>
    </row>
    <row r="796" spans="6:8" ht="12.75" customHeight="1" x14ac:dyDescent="0.25">
      <c r="F796" s="26"/>
      <c r="H796" s="26"/>
    </row>
    <row r="797" spans="6:8" ht="12.75" customHeight="1" x14ac:dyDescent="0.25">
      <c r="F797" s="26"/>
      <c r="H797" s="26"/>
    </row>
    <row r="798" spans="6:8" ht="12.75" customHeight="1" x14ac:dyDescent="0.25">
      <c r="F798" s="26"/>
      <c r="H798" s="26"/>
    </row>
    <row r="799" spans="6:8" ht="12.75" customHeight="1" x14ac:dyDescent="0.25">
      <c r="F799" s="26"/>
      <c r="H799" s="26"/>
    </row>
    <row r="800" spans="6:8" ht="12.75" customHeight="1" x14ac:dyDescent="0.25">
      <c r="F800" s="26"/>
      <c r="H800" s="26"/>
    </row>
    <row r="801" spans="6:8" ht="12.75" customHeight="1" x14ac:dyDescent="0.25">
      <c r="F801" s="26"/>
      <c r="H801" s="26"/>
    </row>
    <row r="802" spans="6:8" ht="12.75" customHeight="1" x14ac:dyDescent="0.25">
      <c r="F802" s="26"/>
      <c r="H802" s="26"/>
    </row>
    <row r="803" spans="6:8" ht="12.75" customHeight="1" x14ac:dyDescent="0.25">
      <c r="F803" s="26"/>
      <c r="H803" s="26"/>
    </row>
    <row r="804" spans="6:8" ht="12.75" customHeight="1" x14ac:dyDescent="0.25">
      <c r="F804" s="26"/>
      <c r="H804" s="26"/>
    </row>
    <row r="805" spans="6:8" ht="12.75" customHeight="1" x14ac:dyDescent="0.25">
      <c r="F805" s="26"/>
      <c r="H805" s="26"/>
    </row>
    <row r="806" spans="6:8" ht="12.75" customHeight="1" x14ac:dyDescent="0.25">
      <c r="F806" s="26"/>
      <c r="H806" s="26"/>
    </row>
    <row r="807" spans="6:8" ht="12.75" customHeight="1" x14ac:dyDescent="0.25">
      <c r="F807" s="26"/>
      <c r="H807" s="26"/>
    </row>
    <row r="808" spans="6:8" ht="12.75" customHeight="1" x14ac:dyDescent="0.25">
      <c r="F808" s="26"/>
      <c r="H808" s="26"/>
    </row>
    <row r="809" spans="6:8" ht="12.75" customHeight="1" x14ac:dyDescent="0.25">
      <c r="F809" s="26"/>
      <c r="H809" s="26"/>
    </row>
    <row r="810" spans="6:8" ht="12.75" customHeight="1" x14ac:dyDescent="0.25">
      <c r="F810" s="26"/>
      <c r="H810" s="26"/>
    </row>
    <row r="811" spans="6:8" ht="12.75" customHeight="1" x14ac:dyDescent="0.25">
      <c r="F811" s="26"/>
      <c r="H811" s="26"/>
    </row>
    <row r="812" spans="6:8" ht="12.75" customHeight="1" x14ac:dyDescent="0.25">
      <c r="F812" s="26"/>
      <c r="H812" s="26"/>
    </row>
    <row r="813" spans="6:8" ht="12.75" customHeight="1" x14ac:dyDescent="0.25">
      <c r="F813" s="26"/>
      <c r="H813" s="26"/>
    </row>
    <row r="814" spans="6:8" ht="12.75" customHeight="1" x14ac:dyDescent="0.25">
      <c r="F814" s="26"/>
      <c r="H814" s="26"/>
    </row>
    <row r="815" spans="6:8" ht="12.75" customHeight="1" x14ac:dyDescent="0.25">
      <c r="F815" s="26"/>
      <c r="H815" s="26"/>
    </row>
    <row r="816" spans="6:8" ht="12.75" customHeight="1" x14ac:dyDescent="0.25">
      <c r="F816" s="26"/>
      <c r="H816" s="26"/>
    </row>
    <row r="817" spans="6:8" ht="12.75" customHeight="1" x14ac:dyDescent="0.25">
      <c r="F817" s="26"/>
      <c r="H817" s="26"/>
    </row>
    <row r="818" spans="6:8" ht="12.75" customHeight="1" x14ac:dyDescent="0.25">
      <c r="F818" s="26"/>
      <c r="H818" s="26"/>
    </row>
    <row r="819" spans="6:8" ht="12.75" customHeight="1" x14ac:dyDescent="0.25">
      <c r="F819" s="26"/>
      <c r="H819" s="26"/>
    </row>
    <row r="820" spans="6:8" ht="12.75" customHeight="1" x14ac:dyDescent="0.25">
      <c r="F820" s="26"/>
      <c r="H820" s="26"/>
    </row>
    <row r="821" spans="6:8" ht="12.75" customHeight="1" x14ac:dyDescent="0.25">
      <c r="F821" s="26"/>
      <c r="H821" s="26"/>
    </row>
    <row r="822" spans="6:8" ht="12.75" customHeight="1" x14ac:dyDescent="0.25">
      <c r="F822" s="26"/>
      <c r="H822" s="26"/>
    </row>
    <row r="823" spans="6:8" ht="12.75" customHeight="1" x14ac:dyDescent="0.25">
      <c r="F823" s="26"/>
      <c r="H823" s="26"/>
    </row>
    <row r="824" spans="6:8" ht="12.75" customHeight="1" x14ac:dyDescent="0.25">
      <c r="F824" s="26"/>
      <c r="H824" s="26"/>
    </row>
    <row r="825" spans="6:8" ht="12.75" customHeight="1" x14ac:dyDescent="0.25">
      <c r="F825" s="26"/>
      <c r="H825" s="26"/>
    </row>
    <row r="826" spans="6:8" ht="12.75" customHeight="1" x14ac:dyDescent="0.25">
      <c r="F826" s="26"/>
      <c r="H826" s="26"/>
    </row>
    <row r="827" spans="6:8" ht="12.75" customHeight="1" x14ac:dyDescent="0.25">
      <c r="F827" s="26"/>
      <c r="H827" s="26"/>
    </row>
    <row r="828" spans="6:8" ht="12.75" customHeight="1" x14ac:dyDescent="0.25">
      <c r="F828" s="26"/>
      <c r="H828" s="26"/>
    </row>
    <row r="829" spans="6:8" ht="12.75" customHeight="1" x14ac:dyDescent="0.25">
      <c r="F829" s="26"/>
      <c r="H829" s="26"/>
    </row>
    <row r="830" spans="6:8" ht="12.75" customHeight="1" x14ac:dyDescent="0.25">
      <c r="F830" s="26"/>
      <c r="H830" s="26"/>
    </row>
    <row r="831" spans="6:8" ht="12.75" customHeight="1" x14ac:dyDescent="0.25">
      <c r="F831" s="26"/>
      <c r="H831" s="26"/>
    </row>
    <row r="832" spans="6:8" ht="12.75" customHeight="1" x14ac:dyDescent="0.25">
      <c r="F832" s="26"/>
      <c r="H832" s="26"/>
    </row>
    <row r="833" spans="6:8" ht="12.75" customHeight="1" x14ac:dyDescent="0.25">
      <c r="F833" s="26"/>
      <c r="H833" s="26"/>
    </row>
    <row r="834" spans="6:8" ht="12.75" customHeight="1" x14ac:dyDescent="0.25">
      <c r="F834" s="26"/>
      <c r="H834" s="26"/>
    </row>
    <row r="835" spans="6:8" ht="12.75" customHeight="1" x14ac:dyDescent="0.25">
      <c r="F835" s="26"/>
      <c r="H835" s="26"/>
    </row>
    <row r="836" spans="6:8" ht="12.75" customHeight="1" x14ac:dyDescent="0.25">
      <c r="F836" s="26"/>
      <c r="H836" s="26"/>
    </row>
    <row r="837" spans="6:8" ht="12.75" customHeight="1" x14ac:dyDescent="0.25">
      <c r="F837" s="26"/>
      <c r="H837" s="26"/>
    </row>
    <row r="838" spans="6:8" ht="12.75" customHeight="1" x14ac:dyDescent="0.25">
      <c r="F838" s="26"/>
      <c r="H838" s="26"/>
    </row>
    <row r="839" spans="6:8" ht="12.75" customHeight="1" x14ac:dyDescent="0.25">
      <c r="F839" s="26"/>
      <c r="H839" s="26"/>
    </row>
    <row r="840" spans="6:8" ht="12.75" customHeight="1" x14ac:dyDescent="0.25">
      <c r="F840" s="26"/>
      <c r="H840" s="26"/>
    </row>
    <row r="841" spans="6:8" ht="12.75" customHeight="1" x14ac:dyDescent="0.25">
      <c r="F841" s="26"/>
      <c r="H841" s="26"/>
    </row>
    <row r="842" spans="6:8" ht="12.75" customHeight="1" x14ac:dyDescent="0.25">
      <c r="F842" s="26"/>
      <c r="H842" s="26"/>
    </row>
    <row r="843" spans="6:8" ht="12.75" customHeight="1" x14ac:dyDescent="0.25">
      <c r="F843" s="26"/>
      <c r="H843" s="26"/>
    </row>
    <row r="844" spans="6:8" ht="12.75" customHeight="1" x14ac:dyDescent="0.25">
      <c r="F844" s="26"/>
      <c r="H844" s="26"/>
    </row>
    <row r="845" spans="6:8" ht="12.75" customHeight="1" x14ac:dyDescent="0.25">
      <c r="F845" s="26"/>
      <c r="H845" s="26"/>
    </row>
    <row r="846" spans="6:8" ht="12.75" customHeight="1" x14ac:dyDescent="0.25">
      <c r="F846" s="26"/>
      <c r="H846" s="26"/>
    </row>
    <row r="847" spans="6:8" ht="12.75" customHeight="1" x14ac:dyDescent="0.25">
      <c r="F847" s="26"/>
      <c r="H847" s="26"/>
    </row>
    <row r="848" spans="6:8" ht="12.75" customHeight="1" x14ac:dyDescent="0.25">
      <c r="F848" s="26"/>
      <c r="H848" s="26"/>
    </row>
    <row r="849" spans="6:8" ht="12.75" customHeight="1" x14ac:dyDescent="0.25">
      <c r="F849" s="26"/>
      <c r="H849" s="26"/>
    </row>
    <row r="850" spans="6:8" ht="12.75" customHeight="1" x14ac:dyDescent="0.25">
      <c r="F850" s="26"/>
      <c r="H850" s="26"/>
    </row>
    <row r="851" spans="6:8" ht="12.75" customHeight="1" x14ac:dyDescent="0.25">
      <c r="F851" s="26"/>
      <c r="H851" s="26"/>
    </row>
    <row r="852" spans="6:8" ht="12.75" customHeight="1" x14ac:dyDescent="0.25">
      <c r="F852" s="26"/>
      <c r="H852" s="26"/>
    </row>
    <row r="853" spans="6:8" ht="12.75" customHeight="1" x14ac:dyDescent="0.25">
      <c r="F853" s="26"/>
      <c r="H853" s="26"/>
    </row>
    <row r="854" spans="6:8" ht="12.75" customHeight="1" x14ac:dyDescent="0.25">
      <c r="F854" s="26"/>
      <c r="H854" s="26"/>
    </row>
    <row r="855" spans="6:8" ht="12.75" customHeight="1" x14ac:dyDescent="0.25">
      <c r="F855" s="26"/>
      <c r="H855" s="26"/>
    </row>
    <row r="856" spans="6:8" ht="12.75" customHeight="1" x14ac:dyDescent="0.25">
      <c r="F856" s="26"/>
      <c r="H856" s="26"/>
    </row>
    <row r="857" spans="6:8" ht="12.75" customHeight="1" x14ac:dyDescent="0.25">
      <c r="F857" s="26"/>
      <c r="H857" s="26"/>
    </row>
    <row r="858" spans="6:8" ht="12.75" customHeight="1" x14ac:dyDescent="0.25">
      <c r="F858" s="26"/>
      <c r="H858" s="26"/>
    </row>
    <row r="859" spans="6:8" ht="12.75" customHeight="1" x14ac:dyDescent="0.25">
      <c r="F859" s="26"/>
      <c r="H859" s="26"/>
    </row>
    <row r="860" spans="6:8" ht="12.75" customHeight="1" x14ac:dyDescent="0.25">
      <c r="F860" s="26"/>
      <c r="H860" s="26"/>
    </row>
    <row r="861" spans="6:8" ht="12.75" customHeight="1" x14ac:dyDescent="0.25">
      <c r="F861" s="26"/>
      <c r="H861" s="26"/>
    </row>
    <row r="862" spans="6:8" ht="12.75" customHeight="1" x14ac:dyDescent="0.25">
      <c r="F862" s="26"/>
      <c r="H862" s="26"/>
    </row>
    <row r="863" spans="6:8" ht="12.75" customHeight="1" x14ac:dyDescent="0.25">
      <c r="F863" s="26"/>
      <c r="H863" s="26"/>
    </row>
    <row r="864" spans="6:8" ht="12.75" customHeight="1" x14ac:dyDescent="0.25">
      <c r="F864" s="26"/>
      <c r="H864" s="26"/>
    </row>
    <row r="865" spans="6:8" ht="12.75" customHeight="1" x14ac:dyDescent="0.25">
      <c r="F865" s="26"/>
      <c r="H865" s="26"/>
    </row>
    <row r="866" spans="6:8" ht="12.75" customHeight="1" x14ac:dyDescent="0.25">
      <c r="F866" s="26"/>
      <c r="H866" s="26"/>
    </row>
    <row r="867" spans="6:8" ht="12.75" customHeight="1" x14ac:dyDescent="0.25">
      <c r="F867" s="26"/>
      <c r="H867" s="26"/>
    </row>
    <row r="868" spans="6:8" ht="12.75" customHeight="1" x14ac:dyDescent="0.25">
      <c r="F868" s="26"/>
      <c r="H868" s="26"/>
    </row>
    <row r="869" spans="6:8" ht="12.75" customHeight="1" x14ac:dyDescent="0.25">
      <c r="F869" s="26"/>
      <c r="H869" s="26"/>
    </row>
    <row r="870" spans="6:8" ht="12.75" customHeight="1" x14ac:dyDescent="0.25">
      <c r="F870" s="26"/>
      <c r="H870" s="26"/>
    </row>
    <row r="871" spans="6:8" ht="12.75" customHeight="1" x14ac:dyDescent="0.25">
      <c r="F871" s="26"/>
      <c r="H871" s="26"/>
    </row>
    <row r="872" spans="6:8" ht="12.75" customHeight="1" x14ac:dyDescent="0.25">
      <c r="F872" s="26"/>
      <c r="H872" s="26"/>
    </row>
    <row r="873" spans="6:8" ht="12.75" customHeight="1" x14ac:dyDescent="0.25">
      <c r="F873" s="26"/>
      <c r="H873" s="26"/>
    </row>
    <row r="874" spans="6:8" ht="12.75" customHeight="1" x14ac:dyDescent="0.25">
      <c r="F874" s="26"/>
      <c r="H874" s="26"/>
    </row>
    <row r="875" spans="6:8" ht="12.75" customHeight="1" x14ac:dyDescent="0.25">
      <c r="F875" s="26"/>
      <c r="H875" s="26"/>
    </row>
    <row r="876" spans="6:8" ht="12.75" customHeight="1" x14ac:dyDescent="0.25">
      <c r="F876" s="26"/>
      <c r="H876" s="26"/>
    </row>
    <row r="877" spans="6:8" ht="12.75" customHeight="1" x14ac:dyDescent="0.25">
      <c r="F877" s="26"/>
      <c r="H877" s="26"/>
    </row>
    <row r="878" spans="6:8" ht="12.75" customHeight="1" x14ac:dyDescent="0.25">
      <c r="F878" s="26"/>
      <c r="H878" s="26"/>
    </row>
    <row r="879" spans="6:8" ht="12.75" customHeight="1" x14ac:dyDescent="0.25">
      <c r="F879" s="26"/>
      <c r="H879" s="26"/>
    </row>
    <row r="880" spans="6:8" ht="12.75" customHeight="1" x14ac:dyDescent="0.25">
      <c r="F880" s="26"/>
      <c r="H880" s="26"/>
    </row>
    <row r="881" spans="6:8" ht="12.75" customHeight="1" x14ac:dyDescent="0.25">
      <c r="F881" s="26"/>
      <c r="H881" s="26"/>
    </row>
    <row r="882" spans="6:8" ht="12.75" customHeight="1" x14ac:dyDescent="0.25">
      <c r="F882" s="26"/>
      <c r="H882" s="26"/>
    </row>
    <row r="883" spans="6:8" ht="12.75" customHeight="1" x14ac:dyDescent="0.25">
      <c r="F883" s="26"/>
      <c r="H883" s="26"/>
    </row>
    <row r="884" spans="6:8" ht="12.75" customHeight="1" x14ac:dyDescent="0.25">
      <c r="F884" s="26"/>
      <c r="H884" s="26"/>
    </row>
    <row r="885" spans="6:8" ht="12.75" customHeight="1" x14ac:dyDescent="0.25">
      <c r="F885" s="26"/>
      <c r="H885" s="26"/>
    </row>
    <row r="886" spans="6:8" ht="12.75" customHeight="1" x14ac:dyDescent="0.25">
      <c r="F886" s="26"/>
      <c r="H886" s="26"/>
    </row>
    <row r="887" spans="6:8" ht="12.75" customHeight="1" x14ac:dyDescent="0.25">
      <c r="F887" s="26"/>
      <c r="H887" s="26"/>
    </row>
    <row r="888" spans="6:8" ht="12.75" customHeight="1" x14ac:dyDescent="0.25">
      <c r="F888" s="26"/>
      <c r="H888" s="26"/>
    </row>
    <row r="889" spans="6:8" ht="12.75" customHeight="1" x14ac:dyDescent="0.25">
      <c r="F889" s="26"/>
      <c r="H889" s="26"/>
    </row>
    <row r="890" spans="6:8" ht="12.75" customHeight="1" x14ac:dyDescent="0.25">
      <c r="F890" s="26"/>
      <c r="H890" s="26"/>
    </row>
    <row r="891" spans="6:8" ht="12.75" customHeight="1" x14ac:dyDescent="0.25">
      <c r="F891" s="26"/>
      <c r="H891" s="26"/>
    </row>
    <row r="892" spans="6:8" ht="12.75" customHeight="1" x14ac:dyDescent="0.25">
      <c r="F892" s="26"/>
      <c r="H892" s="26"/>
    </row>
    <row r="893" spans="6:8" ht="12.75" customHeight="1" x14ac:dyDescent="0.25">
      <c r="F893" s="26"/>
      <c r="H893" s="26"/>
    </row>
    <row r="894" spans="6:8" ht="12.75" customHeight="1" x14ac:dyDescent="0.25">
      <c r="F894" s="26"/>
      <c r="H894" s="26"/>
    </row>
    <row r="895" spans="6:8" ht="12.75" customHeight="1" x14ac:dyDescent="0.25">
      <c r="F895" s="26"/>
      <c r="H895" s="26"/>
    </row>
    <row r="896" spans="6:8" ht="12.75" customHeight="1" x14ac:dyDescent="0.25">
      <c r="F896" s="26"/>
      <c r="H896" s="26"/>
    </row>
    <row r="897" spans="6:8" ht="12.75" customHeight="1" x14ac:dyDescent="0.25">
      <c r="F897" s="26"/>
      <c r="H897" s="26"/>
    </row>
    <row r="898" spans="6:8" ht="12.75" customHeight="1" x14ac:dyDescent="0.25">
      <c r="F898" s="26"/>
      <c r="H898" s="26"/>
    </row>
    <row r="899" spans="6:8" ht="12.75" customHeight="1" x14ac:dyDescent="0.25">
      <c r="F899" s="26"/>
      <c r="H899" s="26"/>
    </row>
    <row r="900" spans="6:8" ht="12.75" customHeight="1" x14ac:dyDescent="0.25">
      <c r="F900" s="26"/>
      <c r="H900" s="26"/>
    </row>
    <row r="901" spans="6:8" ht="12.75" customHeight="1" x14ac:dyDescent="0.25">
      <c r="F901" s="26"/>
      <c r="H901" s="26"/>
    </row>
    <row r="902" spans="6:8" ht="12.75" customHeight="1" x14ac:dyDescent="0.25">
      <c r="F902" s="26"/>
      <c r="H902" s="26"/>
    </row>
    <row r="903" spans="6:8" ht="12.75" customHeight="1" x14ac:dyDescent="0.25">
      <c r="F903" s="26"/>
      <c r="H903" s="26"/>
    </row>
    <row r="904" spans="6:8" ht="12.75" customHeight="1" x14ac:dyDescent="0.25">
      <c r="F904" s="26"/>
      <c r="H904" s="26"/>
    </row>
    <row r="905" spans="6:8" ht="12.75" customHeight="1" x14ac:dyDescent="0.25">
      <c r="F905" s="26"/>
      <c r="H905" s="26"/>
    </row>
    <row r="906" spans="6:8" ht="12.75" customHeight="1" x14ac:dyDescent="0.25">
      <c r="F906" s="26"/>
      <c r="H906" s="26"/>
    </row>
    <row r="907" spans="6:8" ht="12.75" customHeight="1" x14ac:dyDescent="0.25">
      <c r="F907" s="26"/>
      <c r="H907" s="26"/>
    </row>
    <row r="908" spans="6:8" ht="12.75" customHeight="1" x14ac:dyDescent="0.25">
      <c r="F908" s="26"/>
      <c r="H908" s="26"/>
    </row>
    <row r="909" spans="6:8" ht="12.75" customHeight="1" x14ac:dyDescent="0.25">
      <c r="F909" s="26"/>
      <c r="H909" s="26"/>
    </row>
    <row r="910" spans="6:8" ht="12.75" customHeight="1" x14ac:dyDescent="0.25">
      <c r="F910" s="26"/>
      <c r="H910" s="26"/>
    </row>
    <row r="911" spans="6:8" ht="12.75" customHeight="1" x14ac:dyDescent="0.25">
      <c r="F911" s="26"/>
      <c r="H911" s="26"/>
    </row>
    <row r="912" spans="6:8" ht="12.75" customHeight="1" x14ac:dyDescent="0.25">
      <c r="F912" s="26"/>
      <c r="H912" s="26"/>
    </row>
    <row r="913" spans="6:8" ht="12.75" customHeight="1" x14ac:dyDescent="0.25">
      <c r="F913" s="26"/>
      <c r="H913" s="26"/>
    </row>
    <row r="914" spans="6:8" ht="12.75" customHeight="1" x14ac:dyDescent="0.25">
      <c r="F914" s="26"/>
      <c r="H914" s="26"/>
    </row>
    <row r="915" spans="6:8" ht="12.75" customHeight="1" x14ac:dyDescent="0.25">
      <c r="F915" s="26"/>
      <c r="H915" s="26"/>
    </row>
    <row r="916" spans="6:8" ht="12.75" customHeight="1" x14ac:dyDescent="0.25">
      <c r="F916" s="26"/>
      <c r="H916" s="26"/>
    </row>
    <row r="917" spans="6:8" ht="12.75" customHeight="1" x14ac:dyDescent="0.25">
      <c r="F917" s="26"/>
      <c r="H917" s="26"/>
    </row>
    <row r="918" spans="6:8" ht="12.75" customHeight="1" x14ac:dyDescent="0.25">
      <c r="F918" s="26"/>
      <c r="H918" s="26"/>
    </row>
    <row r="919" spans="6:8" ht="12.75" customHeight="1" x14ac:dyDescent="0.25">
      <c r="F919" s="26"/>
      <c r="H919" s="26"/>
    </row>
    <row r="920" spans="6:8" ht="12.75" customHeight="1" x14ac:dyDescent="0.25">
      <c r="F920" s="26"/>
      <c r="H920" s="26"/>
    </row>
    <row r="921" spans="6:8" ht="12.75" customHeight="1" x14ac:dyDescent="0.25">
      <c r="F921" s="26"/>
      <c r="H921" s="26"/>
    </row>
    <row r="922" spans="6:8" ht="12.75" customHeight="1" x14ac:dyDescent="0.25">
      <c r="F922" s="26"/>
      <c r="H922" s="26"/>
    </row>
    <row r="923" spans="6:8" ht="12.75" customHeight="1" x14ac:dyDescent="0.25">
      <c r="F923" s="26"/>
      <c r="H923" s="26"/>
    </row>
    <row r="924" spans="6:8" ht="12.75" customHeight="1" x14ac:dyDescent="0.25">
      <c r="F924" s="26"/>
      <c r="H924" s="26"/>
    </row>
    <row r="925" spans="6:8" ht="12.75" customHeight="1" x14ac:dyDescent="0.25">
      <c r="F925" s="26"/>
      <c r="H925" s="26"/>
    </row>
    <row r="926" spans="6:8" ht="12.75" customHeight="1" x14ac:dyDescent="0.25">
      <c r="F926" s="26"/>
      <c r="H926" s="26"/>
    </row>
    <row r="927" spans="6:8" ht="12.75" customHeight="1" x14ac:dyDescent="0.25">
      <c r="F927" s="26"/>
      <c r="H927" s="26"/>
    </row>
    <row r="928" spans="6:8" ht="12.75" customHeight="1" x14ac:dyDescent="0.25">
      <c r="F928" s="26"/>
      <c r="H928" s="26"/>
    </row>
    <row r="929" spans="6:8" ht="12.75" customHeight="1" x14ac:dyDescent="0.25">
      <c r="F929" s="26"/>
      <c r="H929" s="26"/>
    </row>
    <row r="930" spans="6:8" ht="12.75" customHeight="1" x14ac:dyDescent="0.25">
      <c r="F930" s="26"/>
      <c r="H930" s="26"/>
    </row>
    <row r="931" spans="6:8" ht="12.75" customHeight="1" x14ac:dyDescent="0.25">
      <c r="F931" s="26"/>
      <c r="H931" s="26"/>
    </row>
    <row r="932" spans="6:8" ht="12.75" customHeight="1" x14ac:dyDescent="0.25">
      <c r="F932" s="26"/>
      <c r="H932" s="26"/>
    </row>
    <row r="933" spans="6:8" ht="12.75" customHeight="1" x14ac:dyDescent="0.25">
      <c r="F933" s="26"/>
      <c r="H933" s="26"/>
    </row>
    <row r="934" spans="6:8" ht="12.75" customHeight="1" x14ac:dyDescent="0.25">
      <c r="F934" s="26"/>
      <c r="H934" s="26"/>
    </row>
    <row r="935" spans="6:8" ht="12.75" customHeight="1" x14ac:dyDescent="0.25">
      <c r="F935" s="26"/>
      <c r="H935" s="26"/>
    </row>
    <row r="936" spans="6:8" ht="12.75" customHeight="1" x14ac:dyDescent="0.25">
      <c r="F936" s="26"/>
      <c r="H936" s="26"/>
    </row>
    <row r="937" spans="6:8" ht="12.75" customHeight="1" x14ac:dyDescent="0.25">
      <c r="F937" s="26"/>
      <c r="H937" s="26"/>
    </row>
    <row r="938" spans="6:8" ht="12.75" customHeight="1" x14ac:dyDescent="0.25">
      <c r="F938" s="26"/>
      <c r="H938" s="26"/>
    </row>
    <row r="939" spans="6:8" ht="12.75" customHeight="1" x14ac:dyDescent="0.25">
      <c r="F939" s="26"/>
      <c r="H939" s="26"/>
    </row>
    <row r="940" spans="6:8" ht="12.75" customHeight="1" x14ac:dyDescent="0.25">
      <c r="F940" s="26"/>
      <c r="H940" s="26"/>
    </row>
    <row r="941" spans="6:8" ht="12.75" customHeight="1" x14ac:dyDescent="0.25">
      <c r="F941" s="26"/>
      <c r="H941" s="26"/>
    </row>
    <row r="942" spans="6:8" ht="12.75" customHeight="1" x14ac:dyDescent="0.25">
      <c r="F942" s="26"/>
      <c r="H942" s="26"/>
    </row>
    <row r="943" spans="6:8" ht="12.75" customHeight="1" x14ac:dyDescent="0.25">
      <c r="F943" s="26"/>
      <c r="H943" s="26"/>
    </row>
    <row r="944" spans="6:8" ht="12.75" customHeight="1" x14ac:dyDescent="0.25">
      <c r="F944" s="26"/>
      <c r="H944" s="26"/>
    </row>
    <row r="945" spans="6:8" ht="12.75" customHeight="1" x14ac:dyDescent="0.25">
      <c r="F945" s="26"/>
      <c r="H945" s="26"/>
    </row>
    <row r="946" spans="6:8" ht="12.75" customHeight="1" x14ac:dyDescent="0.25">
      <c r="F946" s="26"/>
      <c r="H946" s="26"/>
    </row>
    <row r="947" spans="6:8" ht="12.75" customHeight="1" x14ac:dyDescent="0.25">
      <c r="F947" s="26"/>
      <c r="H947" s="26"/>
    </row>
    <row r="948" spans="6:8" ht="12.75" customHeight="1" x14ac:dyDescent="0.25">
      <c r="F948" s="26"/>
      <c r="H948" s="26"/>
    </row>
    <row r="949" spans="6:8" ht="12.75" customHeight="1" x14ac:dyDescent="0.25">
      <c r="F949" s="26"/>
      <c r="H949" s="26"/>
    </row>
    <row r="950" spans="6:8" ht="12.75" customHeight="1" x14ac:dyDescent="0.25">
      <c r="F950" s="26"/>
      <c r="H950" s="26"/>
    </row>
    <row r="951" spans="6:8" ht="12.75" customHeight="1" x14ac:dyDescent="0.25">
      <c r="F951" s="26"/>
      <c r="H951" s="26"/>
    </row>
    <row r="952" spans="6:8" ht="12.75" customHeight="1" x14ac:dyDescent="0.25">
      <c r="F952" s="26"/>
      <c r="H952" s="26"/>
    </row>
    <row r="953" spans="6:8" ht="12.75" customHeight="1" x14ac:dyDescent="0.25">
      <c r="F953" s="26"/>
      <c r="H953" s="26"/>
    </row>
    <row r="954" spans="6:8" ht="12.75" customHeight="1" x14ac:dyDescent="0.25">
      <c r="F954" s="26"/>
      <c r="H954" s="26"/>
    </row>
    <row r="955" spans="6:8" ht="12.75" customHeight="1" x14ac:dyDescent="0.25">
      <c r="F955" s="26"/>
      <c r="H955" s="26"/>
    </row>
    <row r="956" spans="6:8" ht="12.75" customHeight="1" x14ac:dyDescent="0.25">
      <c r="F956" s="26"/>
      <c r="H956" s="26"/>
    </row>
    <row r="957" spans="6:8" ht="12.75" customHeight="1" x14ac:dyDescent="0.25">
      <c r="F957" s="26"/>
      <c r="H957" s="26"/>
    </row>
    <row r="958" spans="6:8" ht="12.75" customHeight="1" x14ac:dyDescent="0.25">
      <c r="F958" s="26"/>
      <c r="H958" s="26"/>
    </row>
    <row r="959" spans="6:8" ht="12.75" customHeight="1" x14ac:dyDescent="0.25">
      <c r="F959" s="26"/>
      <c r="H959" s="26"/>
    </row>
    <row r="960" spans="6:8" ht="12.75" customHeight="1" x14ac:dyDescent="0.25">
      <c r="F960" s="26"/>
      <c r="H960" s="26"/>
    </row>
    <row r="961" spans="6:8" ht="12.75" customHeight="1" x14ac:dyDescent="0.25">
      <c r="F961" s="26"/>
      <c r="H961" s="26"/>
    </row>
    <row r="962" spans="6:8" ht="12.75" customHeight="1" x14ac:dyDescent="0.25">
      <c r="F962" s="26"/>
      <c r="H962" s="26"/>
    </row>
    <row r="963" spans="6:8" ht="12.75" customHeight="1" x14ac:dyDescent="0.25">
      <c r="F963" s="26"/>
      <c r="H963" s="26"/>
    </row>
    <row r="964" spans="6:8" ht="12.75" customHeight="1" x14ac:dyDescent="0.25">
      <c r="F964" s="26"/>
      <c r="H964" s="26"/>
    </row>
    <row r="965" spans="6:8" ht="12.75" customHeight="1" x14ac:dyDescent="0.25">
      <c r="F965" s="26"/>
      <c r="H965" s="26"/>
    </row>
    <row r="966" spans="6:8" ht="12.75" customHeight="1" x14ac:dyDescent="0.25">
      <c r="F966" s="26"/>
      <c r="H966" s="26"/>
    </row>
    <row r="967" spans="6:8" ht="12.75" customHeight="1" x14ac:dyDescent="0.25">
      <c r="F967" s="26"/>
      <c r="H967" s="26"/>
    </row>
    <row r="968" spans="6:8" ht="12.75" customHeight="1" x14ac:dyDescent="0.25">
      <c r="F968" s="26"/>
      <c r="H968" s="26"/>
    </row>
    <row r="969" spans="6:8" ht="12.75" customHeight="1" x14ac:dyDescent="0.25">
      <c r="F969" s="26"/>
      <c r="H969" s="26"/>
    </row>
    <row r="970" spans="6:8" ht="12.75" customHeight="1" x14ac:dyDescent="0.25">
      <c r="F970" s="26"/>
      <c r="H970" s="26"/>
    </row>
    <row r="971" spans="6:8" ht="12.75" customHeight="1" x14ac:dyDescent="0.25">
      <c r="F971" s="26"/>
      <c r="H971" s="26"/>
    </row>
    <row r="972" spans="6:8" ht="12.75" customHeight="1" x14ac:dyDescent="0.25">
      <c r="F972" s="26"/>
      <c r="H972" s="26"/>
    </row>
    <row r="973" spans="6:8" ht="12.75" customHeight="1" x14ac:dyDescent="0.25">
      <c r="F973" s="26"/>
      <c r="H973" s="26"/>
    </row>
    <row r="974" spans="6:8" ht="12.75" customHeight="1" x14ac:dyDescent="0.25">
      <c r="F974" s="26"/>
      <c r="H974" s="26"/>
    </row>
    <row r="975" spans="6:8" ht="12.75" customHeight="1" x14ac:dyDescent="0.25">
      <c r="F975" s="26"/>
      <c r="H975" s="26"/>
    </row>
    <row r="976" spans="6:8" ht="12.75" customHeight="1" x14ac:dyDescent="0.25">
      <c r="F976" s="26"/>
      <c r="H976" s="26"/>
    </row>
    <row r="977" spans="6:8" ht="12.75" customHeight="1" x14ac:dyDescent="0.25">
      <c r="F977" s="26"/>
      <c r="H977" s="26"/>
    </row>
    <row r="978" spans="6:8" ht="12.75" customHeight="1" x14ac:dyDescent="0.25">
      <c r="F978" s="26"/>
      <c r="H978" s="26"/>
    </row>
    <row r="979" spans="6:8" ht="12.75" customHeight="1" x14ac:dyDescent="0.25">
      <c r="F979" s="26"/>
      <c r="H979" s="26"/>
    </row>
    <row r="980" spans="6:8" ht="12.75" customHeight="1" x14ac:dyDescent="0.25">
      <c r="F980" s="26"/>
      <c r="H980" s="26"/>
    </row>
    <row r="981" spans="6:8" ht="12.75" customHeight="1" x14ac:dyDescent="0.25">
      <c r="F981" s="26"/>
      <c r="H981" s="26"/>
    </row>
    <row r="982" spans="6:8" ht="12.75" customHeight="1" x14ac:dyDescent="0.25">
      <c r="F982" s="26"/>
      <c r="H982" s="26"/>
    </row>
    <row r="983" spans="6:8" ht="12.75" customHeight="1" x14ac:dyDescent="0.25">
      <c r="F983" s="26"/>
      <c r="H983" s="26"/>
    </row>
    <row r="984" spans="6:8" ht="12.75" customHeight="1" x14ac:dyDescent="0.25">
      <c r="F984" s="26"/>
      <c r="H984" s="26"/>
    </row>
    <row r="985" spans="6:8" ht="12.75" customHeight="1" x14ac:dyDescent="0.25">
      <c r="F985" s="26"/>
      <c r="H985" s="26"/>
    </row>
    <row r="986" spans="6:8" ht="12.75" customHeight="1" x14ac:dyDescent="0.25">
      <c r="F986" s="26"/>
      <c r="H986" s="26"/>
    </row>
    <row r="987" spans="6:8" ht="12.75" customHeight="1" x14ac:dyDescent="0.25">
      <c r="F987" s="26"/>
      <c r="H987" s="26"/>
    </row>
    <row r="988" spans="6:8" ht="12.75" customHeight="1" x14ac:dyDescent="0.25">
      <c r="F988" s="26"/>
      <c r="H988" s="26"/>
    </row>
    <row r="989" spans="6:8" ht="12.75" customHeight="1" x14ac:dyDescent="0.25">
      <c r="F989" s="26"/>
      <c r="H989" s="26"/>
    </row>
    <row r="990" spans="6:8" ht="12.75" customHeight="1" x14ac:dyDescent="0.25">
      <c r="F990" s="26"/>
      <c r="H990" s="26"/>
    </row>
    <row r="991" spans="6:8" ht="12.75" customHeight="1" x14ac:dyDescent="0.25">
      <c r="F991" s="26"/>
      <c r="H991" s="26"/>
    </row>
    <row r="992" spans="6:8" ht="12.75" customHeight="1" x14ac:dyDescent="0.25">
      <c r="F992" s="26"/>
      <c r="H992" s="26"/>
    </row>
    <row r="993" spans="6:8" ht="12.75" customHeight="1" x14ac:dyDescent="0.25">
      <c r="F993" s="26"/>
      <c r="H993" s="26"/>
    </row>
    <row r="994" spans="6:8" ht="12.75" customHeight="1" x14ac:dyDescent="0.25">
      <c r="F994" s="26"/>
      <c r="H994" s="26"/>
    </row>
    <row r="995" spans="6:8" ht="12.75" customHeight="1" x14ac:dyDescent="0.25">
      <c r="F995" s="26"/>
      <c r="H995" s="26"/>
    </row>
    <row r="996" spans="6:8" ht="12.75" customHeight="1" x14ac:dyDescent="0.25">
      <c r="F996" s="26"/>
      <c r="H996" s="26"/>
    </row>
    <row r="997" spans="6:8" ht="12.75" customHeight="1" x14ac:dyDescent="0.25">
      <c r="F997" s="26"/>
      <c r="H997" s="26"/>
    </row>
    <row r="998" spans="6:8" ht="12.75" customHeight="1" x14ac:dyDescent="0.25">
      <c r="F998" s="26"/>
      <c r="H998" s="26"/>
    </row>
    <row r="999" spans="6:8" ht="12.75" customHeight="1" x14ac:dyDescent="0.25">
      <c r="F999" s="26"/>
      <c r="H999" s="26"/>
    </row>
    <row r="1000" spans="6:8" ht="12.75" customHeight="1" x14ac:dyDescent="0.25">
      <c r="F1000" s="26"/>
      <c r="H1000" s="26"/>
    </row>
    <row r="1001" spans="6:8" ht="12.75" customHeight="1" x14ac:dyDescent="0.25">
      <c r="F1001" s="26"/>
      <c r="H1001" s="26"/>
    </row>
    <row r="1002" spans="6:8" ht="12.75" customHeight="1" x14ac:dyDescent="0.25">
      <c r="F1002" s="26"/>
      <c r="H1002" s="26"/>
    </row>
  </sheetData>
  <mergeCells count="188">
    <mergeCell ref="A2:H2"/>
    <mergeCell ref="A3:H3"/>
    <mergeCell ref="A6:E6"/>
    <mergeCell ref="A7:E7"/>
    <mergeCell ref="A8:E8"/>
    <mergeCell ref="A9:E9"/>
    <mergeCell ref="B16:C16"/>
    <mergeCell ref="D16:E16"/>
    <mergeCell ref="B17:C17"/>
    <mergeCell ref="D17:E17"/>
    <mergeCell ref="B18:C18"/>
    <mergeCell ref="D18:E18"/>
    <mergeCell ref="B12:E12"/>
    <mergeCell ref="D13:E13"/>
    <mergeCell ref="B14:C14"/>
    <mergeCell ref="D14:E14"/>
    <mergeCell ref="B15:C15"/>
    <mergeCell ref="D15:E15"/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40:C40"/>
    <mergeCell ref="D40:E40"/>
    <mergeCell ref="B41:C41"/>
    <mergeCell ref="D41:E41"/>
    <mergeCell ref="B42:C42"/>
    <mergeCell ref="D42:E42"/>
    <mergeCell ref="B37:C37"/>
    <mergeCell ref="D37:E37"/>
    <mergeCell ref="B38:C38"/>
    <mergeCell ref="D38:E38"/>
    <mergeCell ref="B39:C39"/>
    <mergeCell ref="D39:E39"/>
    <mergeCell ref="B49:C49"/>
    <mergeCell ref="D49:E49"/>
    <mergeCell ref="B51:C51"/>
    <mergeCell ref="D51:E51"/>
    <mergeCell ref="B52:C52"/>
    <mergeCell ref="D52:E52"/>
    <mergeCell ref="B46:C46"/>
    <mergeCell ref="D46:E46"/>
    <mergeCell ref="B47:C47"/>
    <mergeCell ref="D47:E47"/>
    <mergeCell ref="B48:C48"/>
    <mergeCell ref="D48:E48"/>
    <mergeCell ref="A82:E82"/>
    <mergeCell ref="F82:H82"/>
    <mergeCell ref="A85:D85"/>
    <mergeCell ref="F85:H86"/>
    <mergeCell ref="A86:E86"/>
    <mergeCell ref="A87:E87"/>
    <mergeCell ref="F87:H87"/>
    <mergeCell ref="B54:C54"/>
    <mergeCell ref="D54:E54"/>
    <mergeCell ref="B55:C55"/>
    <mergeCell ref="D55:E55"/>
    <mergeCell ref="B58:H58"/>
    <mergeCell ref="G59:H59"/>
    <mergeCell ref="A99:E99"/>
    <mergeCell ref="F99:H99"/>
    <mergeCell ref="A100:E100"/>
    <mergeCell ref="F100:H100"/>
    <mergeCell ref="A101:E101"/>
    <mergeCell ref="F101:H101"/>
    <mergeCell ref="A90:H90"/>
    <mergeCell ref="A91:H91"/>
    <mergeCell ref="A94:H94"/>
    <mergeCell ref="A95:H95"/>
    <mergeCell ref="A96:H96"/>
    <mergeCell ref="A97:H97"/>
    <mergeCell ref="A108:E108"/>
    <mergeCell ref="F108:H108"/>
    <mergeCell ref="A109:E109"/>
    <mergeCell ref="F109:H109"/>
    <mergeCell ref="A110:E110"/>
    <mergeCell ref="F110:H110"/>
    <mergeCell ref="A102:E102"/>
    <mergeCell ref="F102:H102"/>
    <mergeCell ref="A103:E103"/>
    <mergeCell ref="F103:H103"/>
    <mergeCell ref="A107:E107"/>
    <mergeCell ref="F107:H107"/>
    <mergeCell ref="A135:E135"/>
    <mergeCell ref="F135:H135"/>
    <mergeCell ref="A136:E136"/>
    <mergeCell ref="F136:H136"/>
    <mergeCell ref="A137:E137"/>
    <mergeCell ref="F137:H137"/>
    <mergeCell ref="A114:D114"/>
    <mergeCell ref="F114:H115"/>
    <mergeCell ref="A115:E115"/>
    <mergeCell ref="A116:E116"/>
    <mergeCell ref="F116:H116"/>
    <mergeCell ref="B120:C120"/>
    <mergeCell ref="A144:E144"/>
    <mergeCell ref="F144:H144"/>
    <mergeCell ref="A145:E145"/>
    <mergeCell ref="F145:H145"/>
    <mergeCell ref="A146:E146"/>
    <mergeCell ref="F146:H146"/>
    <mergeCell ref="A138:E138"/>
    <mergeCell ref="F138:H138"/>
    <mergeCell ref="A142:E142"/>
    <mergeCell ref="F142:H142"/>
    <mergeCell ref="A143:E143"/>
    <mergeCell ref="F143:H143"/>
    <mergeCell ref="A150:E150"/>
    <mergeCell ref="F150:H150"/>
    <mergeCell ref="A151:E151"/>
    <mergeCell ref="F151:H151"/>
    <mergeCell ref="A152:E152"/>
    <mergeCell ref="F152:H152"/>
    <mergeCell ref="A147:E147"/>
    <mergeCell ref="F147:H147"/>
    <mergeCell ref="A148:E148"/>
    <mergeCell ref="F148:H148"/>
    <mergeCell ref="A149:E149"/>
    <mergeCell ref="F149:H149"/>
    <mergeCell ref="A159:E159"/>
    <mergeCell ref="F159:H159"/>
    <mergeCell ref="A165:H165"/>
    <mergeCell ref="A166:H166"/>
    <mergeCell ref="A169:H169"/>
    <mergeCell ref="A170:H170"/>
    <mergeCell ref="A156:E156"/>
    <mergeCell ref="F156:H156"/>
    <mergeCell ref="A157:E157"/>
    <mergeCell ref="F157:H157"/>
    <mergeCell ref="A158:E158"/>
    <mergeCell ref="F158:H158"/>
    <mergeCell ref="A177:E177"/>
    <mergeCell ref="F177:H177"/>
    <mergeCell ref="A178:E178"/>
    <mergeCell ref="F178:H178"/>
    <mergeCell ref="A179:E179"/>
    <mergeCell ref="F179:H179"/>
    <mergeCell ref="A171:H171"/>
    <mergeCell ref="A172:H172"/>
    <mergeCell ref="A174:E175"/>
    <mergeCell ref="F174:H175"/>
    <mergeCell ref="A176:E176"/>
    <mergeCell ref="F176:H176"/>
    <mergeCell ref="A188:C188"/>
    <mergeCell ref="E188:H188"/>
    <mergeCell ref="A189:C189"/>
    <mergeCell ref="A194:C194"/>
    <mergeCell ref="E194:H194"/>
    <mergeCell ref="A195:C195"/>
    <mergeCell ref="E195:H195"/>
    <mergeCell ref="A180:E180"/>
    <mergeCell ref="F180:H180"/>
    <mergeCell ref="A186:C186"/>
    <mergeCell ref="E186:H186"/>
    <mergeCell ref="A187:C187"/>
    <mergeCell ref="E187:H18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EA8-B92E-4139-BEA7-F52B20A04636}">
  <dimension ref="A1:Z1000"/>
  <sheetViews>
    <sheetView workbookViewId="0">
      <selection sqref="A1:XFD1048576"/>
    </sheetView>
  </sheetViews>
  <sheetFormatPr defaultColWidth="12.5546875" defaultRowHeight="15" customHeight="1" x14ac:dyDescent="0.25"/>
  <cols>
    <col min="1" max="1" width="37.6640625" customWidth="1"/>
    <col min="2" max="13" width="12.6640625" customWidth="1"/>
    <col min="14" max="14" width="17.6640625" customWidth="1"/>
    <col min="15" max="15" width="16.6640625" customWidth="1"/>
    <col min="16" max="16" width="8.5546875" customWidth="1"/>
    <col min="17" max="17" width="13.88671875" customWidth="1"/>
    <col min="18" max="26" width="8.5546875" customWidth="1"/>
  </cols>
  <sheetData>
    <row r="1" spans="1:26" ht="15.75" customHeight="1" x14ac:dyDescent="0.25">
      <c r="Q1" s="26"/>
    </row>
    <row r="2" spans="1:26" ht="15.75" customHeight="1" x14ac:dyDescent="0.35">
      <c r="A2" s="379" t="s">
        <v>0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Q2" s="26"/>
    </row>
    <row r="3" spans="1:26" ht="15.75" customHeight="1" x14ac:dyDescent="0.35">
      <c r="A3" s="379" t="s">
        <v>43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27"/>
      <c r="Q3" s="28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3">
      <c r="A4" s="381"/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0"/>
      <c r="P4" s="31"/>
      <c r="Q4" s="32"/>
      <c r="R4" s="31"/>
      <c r="S4" s="31"/>
      <c r="T4" s="31"/>
      <c r="U4" s="31"/>
      <c r="V4" s="31"/>
      <c r="W4" s="31"/>
      <c r="X4" s="31"/>
      <c r="Y4" s="31"/>
      <c r="Z4" s="31"/>
    </row>
    <row r="5" spans="1:26" ht="12.75" customHeight="1" x14ac:dyDescent="0.3">
      <c r="A5" s="381" t="s">
        <v>44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1"/>
      <c r="Q5" s="32"/>
      <c r="R5" s="31"/>
      <c r="S5" s="31"/>
      <c r="T5" s="31"/>
      <c r="U5" s="31"/>
      <c r="V5" s="31"/>
      <c r="W5" s="31"/>
      <c r="X5" s="31"/>
      <c r="Y5" s="31"/>
      <c r="Z5" s="31"/>
    </row>
    <row r="6" spans="1:26" ht="12.75" customHeight="1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2.75" customHeight="1" x14ac:dyDescent="0.3">
      <c r="A7" s="381" t="s">
        <v>3</v>
      </c>
      <c r="B7" s="380"/>
      <c r="C7" s="380"/>
      <c r="D7" s="380"/>
      <c r="E7" s="380"/>
      <c r="F7" s="380"/>
      <c r="G7" s="380"/>
      <c r="H7" s="380"/>
      <c r="I7" s="380"/>
      <c r="J7" s="380"/>
      <c r="K7" s="380"/>
      <c r="L7" s="380"/>
      <c r="M7" s="380"/>
      <c r="N7" s="380"/>
      <c r="O7" s="380"/>
      <c r="P7" s="31"/>
      <c r="Q7" s="32"/>
      <c r="R7" s="31"/>
      <c r="S7" s="31"/>
      <c r="T7" s="31"/>
      <c r="U7" s="31"/>
      <c r="V7" s="31"/>
      <c r="W7" s="31"/>
      <c r="X7" s="31"/>
      <c r="Y7" s="31"/>
      <c r="Z7" s="31"/>
    </row>
    <row r="8" spans="1:26" ht="16.5" customHeight="1" x14ac:dyDescent="0.3">
      <c r="A8" s="381" t="s">
        <v>45</v>
      </c>
      <c r="B8" s="380"/>
      <c r="C8" s="380"/>
      <c r="D8" s="380"/>
      <c r="E8" s="380"/>
      <c r="F8" s="380"/>
      <c r="G8" s="380"/>
      <c r="H8" s="380"/>
      <c r="I8" s="380"/>
      <c r="J8" s="380"/>
      <c r="K8" s="380"/>
      <c r="L8" s="380"/>
      <c r="M8" s="380"/>
      <c r="N8" s="380"/>
      <c r="O8" s="380"/>
      <c r="P8" s="31"/>
      <c r="Q8" s="32"/>
      <c r="R8" s="31"/>
      <c r="S8" s="31"/>
      <c r="T8" s="31"/>
      <c r="U8" s="31"/>
      <c r="V8" s="31"/>
      <c r="W8" s="31"/>
      <c r="X8" s="31"/>
      <c r="Y8" s="31"/>
      <c r="Z8" s="31"/>
    </row>
    <row r="9" spans="1:26" ht="12.75" customHeight="1" x14ac:dyDescent="0.3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1"/>
      <c r="Q9" s="32"/>
      <c r="R9" s="31"/>
      <c r="S9" s="31"/>
      <c r="T9" s="31"/>
      <c r="U9" s="31"/>
      <c r="V9" s="31"/>
      <c r="W9" s="31"/>
      <c r="X9" s="31"/>
      <c r="Y9" s="31"/>
      <c r="Z9" s="31"/>
    </row>
    <row r="10" spans="1:26" ht="12.75" customHeight="1" x14ac:dyDescent="0.3">
      <c r="A10" s="33" t="s">
        <v>46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1"/>
      <c r="Q10" s="32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2.75" customHeight="1" x14ac:dyDescent="0.3">
      <c r="A11" s="34"/>
      <c r="B11" s="343"/>
      <c r="C11" s="343"/>
      <c r="D11" s="343"/>
      <c r="E11" s="343"/>
      <c r="F11" s="343"/>
      <c r="G11" s="343"/>
      <c r="H11" s="343"/>
      <c r="I11" s="343"/>
      <c r="J11" s="343"/>
      <c r="K11" s="343"/>
      <c r="L11" s="343"/>
      <c r="M11" s="343"/>
      <c r="N11" s="343"/>
      <c r="O11" s="344"/>
      <c r="P11" s="31"/>
      <c r="Q11" s="32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2.75" customHeight="1" x14ac:dyDescent="0.25">
      <c r="A12" s="35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7" t="s">
        <v>4</v>
      </c>
      <c r="O12" s="38" t="s">
        <v>47</v>
      </c>
      <c r="P12" s="39"/>
      <c r="Q12" s="26"/>
      <c r="R12" s="39"/>
      <c r="S12" s="39"/>
    </row>
    <row r="13" spans="1:26" ht="12.75" customHeight="1" x14ac:dyDescent="0.25">
      <c r="A13" s="40" t="s">
        <v>48</v>
      </c>
      <c r="B13" s="41" t="s">
        <v>49</v>
      </c>
      <c r="C13" s="41" t="s">
        <v>50</v>
      </c>
      <c r="D13" s="41" t="s">
        <v>51</v>
      </c>
      <c r="E13" s="41" t="s">
        <v>52</v>
      </c>
      <c r="F13" s="41" t="s">
        <v>53</v>
      </c>
      <c r="G13" s="41" t="s">
        <v>54</v>
      </c>
      <c r="H13" s="41" t="s">
        <v>55</v>
      </c>
      <c r="I13" s="41" t="s">
        <v>56</v>
      </c>
      <c r="J13" s="41" t="s">
        <v>57</v>
      </c>
      <c r="K13" s="41" t="s">
        <v>58</v>
      </c>
      <c r="L13" s="41" t="s">
        <v>59</v>
      </c>
      <c r="M13" s="41" t="s">
        <v>60</v>
      </c>
      <c r="N13" s="42" t="s">
        <v>61</v>
      </c>
      <c r="O13" s="42" t="s">
        <v>62</v>
      </c>
      <c r="P13" s="39"/>
      <c r="Q13" s="26"/>
      <c r="R13" s="39"/>
      <c r="S13" s="39"/>
    </row>
    <row r="14" spans="1:26" ht="12.75" customHeight="1" x14ac:dyDescent="0.25">
      <c r="A14" s="43" t="s">
        <v>48</v>
      </c>
      <c r="B14" s="44" t="s">
        <v>63</v>
      </c>
      <c r="C14" s="44" t="s">
        <v>63</v>
      </c>
      <c r="D14" s="45" t="s">
        <v>63</v>
      </c>
      <c r="E14" s="45" t="s">
        <v>63</v>
      </c>
      <c r="F14" s="45" t="s">
        <v>63</v>
      </c>
      <c r="G14" s="45" t="s">
        <v>63</v>
      </c>
      <c r="H14" s="45" t="s">
        <v>63</v>
      </c>
      <c r="I14" s="45" t="s">
        <v>63</v>
      </c>
      <c r="J14" s="45" t="s">
        <v>63</v>
      </c>
      <c r="K14" s="45" t="s">
        <v>63</v>
      </c>
      <c r="L14" s="45" t="s">
        <v>63</v>
      </c>
      <c r="M14" s="45" t="s">
        <v>63</v>
      </c>
      <c r="N14" s="45" t="s">
        <v>63</v>
      </c>
      <c r="O14" s="45" t="s">
        <v>63</v>
      </c>
      <c r="P14" s="46"/>
      <c r="Q14" s="47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2.75" customHeight="1" x14ac:dyDescent="0.25">
      <c r="A15" s="48" t="s">
        <v>64</v>
      </c>
      <c r="B15" s="49">
        <f t="shared" ref="B15:M15" si="0">B16+B22+B23+B26+B27+B36</f>
        <v>6485052.3100000005</v>
      </c>
      <c r="C15" s="49">
        <f t="shared" si="0"/>
        <v>6267904.6399999997</v>
      </c>
      <c r="D15" s="49">
        <f t="shared" si="0"/>
        <v>6417579.1899999995</v>
      </c>
      <c r="E15" s="49">
        <f t="shared" si="0"/>
        <v>6792613.6199999992</v>
      </c>
      <c r="F15" s="49">
        <f t="shared" si="0"/>
        <v>6226213.6799999997</v>
      </c>
      <c r="G15" s="49">
        <f t="shared" si="0"/>
        <v>5774045.7000000002</v>
      </c>
      <c r="H15" s="49">
        <f t="shared" si="0"/>
        <v>7187954.8699999992</v>
      </c>
      <c r="I15" s="49">
        <f t="shared" si="0"/>
        <v>7020929.8300000001</v>
      </c>
      <c r="J15" s="49">
        <f t="shared" si="0"/>
        <v>9337293.3000000007</v>
      </c>
      <c r="K15" s="49">
        <f t="shared" si="0"/>
        <v>8805024.9199999999</v>
      </c>
      <c r="L15" s="49">
        <f t="shared" si="0"/>
        <v>8462414.0899999999</v>
      </c>
      <c r="M15" s="49">
        <f t="shared" si="0"/>
        <v>9590899.2699999996</v>
      </c>
      <c r="N15" s="50">
        <f>N16+N22+N23+N26+N27+N36</f>
        <v>88367925.420000002</v>
      </c>
      <c r="O15" s="50">
        <f>O16+O22+O23+O26+O27+O36</f>
        <v>128227000</v>
      </c>
      <c r="P15" s="39"/>
      <c r="Q15" s="26"/>
      <c r="R15" s="39"/>
      <c r="S15" s="39"/>
    </row>
    <row r="16" spans="1:26" ht="12.75" customHeight="1" x14ac:dyDescent="0.25">
      <c r="A16" s="51" t="s">
        <v>65</v>
      </c>
      <c r="B16" s="49">
        <f t="shared" ref="B16:M16" si="1">B17+B18+B19+B20+B21</f>
        <v>23120.05</v>
      </c>
      <c r="C16" s="49">
        <f t="shared" si="1"/>
        <v>23982.68</v>
      </c>
      <c r="D16" s="49">
        <f t="shared" si="1"/>
        <v>26540.67</v>
      </c>
      <c r="E16" s="49">
        <f t="shared" si="1"/>
        <v>31382.400000000001</v>
      </c>
      <c r="F16" s="49">
        <f t="shared" si="1"/>
        <v>12158.88</v>
      </c>
      <c r="G16" s="49">
        <f t="shared" si="1"/>
        <v>11179.95</v>
      </c>
      <c r="H16" s="49">
        <f t="shared" si="1"/>
        <v>33661.440000000002</v>
      </c>
      <c r="I16" s="49">
        <f t="shared" si="1"/>
        <v>18284.52</v>
      </c>
      <c r="J16" s="49">
        <f t="shared" si="1"/>
        <v>55555.3</v>
      </c>
      <c r="K16" s="49">
        <f t="shared" si="1"/>
        <v>26984.68</v>
      </c>
      <c r="L16" s="49">
        <f t="shared" si="1"/>
        <v>21696.05</v>
      </c>
      <c r="M16" s="49">
        <f t="shared" si="1"/>
        <v>29808.26</v>
      </c>
      <c r="N16" s="50">
        <f>N17+N18+N19+N20+N21</f>
        <v>314354.88</v>
      </c>
      <c r="O16" s="50">
        <f>O17+O18+O19+O20+O21</f>
        <v>400000</v>
      </c>
      <c r="P16" s="39"/>
      <c r="Q16" s="26"/>
      <c r="R16" s="39"/>
      <c r="S16" s="39"/>
    </row>
    <row r="17" spans="1:19" ht="12.75" customHeight="1" x14ac:dyDescent="0.25">
      <c r="A17" s="51" t="s">
        <v>66</v>
      </c>
      <c r="B17" s="52">
        <v>0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  <c r="N17" s="53">
        <f t="shared" ref="N17:N22" si="2">SUM(B17:M17)</f>
        <v>0</v>
      </c>
      <c r="O17" s="53">
        <v>0</v>
      </c>
      <c r="P17" s="39"/>
      <c r="Q17" s="26"/>
      <c r="R17" s="39"/>
      <c r="S17" s="39"/>
    </row>
    <row r="18" spans="1:19" ht="12.75" customHeight="1" x14ac:dyDescent="0.25">
      <c r="A18" s="51" t="s">
        <v>67</v>
      </c>
      <c r="B18" s="52">
        <v>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  <c r="N18" s="53">
        <f t="shared" si="2"/>
        <v>0</v>
      </c>
      <c r="O18" s="53">
        <v>0</v>
      </c>
      <c r="P18" s="39"/>
      <c r="Q18" s="26"/>
      <c r="R18" s="39"/>
      <c r="S18" s="39"/>
    </row>
    <row r="19" spans="1:19" ht="12.75" customHeight="1" x14ac:dyDescent="0.25">
      <c r="A19" s="51" t="s">
        <v>68</v>
      </c>
      <c r="B19" s="52">
        <v>0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52">
        <v>0</v>
      </c>
      <c r="N19" s="53">
        <f t="shared" si="2"/>
        <v>0</v>
      </c>
      <c r="O19" s="53">
        <v>0</v>
      </c>
      <c r="P19" s="39"/>
      <c r="Q19" s="26"/>
      <c r="R19" s="39"/>
      <c r="S19" s="39"/>
    </row>
    <row r="20" spans="1:19" ht="12.75" customHeight="1" x14ac:dyDescent="0.25">
      <c r="A20" s="51" t="s">
        <v>69</v>
      </c>
      <c r="B20" s="52">
        <v>0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3">
        <f t="shared" si="2"/>
        <v>0</v>
      </c>
      <c r="O20" s="53">
        <v>0</v>
      </c>
      <c r="P20" s="39"/>
      <c r="Q20" s="26"/>
      <c r="R20" s="39"/>
      <c r="S20" s="39"/>
    </row>
    <row r="21" spans="1:19" ht="12.75" customHeight="1" x14ac:dyDescent="0.25">
      <c r="A21" s="51" t="s">
        <v>70</v>
      </c>
      <c r="B21" s="54">
        <v>23120.05</v>
      </c>
      <c r="C21" s="54">
        <v>23982.68</v>
      </c>
      <c r="D21" s="54">
        <v>26540.67</v>
      </c>
      <c r="E21" s="54">
        <v>31382.400000000001</v>
      </c>
      <c r="F21" s="54">
        <v>12158.88</v>
      </c>
      <c r="G21" s="54">
        <v>11179.95</v>
      </c>
      <c r="H21" s="54">
        <v>33661.440000000002</v>
      </c>
      <c r="I21" s="54">
        <v>18284.52</v>
      </c>
      <c r="J21" s="54">
        <v>55555.3</v>
      </c>
      <c r="K21" s="54">
        <v>26984.68</v>
      </c>
      <c r="L21" s="54">
        <v>21696.05</v>
      </c>
      <c r="M21" s="54">
        <v>29808.26</v>
      </c>
      <c r="N21" s="55">
        <f t="shared" si="2"/>
        <v>314354.88</v>
      </c>
      <c r="O21" s="55">
        <v>400000</v>
      </c>
      <c r="P21" s="39"/>
      <c r="Q21" s="26"/>
      <c r="R21" s="39"/>
      <c r="S21" s="39"/>
    </row>
    <row r="22" spans="1:19" ht="12.75" customHeight="1" x14ac:dyDescent="0.25">
      <c r="A22" s="48" t="s">
        <v>71</v>
      </c>
      <c r="B22" s="49">
        <v>0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50">
        <f t="shared" si="2"/>
        <v>0</v>
      </c>
      <c r="O22" s="50">
        <v>0</v>
      </c>
      <c r="P22" s="39"/>
      <c r="Q22" s="26"/>
      <c r="R22" s="39"/>
      <c r="S22" s="39"/>
    </row>
    <row r="23" spans="1:19" ht="12.75" customHeight="1" x14ac:dyDescent="0.25">
      <c r="A23" s="48" t="s">
        <v>72</v>
      </c>
      <c r="B23" s="49">
        <f t="shared" ref="B23:M23" si="3">B24+B25</f>
        <v>172253.81</v>
      </c>
      <c r="C23" s="49">
        <f t="shared" si="3"/>
        <v>165216.56</v>
      </c>
      <c r="D23" s="49">
        <f t="shared" si="3"/>
        <v>163449.60999999999</v>
      </c>
      <c r="E23" s="49">
        <f t="shared" si="3"/>
        <v>348159.57</v>
      </c>
      <c r="F23" s="49">
        <f t="shared" si="3"/>
        <v>176984.14</v>
      </c>
      <c r="G23" s="49">
        <f t="shared" si="3"/>
        <v>152491.67000000001</v>
      </c>
      <c r="H23" s="49">
        <f t="shared" si="3"/>
        <v>195706.83</v>
      </c>
      <c r="I23" s="49">
        <f t="shared" si="3"/>
        <v>154207.51</v>
      </c>
      <c r="J23" s="49">
        <f t="shared" si="3"/>
        <v>231049.84</v>
      </c>
      <c r="K23" s="49">
        <f t="shared" si="3"/>
        <v>227733.12</v>
      </c>
      <c r="L23" s="49">
        <f t="shared" si="3"/>
        <v>228425.84</v>
      </c>
      <c r="M23" s="49">
        <f t="shared" si="3"/>
        <v>257198.66</v>
      </c>
      <c r="N23" s="50">
        <f>N24+N25</f>
        <v>2472877.16</v>
      </c>
      <c r="O23" s="50">
        <f>O24+O25</f>
        <v>1041000</v>
      </c>
      <c r="P23" s="39"/>
      <c r="Q23" s="26"/>
      <c r="R23" s="39"/>
      <c r="S23" s="39"/>
    </row>
    <row r="24" spans="1:19" ht="12.75" customHeight="1" x14ac:dyDescent="0.25">
      <c r="A24" s="51" t="s">
        <v>73</v>
      </c>
      <c r="B24" s="56">
        <v>172253.81</v>
      </c>
      <c r="C24" s="56">
        <v>165216.56</v>
      </c>
      <c r="D24" s="56">
        <v>163449.60999999999</v>
      </c>
      <c r="E24" s="56">
        <v>348159.57</v>
      </c>
      <c r="F24" s="56">
        <v>176984.14</v>
      </c>
      <c r="G24" s="56">
        <v>152491.67000000001</v>
      </c>
      <c r="H24" s="56">
        <v>195706.83</v>
      </c>
      <c r="I24" s="56">
        <v>154207.51</v>
      </c>
      <c r="J24" s="56">
        <v>231049.84</v>
      </c>
      <c r="K24" s="56">
        <v>227733.12</v>
      </c>
      <c r="L24" s="56">
        <v>228425.84</v>
      </c>
      <c r="M24" s="56">
        <v>257198.66</v>
      </c>
      <c r="N24" s="55">
        <f>SUM(B24:M24)</f>
        <v>2472877.16</v>
      </c>
      <c r="O24" s="55">
        <v>1040000</v>
      </c>
      <c r="P24" s="39"/>
      <c r="Q24" s="26"/>
      <c r="R24" s="39"/>
      <c r="S24" s="39"/>
    </row>
    <row r="25" spans="1:19" ht="12.75" customHeight="1" x14ac:dyDescent="0.25">
      <c r="A25" s="51" t="s">
        <v>74</v>
      </c>
      <c r="B25" s="52">
        <v>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2">
        <v>0</v>
      </c>
      <c r="M25" s="52">
        <v>0</v>
      </c>
      <c r="N25" s="53">
        <f>SUM(B25:M25)</f>
        <v>0</v>
      </c>
      <c r="O25" s="53">
        <v>1000</v>
      </c>
      <c r="P25" s="39"/>
      <c r="Q25" s="26"/>
      <c r="R25" s="39"/>
      <c r="S25" s="39"/>
    </row>
    <row r="26" spans="1:19" ht="12.75" customHeight="1" x14ac:dyDescent="0.25">
      <c r="A26" s="48" t="s">
        <v>75</v>
      </c>
      <c r="B26" s="56">
        <v>5980632.25</v>
      </c>
      <c r="C26" s="56">
        <v>5815520.8399999999</v>
      </c>
      <c r="D26" s="56">
        <v>6024717.8899999997</v>
      </c>
      <c r="E26" s="56">
        <v>6122490.0999999996</v>
      </c>
      <c r="F26" s="56">
        <v>4872090.33</v>
      </c>
      <c r="G26" s="56">
        <v>4857814.6500000004</v>
      </c>
      <c r="H26" s="56">
        <v>6596585.96</v>
      </c>
      <c r="I26" s="56">
        <v>6625771.1299999999</v>
      </c>
      <c r="J26" s="56">
        <v>8806435.3100000005</v>
      </c>
      <c r="K26" s="56">
        <v>8308872.3099999996</v>
      </c>
      <c r="L26" s="56">
        <v>7973132.5099999998</v>
      </c>
      <c r="M26" s="56">
        <v>9062392.75</v>
      </c>
      <c r="N26" s="57">
        <f>SUM(B26:M26)</f>
        <v>81046456.030000001</v>
      </c>
      <c r="O26" s="57">
        <v>122456000</v>
      </c>
      <c r="P26" s="39"/>
      <c r="Q26" s="26"/>
      <c r="R26" s="39"/>
      <c r="S26" s="39"/>
    </row>
    <row r="27" spans="1:19" ht="12.75" customHeight="1" x14ac:dyDescent="0.25">
      <c r="A27" s="48" t="s">
        <v>76</v>
      </c>
      <c r="B27" s="49">
        <f t="shared" ref="B27:O27" si="4">SUM(B28:B35)</f>
        <v>0</v>
      </c>
      <c r="C27" s="49">
        <f t="shared" si="4"/>
        <v>0</v>
      </c>
      <c r="D27" s="49">
        <f t="shared" si="4"/>
        <v>0</v>
      </c>
      <c r="E27" s="49">
        <f t="shared" si="4"/>
        <v>0</v>
      </c>
      <c r="F27" s="49">
        <f t="shared" si="4"/>
        <v>0</v>
      </c>
      <c r="G27" s="49">
        <f t="shared" si="4"/>
        <v>0</v>
      </c>
      <c r="H27" s="49">
        <f t="shared" si="4"/>
        <v>0</v>
      </c>
      <c r="I27" s="49">
        <f t="shared" si="4"/>
        <v>0</v>
      </c>
      <c r="J27" s="49">
        <f t="shared" si="4"/>
        <v>0</v>
      </c>
      <c r="K27" s="49">
        <f t="shared" si="4"/>
        <v>0</v>
      </c>
      <c r="L27" s="49">
        <f t="shared" si="4"/>
        <v>0</v>
      </c>
      <c r="M27" s="49">
        <f t="shared" si="4"/>
        <v>0</v>
      </c>
      <c r="N27" s="50">
        <f>SUM(N28:N35)</f>
        <v>0</v>
      </c>
      <c r="O27" s="50">
        <f t="shared" si="4"/>
        <v>0</v>
      </c>
      <c r="P27" s="39"/>
      <c r="Q27" s="26"/>
      <c r="R27" s="39"/>
      <c r="S27" s="39"/>
    </row>
    <row r="28" spans="1:19" ht="12.75" customHeight="1" x14ac:dyDescent="0.25">
      <c r="A28" s="51" t="s">
        <v>77</v>
      </c>
      <c r="B28" s="52">
        <v>0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2">
        <v>0</v>
      </c>
      <c r="M28" s="52">
        <v>0</v>
      </c>
      <c r="N28" s="53">
        <f>SUM(B28:M28)</f>
        <v>0</v>
      </c>
      <c r="O28" s="53">
        <v>0</v>
      </c>
      <c r="P28" s="39"/>
      <c r="Q28" s="26"/>
      <c r="R28" s="39"/>
      <c r="S28" s="39"/>
    </row>
    <row r="29" spans="1:19" ht="12.75" customHeight="1" x14ac:dyDescent="0.25">
      <c r="A29" s="51" t="s">
        <v>78</v>
      </c>
      <c r="B29" s="52">
        <v>0</v>
      </c>
      <c r="C29" s="52">
        <v>0</v>
      </c>
      <c r="D29" s="52">
        <v>0</v>
      </c>
      <c r="E29" s="52">
        <v>0</v>
      </c>
      <c r="F29" s="52">
        <v>0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52">
        <v>0</v>
      </c>
      <c r="N29" s="53">
        <f>SUM(B29:M29)</f>
        <v>0</v>
      </c>
      <c r="O29" s="53">
        <v>0</v>
      </c>
      <c r="P29" s="39"/>
      <c r="Q29" s="26"/>
      <c r="R29" s="39"/>
      <c r="S29" s="39"/>
    </row>
    <row r="30" spans="1:19" ht="12.75" customHeight="1" x14ac:dyDescent="0.25">
      <c r="A30" s="51" t="s">
        <v>79</v>
      </c>
      <c r="B30" s="52">
        <v>0</v>
      </c>
      <c r="C30" s="52">
        <v>0</v>
      </c>
      <c r="D30" s="52">
        <v>0</v>
      </c>
      <c r="E30" s="52">
        <v>0</v>
      </c>
      <c r="F30" s="52">
        <v>0</v>
      </c>
      <c r="G30" s="52">
        <v>0</v>
      </c>
      <c r="H30" s="52">
        <v>0</v>
      </c>
      <c r="I30" s="52">
        <v>0</v>
      </c>
      <c r="J30" s="52">
        <v>0</v>
      </c>
      <c r="K30" s="52">
        <v>0</v>
      </c>
      <c r="L30" s="52">
        <v>0</v>
      </c>
      <c r="M30" s="52">
        <v>0</v>
      </c>
      <c r="N30" s="53">
        <f>SUM(B30:M30)</f>
        <v>0</v>
      </c>
      <c r="O30" s="53">
        <v>0</v>
      </c>
      <c r="P30" s="39"/>
      <c r="Q30" s="26"/>
      <c r="R30" s="39"/>
      <c r="S30" s="39"/>
    </row>
    <row r="31" spans="1:19" ht="12.75" customHeight="1" x14ac:dyDescent="0.25">
      <c r="A31" s="51" t="s">
        <v>80</v>
      </c>
      <c r="B31" s="52">
        <v>0</v>
      </c>
      <c r="C31" s="52">
        <v>0</v>
      </c>
      <c r="D31" s="52">
        <v>0</v>
      </c>
      <c r="E31" s="52">
        <v>0</v>
      </c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52">
        <v>0</v>
      </c>
      <c r="N31" s="53">
        <f>SUM(B31:M31)</f>
        <v>0</v>
      </c>
      <c r="O31" s="53">
        <v>0</v>
      </c>
      <c r="P31" s="39"/>
      <c r="Q31" s="26"/>
      <c r="R31" s="39"/>
      <c r="S31" s="39"/>
    </row>
    <row r="32" spans="1:19" ht="12.75" customHeight="1" x14ac:dyDescent="0.25">
      <c r="A32" s="51" t="s">
        <v>81</v>
      </c>
      <c r="B32" s="52">
        <v>0</v>
      </c>
      <c r="C32" s="52">
        <v>0</v>
      </c>
      <c r="D32" s="52">
        <v>0</v>
      </c>
      <c r="E32" s="52">
        <v>0</v>
      </c>
      <c r="F32" s="52"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2">
        <v>0</v>
      </c>
      <c r="N32" s="53">
        <f t="shared" ref="N32" si="5">SUM(B32:M32)</f>
        <v>0</v>
      </c>
      <c r="O32" s="53">
        <v>0</v>
      </c>
      <c r="P32" s="39"/>
      <c r="Q32" s="26"/>
      <c r="R32" s="39"/>
      <c r="S32" s="39"/>
    </row>
    <row r="33" spans="1:19" ht="12.75" customHeight="1" x14ac:dyDescent="0.25">
      <c r="A33" s="51" t="s">
        <v>82</v>
      </c>
      <c r="B33" s="52">
        <v>0</v>
      </c>
      <c r="C33" s="52">
        <v>0</v>
      </c>
      <c r="D33" s="52">
        <v>0</v>
      </c>
      <c r="E33" s="52">
        <v>0</v>
      </c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2">
        <v>0</v>
      </c>
      <c r="N33" s="53">
        <f>SUM(B33:M33)</f>
        <v>0</v>
      </c>
      <c r="O33" s="53">
        <v>0</v>
      </c>
      <c r="P33" s="39"/>
      <c r="Q33" s="26"/>
      <c r="R33" s="39"/>
      <c r="S33" s="39"/>
    </row>
    <row r="34" spans="1:19" ht="12.75" customHeight="1" x14ac:dyDescent="0.25">
      <c r="A34" s="51" t="s">
        <v>83</v>
      </c>
      <c r="B34" s="52">
        <v>0</v>
      </c>
      <c r="C34" s="52">
        <v>0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0</v>
      </c>
      <c r="N34" s="53">
        <f>SUM(B34:M34)</f>
        <v>0</v>
      </c>
      <c r="O34" s="53">
        <v>0</v>
      </c>
      <c r="P34" s="39"/>
      <c r="Q34" s="26"/>
      <c r="R34" s="39"/>
      <c r="S34" s="39"/>
    </row>
    <row r="35" spans="1:19" ht="12.75" customHeight="1" x14ac:dyDescent="0.25">
      <c r="A35" s="51" t="s">
        <v>84</v>
      </c>
      <c r="B35" s="52">
        <v>0</v>
      </c>
      <c r="C35" s="52">
        <v>0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2">
        <v>0</v>
      </c>
      <c r="N35" s="53">
        <f>SUM(B35:M35)</f>
        <v>0</v>
      </c>
      <c r="O35" s="53">
        <v>0</v>
      </c>
      <c r="P35" s="39"/>
      <c r="Q35" s="26"/>
      <c r="R35" s="39"/>
      <c r="S35" s="39"/>
    </row>
    <row r="36" spans="1:19" ht="12.75" customHeight="1" x14ac:dyDescent="0.25">
      <c r="A36" s="48" t="s">
        <v>85</v>
      </c>
      <c r="B36" s="56">
        <v>309046.2</v>
      </c>
      <c r="C36" s="56">
        <v>263184.56</v>
      </c>
      <c r="D36" s="56">
        <v>202871.02</v>
      </c>
      <c r="E36" s="56">
        <v>290581.55</v>
      </c>
      <c r="F36" s="56">
        <v>1164980.33</v>
      </c>
      <c r="G36" s="56">
        <v>752559.43</v>
      </c>
      <c r="H36" s="56">
        <v>362000.64000000001</v>
      </c>
      <c r="I36" s="56">
        <v>222666.67</v>
      </c>
      <c r="J36" s="56">
        <v>244252.85</v>
      </c>
      <c r="K36" s="56">
        <v>241434.81</v>
      </c>
      <c r="L36" s="56">
        <v>239159.69</v>
      </c>
      <c r="M36" s="56">
        <v>241499.6</v>
      </c>
      <c r="N36" s="57">
        <f>SUM(B36:M36)</f>
        <v>4534237.3500000006</v>
      </c>
      <c r="O36" s="57">
        <v>4330000</v>
      </c>
      <c r="P36" s="39"/>
      <c r="Q36" s="26"/>
      <c r="R36" s="39"/>
      <c r="S36" s="39"/>
    </row>
    <row r="37" spans="1:19" ht="12.75" customHeight="1" x14ac:dyDescent="0.25">
      <c r="A37" s="48" t="s">
        <v>86</v>
      </c>
      <c r="B37" s="49">
        <f t="shared" ref="B37:M37" si="6">B38+B39+B40+B41</f>
        <v>0</v>
      </c>
      <c r="C37" s="49">
        <f t="shared" si="6"/>
        <v>0</v>
      </c>
      <c r="D37" s="49">
        <f t="shared" si="6"/>
        <v>0</v>
      </c>
      <c r="E37" s="49">
        <f t="shared" si="6"/>
        <v>0</v>
      </c>
      <c r="F37" s="49">
        <f t="shared" si="6"/>
        <v>0</v>
      </c>
      <c r="G37" s="49">
        <f t="shared" si="6"/>
        <v>0</v>
      </c>
      <c r="H37" s="49">
        <f t="shared" si="6"/>
        <v>0</v>
      </c>
      <c r="I37" s="49">
        <f t="shared" si="6"/>
        <v>0</v>
      </c>
      <c r="J37" s="49">
        <f t="shared" si="6"/>
        <v>0</v>
      </c>
      <c r="K37" s="49">
        <f t="shared" si="6"/>
        <v>0</v>
      </c>
      <c r="L37" s="49">
        <f t="shared" si="6"/>
        <v>0</v>
      </c>
      <c r="M37" s="49">
        <f t="shared" si="6"/>
        <v>0</v>
      </c>
      <c r="N37" s="49">
        <f>N38+N39+N40+N41</f>
        <v>0</v>
      </c>
      <c r="O37" s="49">
        <f>O38+O39+O40+O41</f>
        <v>0</v>
      </c>
      <c r="P37" s="39"/>
      <c r="Q37" s="26"/>
      <c r="R37" s="39"/>
      <c r="S37" s="39"/>
    </row>
    <row r="38" spans="1:19" ht="12.75" customHeight="1" x14ac:dyDescent="0.25">
      <c r="A38" s="51" t="s">
        <v>87</v>
      </c>
      <c r="B38" s="52">
        <v>0</v>
      </c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3">
        <f>SUM(B38:M38)</f>
        <v>0</v>
      </c>
      <c r="O38" s="53">
        <v>0</v>
      </c>
      <c r="P38" s="39"/>
      <c r="Q38" s="26"/>
      <c r="R38" s="39"/>
      <c r="S38" s="39"/>
    </row>
    <row r="39" spans="1:19" ht="12.75" customHeight="1" x14ac:dyDescent="0.25">
      <c r="A39" s="51" t="s">
        <v>88</v>
      </c>
      <c r="B39" s="52">
        <v>0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3">
        <f>SUM(B39:M39)</f>
        <v>0</v>
      </c>
      <c r="O39" s="53">
        <v>0</v>
      </c>
      <c r="P39" s="39"/>
      <c r="Q39" s="26"/>
      <c r="R39" s="39"/>
      <c r="S39" s="39"/>
    </row>
    <row r="40" spans="1:19" ht="12.75" customHeight="1" x14ac:dyDescent="0.25">
      <c r="A40" s="51" t="s">
        <v>89</v>
      </c>
      <c r="B40" s="52">
        <v>0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2">
        <v>0</v>
      </c>
      <c r="N40" s="53">
        <f>SUM(B40:M40)</f>
        <v>0</v>
      </c>
      <c r="O40" s="53">
        <v>0</v>
      </c>
      <c r="P40" s="39"/>
      <c r="Q40" s="26"/>
      <c r="R40" s="39"/>
      <c r="S40" s="39"/>
    </row>
    <row r="41" spans="1:19" ht="12.75" customHeight="1" x14ac:dyDescent="0.25">
      <c r="A41" s="51" t="s">
        <v>90</v>
      </c>
      <c r="B41" s="58">
        <v>0</v>
      </c>
      <c r="C41" s="58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3">
        <f>SUM(B41:M41)</f>
        <v>0</v>
      </c>
      <c r="O41" s="53">
        <v>0</v>
      </c>
      <c r="P41" s="39"/>
      <c r="Q41" s="26"/>
      <c r="R41" s="39"/>
      <c r="S41" s="39"/>
    </row>
    <row r="42" spans="1:19" ht="13.2" x14ac:dyDescent="0.25">
      <c r="A42" s="59" t="s">
        <v>91</v>
      </c>
      <c r="B42" s="60">
        <f t="shared" ref="B42:G42" si="7">B15-B37</f>
        <v>6485052.3100000005</v>
      </c>
      <c r="C42" s="60">
        <f t="shared" si="7"/>
        <v>6267904.6399999997</v>
      </c>
      <c r="D42" s="60">
        <f t="shared" si="7"/>
        <v>6417579.1899999995</v>
      </c>
      <c r="E42" s="60">
        <f t="shared" si="7"/>
        <v>6792613.6199999992</v>
      </c>
      <c r="F42" s="60">
        <f t="shared" si="7"/>
        <v>6226213.6799999997</v>
      </c>
      <c r="G42" s="60">
        <f t="shared" si="7"/>
        <v>5774045.7000000002</v>
      </c>
      <c r="H42" s="60">
        <f>H15-H37</f>
        <v>7187954.8699999992</v>
      </c>
      <c r="I42" s="60">
        <f t="shared" ref="I42:M42" si="8">I15-I37</f>
        <v>7020929.8300000001</v>
      </c>
      <c r="J42" s="60">
        <f t="shared" si="8"/>
        <v>9337293.3000000007</v>
      </c>
      <c r="K42" s="60">
        <f t="shared" si="8"/>
        <v>8805024.9199999999</v>
      </c>
      <c r="L42" s="60">
        <f t="shared" si="8"/>
        <v>8462414.0899999999</v>
      </c>
      <c r="M42" s="60">
        <f t="shared" si="8"/>
        <v>9590899.2699999996</v>
      </c>
      <c r="N42" s="57">
        <f>N15-N37</f>
        <v>88367925.420000002</v>
      </c>
      <c r="O42" s="57">
        <f>O15-O37</f>
        <v>128227000</v>
      </c>
      <c r="P42" s="39"/>
      <c r="Q42" s="26"/>
      <c r="R42" s="39"/>
      <c r="S42" s="39"/>
    </row>
    <row r="43" spans="1:19" ht="20.399999999999999" x14ac:dyDescent="0.25">
      <c r="A43" s="61" t="s">
        <v>92</v>
      </c>
      <c r="B43" s="62">
        <v>0</v>
      </c>
      <c r="C43" s="62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  <c r="N43" s="55">
        <f>SUM(B43:M43)</f>
        <v>0</v>
      </c>
      <c r="O43" s="55">
        <v>0</v>
      </c>
      <c r="P43" s="39"/>
      <c r="Q43" s="26"/>
      <c r="R43" s="39"/>
      <c r="S43" s="39"/>
    </row>
    <row r="44" spans="1:19" ht="30.6" x14ac:dyDescent="0.25">
      <c r="A44" s="63" t="s">
        <v>93</v>
      </c>
      <c r="B44" s="60">
        <f t="shared" ref="B44:D44" si="9">B42-B43</f>
        <v>6485052.3100000005</v>
      </c>
      <c r="C44" s="60">
        <f t="shared" si="9"/>
        <v>6267904.6399999997</v>
      </c>
      <c r="D44" s="60">
        <f t="shared" si="9"/>
        <v>6417579.1899999995</v>
      </c>
      <c r="E44" s="60">
        <f>E42-E43</f>
        <v>6792613.6199999992</v>
      </c>
      <c r="F44" s="60">
        <f>F42-F43</f>
        <v>6226213.6799999997</v>
      </c>
      <c r="G44" s="60">
        <f>G42-G43</f>
        <v>5774045.7000000002</v>
      </c>
      <c r="H44" s="60">
        <f>H42-H43</f>
        <v>7187954.8699999992</v>
      </c>
      <c r="I44" s="60">
        <f t="shared" ref="I44:M44" si="10">I42-I43</f>
        <v>7020929.8300000001</v>
      </c>
      <c r="J44" s="60">
        <f>J42-J43</f>
        <v>9337293.3000000007</v>
      </c>
      <c r="K44" s="60">
        <f t="shared" si="10"/>
        <v>8805024.9199999999</v>
      </c>
      <c r="L44" s="60">
        <f t="shared" si="10"/>
        <v>8462414.0899999999</v>
      </c>
      <c r="M44" s="60">
        <f t="shared" si="10"/>
        <v>9590899.2699999996</v>
      </c>
      <c r="N44" s="57">
        <f>SUM(B44:M44)</f>
        <v>88367925.420000002</v>
      </c>
      <c r="O44" s="60">
        <f>O42-O43</f>
        <v>128227000</v>
      </c>
      <c r="P44" s="39"/>
      <c r="Q44" s="26"/>
      <c r="R44" s="39"/>
      <c r="S44" s="39"/>
    </row>
    <row r="45" spans="1:19" ht="20.399999999999999" x14ac:dyDescent="0.25">
      <c r="A45" s="61" t="s">
        <v>94</v>
      </c>
      <c r="B45" s="62">
        <v>0</v>
      </c>
      <c r="C45" s="62">
        <v>0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  <c r="K45" s="62">
        <v>0</v>
      </c>
      <c r="L45" s="62">
        <v>0</v>
      </c>
      <c r="M45" s="62">
        <v>0</v>
      </c>
      <c r="N45" s="55">
        <f>SUM(B45:M45)</f>
        <v>0</v>
      </c>
      <c r="O45" s="55">
        <v>0</v>
      </c>
      <c r="P45" s="39"/>
      <c r="Q45" s="26"/>
      <c r="R45" s="39"/>
      <c r="S45" s="39"/>
    </row>
    <row r="46" spans="1:19" ht="30.6" x14ac:dyDescent="0.25">
      <c r="A46" s="63" t="s">
        <v>95</v>
      </c>
      <c r="B46" s="60">
        <f t="shared" ref="B46:M46" si="11">B44-B45</f>
        <v>6485052.3100000005</v>
      </c>
      <c r="C46" s="60">
        <f t="shared" si="11"/>
        <v>6267904.6399999997</v>
      </c>
      <c r="D46" s="60">
        <f t="shared" si="11"/>
        <v>6417579.1899999995</v>
      </c>
      <c r="E46" s="60">
        <f t="shared" si="11"/>
        <v>6792613.6199999992</v>
      </c>
      <c r="F46" s="60">
        <f t="shared" si="11"/>
        <v>6226213.6799999997</v>
      </c>
      <c r="G46" s="60">
        <f t="shared" si="11"/>
        <v>5774045.7000000002</v>
      </c>
      <c r="H46" s="60">
        <f t="shared" si="11"/>
        <v>7187954.8699999992</v>
      </c>
      <c r="I46" s="60">
        <f t="shared" si="11"/>
        <v>7020929.8300000001</v>
      </c>
      <c r="J46" s="60">
        <f t="shared" si="11"/>
        <v>9337293.3000000007</v>
      </c>
      <c r="K46" s="60">
        <f t="shared" si="11"/>
        <v>8805024.9199999999</v>
      </c>
      <c r="L46" s="60">
        <f t="shared" si="11"/>
        <v>8462414.0899999999</v>
      </c>
      <c r="M46" s="60">
        <f t="shared" si="11"/>
        <v>9590899.2699999996</v>
      </c>
      <c r="N46" s="57">
        <f>SUM(B46:M46)</f>
        <v>88367925.420000002</v>
      </c>
      <c r="O46" s="60">
        <f>O44-O45</f>
        <v>128227000</v>
      </c>
      <c r="P46" s="39"/>
      <c r="Q46" s="26"/>
      <c r="R46" s="39"/>
      <c r="S46" s="39"/>
    </row>
    <row r="47" spans="1:19" ht="12.75" customHeight="1" x14ac:dyDescent="0.25">
      <c r="A47" s="64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39"/>
      <c r="O47" s="39"/>
      <c r="P47" s="39"/>
      <c r="Q47" s="26"/>
      <c r="R47" s="39"/>
      <c r="S47" s="39"/>
    </row>
    <row r="48" spans="1:19" ht="12.75" customHeight="1" x14ac:dyDescent="0.25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Q48" s="26"/>
    </row>
    <row r="49" spans="1:26" ht="12.75" customHeight="1" x14ac:dyDescent="0.25">
      <c r="Q49" s="26"/>
    </row>
    <row r="50" spans="1:26" ht="12.75" customHeight="1" x14ac:dyDescent="0.25">
      <c r="A50" s="65" t="s">
        <v>21</v>
      </c>
      <c r="G50" s="378" t="s">
        <v>22</v>
      </c>
      <c r="H50" s="378"/>
      <c r="I50" s="378"/>
      <c r="J50" s="378"/>
      <c r="K50" s="378"/>
      <c r="L50" s="378"/>
      <c r="M50" s="378"/>
      <c r="N50" s="378"/>
      <c r="O50" s="378"/>
      <c r="Q50" s="26"/>
    </row>
    <row r="51" spans="1:26" ht="12.75" customHeight="1" x14ac:dyDescent="0.25">
      <c r="A51" s="65" t="s">
        <v>23</v>
      </c>
      <c r="G51" s="378" t="s">
        <v>24</v>
      </c>
      <c r="H51" s="378"/>
      <c r="I51" s="378"/>
      <c r="J51" s="378"/>
      <c r="K51" s="378"/>
      <c r="L51" s="378"/>
      <c r="M51" s="378"/>
      <c r="N51" s="378"/>
      <c r="O51" s="378"/>
      <c r="Q51" s="26"/>
    </row>
    <row r="52" spans="1:26" ht="15.75" customHeight="1" x14ac:dyDescent="0.25">
      <c r="A52" s="65" t="s">
        <v>25</v>
      </c>
      <c r="G52" s="378" t="s">
        <v>25</v>
      </c>
      <c r="H52" s="378"/>
      <c r="I52" s="378"/>
      <c r="J52" s="378"/>
      <c r="K52" s="378"/>
      <c r="L52" s="378"/>
      <c r="M52" s="378"/>
      <c r="N52" s="378"/>
      <c r="O52" s="378"/>
      <c r="Q52" s="26"/>
    </row>
    <row r="53" spans="1:26" ht="12.75" customHeight="1" x14ac:dyDescent="0.3">
      <c r="A53" s="65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Q53" s="26"/>
    </row>
    <row r="54" spans="1:26" ht="12.75" customHeight="1" x14ac:dyDescent="0.3">
      <c r="A54" s="65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Q54" s="26"/>
    </row>
    <row r="55" spans="1:26" ht="12.75" customHeight="1" x14ac:dyDescent="0.3">
      <c r="A55" s="65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2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customHeight="1" x14ac:dyDescent="0.3">
      <c r="A56" s="65" t="s">
        <v>26</v>
      </c>
      <c r="G56" s="341" t="s">
        <v>27</v>
      </c>
      <c r="H56" s="341"/>
      <c r="I56" s="341"/>
      <c r="J56" s="341"/>
      <c r="K56" s="341"/>
      <c r="L56" s="341"/>
      <c r="M56" s="341"/>
      <c r="N56" s="341"/>
      <c r="O56" s="341"/>
      <c r="P56" s="31"/>
      <c r="Q56" s="32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customHeight="1" x14ac:dyDescent="0.25">
      <c r="A57" s="65" t="s">
        <v>28</v>
      </c>
      <c r="G57" s="341" t="s">
        <v>29</v>
      </c>
      <c r="H57" s="341"/>
      <c r="I57" s="341"/>
      <c r="J57" s="341"/>
      <c r="K57" s="341"/>
      <c r="L57" s="341"/>
      <c r="M57" s="341"/>
      <c r="N57" s="341"/>
      <c r="O57" s="341"/>
      <c r="Q57" s="26"/>
    </row>
    <row r="58" spans="1:26" ht="12.75" customHeight="1" x14ac:dyDescent="0.25">
      <c r="Q58" s="26"/>
    </row>
    <row r="59" spans="1:26" ht="12.75" customHeight="1" x14ac:dyDescent="0.25">
      <c r="Q59" s="26"/>
    </row>
    <row r="60" spans="1:26" ht="12.75" customHeight="1" x14ac:dyDescent="0.25">
      <c r="Q60" s="26"/>
    </row>
    <row r="61" spans="1:26" ht="12.75" customHeight="1" x14ac:dyDescent="0.25">
      <c r="Q61" s="26"/>
    </row>
    <row r="62" spans="1:26" ht="12.75" customHeight="1" x14ac:dyDescent="0.25">
      <c r="Q62" s="26"/>
    </row>
    <row r="63" spans="1:26" ht="12.75" customHeight="1" x14ac:dyDescent="0.25">
      <c r="Q63" s="26"/>
    </row>
    <row r="64" spans="1:26" ht="12.75" customHeight="1" x14ac:dyDescent="0.25">
      <c r="Q64" s="26"/>
    </row>
    <row r="65" spans="17:17" ht="12.75" customHeight="1" x14ac:dyDescent="0.25">
      <c r="Q65" s="26"/>
    </row>
    <row r="66" spans="17:17" ht="12.75" customHeight="1" x14ac:dyDescent="0.25">
      <c r="Q66" s="26"/>
    </row>
    <row r="67" spans="17:17" ht="12.75" customHeight="1" x14ac:dyDescent="0.25">
      <c r="Q67" s="26"/>
    </row>
    <row r="68" spans="17:17" ht="12.75" customHeight="1" x14ac:dyDescent="0.25">
      <c r="Q68" s="26"/>
    </row>
    <row r="69" spans="17:17" ht="12.75" customHeight="1" x14ac:dyDescent="0.25">
      <c r="Q69" s="26"/>
    </row>
    <row r="70" spans="17:17" ht="12.75" customHeight="1" x14ac:dyDescent="0.25">
      <c r="Q70" s="26"/>
    </row>
    <row r="71" spans="17:17" ht="12.75" customHeight="1" x14ac:dyDescent="0.25">
      <c r="Q71" s="26"/>
    </row>
    <row r="72" spans="17:17" ht="12.75" customHeight="1" x14ac:dyDescent="0.25">
      <c r="Q72" s="26"/>
    </row>
    <row r="73" spans="17:17" ht="12.75" customHeight="1" x14ac:dyDescent="0.25">
      <c r="Q73" s="26"/>
    </row>
    <row r="74" spans="17:17" ht="12.75" customHeight="1" x14ac:dyDescent="0.25">
      <c r="Q74" s="26"/>
    </row>
    <row r="75" spans="17:17" ht="12.75" customHeight="1" x14ac:dyDescent="0.25">
      <c r="Q75" s="26"/>
    </row>
    <row r="76" spans="17:17" ht="12.75" customHeight="1" x14ac:dyDescent="0.25">
      <c r="Q76" s="26"/>
    </row>
    <row r="77" spans="17:17" ht="12.75" customHeight="1" x14ac:dyDescent="0.25">
      <c r="Q77" s="26"/>
    </row>
    <row r="78" spans="17:17" ht="12.75" customHeight="1" x14ac:dyDescent="0.25">
      <c r="Q78" s="26"/>
    </row>
    <row r="79" spans="17:17" ht="12.75" customHeight="1" x14ac:dyDescent="0.25">
      <c r="Q79" s="26"/>
    </row>
    <row r="80" spans="17:17" ht="12.75" customHeight="1" x14ac:dyDescent="0.25">
      <c r="Q80" s="26"/>
    </row>
    <row r="81" spans="17:17" ht="12.75" customHeight="1" x14ac:dyDescent="0.25">
      <c r="Q81" s="26"/>
    </row>
    <row r="82" spans="17:17" ht="12.75" customHeight="1" x14ac:dyDescent="0.25">
      <c r="Q82" s="26"/>
    </row>
    <row r="83" spans="17:17" ht="12.75" customHeight="1" x14ac:dyDescent="0.25">
      <c r="Q83" s="26"/>
    </row>
    <row r="84" spans="17:17" ht="12.75" customHeight="1" x14ac:dyDescent="0.25">
      <c r="Q84" s="26"/>
    </row>
    <row r="85" spans="17:17" ht="12.75" customHeight="1" x14ac:dyDescent="0.25">
      <c r="Q85" s="26"/>
    </row>
    <row r="86" spans="17:17" ht="12.75" customHeight="1" x14ac:dyDescent="0.25">
      <c r="Q86" s="26"/>
    </row>
    <row r="87" spans="17:17" ht="12.75" customHeight="1" x14ac:dyDescent="0.25">
      <c r="Q87" s="26"/>
    </row>
    <row r="88" spans="17:17" ht="12.75" customHeight="1" x14ac:dyDescent="0.25">
      <c r="Q88" s="26"/>
    </row>
    <row r="89" spans="17:17" ht="12.75" customHeight="1" x14ac:dyDescent="0.25">
      <c r="Q89" s="26"/>
    </row>
    <row r="90" spans="17:17" ht="12.75" customHeight="1" x14ac:dyDescent="0.25">
      <c r="Q90" s="26"/>
    </row>
    <row r="91" spans="17:17" ht="12.75" customHeight="1" x14ac:dyDescent="0.25">
      <c r="Q91" s="26"/>
    </row>
    <row r="92" spans="17:17" ht="12.75" customHeight="1" x14ac:dyDescent="0.25">
      <c r="Q92" s="26"/>
    </row>
    <row r="93" spans="17:17" ht="12.75" customHeight="1" x14ac:dyDescent="0.25">
      <c r="Q93" s="26"/>
    </row>
    <row r="94" spans="17:17" ht="12.75" customHeight="1" x14ac:dyDescent="0.25">
      <c r="Q94" s="26"/>
    </row>
    <row r="95" spans="17:17" ht="12.75" customHeight="1" x14ac:dyDescent="0.25">
      <c r="Q95" s="26"/>
    </row>
    <row r="96" spans="17:17" ht="12.75" customHeight="1" x14ac:dyDescent="0.25">
      <c r="Q96" s="26"/>
    </row>
    <row r="97" spans="17:17" ht="12.75" customHeight="1" x14ac:dyDescent="0.25">
      <c r="Q97" s="26"/>
    </row>
    <row r="98" spans="17:17" ht="12.75" customHeight="1" x14ac:dyDescent="0.25">
      <c r="Q98" s="26"/>
    </row>
    <row r="99" spans="17:17" ht="12.75" customHeight="1" x14ac:dyDescent="0.25">
      <c r="Q99" s="26"/>
    </row>
    <row r="100" spans="17:17" ht="12.75" customHeight="1" x14ac:dyDescent="0.25">
      <c r="Q100" s="26"/>
    </row>
    <row r="101" spans="17:17" ht="12.75" customHeight="1" x14ac:dyDescent="0.25">
      <c r="Q101" s="26"/>
    </row>
    <row r="102" spans="17:17" ht="12.75" customHeight="1" x14ac:dyDescent="0.25">
      <c r="Q102" s="26"/>
    </row>
    <row r="103" spans="17:17" ht="12.75" customHeight="1" x14ac:dyDescent="0.25">
      <c r="Q103" s="26"/>
    </row>
    <row r="104" spans="17:17" ht="12.75" customHeight="1" x14ac:dyDescent="0.25">
      <c r="Q104" s="26"/>
    </row>
    <row r="105" spans="17:17" ht="12.75" customHeight="1" x14ac:dyDescent="0.25">
      <c r="Q105" s="26"/>
    </row>
    <row r="106" spans="17:17" ht="12.75" customHeight="1" x14ac:dyDescent="0.25">
      <c r="Q106" s="26"/>
    </row>
    <row r="107" spans="17:17" ht="12.75" customHeight="1" x14ac:dyDescent="0.25">
      <c r="Q107" s="26"/>
    </row>
    <row r="108" spans="17:17" ht="12.75" customHeight="1" x14ac:dyDescent="0.25">
      <c r="Q108" s="26"/>
    </row>
    <row r="109" spans="17:17" ht="12.75" customHeight="1" x14ac:dyDescent="0.25">
      <c r="Q109" s="26"/>
    </row>
    <row r="110" spans="17:17" ht="12.75" customHeight="1" x14ac:dyDescent="0.25">
      <c r="Q110" s="26"/>
    </row>
    <row r="111" spans="17:17" ht="12.75" customHeight="1" x14ac:dyDescent="0.25">
      <c r="Q111" s="26"/>
    </row>
    <row r="112" spans="17:17" ht="12.75" customHeight="1" x14ac:dyDescent="0.25">
      <c r="Q112" s="26"/>
    </row>
    <row r="113" spans="17:17" ht="12.75" customHeight="1" x14ac:dyDescent="0.25">
      <c r="Q113" s="26"/>
    </row>
    <row r="114" spans="17:17" ht="12.75" customHeight="1" x14ac:dyDescent="0.25">
      <c r="Q114" s="26"/>
    </row>
    <row r="115" spans="17:17" ht="12.75" customHeight="1" x14ac:dyDescent="0.25">
      <c r="Q115" s="26"/>
    </row>
    <row r="116" spans="17:17" ht="12.75" customHeight="1" x14ac:dyDescent="0.25">
      <c r="Q116" s="26"/>
    </row>
    <row r="117" spans="17:17" ht="12.75" customHeight="1" x14ac:dyDescent="0.25">
      <c r="Q117" s="26"/>
    </row>
    <row r="118" spans="17:17" ht="12.75" customHeight="1" x14ac:dyDescent="0.25">
      <c r="Q118" s="26"/>
    </row>
    <row r="119" spans="17:17" ht="12.75" customHeight="1" x14ac:dyDescent="0.25">
      <c r="Q119" s="26"/>
    </row>
    <row r="120" spans="17:17" ht="12.75" customHeight="1" x14ac:dyDescent="0.25">
      <c r="Q120" s="26"/>
    </row>
    <row r="121" spans="17:17" ht="12.75" customHeight="1" x14ac:dyDescent="0.25">
      <c r="Q121" s="26"/>
    </row>
    <row r="122" spans="17:17" ht="12.75" customHeight="1" x14ac:dyDescent="0.25">
      <c r="Q122" s="26"/>
    </row>
    <row r="123" spans="17:17" ht="12.75" customHeight="1" x14ac:dyDescent="0.25">
      <c r="Q123" s="26"/>
    </row>
    <row r="124" spans="17:17" ht="12.75" customHeight="1" x14ac:dyDescent="0.25">
      <c r="Q124" s="26"/>
    </row>
    <row r="125" spans="17:17" ht="12.75" customHeight="1" x14ac:dyDescent="0.25">
      <c r="Q125" s="26"/>
    </row>
    <row r="126" spans="17:17" ht="12.75" customHeight="1" x14ac:dyDescent="0.25">
      <c r="Q126" s="26"/>
    </row>
    <row r="127" spans="17:17" ht="12.75" customHeight="1" x14ac:dyDescent="0.25">
      <c r="Q127" s="26"/>
    </row>
    <row r="128" spans="17:17" ht="12.75" customHeight="1" x14ac:dyDescent="0.25">
      <c r="Q128" s="26"/>
    </row>
    <row r="129" spans="17:17" ht="12.75" customHeight="1" x14ac:dyDescent="0.25">
      <c r="Q129" s="26"/>
    </row>
    <row r="130" spans="17:17" ht="12.75" customHeight="1" x14ac:dyDescent="0.25">
      <c r="Q130" s="26"/>
    </row>
    <row r="131" spans="17:17" ht="12.75" customHeight="1" x14ac:dyDescent="0.25">
      <c r="Q131" s="26"/>
    </row>
    <row r="132" spans="17:17" ht="12.75" customHeight="1" x14ac:dyDescent="0.25">
      <c r="Q132" s="26"/>
    </row>
    <row r="133" spans="17:17" ht="12.75" customHeight="1" x14ac:dyDescent="0.25">
      <c r="Q133" s="26"/>
    </row>
    <row r="134" spans="17:17" ht="12.75" customHeight="1" x14ac:dyDescent="0.25">
      <c r="Q134" s="26"/>
    </row>
    <row r="135" spans="17:17" ht="12.75" customHeight="1" x14ac:dyDescent="0.25">
      <c r="Q135" s="26"/>
    </row>
    <row r="136" spans="17:17" ht="12.75" customHeight="1" x14ac:dyDescent="0.25">
      <c r="Q136" s="26"/>
    </row>
    <row r="137" spans="17:17" ht="12.75" customHeight="1" x14ac:dyDescent="0.25">
      <c r="Q137" s="26"/>
    </row>
    <row r="138" spans="17:17" ht="12.75" customHeight="1" x14ac:dyDescent="0.25">
      <c r="Q138" s="26"/>
    </row>
    <row r="139" spans="17:17" ht="12.75" customHeight="1" x14ac:dyDescent="0.25">
      <c r="Q139" s="26"/>
    </row>
    <row r="140" spans="17:17" ht="12.75" customHeight="1" x14ac:dyDescent="0.25">
      <c r="Q140" s="26"/>
    </row>
    <row r="141" spans="17:17" ht="12.75" customHeight="1" x14ac:dyDescent="0.25">
      <c r="Q141" s="26"/>
    </row>
    <row r="142" spans="17:17" ht="12.75" customHeight="1" x14ac:dyDescent="0.25">
      <c r="Q142" s="26"/>
    </row>
    <row r="143" spans="17:17" ht="12.75" customHeight="1" x14ac:dyDescent="0.25">
      <c r="Q143" s="26"/>
    </row>
    <row r="144" spans="17:17" ht="12.75" customHeight="1" x14ac:dyDescent="0.25">
      <c r="Q144" s="26"/>
    </row>
    <row r="145" spans="17:17" ht="12.75" customHeight="1" x14ac:dyDescent="0.25">
      <c r="Q145" s="26"/>
    </row>
    <row r="146" spans="17:17" ht="12.75" customHeight="1" x14ac:dyDescent="0.25">
      <c r="Q146" s="26"/>
    </row>
    <row r="147" spans="17:17" ht="12.75" customHeight="1" x14ac:dyDescent="0.25">
      <c r="Q147" s="26"/>
    </row>
    <row r="148" spans="17:17" ht="12.75" customHeight="1" x14ac:dyDescent="0.25">
      <c r="Q148" s="26"/>
    </row>
    <row r="149" spans="17:17" ht="12.75" customHeight="1" x14ac:dyDescent="0.25">
      <c r="Q149" s="26"/>
    </row>
    <row r="150" spans="17:17" ht="12.75" customHeight="1" x14ac:dyDescent="0.25">
      <c r="Q150" s="26"/>
    </row>
    <row r="151" spans="17:17" ht="12.75" customHeight="1" x14ac:dyDescent="0.25">
      <c r="Q151" s="26"/>
    </row>
    <row r="152" spans="17:17" ht="12.75" customHeight="1" x14ac:dyDescent="0.25">
      <c r="Q152" s="26"/>
    </row>
    <row r="153" spans="17:17" ht="12.75" customHeight="1" x14ac:dyDescent="0.25">
      <c r="Q153" s="26"/>
    </row>
    <row r="154" spans="17:17" ht="12.75" customHeight="1" x14ac:dyDescent="0.25">
      <c r="Q154" s="26"/>
    </row>
    <row r="155" spans="17:17" ht="12.75" customHeight="1" x14ac:dyDescent="0.25">
      <c r="Q155" s="26"/>
    </row>
    <row r="156" spans="17:17" ht="12.75" customHeight="1" x14ac:dyDescent="0.25">
      <c r="Q156" s="26"/>
    </row>
    <row r="157" spans="17:17" ht="12.75" customHeight="1" x14ac:dyDescent="0.25">
      <c r="Q157" s="26"/>
    </row>
    <row r="158" spans="17:17" ht="12.75" customHeight="1" x14ac:dyDescent="0.25">
      <c r="Q158" s="26"/>
    </row>
    <row r="159" spans="17:17" ht="12.75" customHeight="1" x14ac:dyDescent="0.25">
      <c r="Q159" s="26"/>
    </row>
    <row r="160" spans="17:17" ht="12.75" customHeight="1" x14ac:dyDescent="0.25">
      <c r="Q160" s="26"/>
    </row>
    <row r="161" spans="17:17" ht="12.75" customHeight="1" x14ac:dyDescent="0.25">
      <c r="Q161" s="26"/>
    </row>
    <row r="162" spans="17:17" ht="12.75" customHeight="1" x14ac:dyDescent="0.25">
      <c r="Q162" s="26"/>
    </row>
    <row r="163" spans="17:17" ht="12.75" customHeight="1" x14ac:dyDescent="0.25">
      <c r="Q163" s="26"/>
    </row>
    <row r="164" spans="17:17" ht="12.75" customHeight="1" x14ac:dyDescent="0.25">
      <c r="Q164" s="26"/>
    </row>
    <row r="165" spans="17:17" ht="12.75" customHeight="1" x14ac:dyDescent="0.25">
      <c r="Q165" s="26"/>
    </row>
    <row r="166" spans="17:17" ht="12.75" customHeight="1" x14ac:dyDescent="0.25">
      <c r="Q166" s="26"/>
    </row>
    <row r="167" spans="17:17" ht="12.75" customHeight="1" x14ac:dyDescent="0.25">
      <c r="Q167" s="26"/>
    </row>
    <row r="168" spans="17:17" ht="12.75" customHeight="1" x14ac:dyDescent="0.25">
      <c r="Q168" s="26"/>
    </row>
    <row r="169" spans="17:17" ht="12.75" customHeight="1" x14ac:dyDescent="0.25">
      <c r="Q169" s="26"/>
    </row>
    <row r="170" spans="17:17" ht="12.75" customHeight="1" x14ac:dyDescent="0.25">
      <c r="Q170" s="26"/>
    </row>
    <row r="171" spans="17:17" ht="12.75" customHeight="1" x14ac:dyDescent="0.25">
      <c r="Q171" s="26"/>
    </row>
    <row r="172" spans="17:17" ht="12.75" customHeight="1" x14ac:dyDescent="0.25">
      <c r="Q172" s="26"/>
    </row>
    <row r="173" spans="17:17" ht="12.75" customHeight="1" x14ac:dyDescent="0.25">
      <c r="Q173" s="26"/>
    </row>
    <row r="174" spans="17:17" ht="12.75" customHeight="1" x14ac:dyDescent="0.25">
      <c r="Q174" s="26"/>
    </row>
    <row r="175" spans="17:17" ht="12.75" customHeight="1" x14ac:dyDescent="0.25">
      <c r="Q175" s="26"/>
    </row>
    <row r="176" spans="17:17" ht="12.75" customHeight="1" x14ac:dyDescent="0.25">
      <c r="Q176" s="26"/>
    </row>
    <row r="177" spans="17:17" ht="12.75" customHeight="1" x14ac:dyDescent="0.25">
      <c r="Q177" s="26"/>
    </row>
    <row r="178" spans="17:17" ht="12.75" customHeight="1" x14ac:dyDescent="0.25">
      <c r="Q178" s="26"/>
    </row>
    <row r="179" spans="17:17" ht="12.75" customHeight="1" x14ac:dyDescent="0.25">
      <c r="Q179" s="26"/>
    </row>
    <row r="180" spans="17:17" ht="12.75" customHeight="1" x14ac:dyDescent="0.25">
      <c r="Q180" s="26"/>
    </row>
    <row r="181" spans="17:17" ht="12.75" customHeight="1" x14ac:dyDescent="0.25">
      <c r="Q181" s="26"/>
    </row>
    <row r="182" spans="17:17" ht="12.75" customHeight="1" x14ac:dyDescent="0.25">
      <c r="Q182" s="26"/>
    </row>
    <row r="183" spans="17:17" ht="12.75" customHeight="1" x14ac:dyDescent="0.25">
      <c r="Q183" s="26"/>
    </row>
    <row r="184" spans="17:17" ht="12.75" customHeight="1" x14ac:dyDescent="0.25">
      <c r="Q184" s="26"/>
    </row>
    <row r="185" spans="17:17" ht="12.75" customHeight="1" x14ac:dyDescent="0.25">
      <c r="Q185" s="26"/>
    </row>
    <row r="186" spans="17:17" ht="12.75" customHeight="1" x14ac:dyDescent="0.25">
      <c r="Q186" s="26"/>
    </row>
    <row r="187" spans="17:17" ht="12.75" customHeight="1" x14ac:dyDescent="0.25">
      <c r="Q187" s="26"/>
    </row>
    <row r="188" spans="17:17" ht="12.75" customHeight="1" x14ac:dyDescent="0.25">
      <c r="Q188" s="26"/>
    </row>
    <row r="189" spans="17:17" ht="12.75" customHeight="1" x14ac:dyDescent="0.25">
      <c r="Q189" s="26"/>
    </row>
    <row r="190" spans="17:17" ht="12.75" customHeight="1" x14ac:dyDescent="0.25">
      <c r="Q190" s="26"/>
    </row>
    <row r="191" spans="17:17" ht="12.75" customHeight="1" x14ac:dyDescent="0.25">
      <c r="Q191" s="26"/>
    </row>
    <row r="192" spans="17:17" ht="12.75" customHeight="1" x14ac:dyDescent="0.25">
      <c r="Q192" s="26"/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  <row r="212" spans="17:17" ht="12.75" customHeight="1" x14ac:dyDescent="0.25">
      <c r="Q212" s="26"/>
    </row>
    <row r="213" spans="17:17" ht="12.75" customHeight="1" x14ac:dyDescent="0.25">
      <c r="Q213" s="26"/>
    </row>
    <row r="214" spans="17:17" ht="12.75" customHeight="1" x14ac:dyDescent="0.25">
      <c r="Q214" s="26"/>
    </row>
    <row r="215" spans="17:17" ht="12.75" customHeight="1" x14ac:dyDescent="0.25">
      <c r="Q215" s="26"/>
    </row>
    <row r="216" spans="17:17" ht="12.75" customHeight="1" x14ac:dyDescent="0.25">
      <c r="Q216" s="26"/>
    </row>
    <row r="217" spans="17:17" ht="12.75" customHeight="1" x14ac:dyDescent="0.25">
      <c r="Q217" s="26"/>
    </row>
    <row r="218" spans="17:17" ht="12.75" customHeight="1" x14ac:dyDescent="0.25">
      <c r="Q218" s="26"/>
    </row>
    <row r="219" spans="17:17" ht="12.75" customHeight="1" x14ac:dyDescent="0.25">
      <c r="Q219" s="26"/>
    </row>
    <row r="220" spans="17:17" ht="12.75" customHeight="1" x14ac:dyDescent="0.25">
      <c r="Q220" s="26"/>
    </row>
    <row r="221" spans="17:17" ht="12.75" customHeight="1" x14ac:dyDescent="0.25">
      <c r="Q221" s="26"/>
    </row>
    <row r="222" spans="17:17" ht="12.75" customHeight="1" x14ac:dyDescent="0.25">
      <c r="Q222" s="26"/>
    </row>
    <row r="223" spans="17:17" ht="12.75" customHeight="1" x14ac:dyDescent="0.25">
      <c r="Q223" s="26"/>
    </row>
    <row r="224" spans="17:17" ht="12.75" customHeight="1" x14ac:dyDescent="0.25">
      <c r="Q224" s="26"/>
    </row>
    <row r="225" spans="17:17" ht="12.75" customHeight="1" x14ac:dyDescent="0.25">
      <c r="Q225" s="26"/>
    </row>
    <row r="226" spans="17:17" ht="12.75" customHeight="1" x14ac:dyDescent="0.25">
      <c r="Q226" s="26"/>
    </row>
    <row r="227" spans="17:17" ht="12.75" customHeight="1" x14ac:dyDescent="0.25">
      <c r="Q227" s="26"/>
    </row>
    <row r="228" spans="17:17" ht="12.75" customHeight="1" x14ac:dyDescent="0.25">
      <c r="Q228" s="26"/>
    </row>
    <row r="229" spans="17:17" ht="12.75" customHeight="1" x14ac:dyDescent="0.25">
      <c r="Q229" s="26"/>
    </row>
    <row r="230" spans="17:17" ht="12.75" customHeight="1" x14ac:dyDescent="0.25">
      <c r="Q230" s="26"/>
    </row>
    <row r="231" spans="17:17" ht="12.75" customHeight="1" x14ac:dyDescent="0.25">
      <c r="Q231" s="26"/>
    </row>
    <row r="232" spans="17:17" ht="12.75" customHeight="1" x14ac:dyDescent="0.25">
      <c r="Q232" s="26"/>
    </row>
    <row r="233" spans="17:17" ht="12.75" customHeight="1" x14ac:dyDescent="0.25">
      <c r="Q233" s="26"/>
    </row>
    <row r="234" spans="17:17" ht="12.75" customHeight="1" x14ac:dyDescent="0.25">
      <c r="Q234" s="26"/>
    </row>
    <row r="235" spans="17:17" ht="12.75" customHeight="1" x14ac:dyDescent="0.25">
      <c r="Q235" s="26"/>
    </row>
    <row r="236" spans="17:17" ht="12.75" customHeight="1" x14ac:dyDescent="0.25">
      <c r="Q236" s="26"/>
    </row>
    <row r="237" spans="17:17" ht="12.75" customHeight="1" x14ac:dyDescent="0.25">
      <c r="Q237" s="26"/>
    </row>
    <row r="238" spans="17:17" ht="12.75" customHeight="1" x14ac:dyDescent="0.25">
      <c r="Q238" s="26"/>
    </row>
    <row r="239" spans="17:17" ht="12.75" customHeight="1" x14ac:dyDescent="0.25">
      <c r="Q239" s="26"/>
    </row>
    <row r="240" spans="17:17" ht="12.75" customHeight="1" x14ac:dyDescent="0.25">
      <c r="Q240" s="26"/>
    </row>
    <row r="241" spans="17:17" ht="12.75" customHeight="1" x14ac:dyDescent="0.25">
      <c r="Q241" s="26"/>
    </row>
    <row r="242" spans="17:17" ht="12.75" customHeight="1" x14ac:dyDescent="0.25">
      <c r="Q242" s="26"/>
    </row>
    <row r="243" spans="17:17" ht="12.75" customHeight="1" x14ac:dyDescent="0.25">
      <c r="Q243" s="26"/>
    </row>
    <row r="244" spans="17:17" ht="12.75" customHeight="1" x14ac:dyDescent="0.25">
      <c r="Q244" s="26"/>
    </row>
    <row r="245" spans="17:17" ht="12.75" customHeight="1" x14ac:dyDescent="0.25">
      <c r="Q245" s="26"/>
    </row>
    <row r="246" spans="17:17" ht="12.75" customHeight="1" x14ac:dyDescent="0.25">
      <c r="Q246" s="26"/>
    </row>
    <row r="247" spans="17:17" ht="12.75" customHeight="1" x14ac:dyDescent="0.25">
      <c r="Q247" s="26"/>
    </row>
    <row r="248" spans="17:17" ht="12.75" customHeight="1" x14ac:dyDescent="0.25">
      <c r="Q248" s="26"/>
    </row>
    <row r="249" spans="17:17" ht="12.75" customHeight="1" x14ac:dyDescent="0.25">
      <c r="Q249" s="26"/>
    </row>
    <row r="250" spans="17:17" ht="12.75" customHeight="1" x14ac:dyDescent="0.25">
      <c r="Q250" s="26"/>
    </row>
    <row r="251" spans="17:17" ht="12.75" customHeight="1" x14ac:dyDescent="0.25">
      <c r="Q251" s="26"/>
    </row>
    <row r="252" spans="17:17" ht="12.75" customHeight="1" x14ac:dyDescent="0.25">
      <c r="Q252" s="26"/>
    </row>
    <row r="253" spans="17:17" ht="12.75" customHeight="1" x14ac:dyDescent="0.25">
      <c r="Q253" s="26"/>
    </row>
    <row r="254" spans="17:17" ht="12.75" customHeight="1" x14ac:dyDescent="0.25">
      <c r="Q254" s="26"/>
    </row>
    <row r="255" spans="17:17" ht="12.75" customHeight="1" x14ac:dyDescent="0.25">
      <c r="Q255" s="26"/>
    </row>
    <row r="256" spans="17:17" ht="12.75" customHeight="1" x14ac:dyDescent="0.25">
      <c r="Q256" s="26"/>
    </row>
    <row r="257" spans="17:17" ht="12.75" customHeight="1" x14ac:dyDescent="0.25">
      <c r="Q257" s="26"/>
    </row>
    <row r="258" spans="17:17" ht="12.75" customHeight="1" x14ac:dyDescent="0.25">
      <c r="Q258" s="26"/>
    </row>
    <row r="259" spans="17:17" ht="12.75" customHeight="1" x14ac:dyDescent="0.25">
      <c r="Q259" s="26"/>
    </row>
    <row r="260" spans="17:17" ht="12.75" customHeight="1" x14ac:dyDescent="0.25">
      <c r="Q260" s="26"/>
    </row>
    <row r="261" spans="17:17" ht="12.75" customHeight="1" x14ac:dyDescent="0.25">
      <c r="Q261" s="26"/>
    </row>
    <row r="262" spans="17:17" ht="12.75" customHeight="1" x14ac:dyDescent="0.25">
      <c r="Q262" s="26"/>
    </row>
    <row r="263" spans="17:17" ht="12.75" customHeight="1" x14ac:dyDescent="0.25">
      <c r="Q263" s="26"/>
    </row>
    <row r="264" spans="17:17" ht="12.75" customHeight="1" x14ac:dyDescent="0.25">
      <c r="Q264" s="26"/>
    </row>
    <row r="265" spans="17:17" ht="12.75" customHeight="1" x14ac:dyDescent="0.25">
      <c r="Q265" s="26"/>
    </row>
    <row r="266" spans="17:17" ht="12.75" customHeight="1" x14ac:dyDescent="0.25">
      <c r="Q266" s="26"/>
    </row>
    <row r="267" spans="17:17" ht="12.75" customHeight="1" x14ac:dyDescent="0.25">
      <c r="Q267" s="26"/>
    </row>
    <row r="268" spans="17:17" ht="12.75" customHeight="1" x14ac:dyDescent="0.25">
      <c r="Q268" s="26"/>
    </row>
    <row r="269" spans="17:17" ht="12.75" customHeight="1" x14ac:dyDescent="0.25">
      <c r="Q269" s="26"/>
    </row>
    <row r="270" spans="17:17" ht="12.75" customHeight="1" x14ac:dyDescent="0.25">
      <c r="Q270" s="26"/>
    </row>
    <row r="271" spans="17:17" ht="12.75" customHeight="1" x14ac:dyDescent="0.25">
      <c r="Q271" s="26"/>
    </row>
    <row r="272" spans="17:17" ht="12.75" customHeight="1" x14ac:dyDescent="0.25">
      <c r="Q272" s="26"/>
    </row>
    <row r="273" spans="17:17" ht="12.75" customHeight="1" x14ac:dyDescent="0.25">
      <c r="Q273" s="26"/>
    </row>
    <row r="274" spans="17:17" ht="12.75" customHeight="1" x14ac:dyDescent="0.25">
      <c r="Q274" s="26"/>
    </row>
    <row r="275" spans="17:17" ht="12.75" customHeight="1" x14ac:dyDescent="0.25">
      <c r="Q275" s="26"/>
    </row>
    <row r="276" spans="17:17" ht="12.75" customHeight="1" x14ac:dyDescent="0.25">
      <c r="Q276" s="26"/>
    </row>
    <row r="277" spans="17:17" ht="12.75" customHeight="1" x14ac:dyDescent="0.25">
      <c r="Q277" s="26"/>
    </row>
    <row r="278" spans="17:17" ht="12.75" customHeight="1" x14ac:dyDescent="0.25">
      <c r="Q278" s="26"/>
    </row>
    <row r="279" spans="17:17" ht="12.75" customHeight="1" x14ac:dyDescent="0.25">
      <c r="Q279" s="26"/>
    </row>
    <row r="280" spans="17:17" ht="12.75" customHeight="1" x14ac:dyDescent="0.25">
      <c r="Q280" s="26"/>
    </row>
    <row r="281" spans="17:17" ht="12.75" customHeight="1" x14ac:dyDescent="0.25">
      <c r="Q281" s="26"/>
    </row>
    <row r="282" spans="17:17" ht="12.75" customHeight="1" x14ac:dyDescent="0.25">
      <c r="Q282" s="26"/>
    </row>
    <row r="283" spans="17:17" ht="12.75" customHeight="1" x14ac:dyDescent="0.25">
      <c r="Q283" s="26"/>
    </row>
    <row r="284" spans="17:17" ht="12.75" customHeight="1" x14ac:dyDescent="0.25">
      <c r="Q284" s="26"/>
    </row>
    <row r="285" spans="17:17" ht="12.75" customHeight="1" x14ac:dyDescent="0.25">
      <c r="Q285" s="26"/>
    </row>
    <row r="286" spans="17:17" ht="12.75" customHeight="1" x14ac:dyDescent="0.25">
      <c r="Q286" s="26"/>
    </row>
    <row r="287" spans="17:17" ht="12.75" customHeight="1" x14ac:dyDescent="0.25">
      <c r="Q287" s="26"/>
    </row>
    <row r="288" spans="17:17" ht="12.75" customHeight="1" x14ac:dyDescent="0.25">
      <c r="Q288" s="26"/>
    </row>
    <row r="289" spans="17:17" ht="12.75" customHeight="1" x14ac:dyDescent="0.25">
      <c r="Q289" s="26"/>
    </row>
    <row r="290" spans="17:17" ht="12.75" customHeight="1" x14ac:dyDescent="0.25">
      <c r="Q290" s="26"/>
    </row>
    <row r="291" spans="17:17" ht="12.75" customHeight="1" x14ac:dyDescent="0.25">
      <c r="Q291" s="26"/>
    </row>
    <row r="292" spans="17:17" ht="12.75" customHeight="1" x14ac:dyDescent="0.25">
      <c r="Q292" s="26"/>
    </row>
    <row r="293" spans="17:17" ht="12.75" customHeight="1" x14ac:dyDescent="0.25">
      <c r="Q293" s="26"/>
    </row>
    <row r="294" spans="17:17" ht="12.75" customHeight="1" x14ac:dyDescent="0.25">
      <c r="Q294" s="26"/>
    </row>
    <row r="295" spans="17:17" ht="12.75" customHeight="1" x14ac:dyDescent="0.25">
      <c r="Q295" s="26"/>
    </row>
    <row r="296" spans="17:17" ht="12.75" customHeight="1" x14ac:dyDescent="0.25">
      <c r="Q296" s="26"/>
    </row>
    <row r="297" spans="17:17" ht="12.75" customHeight="1" x14ac:dyDescent="0.25">
      <c r="Q297" s="26"/>
    </row>
    <row r="298" spans="17:17" ht="12.75" customHeight="1" x14ac:dyDescent="0.25">
      <c r="Q298" s="26"/>
    </row>
    <row r="299" spans="17:17" ht="12.75" customHeight="1" x14ac:dyDescent="0.25">
      <c r="Q299" s="26"/>
    </row>
    <row r="300" spans="17:17" ht="12.75" customHeight="1" x14ac:dyDescent="0.25">
      <c r="Q300" s="26"/>
    </row>
    <row r="301" spans="17:17" ht="12.75" customHeight="1" x14ac:dyDescent="0.25">
      <c r="Q301" s="26"/>
    </row>
    <row r="302" spans="17:17" ht="12.75" customHeight="1" x14ac:dyDescent="0.25">
      <c r="Q302" s="26"/>
    </row>
    <row r="303" spans="17:17" ht="12.75" customHeight="1" x14ac:dyDescent="0.25">
      <c r="Q303" s="26"/>
    </row>
    <row r="304" spans="17:17" ht="12.75" customHeight="1" x14ac:dyDescent="0.25">
      <c r="Q304" s="26"/>
    </row>
    <row r="305" spans="17:17" ht="12.75" customHeight="1" x14ac:dyDescent="0.25">
      <c r="Q305" s="26"/>
    </row>
    <row r="306" spans="17:17" ht="12.75" customHeight="1" x14ac:dyDescent="0.25">
      <c r="Q306" s="26"/>
    </row>
    <row r="307" spans="17:17" ht="12.75" customHeight="1" x14ac:dyDescent="0.25">
      <c r="Q307" s="26"/>
    </row>
    <row r="308" spans="17:17" ht="12.75" customHeight="1" x14ac:dyDescent="0.25">
      <c r="Q308" s="26"/>
    </row>
    <row r="309" spans="17:17" ht="12.75" customHeight="1" x14ac:dyDescent="0.25">
      <c r="Q309" s="26"/>
    </row>
    <row r="310" spans="17:17" ht="12.75" customHeight="1" x14ac:dyDescent="0.25">
      <c r="Q310" s="26"/>
    </row>
    <row r="311" spans="17:17" ht="12.75" customHeight="1" x14ac:dyDescent="0.25">
      <c r="Q311" s="26"/>
    </row>
    <row r="312" spans="17:17" ht="12.75" customHeight="1" x14ac:dyDescent="0.25">
      <c r="Q312" s="26"/>
    </row>
    <row r="313" spans="17:17" ht="12.75" customHeight="1" x14ac:dyDescent="0.25">
      <c r="Q313" s="26"/>
    </row>
    <row r="314" spans="17:17" ht="12.75" customHeight="1" x14ac:dyDescent="0.25">
      <c r="Q314" s="26"/>
    </row>
    <row r="315" spans="17:17" ht="12.75" customHeight="1" x14ac:dyDescent="0.25">
      <c r="Q315" s="26"/>
    </row>
    <row r="316" spans="17:17" ht="12.75" customHeight="1" x14ac:dyDescent="0.25">
      <c r="Q316" s="26"/>
    </row>
    <row r="317" spans="17:17" ht="12.75" customHeight="1" x14ac:dyDescent="0.25">
      <c r="Q317" s="26"/>
    </row>
    <row r="318" spans="17:17" ht="12.75" customHeight="1" x14ac:dyDescent="0.25">
      <c r="Q318" s="26"/>
    </row>
    <row r="319" spans="17:17" ht="12.75" customHeight="1" x14ac:dyDescent="0.25">
      <c r="Q319" s="26"/>
    </row>
    <row r="320" spans="17:17" ht="12.75" customHeight="1" x14ac:dyDescent="0.25">
      <c r="Q320" s="26"/>
    </row>
    <row r="321" spans="17:17" ht="12.75" customHeight="1" x14ac:dyDescent="0.25">
      <c r="Q321" s="26"/>
    </row>
    <row r="322" spans="17:17" ht="12.75" customHeight="1" x14ac:dyDescent="0.25">
      <c r="Q322" s="26"/>
    </row>
    <row r="323" spans="17:17" ht="12.75" customHeight="1" x14ac:dyDescent="0.25">
      <c r="Q323" s="26"/>
    </row>
    <row r="324" spans="17:17" ht="12.75" customHeight="1" x14ac:dyDescent="0.25">
      <c r="Q324" s="26"/>
    </row>
    <row r="325" spans="17:17" ht="12.75" customHeight="1" x14ac:dyDescent="0.25">
      <c r="Q325" s="26"/>
    </row>
    <row r="326" spans="17:17" ht="12.75" customHeight="1" x14ac:dyDescent="0.25">
      <c r="Q326" s="26"/>
    </row>
    <row r="327" spans="17:17" ht="12.75" customHeight="1" x14ac:dyDescent="0.25">
      <c r="Q327" s="26"/>
    </row>
    <row r="328" spans="17:17" ht="12.75" customHeight="1" x14ac:dyDescent="0.25">
      <c r="Q328" s="26"/>
    </row>
    <row r="329" spans="17:17" ht="12.75" customHeight="1" x14ac:dyDescent="0.25">
      <c r="Q329" s="26"/>
    </row>
    <row r="330" spans="17:17" ht="12.75" customHeight="1" x14ac:dyDescent="0.25">
      <c r="Q330" s="26"/>
    </row>
    <row r="331" spans="17:17" ht="12.75" customHeight="1" x14ac:dyDescent="0.25">
      <c r="Q331" s="26"/>
    </row>
    <row r="332" spans="17:17" ht="12.75" customHeight="1" x14ac:dyDescent="0.25">
      <c r="Q332" s="26"/>
    </row>
    <row r="333" spans="17:17" ht="12.75" customHeight="1" x14ac:dyDescent="0.25">
      <c r="Q333" s="26"/>
    </row>
    <row r="334" spans="17:17" ht="12.75" customHeight="1" x14ac:dyDescent="0.25">
      <c r="Q334" s="26"/>
    </row>
    <row r="335" spans="17:17" ht="12.75" customHeight="1" x14ac:dyDescent="0.25">
      <c r="Q335" s="26"/>
    </row>
    <row r="336" spans="17:17" ht="12.75" customHeight="1" x14ac:dyDescent="0.25">
      <c r="Q336" s="26"/>
    </row>
    <row r="337" spans="17:17" ht="12.75" customHeight="1" x14ac:dyDescent="0.25">
      <c r="Q337" s="26"/>
    </row>
    <row r="338" spans="17:17" ht="12.75" customHeight="1" x14ac:dyDescent="0.25">
      <c r="Q338" s="26"/>
    </row>
    <row r="339" spans="17:17" ht="12.75" customHeight="1" x14ac:dyDescent="0.25">
      <c r="Q339" s="26"/>
    </row>
    <row r="340" spans="17:17" ht="12.75" customHeight="1" x14ac:dyDescent="0.25">
      <c r="Q340" s="26"/>
    </row>
    <row r="341" spans="17:17" ht="12.75" customHeight="1" x14ac:dyDescent="0.25">
      <c r="Q341" s="26"/>
    </row>
    <row r="342" spans="17:17" ht="12.75" customHeight="1" x14ac:dyDescent="0.25">
      <c r="Q342" s="26"/>
    </row>
    <row r="343" spans="17:17" ht="12.75" customHeight="1" x14ac:dyDescent="0.25">
      <c r="Q343" s="26"/>
    </row>
    <row r="344" spans="17:17" ht="12.75" customHeight="1" x14ac:dyDescent="0.25">
      <c r="Q344" s="26"/>
    </row>
    <row r="345" spans="17:17" ht="12.75" customHeight="1" x14ac:dyDescent="0.25">
      <c r="Q345" s="26"/>
    </row>
    <row r="346" spans="17:17" ht="12.75" customHeight="1" x14ac:dyDescent="0.25">
      <c r="Q346" s="26"/>
    </row>
    <row r="347" spans="17:17" ht="12.75" customHeight="1" x14ac:dyDescent="0.25">
      <c r="Q347" s="26"/>
    </row>
    <row r="348" spans="17:17" ht="12.75" customHeight="1" x14ac:dyDescent="0.25">
      <c r="Q348" s="26"/>
    </row>
    <row r="349" spans="17:17" ht="12.75" customHeight="1" x14ac:dyDescent="0.25">
      <c r="Q349" s="26"/>
    </row>
    <row r="350" spans="17:17" ht="12.75" customHeight="1" x14ac:dyDescent="0.25">
      <c r="Q350" s="26"/>
    </row>
    <row r="351" spans="17:17" ht="12.75" customHeight="1" x14ac:dyDescent="0.25">
      <c r="Q351" s="26"/>
    </row>
    <row r="352" spans="17:17" ht="12.75" customHeight="1" x14ac:dyDescent="0.25">
      <c r="Q352" s="26"/>
    </row>
    <row r="353" spans="17:17" ht="12.75" customHeight="1" x14ac:dyDescent="0.25">
      <c r="Q353" s="26"/>
    </row>
    <row r="354" spans="17:17" ht="12.75" customHeight="1" x14ac:dyDescent="0.25">
      <c r="Q354" s="26"/>
    </row>
    <row r="355" spans="17:17" ht="12.75" customHeight="1" x14ac:dyDescent="0.25">
      <c r="Q355" s="26"/>
    </row>
    <row r="356" spans="17:17" ht="12.75" customHeight="1" x14ac:dyDescent="0.25">
      <c r="Q356" s="26"/>
    </row>
    <row r="357" spans="17:17" ht="12.75" customHeight="1" x14ac:dyDescent="0.25">
      <c r="Q357" s="26"/>
    </row>
    <row r="358" spans="17:17" ht="12.75" customHeight="1" x14ac:dyDescent="0.25">
      <c r="Q358" s="26"/>
    </row>
    <row r="359" spans="17:17" ht="12.75" customHeight="1" x14ac:dyDescent="0.25">
      <c r="Q359" s="26"/>
    </row>
    <row r="360" spans="17:17" ht="12.75" customHeight="1" x14ac:dyDescent="0.25">
      <c r="Q360" s="26"/>
    </row>
    <row r="361" spans="17:17" ht="12.75" customHeight="1" x14ac:dyDescent="0.25">
      <c r="Q361" s="26"/>
    </row>
    <row r="362" spans="17:17" ht="12.75" customHeight="1" x14ac:dyDescent="0.25">
      <c r="Q362" s="26"/>
    </row>
    <row r="363" spans="17:17" ht="12.75" customHeight="1" x14ac:dyDescent="0.25">
      <c r="Q363" s="26"/>
    </row>
    <row r="364" spans="17:17" ht="12.75" customHeight="1" x14ac:dyDescent="0.25">
      <c r="Q364" s="26"/>
    </row>
    <row r="365" spans="17:17" ht="12.75" customHeight="1" x14ac:dyDescent="0.25">
      <c r="Q365" s="26"/>
    </row>
    <row r="366" spans="17:17" ht="12.75" customHeight="1" x14ac:dyDescent="0.25">
      <c r="Q366" s="26"/>
    </row>
    <row r="367" spans="17:17" ht="12.75" customHeight="1" x14ac:dyDescent="0.25">
      <c r="Q367" s="26"/>
    </row>
    <row r="368" spans="17:17" ht="12.75" customHeight="1" x14ac:dyDescent="0.25">
      <c r="Q368" s="26"/>
    </row>
    <row r="369" spans="17:17" ht="12.75" customHeight="1" x14ac:dyDescent="0.25">
      <c r="Q369" s="26"/>
    </row>
    <row r="370" spans="17:17" ht="12.75" customHeight="1" x14ac:dyDescent="0.25">
      <c r="Q370" s="26"/>
    </row>
    <row r="371" spans="17:17" ht="12.75" customHeight="1" x14ac:dyDescent="0.25">
      <c r="Q371" s="26"/>
    </row>
    <row r="372" spans="17:17" ht="12.75" customHeight="1" x14ac:dyDescent="0.25">
      <c r="Q372" s="26"/>
    </row>
    <row r="373" spans="17:17" ht="12.75" customHeight="1" x14ac:dyDescent="0.25">
      <c r="Q373" s="26"/>
    </row>
    <row r="374" spans="17:17" ht="12.75" customHeight="1" x14ac:dyDescent="0.25">
      <c r="Q374" s="26"/>
    </row>
    <row r="375" spans="17:17" ht="12.75" customHeight="1" x14ac:dyDescent="0.25">
      <c r="Q375" s="26"/>
    </row>
    <row r="376" spans="17:17" ht="12.75" customHeight="1" x14ac:dyDescent="0.25">
      <c r="Q376" s="26"/>
    </row>
    <row r="377" spans="17:17" ht="12.75" customHeight="1" x14ac:dyDescent="0.25">
      <c r="Q377" s="26"/>
    </row>
    <row r="378" spans="17:17" ht="12.75" customHeight="1" x14ac:dyDescent="0.25">
      <c r="Q378" s="26"/>
    </row>
    <row r="379" spans="17:17" ht="12.75" customHeight="1" x14ac:dyDescent="0.25">
      <c r="Q379" s="26"/>
    </row>
    <row r="380" spans="17:17" ht="12.75" customHeight="1" x14ac:dyDescent="0.25">
      <c r="Q380" s="26"/>
    </row>
    <row r="381" spans="17:17" ht="12.75" customHeight="1" x14ac:dyDescent="0.25">
      <c r="Q381" s="26"/>
    </row>
    <row r="382" spans="17:17" ht="12.75" customHeight="1" x14ac:dyDescent="0.25">
      <c r="Q382" s="26"/>
    </row>
    <row r="383" spans="17:17" ht="12.75" customHeight="1" x14ac:dyDescent="0.25">
      <c r="Q383" s="26"/>
    </row>
    <row r="384" spans="17:17" ht="12.75" customHeight="1" x14ac:dyDescent="0.25">
      <c r="Q384" s="26"/>
    </row>
    <row r="385" spans="17:17" ht="12.75" customHeight="1" x14ac:dyDescent="0.25">
      <c r="Q385" s="26"/>
    </row>
    <row r="386" spans="17:17" ht="12.75" customHeight="1" x14ac:dyDescent="0.25">
      <c r="Q386" s="26"/>
    </row>
    <row r="387" spans="17:17" ht="12.75" customHeight="1" x14ac:dyDescent="0.25">
      <c r="Q387" s="26"/>
    </row>
    <row r="388" spans="17:17" ht="12.75" customHeight="1" x14ac:dyDescent="0.25">
      <c r="Q388" s="26"/>
    </row>
    <row r="389" spans="17:17" ht="12.75" customHeight="1" x14ac:dyDescent="0.25">
      <c r="Q389" s="26"/>
    </row>
    <row r="390" spans="17:17" ht="12.75" customHeight="1" x14ac:dyDescent="0.25">
      <c r="Q390" s="26"/>
    </row>
    <row r="391" spans="17:17" ht="12.75" customHeight="1" x14ac:dyDescent="0.25">
      <c r="Q391" s="26"/>
    </row>
    <row r="392" spans="17:17" ht="12.75" customHeight="1" x14ac:dyDescent="0.25">
      <c r="Q392" s="26"/>
    </row>
    <row r="393" spans="17:17" ht="12.75" customHeight="1" x14ac:dyDescent="0.25">
      <c r="Q393" s="26"/>
    </row>
    <row r="394" spans="17:17" ht="12.75" customHeight="1" x14ac:dyDescent="0.25">
      <c r="Q394" s="26"/>
    </row>
    <row r="395" spans="17:17" ht="12.75" customHeight="1" x14ac:dyDescent="0.25">
      <c r="Q395" s="26"/>
    </row>
    <row r="396" spans="17:17" ht="12.75" customHeight="1" x14ac:dyDescent="0.25">
      <c r="Q396" s="26"/>
    </row>
    <row r="397" spans="17:17" ht="12.75" customHeight="1" x14ac:dyDescent="0.25">
      <c r="Q397" s="26"/>
    </row>
    <row r="398" spans="17:17" ht="12.75" customHeight="1" x14ac:dyDescent="0.25">
      <c r="Q398" s="26"/>
    </row>
    <row r="399" spans="17:17" ht="12.75" customHeight="1" x14ac:dyDescent="0.25">
      <c r="Q399" s="26"/>
    </row>
    <row r="400" spans="17:17" ht="12.75" customHeight="1" x14ac:dyDescent="0.25">
      <c r="Q400" s="26"/>
    </row>
    <row r="401" spans="17:17" ht="12.75" customHeight="1" x14ac:dyDescent="0.25">
      <c r="Q401" s="26"/>
    </row>
    <row r="402" spans="17:17" ht="12.75" customHeight="1" x14ac:dyDescent="0.25">
      <c r="Q402" s="26"/>
    </row>
    <row r="403" spans="17:17" ht="12.75" customHeight="1" x14ac:dyDescent="0.25">
      <c r="Q403" s="26"/>
    </row>
    <row r="404" spans="17:17" ht="12.75" customHeight="1" x14ac:dyDescent="0.25">
      <c r="Q404" s="26"/>
    </row>
    <row r="405" spans="17:17" ht="12.75" customHeight="1" x14ac:dyDescent="0.25">
      <c r="Q405" s="26"/>
    </row>
    <row r="406" spans="17:17" ht="12.75" customHeight="1" x14ac:dyDescent="0.25">
      <c r="Q406" s="26"/>
    </row>
    <row r="407" spans="17:17" ht="12.75" customHeight="1" x14ac:dyDescent="0.25">
      <c r="Q407" s="26"/>
    </row>
    <row r="408" spans="17:17" ht="12.75" customHeight="1" x14ac:dyDescent="0.25">
      <c r="Q408" s="26"/>
    </row>
    <row r="409" spans="17:17" ht="12.75" customHeight="1" x14ac:dyDescent="0.25">
      <c r="Q409" s="26"/>
    </row>
    <row r="410" spans="17:17" ht="12.75" customHeight="1" x14ac:dyDescent="0.25">
      <c r="Q410" s="26"/>
    </row>
    <row r="411" spans="17:17" ht="12.75" customHeight="1" x14ac:dyDescent="0.25">
      <c r="Q411" s="26"/>
    </row>
    <row r="412" spans="17:17" ht="12.75" customHeight="1" x14ac:dyDescent="0.25">
      <c r="Q412" s="26"/>
    </row>
    <row r="413" spans="17:17" ht="12.75" customHeight="1" x14ac:dyDescent="0.25">
      <c r="Q413" s="26"/>
    </row>
    <row r="414" spans="17:17" ht="12.75" customHeight="1" x14ac:dyDescent="0.25">
      <c r="Q414" s="26"/>
    </row>
    <row r="415" spans="17:17" ht="12.75" customHeight="1" x14ac:dyDescent="0.25">
      <c r="Q415" s="26"/>
    </row>
    <row r="416" spans="17:17" ht="12.75" customHeight="1" x14ac:dyDescent="0.25">
      <c r="Q416" s="26"/>
    </row>
    <row r="417" spans="17:17" ht="12.75" customHeight="1" x14ac:dyDescent="0.25">
      <c r="Q417" s="26"/>
    </row>
    <row r="418" spans="17:17" ht="12.75" customHeight="1" x14ac:dyDescent="0.25">
      <c r="Q418" s="26"/>
    </row>
    <row r="419" spans="17:17" ht="12.75" customHeight="1" x14ac:dyDescent="0.25">
      <c r="Q419" s="26"/>
    </row>
    <row r="420" spans="17:17" ht="12.75" customHeight="1" x14ac:dyDescent="0.25">
      <c r="Q420" s="26"/>
    </row>
    <row r="421" spans="17:17" ht="12.75" customHeight="1" x14ac:dyDescent="0.25">
      <c r="Q421" s="26"/>
    </row>
    <row r="422" spans="17:17" ht="12.75" customHeight="1" x14ac:dyDescent="0.25">
      <c r="Q422" s="26"/>
    </row>
    <row r="423" spans="17:17" ht="12.75" customHeight="1" x14ac:dyDescent="0.25">
      <c r="Q423" s="26"/>
    </row>
    <row r="424" spans="17:17" ht="12.75" customHeight="1" x14ac:dyDescent="0.25">
      <c r="Q424" s="26"/>
    </row>
    <row r="425" spans="17:17" ht="12.75" customHeight="1" x14ac:dyDescent="0.25">
      <c r="Q425" s="26"/>
    </row>
    <row r="426" spans="17:17" ht="12.75" customHeight="1" x14ac:dyDescent="0.25">
      <c r="Q426" s="26"/>
    </row>
    <row r="427" spans="17:17" ht="12.75" customHeight="1" x14ac:dyDescent="0.25">
      <c r="Q427" s="26"/>
    </row>
    <row r="428" spans="17:17" ht="12.75" customHeight="1" x14ac:dyDescent="0.25">
      <c r="Q428" s="26"/>
    </row>
    <row r="429" spans="17:17" ht="12.75" customHeight="1" x14ac:dyDescent="0.25">
      <c r="Q429" s="26"/>
    </row>
    <row r="430" spans="17:17" ht="12.75" customHeight="1" x14ac:dyDescent="0.25">
      <c r="Q430" s="26"/>
    </row>
    <row r="431" spans="17:17" ht="12.75" customHeight="1" x14ac:dyDescent="0.25">
      <c r="Q431" s="26"/>
    </row>
    <row r="432" spans="17:17" ht="12.75" customHeight="1" x14ac:dyDescent="0.25">
      <c r="Q432" s="26"/>
    </row>
    <row r="433" spans="17:17" ht="12.75" customHeight="1" x14ac:dyDescent="0.25">
      <c r="Q433" s="26"/>
    </row>
    <row r="434" spans="17:17" ht="12.75" customHeight="1" x14ac:dyDescent="0.25">
      <c r="Q434" s="26"/>
    </row>
    <row r="435" spans="17:17" ht="12.75" customHeight="1" x14ac:dyDescent="0.25">
      <c r="Q435" s="26"/>
    </row>
    <row r="436" spans="17:17" ht="12.75" customHeight="1" x14ac:dyDescent="0.25">
      <c r="Q436" s="26"/>
    </row>
    <row r="437" spans="17:17" ht="12.75" customHeight="1" x14ac:dyDescent="0.25">
      <c r="Q437" s="26"/>
    </row>
    <row r="438" spans="17:17" ht="12.75" customHeight="1" x14ac:dyDescent="0.25">
      <c r="Q438" s="26"/>
    </row>
    <row r="439" spans="17:17" ht="12.75" customHeight="1" x14ac:dyDescent="0.25">
      <c r="Q439" s="26"/>
    </row>
    <row r="440" spans="17:17" ht="12.75" customHeight="1" x14ac:dyDescent="0.25">
      <c r="Q440" s="26"/>
    </row>
    <row r="441" spans="17:17" ht="12.75" customHeight="1" x14ac:dyDescent="0.25">
      <c r="Q441" s="26"/>
    </row>
    <row r="442" spans="17:17" ht="12.75" customHeight="1" x14ac:dyDescent="0.25">
      <c r="Q442" s="26"/>
    </row>
    <row r="443" spans="17:17" ht="12.75" customHeight="1" x14ac:dyDescent="0.25">
      <c r="Q443" s="26"/>
    </row>
    <row r="444" spans="17:17" ht="12.75" customHeight="1" x14ac:dyDescent="0.25">
      <c r="Q444" s="26"/>
    </row>
    <row r="445" spans="17:17" ht="12.75" customHeight="1" x14ac:dyDescent="0.25">
      <c r="Q445" s="26"/>
    </row>
    <row r="446" spans="17:17" ht="12.75" customHeight="1" x14ac:dyDescent="0.25">
      <c r="Q446" s="26"/>
    </row>
    <row r="447" spans="17:17" ht="12.75" customHeight="1" x14ac:dyDescent="0.25">
      <c r="Q447" s="26"/>
    </row>
    <row r="448" spans="17:17" ht="12.75" customHeight="1" x14ac:dyDescent="0.25">
      <c r="Q448" s="26"/>
    </row>
    <row r="449" spans="17:17" ht="12.75" customHeight="1" x14ac:dyDescent="0.25">
      <c r="Q449" s="26"/>
    </row>
    <row r="450" spans="17:17" ht="12.75" customHeight="1" x14ac:dyDescent="0.25">
      <c r="Q450" s="26"/>
    </row>
    <row r="451" spans="17:17" ht="12.75" customHeight="1" x14ac:dyDescent="0.25">
      <c r="Q451" s="26"/>
    </row>
    <row r="452" spans="17:17" ht="12.75" customHeight="1" x14ac:dyDescent="0.25">
      <c r="Q452" s="26"/>
    </row>
    <row r="453" spans="17:17" ht="12.75" customHeight="1" x14ac:dyDescent="0.25">
      <c r="Q453" s="26"/>
    </row>
    <row r="454" spans="17:17" ht="12.75" customHeight="1" x14ac:dyDescent="0.25">
      <c r="Q454" s="26"/>
    </row>
    <row r="455" spans="17:17" ht="12.75" customHeight="1" x14ac:dyDescent="0.25">
      <c r="Q455" s="26"/>
    </row>
    <row r="456" spans="17:17" ht="12.75" customHeight="1" x14ac:dyDescent="0.25">
      <c r="Q456" s="26"/>
    </row>
    <row r="457" spans="17:17" ht="12.75" customHeight="1" x14ac:dyDescent="0.25">
      <c r="Q457" s="26"/>
    </row>
    <row r="458" spans="17:17" ht="12.75" customHeight="1" x14ac:dyDescent="0.25">
      <c r="Q458" s="26"/>
    </row>
    <row r="459" spans="17:17" ht="12.75" customHeight="1" x14ac:dyDescent="0.25">
      <c r="Q459" s="26"/>
    </row>
    <row r="460" spans="17:17" ht="12.75" customHeight="1" x14ac:dyDescent="0.25">
      <c r="Q460" s="26"/>
    </row>
    <row r="461" spans="17:17" ht="12.75" customHeight="1" x14ac:dyDescent="0.25">
      <c r="Q461" s="26"/>
    </row>
    <row r="462" spans="17:17" ht="12.75" customHeight="1" x14ac:dyDescent="0.25">
      <c r="Q462" s="26"/>
    </row>
    <row r="463" spans="17:17" ht="12.75" customHeight="1" x14ac:dyDescent="0.25">
      <c r="Q463" s="26"/>
    </row>
    <row r="464" spans="17:17" ht="12.75" customHeight="1" x14ac:dyDescent="0.25">
      <c r="Q464" s="26"/>
    </row>
    <row r="465" spans="17:17" ht="12.75" customHeight="1" x14ac:dyDescent="0.25">
      <c r="Q465" s="26"/>
    </row>
    <row r="466" spans="17:17" ht="12.75" customHeight="1" x14ac:dyDescent="0.25">
      <c r="Q466" s="26"/>
    </row>
    <row r="467" spans="17:17" ht="12.75" customHeight="1" x14ac:dyDescent="0.25">
      <c r="Q467" s="26"/>
    </row>
    <row r="468" spans="17:17" ht="12.75" customHeight="1" x14ac:dyDescent="0.25">
      <c r="Q468" s="26"/>
    </row>
    <row r="469" spans="17:17" ht="12.75" customHeight="1" x14ac:dyDescent="0.25">
      <c r="Q469" s="26"/>
    </row>
    <row r="470" spans="17:17" ht="12.75" customHeight="1" x14ac:dyDescent="0.25">
      <c r="Q470" s="26"/>
    </row>
    <row r="471" spans="17:17" ht="12.75" customHeight="1" x14ac:dyDescent="0.25">
      <c r="Q471" s="26"/>
    </row>
    <row r="472" spans="17:17" ht="12.75" customHeight="1" x14ac:dyDescent="0.25">
      <c r="Q472" s="26"/>
    </row>
    <row r="473" spans="17:17" ht="12.75" customHeight="1" x14ac:dyDescent="0.25">
      <c r="Q473" s="26"/>
    </row>
    <row r="474" spans="17:17" ht="12.75" customHeight="1" x14ac:dyDescent="0.25">
      <c r="Q474" s="26"/>
    </row>
    <row r="475" spans="17:17" ht="12.75" customHeight="1" x14ac:dyDescent="0.25">
      <c r="Q475" s="26"/>
    </row>
    <row r="476" spans="17:17" ht="12.75" customHeight="1" x14ac:dyDescent="0.25">
      <c r="Q476" s="26"/>
    </row>
    <row r="477" spans="17:17" ht="12.75" customHeight="1" x14ac:dyDescent="0.25">
      <c r="Q477" s="26"/>
    </row>
    <row r="478" spans="17:17" ht="12.75" customHeight="1" x14ac:dyDescent="0.25">
      <c r="Q478" s="26"/>
    </row>
    <row r="479" spans="17:17" ht="12.75" customHeight="1" x14ac:dyDescent="0.25">
      <c r="Q479" s="26"/>
    </row>
    <row r="480" spans="17:17" ht="12.75" customHeight="1" x14ac:dyDescent="0.25">
      <c r="Q480" s="26"/>
    </row>
    <row r="481" spans="17:17" ht="12.75" customHeight="1" x14ac:dyDescent="0.25">
      <c r="Q481" s="26"/>
    </row>
    <row r="482" spans="17:17" ht="12.75" customHeight="1" x14ac:dyDescent="0.25">
      <c r="Q482" s="26"/>
    </row>
    <row r="483" spans="17:17" ht="12.75" customHeight="1" x14ac:dyDescent="0.25">
      <c r="Q483" s="26"/>
    </row>
    <row r="484" spans="17:17" ht="12.75" customHeight="1" x14ac:dyDescent="0.25">
      <c r="Q484" s="26"/>
    </row>
    <row r="485" spans="17:17" ht="12.75" customHeight="1" x14ac:dyDescent="0.25">
      <c r="Q485" s="26"/>
    </row>
    <row r="486" spans="17:17" ht="12.75" customHeight="1" x14ac:dyDescent="0.25">
      <c r="Q486" s="26"/>
    </row>
    <row r="487" spans="17:17" ht="12.75" customHeight="1" x14ac:dyDescent="0.25">
      <c r="Q487" s="26"/>
    </row>
    <row r="488" spans="17:17" ht="12.75" customHeight="1" x14ac:dyDescent="0.25">
      <c r="Q488" s="26"/>
    </row>
    <row r="489" spans="17:17" ht="12.75" customHeight="1" x14ac:dyDescent="0.25">
      <c r="Q489" s="26"/>
    </row>
    <row r="490" spans="17:17" ht="12.75" customHeight="1" x14ac:dyDescent="0.25">
      <c r="Q490" s="26"/>
    </row>
    <row r="491" spans="17:17" ht="12.75" customHeight="1" x14ac:dyDescent="0.25">
      <c r="Q491" s="26"/>
    </row>
    <row r="492" spans="17:17" ht="12.75" customHeight="1" x14ac:dyDescent="0.25">
      <c r="Q492" s="26"/>
    </row>
    <row r="493" spans="17:17" ht="12.75" customHeight="1" x14ac:dyDescent="0.25">
      <c r="Q493" s="26"/>
    </row>
    <row r="494" spans="17:17" ht="12.75" customHeight="1" x14ac:dyDescent="0.25">
      <c r="Q494" s="26"/>
    </row>
    <row r="495" spans="17:17" ht="12.75" customHeight="1" x14ac:dyDescent="0.25">
      <c r="Q495" s="26"/>
    </row>
    <row r="496" spans="17:17" ht="12.75" customHeight="1" x14ac:dyDescent="0.25">
      <c r="Q496" s="26"/>
    </row>
    <row r="497" spans="17:17" ht="12.75" customHeight="1" x14ac:dyDescent="0.25">
      <c r="Q497" s="26"/>
    </row>
    <row r="498" spans="17:17" ht="12.75" customHeight="1" x14ac:dyDescent="0.25">
      <c r="Q498" s="26"/>
    </row>
    <row r="499" spans="17:17" ht="12.75" customHeight="1" x14ac:dyDescent="0.25">
      <c r="Q499" s="26"/>
    </row>
    <row r="500" spans="17:17" ht="12.75" customHeight="1" x14ac:dyDescent="0.25">
      <c r="Q500" s="26"/>
    </row>
    <row r="501" spans="17:17" ht="12.75" customHeight="1" x14ac:dyDescent="0.25">
      <c r="Q501" s="26"/>
    </row>
    <row r="502" spans="17:17" ht="12.75" customHeight="1" x14ac:dyDescent="0.25">
      <c r="Q502" s="26"/>
    </row>
    <row r="503" spans="17:17" ht="12.75" customHeight="1" x14ac:dyDescent="0.25">
      <c r="Q503" s="26"/>
    </row>
    <row r="504" spans="17:17" ht="12.75" customHeight="1" x14ac:dyDescent="0.25">
      <c r="Q504" s="26"/>
    </row>
    <row r="505" spans="17:17" ht="12.75" customHeight="1" x14ac:dyDescent="0.25">
      <c r="Q505" s="26"/>
    </row>
    <row r="506" spans="17:17" ht="12.75" customHeight="1" x14ac:dyDescent="0.25">
      <c r="Q506" s="26"/>
    </row>
    <row r="507" spans="17:17" ht="12.75" customHeight="1" x14ac:dyDescent="0.25">
      <c r="Q507" s="26"/>
    </row>
    <row r="508" spans="17:17" ht="12.75" customHeight="1" x14ac:dyDescent="0.25">
      <c r="Q508" s="26"/>
    </row>
    <row r="509" spans="17:17" ht="12.75" customHeight="1" x14ac:dyDescent="0.25">
      <c r="Q509" s="26"/>
    </row>
    <row r="510" spans="17:17" ht="12.75" customHeight="1" x14ac:dyDescent="0.25">
      <c r="Q510" s="26"/>
    </row>
    <row r="511" spans="17:17" ht="12.75" customHeight="1" x14ac:dyDescent="0.25">
      <c r="Q511" s="26"/>
    </row>
    <row r="512" spans="17:17" ht="12.75" customHeight="1" x14ac:dyDescent="0.25">
      <c r="Q512" s="26"/>
    </row>
    <row r="513" spans="17:17" ht="12.75" customHeight="1" x14ac:dyDescent="0.25">
      <c r="Q513" s="26"/>
    </row>
    <row r="514" spans="17:17" ht="12.75" customHeight="1" x14ac:dyDescent="0.25">
      <c r="Q514" s="26"/>
    </row>
    <row r="515" spans="17:17" ht="12.75" customHeight="1" x14ac:dyDescent="0.25">
      <c r="Q515" s="26"/>
    </row>
    <row r="516" spans="17:17" ht="12.75" customHeight="1" x14ac:dyDescent="0.25">
      <c r="Q516" s="26"/>
    </row>
    <row r="517" spans="17:17" ht="12.75" customHeight="1" x14ac:dyDescent="0.25">
      <c r="Q517" s="26"/>
    </row>
    <row r="518" spans="17:17" ht="12.75" customHeight="1" x14ac:dyDescent="0.25">
      <c r="Q518" s="26"/>
    </row>
    <row r="519" spans="17:17" ht="12.75" customHeight="1" x14ac:dyDescent="0.25">
      <c r="Q519" s="26"/>
    </row>
    <row r="520" spans="17:17" ht="12.75" customHeight="1" x14ac:dyDescent="0.25">
      <c r="Q520" s="26"/>
    </row>
    <row r="521" spans="17:17" ht="12.75" customHeight="1" x14ac:dyDescent="0.25">
      <c r="Q521" s="26"/>
    </row>
    <row r="522" spans="17:17" ht="12.75" customHeight="1" x14ac:dyDescent="0.25">
      <c r="Q522" s="26"/>
    </row>
    <row r="523" spans="17:17" ht="12.75" customHeight="1" x14ac:dyDescent="0.25">
      <c r="Q523" s="26"/>
    </row>
    <row r="524" spans="17:17" ht="12.75" customHeight="1" x14ac:dyDescent="0.25">
      <c r="Q524" s="26"/>
    </row>
    <row r="525" spans="17:17" ht="12.75" customHeight="1" x14ac:dyDescent="0.25">
      <c r="Q525" s="26"/>
    </row>
    <row r="526" spans="17:17" ht="12.75" customHeight="1" x14ac:dyDescent="0.25">
      <c r="Q526" s="26"/>
    </row>
    <row r="527" spans="17:17" ht="12.75" customHeight="1" x14ac:dyDescent="0.25">
      <c r="Q527" s="26"/>
    </row>
    <row r="528" spans="17:17" ht="12.75" customHeight="1" x14ac:dyDescent="0.25">
      <c r="Q528" s="26"/>
    </row>
    <row r="529" spans="17:17" ht="12.75" customHeight="1" x14ac:dyDescent="0.25">
      <c r="Q529" s="26"/>
    </row>
    <row r="530" spans="17:17" ht="12.75" customHeight="1" x14ac:dyDescent="0.25">
      <c r="Q530" s="26"/>
    </row>
    <row r="531" spans="17:17" ht="12.75" customHeight="1" x14ac:dyDescent="0.25">
      <c r="Q531" s="26"/>
    </row>
    <row r="532" spans="17:17" ht="12.75" customHeight="1" x14ac:dyDescent="0.25">
      <c r="Q532" s="26"/>
    </row>
    <row r="533" spans="17:17" ht="12.75" customHeight="1" x14ac:dyDescent="0.25">
      <c r="Q533" s="26"/>
    </row>
    <row r="534" spans="17:17" ht="12.75" customHeight="1" x14ac:dyDescent="0.25">
      <c r="Q534" s="26"/>
    </row>
    <row r="535" spans="17:17" ht="12.75" customHeight="1" x14ac:dyDescent="0.25">
      <c r="Q535" s="26"/>
    </row>
    <row r="536" spans="17:17" ht="12.75" customHeight="1" x14ac:dyDescent="0.25">
      <c r="Q536" s="26"/>
    </row>
    <row r="537" spans="17:17" ht="12.75" customHeight="1" x14ac:dyDescent="0.25">
      <c r="Q537" s="26"/>
    </row>
    <row r="538" spans="17:17" ht="12.75" customHeight="1" x14ac:dyDescent="0.25">
      <c r="Q538" s="26"/>
    </row>
    <row r="539" spans="17:17" ht="12.75" customHeight="1" x14ac:dyDescent="0.25">
      <c r="Q539" s="26"/>
    </row>
    <row r="540" spans="17:17" ht="12.75" customHeight="1" x14ac:dyDescent="0.25">
      <c r="Q540" s="26"/>
    </row>
    <row r="541" spans="17:17" ht="12.75" customHeight="1" x14ac:dyDescent="0.25">
      <c r="Q541" s="26"/>
    </row>
    <row r="542" spans="17:17" ht="12.75" customHeight="1" x14ac:dyDescent="0.25">
      <c r="Q542" s="26"/>
    </row>
    <row r="543" spans="17:17" ht="12.75" customHeight="1" x14ac:dyDescent="0.25">
      <c r="Q543" s="26"/>
    </row>
    <row r="544" spans="17:17" ht="12.75" customHeight="1" x14ac:dyDescent="0.25">
      <c r="Q544" s="26"/>
    </row>
    <row r="545" spans="17:17" ht="12.75" customHeight="1" x14ac:dyDescent="0.25">
      <c r="Q545" s="26"/>
    </row>
    <row r="546" spans="17:17" ht="12.75" customHeight="1" x14ac:dyDescent="0.25">
      <c r="Q546" s="26"/>
    </row>
    <row r="547" spans="17:17" ht="12.75" customHeight="1" x14ac:dyDescent="0.25">
      <c r="Q547" s="26"/>
    </row>
    <row r="548" spans="17:17" ht="12.75" customHeight="1" x14ac:dyDescent="0.25">
      <c r="Q548" s="26"/>
    </row>
    <row r="549" spans="17:17" ht="12.75" customHeight="1" x14ac:dyDescent="0.25">
      <c r="Q549" s="26"/>
    </row>
    <row r="550" spans="17:17" ht="12.75" customHeight="1" x14ac:dyDescent="0.25">
      <c r="Q550" s="26"/>
    </row>
    <row r="551" spans="17:17" ht="12.75" customHeight="1" x14ac:dyDescent="0.25">
      <c r="Q551" s="26"/>
    </row>
    <row r="552" spans="17:17" ht="12.75" customHeight="1" x14ac:dyDescent="0.25">
      <c r="Q552" s="26"/>
    </row>
    <row r="553" spans="17:17" ht="12.75" customHeight="1" x14ac:dyDescent="0.25">
      <c r="Q553" s="26"/>
    </row>
    <row r="554" spans="17:17" ht="12.75" customHeight="1" x14ac:dyDescent="0.25">
      <c r="Q554" s="26"/>
    </row>
    <row r="555" spans="17:17" ht="12.75" customHeight="1" x14ac:dyDescent="0.25">
      <c r="Q555" s="26"/>
    </row>
    <row r="556" spans="17:17" ht="12.75" customHeight="1" x14ac:dyDescent="0.25">
      <c r="Q556" s="26"/>
    </row>
    <row r="557" spans="17:17" ht="12.75" customHeight="1" x14ac:dyDescent="0.25">
      <c r="Q557" s="26"/>
    </row>
    <row r="558" spans="17:17" ht="12.75" customHeight="1" x14ac:dyDescent="0.25">
      <c r="Q558" s="26"/>
    </row>
    <row r="559" spans="17:17" ht="12.75" customHeight="1" x14ac:dyDescent="0.25">
      <c r="Q559" s="26"/>
    </row>
    <row r="560" spans="17:17" ht="12.75" customHeight="1" x14ac:dyDescent="0.25">
      <c r="Q560" s="26"/>
    </row>
    <row r="561" spans="17:17" ht="12.75" customHeight="1" x14ac:dyDescent="0.25">
      <c r="Q561" s="26"/>
    </row>
    <row r="562" spans="17:17" ht="12.75" customHeight="1" x14ac:dyDescent="0.25">
      <c r="Q562" s="26"/>
    </row>
    <row r="563" spans="17:17" ht="12.75" customHeight="1" x14ac:dyDescent="0.25">
      <c r="Q563" s="26"/>
    </row>
    <row r="564" spans="17:17" ht="12.75" customHeight="1" x14ac:dyDescent="0.25">
      <c r="Q564" s="26"/>
    </row>
    <row r="565" spans="17:17" ht="12.75" customHeight="1" x14ac:dyDescent="0.25">
      <c r="Q565" s="26"/>
    </row>
    <row r="566" spans="17:17" ht="12.75" customHeight="1" x14ac:dyDescent="0.25">
      <c r="Q566" s="26"/>
    </row>
    <row r="567" spans="17:17" ht="12.75" customHeight="1" x14ac:dyDescent="0.25">
      <c r="Q567" s="26"/>
    </row>
    <row r="568" spans="17:17" ht="12.75" customHeight="1" x14ac:dyDescent="0.25">
      <c r="Q568" s="26"/>
    </row>
    <row r="569" spans="17:17" ht="12.75" customHeight="1" x14ac:dyDescent="0.25">
      <c r="Q569" s="26"/>
    </row>
    <row r="570" spans="17:17" ht="12.75" customHeight="1" x14ac:dyDescent="0.25">
      <c r="Q570" s="26"/>
    </row>
    <row r="571" spans="17:17" ht="12.75" customHeight="1" x14ac:dyDescent="0.25">
      <c r="Q571" s="26"/>
    </row>
    <row r="572" spans="17:17" ht="12.75" customHeight="1" x14ac:dyDescent="0.25">
      <c r="Q572" s="26"/>
    </row>
    <row r="573" spans="17:17" ht="12.75" customHeight="1" x14ac:dyDescent="0.25">
      <c r="Q573" s="26"/>
    </row>
    <row r="574" spans="17:17" ht="12.75" customHeight="1" x14ac:dyDescent="0.25">
      <c r="Q574" s="26"/>
    </row>
    <row r="575" spans="17:17" ht="12.75" customHeight="1" x14ac:dyDescent="0.25">
      <c r="Q575" s="26"/>
    </row>
    <row r="576" spans="17:17" ht="12.75" customHeight="1" x14ac:dyDescent="0.25">
      <c r="Q576" s="26"/>
    </row>
    <row r="577" spans="17:17" ht="12.75" customHeight="1" x14ac:dyDescent="0.25">
      <c r="Q577" s="26"/>
    </row>
    <row r="578" spans="17:17" ht="12.75" customHeight="1" x14ac:dyDescent="0.25">
      <c r="Q578" s="26"/>
    </row>
    <row r="579" spans="17:17" ht="12.75" customHeight="1" x14ac:dyDescent="0.25">
      <c r="Q579" s="26"/>
    </row>
    <row r="580" spans="17:17" ht="12.75" customHeight="1" x14ac:dyDescent="0.25">
      <c r="Q580" s="26"/>
    </row>
    <row r="581" spans="17:17" ht="12.75" customHeight="1" x14ac:dyDescent="0.25">
      <c r="Q581" s="26"/>
    </row>
    <row r="582" spans="17:17" ht="12.75" customHeight="1" x14ac:dyDescent="0.25">
      <c r="Q582" s="26"/>
    </row>
    <row r="583" spans="17:17" ht="12.75" customHeight="1" x14ac:dyDescent="0.25">
      <c r="Q583" s="26"/>
    </row>
    <row r="584" spans="17:17" ht="12.75" customHeight="1" x14ac:dyDescent="0.25">
      <c r="Q584" s="26"/>
    </row>
    <row r="585" spans="17:17" ht="12.75" customHeight="1" x14ac:dyDescent="0.25">
      <c r="Q585" s="26"/>
    </row>
    <row r="586" spans="17:17" ht="12.75" customHeight="1" x14ac:dyDescent="0.25">
      <c r="Q586" s="26"/>
    </row>
    <row r="587" spans="17:17" ht="12.75" customHeight="1" x14ac:dyDescent="0.25">
      <c r="Q587" s="26"/>
    </row>
    <row r="588" spans="17:17" ht="12.75" customHeight="1" x14ac:dyDescent="0.25">
      <c r="Q588" s="26"/>
    </row>
    <row r="589" spans="17:17" ht="12.75" customHeight="1" x14ac:dyDescent="0.25">
      <c r="Q589" s="26"/>
    </row>
    <row r="590" spans="17:17" ht="12.75" customHeight="1" x14ac:dyDescent="0.25">
      <c r="Q590" s="26"/>
    </row>
    <row r="591" spans="17:17" ht="12.75" customHeight="1" x14ac:dyDescent="0.25">
      <c r="Q591" s="26"/>
    </row>
    <row r="592" spans="17:17" ht="12.75" customHeight="1" x14ac:dyDescent="0.25">
      <c r="Q592" s="26"/>
    </row>
    <row r="593" spans="17:17" ht="12.75" customHeight="1" x14ac:dyDescent="0.25">
      <c r="Q593" s="26"/>
    </row>
    <row r="594" spans="17:17" ht="12.75" customHeight="1" x14ac:dyDescent="0.25">
      <c r="Q594" s="26"/>
    </row>
    <row r="595" spans="17:17" ht="12.75" customHeight="1" x14ac:dyDescent="0.25">
      <c r="Q595" s="26"/>
    </row>
    <row r="596" spans="17:17" ht="12.75" customHeight="1" x14ac:dyDescent="0.25">
      <c r="Q596" s="26"/>
    </row>
    <row r="597" spans="17:17" ht="12.75" customHeight="1" x14ac:dyDescent="0.25">
      <c r="Q597" s="26"/>
    </row>
    <row r="598" spans="17:17" ht="12.75" customHeight="1" x14ac:dyDescent="0.25">
      <c r="Q598" s="26"/>
    </row>
    <row r="599" spans="17:17" ht="12.75" customHeight="1" x14ac:dyDescent="0.25">
      <c r="Q599" s="26"/>
    </row>
    <row r="600" spans="17:17" ht="12.75" customHeight="1" x14ac:dyDescent="0.25">
      <c r="Q600" s="26"/>
    </row>
    <row r="601" spans="17:17" ht="12.75" customHeight="1" x14ac:dyDescent="0.25">
      <c r="Q601" s="26"/>
    </row>
    <row r="602" spans="17:17" ht="12.75" customHeight="1" x14ac:dyDescent="0.25">
      <c r="Q602" s="26"/>
    </row>
    <row r="603" spans="17:17" ht="12.75" customHeight="1" x14ac:dyDescent="0.25">
      <c r="Q603" s="26"/>
    </row>
    <row r="604" spans="17:17" ht="12.75" customHeight="1" x14ac:dyDescent="0.25">
      <c r="Q604" s="26"/>
    </row>
    <row r="605" spans="17:17" ht="12.75" customHeight="1" x14ac:dyDescent="0.25">
      <c r="Q605" s="26"/>
    </row>
    <row r="606" spans="17:17" ht="12.75" customHeight="1" x14ac:dyDescent="0.25">
      <c r="Q606" s="26"/>
    </row>
    <row r="607" spans="17:17" ht="12.75" customHeight="1" x14ac:dyDescent="0.25">
      <c r="Q607" s="26"/>
    </row>
    <row r="608" spans="17:17" ht="12.75" customHeight="1" x14ac:dyDescent="0.25">
      <c r="Q608" s="26"/>
    </row>
    <row r="609" spans="17:17" ht="12.75" customHeight="1" x14ac:dyDescent="0.25">
      <c r="Q609" s="26"/>
    </row>
    <row r="610" spans="17:17" ht="12.75" customHeight="1" x14ac:dyDescent="0.25">
      <c r="Q610" s="26"/>
    </row>
    <row r="611" spans="17:17" ht="12.75" customHeight="1" x14ac:dyDescent="0.25">
      <c r="Q611" s="26"/>
    </row>
    <row r="612" spans="17:17" ht="12.75" customHeight="1" x14ac:dyDescent="0.25">
      <c r="Q612" s="26"/>
    </row>
    <row r="613" spans="17:17" ht="12.75" customHeight="1" x14ac:dyDescent="0.25">
      <c r="Q613" s="26"/>
    </row>
    <row r="614" spans="17:17" ht="12.75" customHeight="1" x14ac:dyDescent="0.25">
      <c r="Q614" s="26"/>
    </row>
    <row r="615" spans="17:17" ht="12.75" customHeight="1" x14ac:dyDescent="0.25">
      <c r="Q615" s="26"/>
    </row>
    <row r="616" spans="17:17" ht="12.75" customHeight="1" x14ac:dyDescent="0.25">
      <c r="Q616" s="26"/>
    </row>
    <row r="617" spans="17:17" ht="12.75" customHeight="1" x14ac:dyDescent="0.25">
      <c r="Q617" s="26"/>
    </row>
    <row r="618" spans="17:17" ht="12.75" customHeight="1" x14ac:dyDescent="0.25">
      <c r="Q618" s="26"/>
    </row>
    <row r="619" spans="17:17" ht="12.75" customHeight="1" x14ac:dyDescent="0.25">
      <c r="Q619" s="26"/>
    </row>
    <row r="620" spans="17:17" ht="12.75" customHeight="1" x14ac:dyDescent="0.25">
      <c r="Q620" s="26"/>
    </row>
    <row r="621" spans="17:17" ht="12.75" customHeight="1" x14ac:dyDescent="0.25">
      <c r="Q621" s="26"/>
    </row>
    <row r="622" spans="17:17" ht="12.75" customHeight="1" x14ac:dyDescent="0.25">
      <c r="Q622" s="26"/>
    </row>
    <row r="623" spans="17:17" ht="12.75" customHeight="1" x14ac:dyDescent="0.25">
      <c r="Q623" s="26"/>
    </row>
    <row r="624" spans="17:17" ht="12.75" customHeight="1" x14ac:dyDescent="0.25">
      <c r="Q624" s="26"/>
    </row>
    <row r="625" spans="17:17" ht="12.75" customHeight="1" x14ac:dyDescent="0.25">
      <c r="Q625" s="26"/>
    </row>
    <row r="626" spans="17:17" ht="12.75" customHeight="1" x14ac:dyDescent="0.25">
      <c r="Q626" s="26"/>
    </row>
    <row r="627" spans="17:17" ht="12.75" customHeight="1" x14ac:dyDescent="0.25">
      <c r="Q627" s="26"/>
    </row>
    <row r="628" spans="17:17" ht="12.75" customHeight="1" x14ac:dyDescent="0.25">
      <c r="Q628" s="26"/>
    </row>
    <row r="629" spans="17:17" ht="12.75" customHeight="1" x14ac:dyDescent="0.25">
      <c r="Q629" s="26"/>
    </row>
    <row r="630" spans="17:17" ht="12.75" customHeight="1" x14ac:dyDescent="0.25">
      <c r="Q630" s="26"/>
    </row>
    <row r="631" spans="17:17" ht="12.75" customHeight="1" x14ac:dyDescent="0.25">
      <c r="Q631" s="26"/>
    </row>
    <row r="632" spans="17:17" ht="12.75" customHeight="1" x14ac:dyDescent="0.25">
      <c r="Q632" s="26"/>
    </row>
    <row r="633" spans="17:17" ht="12.75" customHeight="1" x14ac:dyDescent="0.25">
      <c r="Q633" s="26"/>
    </row>
    <row r="634" spans="17:17" ht="12.75" customHeight="1" x14ac:dyDescent="0.25">
      <c r="Q634" s="26"/>
    </row>
    <row r="635" spans="17:17" ht="12.75" customHeight="1" x14ac:dyDescent="0.25">
      <c r="Q635" s="26"/>
    </row>
    <row r="636" spans="17:17" ht="12.75" customHeight="1" x14ac:dyDescent="0.25">
      <c r="Q636" s="26"/>
    </row>
    <row r="637" spans="17:17" ht="12.75" customHeight="1" x14ac:dyDescent="0.25">
      <c r="Q637" s="26"/>
    </row>
    <row r="638" spans="17:17" ht="12.75" customHeight="1" x14ac:dyDescent="0.25">
      <c r="Q638" s="26"/>
    </row>
    <row r="639" spans="17:17" ht="12.75" customHeight="1" x14ac:dyDescent="0.25">
      <c r="Q639" s="26"/>
    </row>
    <row r="640" spans="17:17" ht="12.75" customHeight="1" x14ac:dyDescent="0.25">
      <c r="Q640" s="26"/>
    </row>
    <row r="641" spans="17:17" ht="12.75" customHeight="1" x14ac:dyDescent="0.25">
      <c r="Q641" s="26"/>
    </row>
    <row r="642" spans="17:17" ht="12.75" customHeight="1" x14ac:dyDescent="0.25">
      <c r="Q642" s="26"/>
    </row>
    <row r="643" spans="17:17" ht="12.75" customHeight="1" x14ac:dyDescent="0.25">
      <c r="Q643" s="26"/>
    </row>
    <row r="644" spans="17:17" ht="12.75" customHeight="1" x14ac:dyDescent="0.25">
      <c r="Q644" s="26"/>
    </row>
    <row r="645" spans="17:17" ht="12.75" customHeight="1" x14ac:dyDescent="0.25">
      <c r="Q645" s="26"/>
    </row>
    <row r="646" spans="17:17" ht="12.75" customHeight="1" x14ac:dyDescent="0.25">
      <c r="Q646" s="26"/>
    </row>
    <row r="647" spans="17:17" ht="12.75" customHeight="1" x14ac:dyDescent="0.25">
      <c r="Q647" s="26"/>
    </row>
    <row r="648" spans="17:17" ht="12.75" customHeight="1" x14ac:dyDescent="0.25">
      <c r="Q648" s="26"/>
    </row>
    <row r="649" spans="17:17" ht="12.75" customHeight="1" x14ac:dyDescent="0.25">
      <c r="Q649" s="26"/>
    </row>
    <row r="650" spans="17:17" ht="12.75" customHeight="1" x14ac:dyDescent="0.25">
      <c r="Q650" s="26"/>
    </row>
    <row r="651" spans="17:17" ht="12.75" customHeight="1" x14ac:dyDescent="0.25">
      <c r="Q651" s="26"/>
    </row>
    <row r="652" spans="17:17" ht="12.75" customHeight="1" x14ac:dyDescent="0.25">
      <c r="Q652" s="26"/>
    </row>
    <row r="653" spans="17:17" ht="12.75" customHeight="1" x14ac:dyDescent="0.25">
      <c r="Q653" s="26"/>
    </row>
    <row r="654" spans="17:17" ht="12.75" customHeight="1" x14ac:dyDescent="0.25">
      <c r="Q654" s="26"/>
    </row>
    <row r="655" spans="17:17" ht="12.75" customHeight="1" x14ac:dyDescent="0.25">
      <c r="Q655" s="26"/>
    </row>
    <row r="656" spans="17:17" ht="12.75" customHeight="1" x14ac:dyDescent="0.25">
      <c r="Q656" s="26"/>
    </row>
    <row r="657" spans="17:17" ht="12.75" customHeight="1" x14ac:dyDescent="0.25">
      <c r="Q657" s="26"/>
    </row>
    <row r="658" spans="17:17" ht="12.75" customHeight="1" x14ac:dyDescent="0.25">
      <c r="Q658" s="26"/>
    </row>
    <row r="659" spans="17:17" ht="12.75" customHeight="1" x14ac:dyDescent="0.25">
      <c r="Q659" s="26"/>
    </row>
    <row r="660" spans="17:17" ht="12.75" customHeight="1" x14ac:dyDescent="0.25">
      <c r="Q660" s="26"/>
    </row>
    <row r="661" spans="17:17" ht="12.75" customHeight="1" x14ac:dyDescent="0.25">
      <c r="Q661" s="26"/>
    </row>
    <row r="662" spans="17:17" ht="12.75" customHeight="1" x14ac:dyDescent="0.25">
      <c r="Q662" s="26"/>
    </row>
    <row r="663" spans="17:17" ht="12.75" customHeight="1" x14ac:dyDescent="0.25">
      <c r="Q663" s="26"/>
    </row>
    <row r="664" spans="17:17" ht="12.75" customHeight="1" x14ac:dyDescent="0.25">
      <c r="Q664" s="26"/>
    </row>
    <row r="665" spans="17:17" ht="12.75" customHeight="1" x14ac:dyDescent="0.25">
      <c r="Q665" s="26"/>
    </row>
    <row r="666" spans="17:17" ht="12.75" customHeight="1" x14ac:dyDescent="0.25">
      <c r="Q666" s="26"/>
    </row>
    <row r="667" spans="17:17" ht="12.75" customHeight="1" x14ac:dyDescent="0.25">
      <c r="Q667" s="26"/>
    </row>
    <row r="668" spans="17:17" ht="12.75" customHeight="1" x14ac:dyDescent="0.25">
      <c r="Q668" s="26"/>
    </row>
    <row r="669" spans="17:17" ht="12.75" customHeight="1" x14ac:dyDescent="0.25">
      <c r="Q669" s="26"/>
    </row>
    <row r="670" spans="17:17" ht="12.75" customHeight="1" x14ac:dyDescent="0.25">
      <c r="Q670" s="26"/>
    </row>
    <row r="671" spans="17:17" ht="12.75" customHeight="1" x14ac:dyDescent="0.25">
      <c r="Q671" s="26"/>
    </row>
    <row r="672" spans="17:17" ht="12.75" customHeight="1" x14ac:dyDescent="0.25">
      <c r="Q672" s="26"/>
    </row>
    <row r="673" spans="17:17" ht="12.75" customHeight="1" x14ac:dyDescent="0.25">
      <c r="Q673" s="26"/>
    </row>
    <row r="674" spans="17:17" ht="12.75" customHeight="1" x14ac:dyDescent="0.25">
      <c r="Q674" s="26"/>
    </row>
    <row r="675" spans="17:17" ht="12.75" customHeight="1" x14ac:dyDescent="0.25">
      <c r="Q675" s="26"/>
    </row>
    <row r="676" spans="17:17" ht="12.75" customHeight="1" x14ac:dyDescent="0.25">
      <c r="Q676" s="26"/>
    </row>
    <row r="677" spans="17:17" ht="12.75" customHeight="1" x14ac:dyDescent="0.25">
      <c r="Q677" s="26"/>
    </row>
    <row r="678" spans="17:17" ht="12.75" customHeight="1" x14ac:dyDescent="0.25">
      <c r="Q678" s="26"/>
    </row>
    <row r="679" spans="17:17" ht="12.75" customHeight="1" x14ac:dyDescent="0.25">
      <c r="Q679" s="26"/>
    </row>
    <row r="680" spans="17:17" ht="12.75" customHeight="1" x14ac:dyDescent="0.25">
      <c r="Q680" s="26"/>
    </row>
    <row r="681" spans="17:17" ht="12.75" customHeight="1" x14ac:dyDescent="0.25">
      <c r="Q681" s="26"/>
    </row>
    <row r="682" spans="17:17" ht="12.75" customHeight="1" x14ac:dyDescent="0.25">
      <c r="Q682" s="26"/>
    </row>
    <row r="683" spans="17:17" ht="12.75" customHeight="1" x14ac:dyDescent="0.25">
      <c r="Q683" s="26"/>
    </row>
    <row r="684" spans="17:17" ht="12.75" customHeight="1" x14ac:dyDescent="0.25">
      <c r="Q684" s="26"/>
    </row>
    <row r="685" spans="17:17" ht="12.75" customHeight="1" x14ac:dyDescent="0.25">
      <c r="Q685" s="26"/>
    </row>
    <row r="686" spans="17:17" ht="12.75" customHeight="1" x14ac:dyDescent="0.25">
      <c r="Q686" s="26"/>
    </row>
    <row r="687" spans="17:17" ht="12.75" customHeight="1" x14ac:dyDescent="0.25">
      <c r="Q687" s="26"/>
    </row>
    <row r="688" spans="17:17" ht="12.75" customHeight="1" x14ac:dyDescent="0.25">
      <c r="Q688" s="26"/>
    </row>
    <row r="689" spans="17:17" ht="12.75" customHeight="1" x14ac:dyDescent="0.25">
      <c r="Q689" s="26"/>
    </row>
    <row r="690" spans="17:17" ht="12.75" customHeight="1" x14ac:dyDescent="0.25">
      <c r="Q690" s="26"/>
    </row>
    <row r="691" spans="17:17" ht="12.75" customHeight="1" x14ac:dyDescent="0.25">
      <c r="Q691" s="26"/>
    </row>
    <row r="692" spans="17:17" ht="12.75" customHeight="1" x14ac:dyDescent="0.25">
      <c r="Q692" s="26"/>
    </row>
    <row r="693" spans="17:17" ht="12.75" customHeight="1" x14ac:dyDescent="0.25">
      <c r="Q693" s="26"/>
    </row>
    <row r="694" spans="17:17" ht="12.75" customHeight="1" x14ac:dyDescent="0.25">
      <c r="Q694" s="26"/>
    </row>
    <row r="695" spans="17:17" ht="12.75" customHeight="1" x14ac:dyDescent="0.25">
      <c r="Q695" s="26"/>
    </row>
    <row r="696" spans="17:17" ht="12.75" customHeight="1" x14ac:dyDescent="0.25">
      <c r="Q696" s="26"/>
    </row>
    <row r="697" spans="17:17" ht="12.75" customHeight="1" x14ac:dyDescent="0.25">
      <c r="Q697" s="26"/>
    </row>
    <row r="698" spans="17:17" ht="12.75" customHeight="1" x14ac:dyDescent="0.25">
      <c r="Q698" s="26"/>
    </row>
    <row r="699" spans="17:17" ht="12.75" customHeight="1" x14ac:dyDescent="0.25">
      <c r="Q699" s="26"/>
    </row>
    <row r="700" spans="17:17" ht="12.75" customHeight="1" x14ac:dyDescent="0.25">
      <c r="Q700" s="26"/>
    </row>
    <row r="701" spans="17:17" ht="12.75" customHeight="1" x14ac:dyDescent="0.25">
      <c r="Q701" s="26"/>
    </row>
    <row r="702" spans="17:17" ht="12.75" customHeight="1" x14ac:dyDescent="0.25">
      <c r="Q702" s="26"/>
    </row>
    <row r="703" spans="17:17" ht="12.75" customHeight="1" x14ac:dyDescent="0.25">
      <c r="Q703" s="26"/>
    </row>
    <row r="704" spans="17:17" ht="12.75" customHeight="1" x14ac:dyDescent="0.25">
      <c r="Q704" s="26"/>
    </row>
    <row r="705" spans="17:17" ht="12.75" customHeight="1" x14ac:dyDescent="0.25">
      <c r="Q705" s="26"/>
    </row>
    <row r="706" spans="17:17" ht="12.75" customHeight="1" x14ac:dyDescent="0.25">
      <c r="Q706" s="26"/>
    </row>
    <row r="707" spans="17:17" ht="12.75" customHeight="1" x14ac:dyDescent="0.25">
      <c r="Q707" s="26"/>
    </row>
    <row r="708" spans="17:17" ht="12.75" customHeight="1" x14ac:dyDescent="0.25">
      <c r="Q708" s="26"/>
    </row>
    <row r="709" spans="17:17" ht="12.75" customHeight="1" x14ac:dyDescent="0.25">
      <c r="Q709" s="26"/>
    </row>
    <row r="710" spans="17:17" ht="12.75" customHeight="1" x14ac:dyDescent="0.25">
      <c r="Q710" s="26"/>
    </row>
    <row r="711" spans="17:17" ht="12.75" customHeight="1" x14ac:dyDescent="0.25">
      <c r="Q711" s="26"/>
    </row>
    <row r="712" spans="17:17" ht="12.75" customHeight="1" x14ac:dyDescent="0.25">
      <c r="Q712" s="26"/>
    </row>
    <row r="713" spans="17:17" ht="12.75" customHeight="1" x14ac:dyDescent="0.25">
      <c r="Q713" s="26"/>
    </row>
    <row r="714" spans="17:17" ht="12.75" customHeight="1" x14ac:dyDescent="0.25">
      <c r="Q714" s="26"/>
    </row>
    <row r="715" spans="17:17" ht="12.75" customHeight="1" x14ac:dyDescent="0.25">
      <c r="Q715" s="26"/>
    </row>
    <row r="716" spans="17:17" ht="12.75" customHeight="1" x14ac:dyDescent="0.25">
      <c r="Q716" s="26"/>
    </row>
    <row r="717" spans="17:17" ht="12.75" customHeight="1" x14ac:dyDescent="0.25">
      <c r="Q717" s="26"/>
    </row>
    <row r="718" spans="17:17" ht="12.75" customHeight="1" x14ac:dyDescent="0.25">
      <c r="Q718" s="26"/>
    </row>
    <row r="719" spans="17:17" ht="12.75" customHeight="1" x14ac:dyDescent="0.25">
      <c r="Q719" s="26"/>
    </row>
    <row r="720" spans="17:17" ht="12.75" customHeight="1" x14ac:dyDescent="0.25">
      <c r="Q720" s="26"/>
    </row>
    <row r="721" spans="17:17" ht="12.75" customHeight="1" x14ac:dyDescent="0.25">
      <c r="Q721" s="26"/>
    </row>
    <row r="722" spans="17:17" ht="12.75" customHeight="1" x14ac:dyDescent="0.25">
      <c r="Q722" s="26"/>
    </row>
    <row r="723" spans="17:17" ht="12.75" customHeight="1" x14ac:dyDescent="0.25">
      <c r="Q723" s="26"/>
    </row>
    <row r="724" spans="17:17" ht="12.75" customHeight="1" x14ac:dyDescent="0.25">
      <c r="Q724" s="26"/>
    </row>
    <row r="725" spans="17:17" ht="12.75" customHeight="1" x14ac:dyDescent="0.25">
      <c r="Q725" s="26"/>
    </row>
    <row r="726" spans="17:17" ht="12.75" customHeight="1" x14ac:dyDescent="0.25">
      <c r="Q726" s="26"/>
    </row>
    <row r="727" spans="17:17" ht="12.75" customHeight="1" x14ac:dyDescent="0.25">
      <c r="Q727" s="26"/>
    </row>
    <row r="728" spans="17:17" ht="12.75" customHeight="1" x14ac:dyDescent="0.25">
      <c r="Q728" s="26"/>
    </row>
    <row r="729" spans="17:17" ht="12.75" customHeight="1" x14ac:dyDescent="0.25">
      <c r="Q729" s="26"/>
    </row>
    <row r="730" spans="17:17" ht="12.75" customHeight="1" x14ac:dyDescent="0.25">
      <c r="Q730" s="26"/>
    </row>
    <row r="731" spans="17:17" ht="12.75" customHeight="1" x14ac:dyDescent="0.25">
      <c r="Q731" s="26"/>
    </row>
    <row r="732" spans="17:17" ht="12.75" customHeight="1" x14ac:dyDescent="0.25">
      <c r="Q732" s="26"/>
    </row>
    <row r="733" spans="17:17" ht="12.75" customHeight="1" x14ac:dyDescent="0.25">
      <c r="Q733" s="26"/>
    </row>
    <row r="734" spans="17:17" ht="12.75" customHeight="1" x14ac:dyDescent="0.25">
      <c r="Q734" s="26"/>
    </row>
    <row r="735" spans="17:17" ht="12.75" customHeight="1" x14ac:dyDescent="0.25">
      <c r="Q735" s="26"/>
    </row>
    <row r="736" spans="17:17" ht="12.75" customHeight="1" x14ac:dyDescent="0.25">
      <c r="Q736" s="26"/>
    </row>
    <row r="737" spans="17:17" ht="12.75" customHeight="1" x14ac:dyDescent="0.25">
      <c r="Q737" s="26"/>
    </row>
    <row r="738" spans="17:17" ht="12.75" customHeight="1" x14ac:dyDescent="0.25">
      <c r="Q738" s="26"/>
    </row>
    <row r="739" spans="17:17" ht="12.75" customHeight="1" x14ac:dyDescent="0.25">
      <c r="Q739" s="26"/>
    </row>
    <row r="740" spans="17:17" ht="12.75" customHeight="1" x14ac:dyDescent="0.25">
      <c r="Q740" s="26"/>
    </row>
    <row r="741" spans="17:17" ht="12.75" customHeight="1" x14ac:dyDescent="0.25">
      <c r="Q741" s="26"/>
    </row>
    <row r="742" spans="17:17" ht="12.75" customHeight="1" x14ac:dyDescent="0.25">
      <c r="Q742" s="26"/>
    </row>
    <row r="743" spans="17:17" ht="12.75" customHeight="1" x14ac:dyDescent="0.25">
      <c r="Q743" s="26"/>
    </row>
    <row r="744" spans="17:17" ht="12.75" customHeight="1" x14ac:dyDescent="0.25">
      <c r="Q744" s="26"/>
    </row>
    <row r="745" spans="17:17" ht="12.75" customHeight="1" x14ac:dyDescent="0.25">
      <c r="Q745" s="26"/>
    </row>
    <row r="746" spans="17:17" ht="12.75" customHeight="1" x14ac:dyDescent="0.25">
      <c r="Q746" s="26"/>
    </row>
    <row r="747" spans="17:17" ht="12.75" customHeight="1" x14ac:dyDescent="0.25">
      <c r="Q747" s="26"/>
    </row>
    <row r="748" spans="17:17" ht="12.75" customHeight="1" x14ac:dyDescent="0.25">
      <c r="Q748" s="26"/>
    </row>
    <row r="749" spans="17:17" ht="12.75" customHeight="1" x14ac:dyDescent="0.25">
      <c r="Q749" s="26"/>
    </row>
    <row r="750" spans="17:17" ht="12.75" customHeight="1" x14ac:dyDescent="0.25">
      <c r="Q750" s="26"/>
    </row>
    <row r="751" spans="17:17" ht="12.75" customHeight="1" x14ac:dyDescent="0.25">
      <c r="Q751" s="26"/>
    </row>
    <row r="752" spans="17:17" ht="12.75" customHeight="1" x14ac:dyDescent="0.25">
      <c r="Q752" s="26"/>
    </row>
    <row r="753" spans="17:17" ht="12.75" customHeight="1" x14ac:dyDescent="0.25">
      <c r="Q753" s="26"/>
    </row>
    <row r="754" spans="17:17" ht="12.75" customHeight="1" x14ac:dyDescent="0.25">
      <c r="Q754" s="26"/>
    </row>
    <row r="755" spans="17:17" ht="12.75" customHeight="1" x14ac:dyDescent="0.25">
      <c r="Q755" s="26"/>
    </row>
    <row r="756" spans="17:17" ht="12.75" customHeight="1" x14ac:dyDescent="0.25">
      <c r="Q756" s="26"/>
    </row>
    <row r="757" spans="17:17" ht="12.75" customHeight="1" x14ac:dyDescent="0.25">
      <c r="Q757" s="26"/>
    </row>
    <row r="758" spans="17:17" ht="12.75" customHeight="1" x14ac:dyDescent="0.25">
      <c r="Q758" s="26"/>
    </row>
    <row r="759" spans="17:17" ht="12.75" customHeight="1" x14ac:dyDescent="0.25">
      <c r="Q759" s="26"/>
    </row>
    <row r="760" spans="17:17" ht="12.75" customHeight="1" x14ac:dyDescent="0.25">
      <c r="Q760" s="26"/>
    </row>
    <row r="761" spans="17:17" ht="12.75" customHeight="1" x14ac:dyDescent="0.25">
      <c r="Q761" s="26"/>
    </row>
    <row r="762" spans="17:17" ht="12.75" customHeight="1" x14ac:dyDescent="0.25">
      <c r="Q762" s="26"/>
    </row>
    <row r="763" spans="17:17" ht="12.75" customHeight="1" x14ac:dyDescent="0.25">
      <c r="Q763" s="26"/>
    </row>
    <row r="764" spans="17:17" ht="12.75" customHeight="1" x14ac:dyDescent="0.25">
      <c r="Q764" s="26"/>
    </row>
    <row r="765" spans="17:17" ht="12.75" customHeight="1" x14ac:dyDescent="0.25">
      <c r="Q765" s="26"/>
    </row>
    <row r="766" spans="17:17" ht="12.75" customHeight="1" x14ac:dyDescent="0.25">
      <c r="Q766" s="26"/>
    </row>
    <row r="767" spans="17:17" ht="12.75" customHeight="1" x14ac:dyDescent="0.25">
      <c r="Q767" s="26"/>
    </row>
    <row r="768" spans="17:17" ht="12.75" customHeight="1" x14ac:dyDescent="0.25">
      <c r="Q768" s="26"/>
    </row>
    <row r="769" spans="17:17" ht="12.75" customHeight="1" x14ac:dyDescent="0.25">
      <c r="Q769" s="26"/>
    </row>
    <row r="770" spans="17:17" ht="12.75" customHeight="1" x14ac:dyDescent="0.25">
      <c r="Q770" s="26"/>
    </row>
    <row r="771" spans="17:17" ht="12.75" customHeight="1" x14ac:dyDescent="0.25">
      <c r="Q771" s="26"/>
    </row>
    <row r="772" spans="17:17" ht="12.75" customHeight="1" x14ac:dyDescent="0.25">
      <c r="Q772" s="26"/>
    </row>
    <row r="773" spans="17:17" ht="12.75" customHeight="1" x14ac:dyDescent="0.25">
      <c r="Q773" s="26"/>
    </row>
    <row r="774" spans="17:17" ht="12.75" customHeight="1" x14ac:dyDescent="0.25">
      <c r="Q774" s="26"/>
    </row>
    <row r="775" spans="17:17" ht="12.75" customHeight="1" x14ac:dyDescent="0.25">
      <c r="Q775" s="26"/>
    </row>
    <row r="776" spans="17:17" ht="12.75" customHeight="1" x14ac:dyDescent="0.25">
      <c r="Q776" s="26"/>
    </row>
    <row r="777" spans="17:17" ht="12.75" customHeight="1" x14ac:dyDescent="0.25">
      <c r="Q777" s="26"/>
    </row>
    <row r="778" spans="17:17" ht="12.75" customHeight="1" x14ac:dyDescent="0.25">
      <c r="Q778" s="26"/>
    </row>
    <row r="779" spans="17:17" ht="12.75" customHeight="1" x14ac:dyDescent="0.25">
      <c r="Q779" s="26"/>
    </row>
    <row r="780" spans="17:17" ht="12.75" customHeight="1" x14ac:dyDescent="0.25">
      <c r="Q780" s="26"/>
    </row>
    <row r="781" spans="17:17" ht="12.75" customHeight="1" x14ac:dyDescent="0.25">
      <c r="Q781" s="26"/>
    </row>
    <row r="782" spans="17:17" ht="12.75" customHeight="1" x14ac:dyDescent="0.25">
      <c r="Q782" s="26"/>
    </row>
    <row r="783" spans="17:17" ht="12.75" customHeight="1" x14ac:dyDescent="0.25">
      <c r="Q783" s="26"/>
    </row>
    <row r="784" spans="17:17" ht="12.75" customHeight="1" x14ac:dyDescent="0.25">
      <c r="Q784" s="26"/>
    </row>
    <row r="785" spans="17:17" ht="12.75" customHeight="1" x14ac:dyDescent="0.25">
      <c r="Q785" s="26"/>
    </row>
    <row r="786" spans="17:17" ht="12.75" customHeight="1" x14ac:dyDescent="0.25">
      <c r="Q786" s="26"/>
    </row>
    <row r="787" spans="17:17" ht="12.75" customHeight="1" x14ac:dyDescent="0.25">
      <c r="Q787" s="26"/>
    </row>
    <row r="788" spans="17:17" ht="12.75" customHeight="1" x14ac:dyDescent="0.25">
      <c r="Q788" s="26"/>
    </row>
    <row r="789" spans="17:17" ht="12.75" customHeight="1" x14ac:dyDescent="0.25">
      <c r="Q789" s="26"/>
    </row>
    <row r="790" spans="17:17" ht="12.75" customHeight="1" x14ac:dyDescent="0.25">
      <c r="Q790" s="26"/>
    </row>
    <row r="791" spans="17:17" ht="12.75" customHeight="1" x14ac:dyDescent="0.25">
      <c r="Q791" s="26"/>
    </row>
    <row r="792" spans="17:17" ht="12.75" customHeight="1" x14ac:dyDescent="0.25">
      <c r="Q792" s="26"/>
    </row>
    <row r="793" spans="17:17" ht="12.75" customHeight="1" x14ac:dyDescent="0.25">
      <c r="Q793" s="26"/>
    </row>
    <row r="794" spans="17:17" ht="12.75" customHeight="1" x14ac:dyDescent="0.25">
      <c r="Q794" s="26"/>
    </row>
    <row r="795" spans="17:17" ht="12.75" customHeight="1" x14ac:dyDescent="0.25">
      <c r="Q795" s="26"/>
    </row>
    <row r="796" spans="17:17" ht="12.75" customHeight="1" x14ac:dyDescent="0.25">
      <c r="Q796" s="26"/>
    </row>
    <row r="797" spans="17:17" ht="12.75" customHeight="1" x14ac:dyDescent="0.25">
      <c r="Q797" s="26"/>
    </row>
    <row r="798" spans="17:17" ht="12.75" customHeight="1" x14ac:dyDescent="0.25">
      <c r="Q798" s="26"/>
    </row>
    <row r="799" spans="17:17" ht="12.75" customHeight="1" x14ac:dyDescent="0.25">
      <c r="Q799" s="26"/>
    </row>
    <row r="800" spans="17:17" ht="12.75" customHeight="1" x14ac:dyDescent="0.25">
      <c r="Q800" s="26"/>
    </row>
    <row r="801" spans="17:17" ht="12.75" customHeight="1" x14ac:dyDescent="0.25">
      <c r="Q801" s="26"/>
    </row>
    <row r="802" spans="17:17" ht="12.75" customHeight="1" x14ac:dyDescent="0.25">
      <c r="Q802" s="26"/>
    </row>
    <row r="803" spans="17:17" ht="12.75" customHeight="1" x14ac:dyDescent="0.25">
      <c r="Q803" s="26"/>
    </row>
    <row r="804" spans="17:17" ht="12.75" customHeight="1" x14ac:dyDescent="0.25">
      <c r="Q804" s="26"/>
    </row>
    <row r="805" spans="17:17" ht="12.75" customHeight="1" x14ac:dyDescent="0.25">
      <c r="Q805" s="26"/>
    </row>
    <row r="806" spans="17:17" ht="12.75" customHeight="1" x14ac:dyDescent="0.25">
      <c r="Q806" s="26"/>
    </row>
    <row r="807" spans="17:17" ht="12.75" customHeight="1" x14ac:dyDescent="0.25">
      <c r="Q807" s="26"/>
    </row>
    <row r="808" spans="17:17" ht="12.75" customHeight="1" x14ac:dyDescent="0.25">
      <c r="Q808" s="26"/>
    </row>
    <row r="809" spans="17:17" ht="12.75" customHeight="1" x14ac:dyDescent="0.25">
      <c r="Q809" s="26"/>
    </row>
    <row r="810" spans="17:17" ht="12.75" customHeight="1" x14ac:dyDescent="0.25">
      <c r="Q810" s="26"/>
    </row>
    <row r="811" spans="17:17" ht="12.75" customHeight="1" x14ac:dyDescent="0.25">
      <c r="Q811" s="26"/>
    </row>
    <row r="812" spans="17:17" ht="12.75" customHeight="1" x14ac:dyDescent="0.25">
      <c r="Q812" s="26"/>
    </row>
    <row r="813" spans="17:17" ht="12.75" customHeight="1" x14ac:dyDescent="0.25">
      <c r="Q813" s="26"/>
    </row>
    <row r="814" spans="17:17" ht="12.75" customHeight="1" x14ac:dyDescent="0.25">
      <c r="Q814" s="26"/>
    </row>
    <row r="815" spans="17:17" ht="12.75" customHeight="1" x14ac:dyDescent="0.25">
      <c r="Q815" s="26"/>
    </row>
    <row r="816" spans="17:17" ht="12.75" customHeight="1" x14ac:dyDescent="0.25">
      <c r="Q816" s="26"/>
    </row>
    <row r="817" spans="17:17" ht="12.75" customHeight="1" x14ac:dyDescent="0.25">
      <c r="Q817" s="26"/>
    </row>
    <row r="818" spans="17:17" ht="12.75" customHeight="1" x14ac:dyDescent="0.25">
      <c r="Q818" s="26"/>
    </row>
    <row r="819" spans="17:17" ht="12.75" customHeight="1" x14ac:dyDescent="0.25">
      <c r="Q819" s="26"/>
    </row>
    <row r="820" spans="17:17" ht="12.75" customHeight="1" x14ac:dyDescent="0.25">
      <c r="Q820" s="26"/>
    </row>
    <row r="821" spans="17:17" ht="12.75" customHeight="1" x14ac:dyDescent="0.25">
      <c r="Q821" s="26"/>
    </row>
    <row r="822" spans="17:17" ht="12.75" customHeight="1" x14ac:dyDescent="0.25">
      <c r="Q822" s="26"/>
    </row>
    <row r="823" spans="17:17" ht="12.75" customHeight="1" x14ac:dyDescent="0.25">
      <c r="Q823" s="26"/>
    </row>
    <row r="824" spans="17:17" ht="12.75" customHeight="1" x14ac:dyDescent="0.25">
      <c r="Q824" s="26"/>
    </row>
    <row r="825" spans="17:17" ht="12.75" customHeight="1" x14ac:dyDescent="0.25">
      <c r="Q825" s="26"/>
    </row>
    <row r="826" spans="17:17" ht="12.75" customHeight="1" x14ac:dyDescent="0.25">
      <c r="Q826" s="26"/>
    </row>
    <row r="827" spans="17:17" ht="12.75" customHeight="1" x14ac:dyDescent="0.25">
      <c r="Q827" s="26"/>
    </row>
    <row r="828" spans="17:17" ht="12.75" customHeight="1" x14ac:dyDescent="0.25">
      <c r="Q828" s="26"/>
    </row>
    <row r="829" spans="17:17" ht="12.75" customHeight="1" x14ac:dyDescent="0.25">
      <c r="Q829" s="26"/>
    </row>
    <row r="830" spans="17:17" ht="12.75" customHeight="1" x14ac:dyDescent="0.25">
      <c r="Q830" s="26"/>
    </row>
    <row r="831" spans="17:17" ht="12.75" customHeight="1" x14ac:dyDescent="0.25">
      <c r="Q831" s="26"/>
    </row>
    <row r="832" spans="17:17" ht="12.75" customHeight="1" x14ac:dyDescent="0.25">
      <c r="Q832" s="26"/>
    </row>
    <row r="833" spans="17:17" ht="12.75" customHeight="1" x14ac:dyDescent="0.25">
      <c r="Q833" s="26"/>
    </row>
    <row r="834" spans="17:17" ht="12.75" customHeight="1" x14ac:dyDescent="0.25">
      <c r="Q834" s="26"/>
    </row>
    <row r="835" spans="17:17" ht="12.75" customHeight="1" x14ac:dyDescent="0.25">
      <c r="Q835" s="26"/>
    </row>
    <row r="836" spans="17:17" ht="12.75" customHeight="1" x14ac:dyDescent="0.25">
      <c r="Q836" s="26"/>
    </row>
    <row r="837" spans="17:17" ht="12.75" customHeight="1" x14ac:dyDescent="0.25">
      <c r="Q837" s="26"/>
    </row>
    <row r="838" spans="17:17" ht="12.75" customHeight="1" x14ac:dyDescent="0.25">
      <c r="Q838" s="26"/>
    </row>
    <row r="839" spans="17:17" ht="12.75" customHeight="1" x14ac:dyDescent="0.25">
      <c r="Q839" s="26"/>
    </row>
    <row r="840" spans="17:17" ht="12.75" customHeight="1" x14ac:dyDescent="0.25">
      <c r="Q840" s="26"/>
    </row>
    <row r="841" spans="17:17" ht="12.75" customHeight="1" x14ac:dyDescent="0.25">
      <c r="Q841" s="26"/>
    </row>
    <row r="842" spans="17:17" ht="12.75" customHeight="1" x14ac:dyDescent="0.25">
      <c r="Q842" s="26"/>
    </row>
    <row r="843" spans="17:17" ht="12.75" customHeight="1" x14ac:dyDescent="0.25">
      <c r="Q843" s="26"/>
    </row>
    <row r="844" spans="17:17" ht="12.75" customHeight="1" x14ac:dyDescent="0.25">
      <c r="Q844" s="26"/>
    </row>
    <row r="845" spans="17:17" ht="12.75" customHeight="1" x14ac:dyDescent="0.25">
      <c r="Q845" s="26"/>
    </row>
    <row r="846" spans="17:17" ht="12.75" customHeight="1" x14ac:dyDescent="0.25">
      <c r="Q846" s="26"/>
    </row>
    <row r="847" spans="17:17" ht="12.75" customHeight="1" x14ac:dyDescent="0.25">
      <c r="Q847" s="26"/>
    </row>
    <row r="848" spans="17:17" ht="12.75" customHeight="1" x14ac:dyDescent="0.25">
      <c r="Q848" s="26"/>
    </row>
    <row r="849" spans="17:17" ht="12.75" customHeight="1" x14ac:dyDescent="0.25">
      <c r="Q849" s="26"/>
    </row>
    <row r="850" spans="17:17" ht="12.75" customHeight="1" x14ac:dyDescent="0.25">
      <c r="Q850" s="26"/>
    </row>
    <row r="851" spans="17:17" ht="12.75" customHeight="1" x14ac:dyDescent="0.25">
      <c r="Q851" s="26"/>
    </row>
    <row r="852" spans="17:17" ht="12.75" customHeight="1" x14ac:dyDescent="0.25">
      <c r="Q852" s="26"/>
    </row>
    <row r="853" spans="17:17" ht="12.75" customHeight="1" x14ac:dyDescent="0.25">
      <c r="Q853" s="26"/>
    </row>
    <row r="854" spans="17:17" ht="12.75" customHeight="1" x14ac:dyDescent="0.25">
      <c r="Q854" s="26"/>
    </row>
    <row r="855" spans="17:17" ht="12.75" customHeight="1" x14ac:dyDescent="0.25">
      <c r="Q855" s="26"/>
    </row>
    <row r="856" spans="17:17" ht="12.75" customHeight="1" x14ac:dyDescent="0.25">
      <c r="Q856" s="26"/>
    </row>
    <row r="857" spans="17:17" ht="12.75" customHeight="1" x14ac:dyDescent="0.25">
      <c r="Q857" s="26"/>
    </row>
    <row r="858" spans="17:17" ht="12.75" customHeight="1" x14ac:dyDescent="0.25">
      <c r="Q858" s="26"/>
    </row>
    <row r="859" spans="17:17" ht="12.75" customHeight="1" x14ac:dyDescent="0.25">
      <c r="Q859" s="26"/>
    </row>
    <row r="860" spans="17:17" ht="12.75" customHeight="1" x14ac:dyDescent="0.25">
      <c r="Q860" s="26"/>
    </row>
    <row r="861" spans="17:17" ht="12.75" customHeight="1" x14ac:dyDescent="0.25">
      <c r="Q861" s="26"/>
    </row>
    <row r="862" spans="17:17" ht="12.75" customHeight="1" x14ac:dyDescent="0.25">
      <c r="Q862" s="26"/>
    </row>
    <row r="863" spans="17:17" ht="12.75" customHeight="1" x14ac:dyDescent="0.25">
      <c r="Q863" s="26"/>
    </row>
    <row r="864" spans="17:17" ht="12.75" customHeight="1" x14ac:dyDescent="0.25">
      <c r="Q864" s="26"/>
    </row>
    <row r="865" spans="17:17" ht="12.75" customHeight="1" x14ac:dyDescent="0.25">
      <c r="Q865" s="26"/>
    </row>
    <row r="866" spans="17:17" ht="12.75" customHeight="1" x14ac:dyDescent="0.25">
      <c r="Q866" s="26"/>
    </row>
    <row r="867" spans="17:17" ht="12.75" customHeight="1" x14ac:dyDescent="0.25">
      <c r="Q867" s="26"/>
    </row>
    <row r="868" spans="17:17" ht="12.75" customHeight="1" x14ac:dyDescent="0.25">
      <c r="Q868" s="26"/>
    </row>
    <row r="869" spans="17:17" ht="12.75" customHeight="1" x14ac:dyDescent="0.25">
      <c r="Q869" s="26"/>
    </row>
    <row r="870" spans="17:17" ht="12.75" customHeight="1" x14ac:dyDescent="0.25">
      <c r="Q870" s="26"/>
    </row>
    <row r="871" spans="17:17" ht="12.75" customHeight="1" x14ac:dyDescent="0.25">
      <c r="Q871" s="26"/>
    </row>
    <row r="872" spans="17:17" ht="12.75" customHeight="1" x14ac:dyDescent="0.25">
      <c r="Q872" s="26"/>
    </row>
    <row r="873" spans="17:17" ht="12.75" customHeight="1" x14ac:dyDescent="0.25">
      <c r="Q873" s="26"/>
    </row>
    <row r="874" spans="17:17" ht="12.75" customHeight="1" x14ac:dyDescent="0.25">
      <c r="Q874" s="26"/>
    </row>
    <row r="875" spans="17:17" ht="12.75" customHeight="1" x14ac:dyDescent="0.25">
      <c r="Q875" s="26"/>
    </row>
    <row r="876" spans="17:17" ht="12.75" customHeight="1" x14ac:dyDescent="0.25">
      <c r="Q876" s="26"/>
    </row>
    <row r="877" spans="17:17" ht="12.75" customHeight="1" x14ac:dyDescent="0.25">
      <c r="Q877" s="26"/>
    </row>
    <row r="878" spans="17:17" ht="12.75" customHeight="1" x14ac:dyDescent="0.25">
      <c r="Q878" s="26"/>
    </row>
    <row r="879" spans="17:17" ht="12.75" customHeight="1" x14ac:dyDescent="0.25">
      <c r="Q879" s="26"/>
    </row>
    <row r="880" spans="17:17" ht="12.75" customHeight="1" x14ac:dyDescent="0.25">
      <c r="Q880" s="26"/>
    </row>
    <row r="881" spans="17:17" ht="12.75" customHeight="1" x14ac:dyDescent="0.25">
      <c r="Q881" s="26"/>
    </row>
    <row r="882" spans="17:17" ht="12.75" customHeight="1" x14ac:dyDescent="0.25">
      <c r="Q882" s="26"/>
    </row>
    <row r="883" spans="17:17" ht="12.75" customHeight="1" x14ac:dyDescent="0.25">
      <c r="Q883" s="26"/>
    </row>
    <row r="884" spans="17:17" ht="12.75" customHeight="1" x14ac:dyDescent="0.25">
      <c r="Q884" s="26"/>
    </row>
    <row r="885" spans="17:17" ht="12.75" customHeight="1" x14ac:dyDescent="0.25">
      <c r="Q885" s="26"/>
    </row>
    <row r="886" spans="17:17" ht="12.75" customHeight="1" x14ac:dyDescent="0.25">
      <c r="Q886" s="26"/>
    </row>
    <row r="887" spans="17:17" ht="12.75" customHeight="1" x14ac:dyDescent="0.25">
      <c r="Q887" s="26"/>
    </row>
    <row r="888" spans="17:17" ht="12.75" customHeight="1" x14ac:dyDescent="0.25">
      <c r="Q888" s="26"/>
    </row>
    <row r="889" spans="17:17" ht="12.75" customHeight="1" x14ac:dyDescent="0.25">
      <c r="Q889" s="26"/>
    </row>
    <row r="890" spans="17:17" ht="12.75" customHeight="1" x14ac:dyDescent="0.25">
      <c r="Q890" s="26"/>
    </row>
    <row r="891" spans="17:17" ht="12.75" customHeight="1" x14ac:dyDescent="0.25">
      <c r="Q891" s="26"/>
    </row>
    <row r="892" spans="17:17" ht="12.75" customHeight="1" x14ac:dyDescent="0.25">
      <c r="Q892" s="26"/>
    </row>
    <row r="893" spans="17:17" ht="12.75" customHeight="1" x14ac:dyDescent="0.25">
      <c r="Q893" s="26"/>
    </row>
    <row r="894" spans="17:17" ht="12.75" customHeight="1" x14ac:dyDescent="0.25">
      <c r="Q894" s="26"/>
    </row>
    <row r="895" spans="17:17" ht="12.75" customHeight="1" x14ac:dyDescent="0.25">
      <c r="Q895" s="26"/>
    </row>
    <row r="896" spans="17:17" ht="12.75" customHeight="1" x14ac:dyDescent="0.25">
      <c r="Q896" s="26"/>
    </row>
    <row r="897" spans="17:17" ht="12.75" customHeight="1" x14ac:dyDescent="0.25">
      <c r="Q897" s="26"/>
    </row>
    <row r="898" spans="17:17" ht="12.75" customHeight="1" x14ac:dyDescent="0.25">
      <c r="Q898" s="26"/>
    </row>
    <row r="899" spans="17:17" ht="12.75" customHeight="1" x14ac:dyDescent="0.25">
      <c r="Q899" s="26"/>
    </row>
    <row r="900" spans="17:17" ht="12.75" customHeight="1" x14ac:dyDescent="0.25">
      <c r="Q900" s="26"/>
    </row>
    <row r="901" spans="17:17" ht="12.75" customHeight="1" x14ac:dyDescent="0.25">
      <c r="Q901" s="26"/>
    </row>
    <row r="902" spans="17:17" ht="12.75" customHeight="1" x14ac:dyDescent="0.25">
      <c r="Q902" s="26"/>
    </row>
    <row r="903" spans="17:17" ht="12.75" customHeight="1" x14ac:dyDescent="0.25">
      <c r="Q903" s="26"/>
    </row>
    <row r="904" spans="17:17" ht="12.75" customHeight="1" x14ac:dyDescent="0.25">
      <c r="Q904" s="26"/>
    </row>
    <row r="905" spans="17:17" ht="12.75" customHeight="1" x14ac:dyDescent="0.25">
      <c r="Q905" s="26"/>
    </row>
    <row r="906" spans="17:17" ht="12.75" customHeight="1" x14ac:dyDescent="0.25">
      <c r="Q906" s="26"/>
    </row>
    <row r="907" spans="17:17" ht="12.75" customHeight="1" x14ac:dyDescent="0.25">
      <c r="Q907" s="26"/>
    </row>
    <row r="908" spans="17:17" ht="12.75" customHeight="1" x14ac:dyDescent="0.25">
      <c r="Q908" s="26"/>
    </row>
    <row r="909" spans="17:17" ht="12.75" customHeight="1" x14ac:dyDescent="0.25">
      <c r="Q909" s="26"/>
    </row>
    <row r="910" spans="17:17" ht="12.75" customHeight="1" x14ac:dyDescent="0.25">
      <c r="Q910" s="26"/>
    </row>
    <row r="911" spans="17:17" ht="12.75" customHeight="1" x14ac:dyDescent="0.25">
      <c r="Q911" s="26"/>
    </row>
    <row r="912" spans="17:17" ht="12.75" customHeight="1" x14ac:dyDescent="0.25">
      <c r="Q912" s="26"/>
    </row>
    <row r="913" spans="17:17" ht="12.75" customHeight="1" x14ac:dyDescent="0.25">
      <c r="Q913" s="26"/>
    </row>
    <row r="914" spans="17:17" ht="12.75" customHeight="1" x14ac:dyDescent="0.25">
      <c r="Q914" s="26"/>
    </row>
    <row r="915" spans="17:17" ht="12.75" customHeight="1" x14ac:dyDescent="0.25">
      <c r="Q915" s="26"/>
    </row>
    <row r="916" spans="17:17" ht="12.75" customHeight="1" x14ac:dyDescent="0.25">
      <c r="Q916" s="26"/>
    </row>
    <row r="917" spans="17:17" ht="12.75" customHeight="1" x14ac:dyDescent="0.25">
      <c r="Q917" s="26"/>
    </row>
    <row r="918" spans="17:17" ht="12.75" customHeight="1" x14ac:dyDescent="0.25">
      <c r="Q918" s="26"/>
    </row>
    <row r="919" spans="17:17" ht="12.75" customHeight="1" x14ac:dyDescent="0.25">
      <c r="Q919" s="26"/>
    </row>
    <row r="920" spans="17:17" ht="12.75" customHeight="1" x14ac:dyDescent="0.25">
      <c r="Q920" s="26"/>
    </row>
    <row r="921" spans="17:17" ht="12.75" customHeight="1" x14ac:dyDescent="0.25">
      <c r="Q921" s="26"/>
    </row>
    <row r="922" spans="17:17" ht="12.75" customHeight="1" x14ac:dyDescent="0.25">
      <c r="Q922" s="26"/>
    </row>
    <row r="923" spans="17:17" ht="12.75" customHeight="1" x14ac:dyDescent="0.25">
      <c r="Q923" s="26"/>
    </row>
    <row r="924" spans="17:17" ht="12.75" customHeight="1" x14ac:dyDescent="0.25">
      <c r="Q924" s="26"/>
    </row>
    <row r="925" spans="17:17" ht="12.75" customHeight="1" x14ac:dyDescent="0.25">
      <c r="Q925" s="26"/>
    </row>
    <row r="926" spans="17:17" ht="12.75" customHeight="1" x14ac:dyDescent="0.25">
      <c r="Q926" s="26"/>
    </row>
    <row r="927" spans="17:17" ht="12.75" customHeight="1" x14ac:dyDescent="0.25">
      <c r="Q927" s="26"/>
    </row>
    <row r="928" spans="17:17" ht="12.75" customHeight="1" x14ac:dyDescent="0.25">
      <c r="Q928" s="26"/>
    </row>
    <row r="929" spans="17:17" ht="12.75" customHeight="1" x14ac:dyDescent="0.25">
      <c r="Q929" s="26"/>
    </row>
    <row r="930" spans="17:17" ht="12.75" customHeight="1" x14ac:dyDescent="0.25">
      <c r="Q930" s="26"/>
    </row>
    <row r="931" spans="17:17" ht="12.75" customHeight="1" x14ac:dyDescent="0.25">
      <c r="Q931" s="26"/>
    </row>
    <row r="932" spans="17:17" ht="12.75" customHeight="1" x14ac:dyDescent="0.25">
      <c r="Q932" s="26"/>
    </row>
    <row r="933" spans="17:17" ht="12.75" customHeight="1" x14ac:dyDescent="0.25">
      <c r="Q933" s="26"/>
    </row>
    <row r="934" spans="17:17" ht="12.75" customHeight="1" x14ac:dyDescent="0.25">
      <c r="Q934" s="26"/>
    </row>
    <row r="935" spans="17:17" ht="12.75" customHeight="1" x14ac:dyDescent="0.25">
      <c r="Q935" s="26"/>
    </row>
    <row r="936" spans="17:17" ht="12.75" customHeight="1" x14ac:dyDescent="0.25">
      <c r="Q936" s="26"/>
    </row>
    <row r="937" spans="17:17" ht="12.75" customHeight="1" x14ac:dyDescent="0.25">
      <c r="Q937" s="26"/>
    </row>
    <row r="938" spans="17:17" ht="12.75" customHeight="1" x14ac:dyDescent="0.25">
      <c r="Q938" s="26"/>
    </row>
    <row r="939" spans="17:17" ht="12.75" customHeight="1" x14ac:dyDescent="0.25">
      <c r="Q939" s="26"/>
    </row>
    <row r="940" spans="17:17" ht="12.75" customHeight="1" x14ac:dyDescent="0.25">
      <c r="Q940" s="26"/>
    </row>
    <row r="941" spans="17:17" ht="12.75" customHeight="1" x14ac:dyDescent="0.25">
      <c r="Q941" s="26"/>
    </row>
    <row r="942" spans="17:17" ht="12.75" customHeight="1" x14ac:dyDescent="0.25">
      <c r="Q942" s="26"/>
    </row>
    <row r="943" spans="17:17" ht="12.75" customHeight="1" x14ac:dyDescent="0.25">
      <c r="Q943" s="26"/>
    </row>
    <row r="944" spans="17:17" ht="12.75" customHeight="1" x14ac:dyDescent="0.25">
      <c r="Q944" s="26"/>
    </row>
    <row r="945" spans="17:17" ht="12.75" customHeight="1" x14ac:dyDescent="0.25">
      <c r="Q945" s="26"/>
    </row>
    <row r="946" spans="17:17" ht="12.75" customHeight="1" x14ac:dyDescent="0.25">
      <c r="Q946" s="26"/>
    </row>
    <row r="947" spans="17:17" ht="12.75" customHeight="1" x14ac:dyDescent="0.25">
      <c r="Q947" s="26"/>
    </row>
    <row r="948" spans="17:17" ht="12.75" customHeight="1" x14ac:dyDescent="0.25">
      <c r="Q948" s="26"/>
    </row>
    <row r="949" spans="17:17" ht="12.75" customHeight="1" x14ac:dyDescent="0.25">
      <c r="Q949" s="26"/>
    </row>
    <row r="950" spans="17:17" ht="12.75" customHeight="1" x14ac:dyDescent="0.25">
      <c r="Q950" s="26"/>
    </row>
    <row r="951" spans="17:17" ht="12.75" customHeight="1" x14ac:dyDescent="0.25">
      <c r="Q951" s="26"/>
    </row>
    <row r="952" spans="17:17" ht="12.75" customHeight="1" x14ac:dyDescent="0.25">
      <c r="Q952" s="26"/>
    </row>
    <row r="953" spans="17:17" ht="12.75" customHeight="1" x14ac:dyDescent="0.25">
      <c r="Q953" s="26"/>
    </row>
    <row r="954" spans="17:17" ht="12.75" customHeight="1" x14ac:dyDescent="0.25">
      <c r="Q954" s="26"/>
    </row>
    <row r="955" spans="17:17" ht="12.75" customHeight="1" x14ac:dyDescent="0.25">
      <c r="Q955" s="26"/>
    </row>
    <row r="956" spans="17:17" ht="12.75" customHeight="1" x14ac:dyDescent="0.25">
      <c r="Q956" s="26"/>
    </row>
    <row r="957" spans="17:17" ht="12.75" customHeight="1" x14ac:dyDescent="0.25">
      <c r="Q957" s="26"/>
    </row>
    <row r="958" spans="17:17" ht="12.75" customHeight="1" x14ac:dyDescent="0.25">
      <c r="Q958" s="26"/>
    </row>
    <row r="959" spans="17:17" ht="12.75" customHeight="1" x14ac:dyDescent="0.25">
      <c r="Q959" s="26"/>
    </row>
    <row r="960" spans="17:17" ht="12.75" customHeight="1" x14ac:dyDescent="0.25">
      <c r="Q960" s="26"/>
    </row>
    <row r="961" spans="17:17" ht="12.75" customHeight="1" x14ac:dyDescent="0.25">
      <c r="Q961" s="26"/>
    </row>
    <row r="962" spans="17:17" ht="12.75" customHeight="1" x14ac:dyDescent="0.25">
      <c r="Q962" s="26"/>
    </row>
    <row r="963" spans="17:17" ht="12.75" customHeight="1" x14ac:dyDescent="0.25">
      <c r="Q963" s="26"/>
    </row>
    <row r="964" spans="17:17" ht="12.75" customHeight="1" x14ac:dyDescent="0.25">
      <c r="Q964" s="26"/>
    </row>
    <row r="965" spans="17:17" ht="12.75" customHeight="1" x14ac:dyDescent="0.25">
      <c r="Q965" s="26"/>
    </row>
    <row r="966" spans="17:17" ht="12.75" customHeight="1" x14ac:dyDescent="0.25">
      <c r="Q966" s="26"/>
    </row>
    <row r="967" spans="17:17" ht="12.75" customHeight="1" x14ac:dyDescent="0.25">
      <c r="Q967" s="26"/>
    </row>
    <row r="968" spans="17:17" ht="12.75" customHeight="1" x14ac:dyDescent="0.25">
      <c r="Q968" s="26"/>
    </row>
    <row r="969" spans="17:17" ht="12.75" customHeight="1" x14ac:dyDescent="0.25">
      <c r="Q969" s="26"/>
    </row>
    <row r="970" spans="17:17" ht="12.75" customHeight="1" x14ac:dyDescent="0.25">
      <c r="Q970" s="26"/>
    </row>
    <row r="971" spans="17:17" ht="12.75" customHeight="1" x14ac:dyDescent="0.25">
      <c r="Q971" s="26"/>
    </row>
    <row r="972" spans="17:17" ht="12.75" customHeight="1" x14ac:dyDescent="0.25">
      <c r="Q972" s="26"/>
    </row>
    <row r="973" spans="17:17" ht="12.75" customHeight="1" x14ac:dyDescent="0.25">
      <c r="Q973" s="26"/>
    </row>
    <row r="974" spans="17:17" ht="12.75" customHeight="1" x14ac:dyDescent="0.25">
      <c r="Q974" s="26"/>
    </row>
    <row r="975" spans="17:17" ht="12.75" customHeight="1" x14ac:dyDescent="0.25">
      <c r="Q975" s="26"/>
    </row>
    <row r="976" spans="17:17" ht="12.75" customHeight="1" x14ac:dyDescent="0.25">
      <c r="Q976" s="26"/>
    </row>
    <row r="977" spans="17:17" ht="12.75" customHeight="1" x14ac:dyDescent="0.25">
      <c r="Q977" s="26"/>
    </row>
    <row r="978" spans="17:17" ht="12.75" customHeight="1" x14ac:dyDescent="0.25">
      <c r="Q978" s="26"/>
    </row>
    <row r="979" spans="17:17" ht="12.75" customHeight="1" x14ac:dyDescent="0.25">
      <c r="Q979" s="26"/>
    </row>
    <row r="980" spans="17:17" ht="12.75" customHeight="1" x14ac:dyDescent="0.25">
      <c r="Q980" s="26"/>
    </row>
    <row r="981" spans="17:17" ht="12.75" customHeight="1" x14ac:dyDescent="0.25">
      <c r="Q981" s="26"/>
    </row>
    <row r="982" spans="17:17" ht="12.75" customHeight="1" x14ac:dyDescent="0.25">
      <c r="Q982" s="26"/>
    </row>
    <row r="983" spans="17:17" ht="12.75" customHeight="1" x14ac:dyDescent="0.25">
      <c r="Q983" s="26"/>
    </row>
    <row r="984" spans="17:17" ht="12.75" customHeight="1" x14ac:dyDescent="0.25">
      <c r="Q984" s="26"/>
    </row>
    <row r="985" spans="17:17" ht="12.75" customHeight="1" x14ac:dyDescent="0.25">
      <c r="Q985" s="26"/>
    </row>
    <row r="986" spans="17:17" ht="12.75" customHeight="1" x14ac:dyDescent="0.25">
      <c r="Q986" s="26"/>
    </row>
    <row r="987" spans="17:17" ht="12.75" customHeight="1" x14ac:dyDescent="0.25">
      <c r="Q987" s="26"/>
    </row>
    <row r="988" spans="17:17" ht="12.75" customHeight="1" x14ac:dyDescent="0.25">
      <c r="Q988" s="26"/>
    </row>
    <row r="989" spans="17:17" ht="12.75" customHeight="1" x14ac:dyDescent="0.25">
      <c r="Q989" s="26"/>
    </row>
    <row r="990" spans="17:17" ht="12.75" customHeight="1" x14ac:dyDescent="0.25">
      <c r="Q990" s="26"/>
    </row>
    <row r="991" spans="17:17" ht="12.75" customHeight="1" x14ac:dyDescent="0.25">
      <c r="Q991" s="26"/>
    </row>
    <row r="992" spans="17:17" ht="12.75" customHeight="1" x14ac:dyDescent="0.25">
      <c r="Q992" s="26"/>
    </row>
    <row r="993" spans="17:17" ht="12.75" customHeight="1" x14ac:dyDescent="0.25">
      <c r="Q993" s="26"/>
    </row>
    <row r="994" spans="17:17" ht="12.75" customHeight="1" x14ac:dyDescent="0.25">
      <c r="Q994" s="26"/>
    </row>
    <row r="995" spans="17:17" ht="12.75" customHeight="1" x14ac:dyDescent="0.25">
      <c r="Q995" s="26"/>
    </row>
    <row r="996" spans="17:17" ht="12.75" customHeight="1" x14ac:dyDescent="0.25">
      <c r="Q996" s="26"/>
    </row>
    <row r="997" spans="17:17" ht="12.75" customHeight="1" x14ac:dyDescent="0.25">
      <c r="Q997" s="26"/>
    </row>
    <row r="998" spans="17:17" ht="12.75" customHeight="1" x14ac:dyDescent="0.25">
      <c r="Q998" s="26"/>
    </row>
    <row r="999" spans="17:17" ht="12.75" customHeight="1" x14ac:dyDescent="0.25">
      <c r="Q999" s="26"/>
    </row>
    <row r="1000" spans="17:17" ht="12.75" customHeight="1" x14ac:dyDescent="0.25">
      <c r="Q1000" s="26"/>
    </row>
  </sheetData>
  <mergeCells count="12">
    <mergeCell ref="G57:O57"/>
    <mergeCell ref="A2:O2"/>
    <mergeCell ref="A3:O3"/>
    <mergeCell ref="A4:N4"/>
    <mergeCell ref="A5:O5"/>
    <mergeCell ref="A7:O7"/>
    <mergeCell ref="A8:O8"/>
    <mergeCell ref="B11:O11"/>
    <mergeCell ref="G50:O50"/>
    <mergeCell ref="G51:O51"/>
    <mergeCell ref="G52:O52"/>
    <mergeCell ref="G56:O5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F5F4-6D41-48A0-9AAC-671D9AD762AF}">
  <dimension ref="A1:Z1000"/>
  <sheetViews>
    <sheetView tabSelected="1" workbookViewId="0">
      <selection activeCell="B6" sqref="B6"/>
    </sheetView>
  </sheetViews>
  <sheetFormatPr defaultColWidth="12.5546875" defaultRowHeight="15" customHeight="1" x14ac:dyDescent="0.25"/>
  <cols>
    <col min="1" max="1" width="36.6640625" customWidth="1"/>
    <col min="2" max="2" width="13.6640625" customWidth="1"/>
    <col min="3" max="4" width="14.33203125" customWidth="1"/>
    <col min="5" max="5" width="13.6640625" customWidth="1"/>
    <col min="6" max="6" width="8.6640625" customWidth="1"/>
    <col min="7" max="7" width="14.109375" customWidth="1"/>
    <col min="8" max="9" width="13.6640625" customWidth="1"/>
    <col min="10" max="10" width="13.109375" customWidth="1"/>
    <col min="11" max="11" width="13.6640625" customWidth="1"/>
    <col min="12" max="12" width="17.6640625" customWidth="1"/>
    <col min="13" max="13" width="8.5546875" customWidth="1"/>
    <col min="14" max="15" width="14.33203125" customWidth="1"/>
    <col min="16" max="16" width="12.88671875" customWidth="1"/>
    <col min="17" max="17" width="15.109375" customWidth="1"/>
    <col min="18" max="18" width="12.88671875" customWidth="1"/>
    <col min="19" max="19" width="13.88671875" customWidth="1"/>
    <col min="20" max="26" width="8.5546875" customWidth="1"/>
  </cols>
  <sheetData>
    <row r="1" spans="1:26" ht="15.75" customHeight="1" x14ac:dyDescent="0.25"/>
    <row r="2" spans="1:26" ht="15.75" customHeight="1" x14ac:dyDescent="0.25"/>
    <row r="3" spans="1:26" ht="15.75" customHeight="1" x14ac:dyDescent="0.35">
      <c r="A3" s="385" t="s">
        <v>0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230"/>
    </row>
    <row r="4" spans="1:26" ht="15.75" customHeight="1" x14ac:dyDescent="0.35">
      <c r="A4" s="230" t="s">
        <v>43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</row>
    <row r="5" spans="1:26" ht="15.75" customHeight="1" x14ac:dyDescent="0.3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99"/>
      <c r="L5" s="99"/>
      <c r="M5" s="99"/>
    </row>
    <row r="6" spans="1:26" ht="15.75" customHeight="1" x14ac:dyDescent="0.3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99"/>
      <c r="L6" s="99"/>
      <c r="M6" s="99"/>
    </row>
    <row r="7" spans="1:26" ht="15.75" customHeight="1" x14ac:dyDescent="0.25">
      <c r="A7" s="386" t="s">
        <v>2</v>
      </c>
      <c r="B7" s="339"/>
      <c r="C7" s="339"/>
      <c r="D7" s="339"/>
      <c r="E7" s="339"/>
      <c r="F7" s="339"/>
      <c r="G7" s="339"/>
      <c r="H7" s="339"/>
      <c r="I7" s="339"/>
      <c r="J7" s="339"/>
      <c r="K7" s="339"/>
      <c r="L7" s="339"/>
      <c r="M7" s="231"/>
    </row>
    <row r="8" spans="1:26" ht="15.75" customHeight="1" x14ac:dyDescent="0.25">
      <c r="A8" s="387" t="s">
        <v>258</v>
      </c>
      <c r="B8" s="339"/>
      <c r="C8" s="339"/>
      <c r="D8" s="339"/>
      <c r="E8" s="339"/>
      <c r="F8" s="339"/>
      <c r="G8" s="339"/>
      <c r="H8" s="339"/>
      <c r="I8" s="339"/>
      <c r="J8" s="339"/>
      <c r="K8" s="339"/>
      <c r="L8" s="339"/>
      <c r="M8" s="232"/>
    </row>
    <row r="9" spans="1:26" ht="12.75" customHeight="1" x14ac:dyDescent="0.3">
      <c r="A9" s="386" t="s">
        <v>45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231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spans="1:26" ht="12.75" customHeight="1" x14ac:dyDescent="0.3">
      <c r="A10" s="101"/>
      <c r="B10" s="101"/>
      <c r="C10" s="101"/>
      <c r="D10" s="101"/>
      <c r="E10" s="101"/>
      <c r="F10" s="101"/>
      <c r="G10" s="101"/>
      <c r="H10" s="101"/>
      <c r="I10" s="233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ht="12.75" customHeight="1" x14ac:dyDescent="0.3">
      <c r="A11" s="104" t="s">
        <v>259</v>
      </c>
      <c r="B11" s="101"/>
      <c r="C11" s="101"/>
      <c r="D11" s="101"/>
      <c r="E11" s="101"/>
      <c r="F11" s="101"/>
      <c r="G11" s="101"/>
      <c r="H11" s="102"/>
      <c r="I11" s="102"/>
      <c r="J11" s="102"/>
      <c r="K11" s="234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ht="12.75" customHeight="1" x14ac:dyDescent="0.3">
      <c r="A12" s="235"/>
      <c r="B12" s="388" t="s">
        <v>260</v>
      </c>
      <c r="C12" s="389"/>
      <c r="D12" s="389"/>
      <c r="E12" s="389"/>
      <c r="F12" s="389"/>
      <c r="G12" s="389"/>
      <c r="H12" s="389"/>
      <c r="I12" s="389"/>
      <c r="J12" s="389"/>
      <c r="K12" s="389"/>
      <c r="L12" s="390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ht="12.75" customHeight="1" x14ac:dyDescent="0.3">
      <c r="A13" s="236"/>
      <c r="B13" s="237"/>
      <c r="C13" s="238"/>
      <c r="D13" s="239"/>
      <c r="E13" s="240"/>
      <c r="F13" s="240"/>
      <c r="G13" s="240"/>
      <c r="H13" s="239"/>
      <c r="I13" s="240"/>
      <c r="J13" s="240"/>
      <c r="K13" s="241"/>
      <c r="L13" s="242" t="s">
        <v>221</v>
      </c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ht="12.75" customHeight="1" x14ac:dyDescent="0.25">
      <c r="A14" s="243" t="s">
        <v>261</v>
      </c>
      <c r="B14" s="244" t="s">
        <v>217</v>
      </c>
      <c r="C14" s="245" t="s">
        <v>217</v>
      </c>
      <c r="D14" s="391" t="s">
        <v>218</v>
      </c>
      <c r="E14" s="392"/>
      <c r="F14" s="392"/>
      <c r="G14" s="392"/>
      <c r="H14" s="391" t="s">
        <v>219</v>
      </c>
      <c r="I14" s="392"/>
      <c r="J14" s="392"/>
      <c r="K14" s="393"/>
      <c r="L14" s="243" t="s">
        <v>226</v>
      </c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</row>
    <row r="15" spans="1:26" ht="12.75" customHeight="1" x14ac:dyDescent="0.25">
      <c r="A15" s="243"/>
      <c r="B15" s="244" t="s">
        <v>156</v>
      </c>
      <c r="C15" s="243" t="s">
        <v>157</v>
      </c>
      <c r="D15" s="247" t="s">
        <v>158</v>
      </c>
      <c r="E15" s="243" t="s">
        <v>223</v>
      </c>
      <c r="F15" s="248" t="s">
        <v>159</v>
      </c>
      <c r="G15" s="248" t="s">
        <v>262</v>
      </c>
      <c r="H15" s="247" t="s">
        <v>158</v>
      </c>
      <c r="I15" s="243" t="s">
        <v>223</v>
      </c>
      <c r="J15" s="248" t="s">
        <v>159</v>
      </c>
      <c r="K15" s="248" t="s">
        <v>161</v>
      </c>
      <c r="L15" s="243" t="s">
        <v>228</v>
      </c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</row>
    <row r="16" spans="1:26" ht="12.75" customHeight="1" x14ac:dyDescent="0.25">
      <c r="A16" s="249"/>
      <c r="B16" s="250"/>
      <c r="C16" s="249" t="s">
        <v>162</v>
      </c>
      <c r="D16" s="251"/>
      <c r="E16" s="249" t="s">
        <v>163</v>
      </c>
      <c r="F16" s="252" t="s">
        <v>263</v>
      </c>
      <c r="G16" s="252" t="s">
        <v>264</v>
      </c>
      <c r="H16" s="251"/>
      <c r="I16" s="249" t="s">
        <v>163</v>
      </c>
      <c r="J16" s="252" t="s">
        <v>265</v>
      </c>
      <c r="K16" s="252" t="s">
        <v>266</v>
      </c>
      <c r="L16" s="249" t="s">
        <v>231</v>
      </c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</row>
    <row r="17" spans="1:26" ht="12.75" customHeight="1" x14ac:dyDescent="0.25">
      <c r="A17" s="253" t="s">
        <v>267</v>
      </c>
      <c r="B17" s="254">
        <f t="shared" ref="B17:E17" si="0">B18+B20+B24+B27+B33+B37+B46+B48+B57+B60+B63+B65+B69+B73+B75+B77+B79+B81+B84</f>
        <v>88525000</v>
      </c>
      <c r="C17" s="254">
        <f t="shared" si="0"/>
        <v>100625000</v>
      </c>
      <c r="D17" s="254">
        <f t="shared" si="0"/>
        <v>11677732.27</v>
      </c>
      <c r="E17" s="254">
        <f t="shared" si="0"/>
        <v>57113453.119999997</v>
      </c>
      <c r="F17" s="255">
        <f t="shared" ref="F17:F19" si="1">E17/$E$86*100</f>
        <v>87.345348469119173</v>
      </c>
      <c r="G17" s="255">
        <f t="shared" ref="G17:G19" si="2">C17-E17</f>
        <v>43511546.880000003</v>
      </c>
      <c r="H17" s="254">
        <f t="shared" ref="H17:I17" si="3">H18+H20+H24+H27+H33+H37+H46+H48+H57+H60+H63+H65+H69+H73+H75+H77+H79+H81+H84</f>
        <v>9842591.25</v>
      </c>
      <c r="I17" s="254">
        <f t="shared" si="3"/>
        <v>36968518.240000002</v>
      </c>
      <c r="J17" s="255">
        <f t="shared" ref="J17:J19" si="4">I17/$I$86*100</f>
        <v>81.710747104389085</v>
      </c>
      <c r="K17" s="255">
        <f t="shared" ref="K17:K19" si="5">C17-I17</f>
        <v>63656481.759999998</v>
      </c>
      <c r="L17" s="255">
        <f>L18+L20+L24+L27+L33+L37+L46+L48+L57+L60+L63+L65+L69+L73+L75+L77+L79+L81+L84</f>
        <v>20144934.879999995</v>
      </c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</row>
    <row r="18" spans="1:26" ht="12.75" customHeight="1" x14ac:dyDescent="0.25">
      <c r="A18" s="253" t="s">
        <v>268</v>
      </c>
      <c r="B18" s="254">
        <f t="shared" ref="B18:E18" si="6">B19</f>
        <v>0</v>
      </c>
      <c r="C18" s="254">
        <f t="shared" si="6"/>
        <v>0</v>
      </c>
      <c r="D18" s="254">
        <f t="shared" si="6"/>
        <v>0</v>
      </c>
      <c r="E18" s="257">
        <f t="shared" si="6"/>
        <v>0</v>
      </c>
      <c r="F18" s="254">
        <f t="shared" si="1"/>
        <v>0</v>
      </c>
      <c r="G18" s="254">
        <f t="shared" si="2"/>
        <v>0</v>
      </c>
      <c r="H18" s="254">
        <f t="shared" ref="H18:I18" si="7">H19</f>
        <v>0</v>
      </c>
      <c r="I18" s="257">
        <f t="shared" si="7"/>
        <v>0</v>
      </c>
      <c r="J18" s="254">
        <f t="shared" si="4"/>
        <v>0</v>
      </c>
      <c r="K18" s="254">
        <f t="shared" si="5"/>
        <v>0</v>
      </c>
      <c r="L18" s="254">
        <f>L19</f>
        <v>0</v>
      </c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</row>
    <row r="19" spans="1:26" ht="12.75" customHeight="1" x14ac:dyDescent="0.25">
      <c r="A19" s="253" t="s">
        <v>269</v>
      </c>
      <c r="B19" s="258">
        <v>0</v>
      </c>
      <c r="C19" s="258">
        <v>0</v>
      </c>
      <c r="D19" s="258">
        <f>E19</f>
        <v>0</v>
      </c>
      <c r="E19" s="259">
        <v>0</v>
      </c>
      <c r="F19" s="258">
        <f t="shared" si="1"/>
        <v>0</v>
      </c>
      <c r="G19" s="258">
        <f t="shared" si="2"/>
        <v>0</v>
      </c>
      <c r="H19" s="258">
        <f>I19</f>
        <v>0</v>
      </c>
      <c r="I19" s="259">
        <v>0</v>
      </c>
      <c r="J19" s="258">
        <f t="shared" si="4"/>
        <v>0</v>
      </c>
      <c r="K19" s="258">
        <f t="shared" si="5"/>
        <v>0</v>
      </c>
      <c r="L19" s="258">
        <v>0</v>
      </c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</row>
    <row r="20" spans="1:26" ht="12.75" customHeight="1" x14ac:dyDescent="0.25">
      <c r="A20" s="253" t="s">
        <v>270</v>
      </c>
      <c r="B20" s="254">
        <f t="shared" ref="B20:L20" si="8">B21+B22+B23</f>
        <v>0</v>
      </c>
      <c r="C20" s="254">
        <f t="shared" si="8"/>
        <v>0</v>
      </c>
      <c r="D20" s="254">
        <f t="shared" si="8"/>
        <v>0</v>
      </c>
      <c r="E20" s="254">
        <f t="shared" si="8"/>
        <v>0</v>
      </c>
      <c r="F20" s="254">
        <f t="shared" si="8"/>
        <v>0</v>
      </c>
      <c r="G20" s="254">
        <f t="shared" si="8"/>
        <v>0</v>
      </c>
      <c r="H20" s="254">
        <f t="shared" si="8"/>
        <v>0</v>
      </c>
      <c r="I20" s="254">
        <f t="shared" si="8"/>
        <v>0</v>
      </c>
      <c r="J20" s="254">
        <f t="shared" si="8"/>
        <v>0</v>
      </c>
      <c r="K20" s="254">
        <f t="shared" si="8"/>
        <v>0</v>
      </c>
      <c r="L20" s="254">
        <f t="shared" si="8"/>
        <v>0</v>
      </c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</row>
    <row r="21" spans="1:26" ht="12.75" customHeight="1" x14ac:dyDescent="0.25">
      <c r="A21" s="253" t="s">
        <v>271</v>
      </c>
      <c r="B21" s="258">
        <v>0</v>
      </c>
      <c r="C21" s="258">
        <v>0</v>
      </c>
      <c r="D21" s="258">
        <f t="shared" ref="D21:D23" si="9">E21</f>
        <v>0</v>
      </c>
      <c r="E21" s="259">
        <v>0</v>
      </c>
      <c r="F21" s="258">
        <f t="shared" ref="F21:F23" si="10">E21/$E$86*100</f>
        <v>0</v>
      </c>
      <c r="G21" s="258">
        <f t="shared" ref="G21:G23" si="11">C21-E21</f>
        <v>0</v>
      </c>
      <c r="H21" s="258">
        <f t="shared" ref="H21:H23" si="12">I21</f>
        <v>0</v>
      </c>
      <c r="I21" s="259">
        <v>0</v>
      </c>
      <c r="J21" s="258">
        <f t="shared" ref="J21:J23" si="13">I21/$I$86*100</f>
        <v>0</v>
      </c>
      <c r="K21" s="258">
        <f t="shared" ref="K21:K23" si="14">C21-I21</f>
        <v>0</v>
      </c>
      <c r="L21" s="258">
        <v>0</v>
      </c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</row>
    <row r="22" spans="1:26" ht="12.75" customHeight="1" x14ac:dyDescent="0.25">
      <c r="A22" s="253" t="s">
        <v>272</v>
      </c>
      <c r="B22" s="258">
        <v>0</v>
      </c>
      <c r="C22" s="258">
        <v>0</v>
      </c>
      <c r="D22" s="258">
        <f t="shared" si="9"/>
        <v>0</v>
      </c>
      <c r="E22" s="259">
        <v>0</v>
      </c>
      <c r="F22" s="258">
        <f t="shared" si="10"/>
        <v>0</v>
      </c>
      <c r="G22" s="258">
        <f t="shared" si="11"/>
        <v>0</v>
      </c>
      <c r="H22" s="258">
        <f t="shared" si="12"/>
        <v>0</v>
      </c>
      <c r="I22" s="259">
        <v>0</v>
      </c>
      <c r="J22" s="258">
        <f t="shared" si="13"/>
        <v>0</v>
      </c>
      <c r="K22" s="258">
        <f t="shared" si="14"/>
        <v>0</v>
      </c>
      <c r="L22" s="258">
        <v>0</v>
      </c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</row>
    <row r="23" spans="1:26" ht="12.75" customHeight="1" x14ac:dyDescent="0.25">
      <c r="A23" s="253" t="s">
        <v>273</v>
      </c>
      <c r="B23" s="258">
        <v>0</v>
      </c>
      <c r="C23" s="258">
        <v>0</v>
      </c>
      <c r="D23" s="258">
        <f t="shared" si="9"/>
        <v>0</v>
      </c>
      <c r="E23" s="259">
        <v>0</v>
      </c>
      <c r="F23" s="258">
        <f t="shared" si="10"/>
        <v>0</v>
      </c>
      <c r="G23" s="258">
        <f t="shared" si="11"/>
        <v>0</v>
      </c>
      <c r="H23" s="258">
        <f t="shared" si="12"/>
        <v>0</v>
      </c>
      <c r="I23" s="259">
        <v>0</v>
      </c>
      <c r="J23" s="258">
        <f t="shared" si="13"/>
        <v>0</v>
      </c>
      <c r="K23" s="258">
        <f t="shared" si="14"/>
        <v>0</v>
      </c>
      <c r="L23" s="258">
        <v>0</v>
      </c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</row>
    <row r="24" spans="1:26" ht="12.75" customHeight="1" x14ac:dyDescent="0.25">
      <c r="A24" s="253" t="s">
        <v>274</v>
      </c>
      <c r="B24" s="254">
        <f t="shared" ref="B24:L24" si="15">B25+B26</f>
        <v>0</v>
      </c>
      <c r="C24" s="254">
        <f t="shared" si="15"/>
        <v>0</v>
      </c>
      <c r="D24" s="254">
        <f t="shared" si="15"/>
        <v>0</v>
      </c>
      <c r="E24" s="254">
        <f t="shared" si="15"/>
        <v>0</v>
      </c>
      <c r="F24" s="254">
        <f t="shared" si="15"/>
        <v>0</v>
      </c>
      <c r="G24" s="254">
        <f t="shared" si="15"/>
        <v>0</v>
      </c>
      <c r="H24" s="254">
        <f t="shared" si="15"/>
        <v>0</v>
      </c>
      <c r="I24" s="254">
        <f t="shared" si="15"/>
        <v>0</v>
      </c>
      <c r="J24" s="254">
        <f t="shared" si="15"/>
        <v>0</v>
      </c>
      <c r="K24" s="254">
        <f t="shared" si="15"/>
        <v>0</v>
      </c>
      <c r="L24" s="254">
        <f t="shared" si="15"/>
        <v>0</v>
      </c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</row>
    <row r="25" spans="1:26" ht="12.75" customHeight="1" x14ac:dyDescent="0.25">
      <c r="A25" s="253" t="s">
        <v>275</v>
      </c>
      <c r="B25" s="258">
        <v>0</v>
      </c>
      <c r="C25" s="258">
        <v>0</v>
      </c>
      <c r="D25" s="258">
        <f t="shared" ref="D25:D26" si="16">E25</f>
        <v>0</v>
      </c>
      <c r="E25" s="259">
        <v>0</v>
      </c>
      <c r="F25" s="258">
        <f t="shared" ref="F25:F36" si="17">E25/$E$86*100</f>
        <v>0</v>
      </c>
      <c r="G25" s="258">
        <f t="shared" ref="G25:G36" si="18">C25-E25</f>
        <v>0</v>
      </c>
      <c r="H25" s="258">
        <f t="shared" ref="H25:H26" si="19">I25</f>
        <v>0</v>
      </c>
      <c r="I25" s="259">
        <v>0</v>
      </c>
      <c r="J25" s="258">
        <f t="shared" ref="J25:J36" si="20">I25/$I$86*100</f>
        <v>0</v>
      </c>
      <c r="K25" s="258">
        <f t="shared" ref="K25:K36" si="21">C25-I25</f>
        <v>0</v>
      </c>
      <c r="L25" s="258">
        <v>0</v>
      </c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</row>
    <row r="26" spans="1:26" ht="12.75" customHeight="1" x14ac:dyDescent="0.25">
      <c r="A26" s="253" t="s">
        <v>276</v>
      </c>
      <c r="B26" s="258">
        <v>0</v>
      </c>
      <c r="C26" s="258">
        <v>0</v>
      </c>
      <c r="D26" s="258">
        <f t="shared" si="16"/>
        <v>0</v>
      </c>
      <c r="E26" s="259">
        <v>0</v>
      </c>
      <c r="F26" s="258">
        <f t="shared" si="17"/>
        <v>0</v>
      </c>
      <c r="G26" s="258">
        <f t="shared" si="18"/>
        <v>0</v>
      </c>
      <c r="H26" s="258">
        <f t="shared" si="19"/>
        <v>0</v>
      </c>
      <c r="I26" s="259">
        <v>0</v>
      </c>
      <c r="J26" s="258">
        <f t="shared" si="20"/>
        <v>0</v>
      </c>
      <c r="K26" s="258">
        <f t="shared" si="21"/>
        <v>0</v>
      </c>
      <c r="L26" s="258">
        <v>0</v>
      </c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</row>
    <row r="27" spans="1:26" ht="12.75" customHeight="1" x14ac:dyDescent="0.25">
      <c r="A27" s="253" t="s">
        <v>277</v>
      </c>
      <c r="B27" s="254">
        <f t="shared" ref="B27:E27" si="22">B28+B29+B30+B31+B32</f>
        <v>0</v>
      </c>
      <c r="C27" s="254">
        <f t="shared" si="22"/>
        <v>0</v>
      </c>
      <c r="D27" s="254">
        <f t="shared" si="22"/>
        <v>0</v>
      </c>
      <c r="E27" s="257">
        <f t="shared" si="22"/>
        <v>0</v>
      </c>
      <c r="F27" s="254">
        <f t="shared" si="17"/>
        <v>0</v>
      </c>
      <c r="G27" s="254">
        <f t="shared" si="18"/>
        <v>0</v>
      </c>
      <c r="H27" s="254">
        <f t="shared" ref="H27:I27" si="23">H28+H29+H30+H31+H32</f>
        <v>0</v>
      </c>
      <c r="I27" s="257">
        <f t="shared" si="23"/>
        <v>0</v>
      </c>
      <c r="J27" s="254">
        <f t="shared" si="20"/>
        <v>0</v>
      </c>
      <c r="K27" s="254">
        <f t="shared" si="21"/>
        <v>0</v>
      </c>
      <c r="L27" s="254">
        <f>L28+L29+L30+L31+L32</f>
        <v>0</v>
      </c>
    </row>
    <row r="28" spans="1:26" ht="12.75" customHeight="1" x14ac:dyDescent="0.25">
      <c r="A28" s="253" t="s">
        <v>278</v>
      </c>
      <c r="B28" s="258">
        <v>0</v>
      </c>
      <c r="C28" s="258">
        <v>0</v>
      </c>
      <c r="D28" s="258">
        <f t="shared" ref="D28:D32" si="24">E28</f>
        <v>0</v>
      </c>
      <c r="E28" s="259">
        <v>0</v>
      </c>
      <c r="F28" s="258">
        <f t="shared" si="17"/>
        <v>0</v>
      </c>
      <c r="G28" s="258">
        <f t="shared" si="18"/>
        <v>0</v>
      </c>
      <c r="H28" s="258">
        <f t="shared" ref="H28:H32" si="25">I28</f>
        <v>0</v>
      </c>
      <c r="I28" s="259">
        <v>0</v>
      </c>
      <c r="J28" s="258">
        <f t="shared" si="20"/>
        <v>0</v>
      </c>
      <c r="K28" s="258">
        <f t="shared" si="21"/>
        <v>0</v>
      </c>
      <c r="L28" s="258">
        <v>0</v>
      </c>
    </row>
    <row r="29" spans="1:26" ht="12.75" customHeight="1" x14ac:dyDescent="0.25">
      <c r="A29" s="253" t="s">
        <v>279</v>
      </c>
      <c r="B29" s="258">
        <v>0</v>
      </c>
      <c r="C29" s="258">
        <v>0</v>
      </c>
      <c r="D29" s="258">
        <f t="shared" si="24"/>
        <v>0</v>
      </c>
      <c r="E29" s="259">
        <v>0</v>
      </c>
      <c r="F29" s="258">
        <f t="shared" si="17"/>
        <v>0</v>
      </c>
      <c r="G29" s="258">
        <f t="shared" si="18"/>
        <v>0</v>
      </c>
      <c r="H29" s="258">
        <f t="shared" si="25"/>
        <v>0</v>
      </c>
      <c r="I29" s="259">
        <v>0</v>
      </c>
      <c r="J29" s="258">
        <f t="shared" si="20"/>
        <v>0</v>
      </c>
      <c r="K29" s="258">
        <f t="shared" si="21"/>
        <v>0</v>
      </c>
      <c r="L29" s="258">
        <v>0</v>
      </c>
    </row>
    <row r="30" spans="1:26" ht="12.75" customHeight="1" x14ac:dyDescent="0.25">
      <c r="A30" s="253" t="s">
        <v>280</v>
      </c>
      <c r="B30" s="258">
        <v>0</v>
      </c>
      <c r="C30" s="258">
        <v>0</v>
      </c>
      <c r="D30" s="258">
        <f t="shared" si="24"/>
        <v>0</v>
      </c>
      <c r="E30" s="259">
        <v>0</v>
      </c>
      <c r="F30" s="258">
        <f t="shared" si="17"/>
        <v>0</v>
      </c>
      <c r="G30" s="258">
        <f t="shared" si="18"/>
        <v>0</v>
      </c>
      <c r="H30" s="258">
        <f t="shared" si="25"/>
        <v>0</v>
      </c>
      <c r="I30" s="259">
        <v>0</v>
      </c>
      <c r="J30" s="258">
        <f t="shared" si="20"/>
        <v>0</v>
      </c>
      <c r="K30" s="258">
        <f t="shared" si="21"/>
        <v>0</v>
      </c>
      <c r="L30" s="258">
        <v>0</v>
      </c>
    </row>
    <row r="31" spans="1:26" ht="12.75" customHeight="1" x14ac:dyDescent="0.25">
      <c r="A31" s="253" t="s">
        <v>281</v>
      </c>
      <c r="B31" s="258">
        <v>0</v>
      </c>
      <c r="C31" s="258">
        <v>0</v>
      </c>
      <c r="D31" s="258">
        <f t="shared" si="24"/>
        <v>0</v>
      </c>
      <c r="E31" s="259">
        <v>0</v>
      </c>
      <c r="F31" s="258">
        <f t="shared" si="17"/>
        <v>0</v>
      </c>
      <c r="G31" s="258">
        <f t="shared" si="18"/>
        <v>0</v>
      </c>
      <c r="H31" s="258">
        <f t="shared" si="25"/>
        <v>0</v>
      </c>
      <c r="I31" s="259">
        <v>0</v>
      </c>
      <c r="J31" s="258">
        <f t="shared" si="20"/>
        <v>0</v>
      </c>
      <c r="K31" s="258">
        <f t="shared" si="21"/>
        <v>0</v>
      </c>
      <c r="L31" s="258">
        <v>0</v>
      </c>
    </row>
    <row r="32" spans="1:26" ht="12.75" customHeight="1" x14ac:dyDescent="0.25">
      <c r="A32" s="253" t="s">
        <v>282</v>
      </c>
      <c r="B32" s="258">
        <v>0</v>
      </c>
      <c r="C32" s="258">
        <v>0</v>
      </c>
      <c r="D32" s="258">
        <f t="shared" si="24"/>
        <v>0</v>
      </c>
      <c r="E32" s="259">
        <v>0</v>
      </c>
      <c r="F32" s="258">
        <f t="shared" si="17"/>
        <v>0</v>
      </c>
      <c r="G32" s="258">
        <f t="shared" si="18"/>
        <v>0</v>
      </c>
      <c r="H32" s="258">
        <f t="shared" si="25"/>
        <v>0</v>
      </c>
      <c r="I32" s="259">
        <v>0</v>
      </c>
      <c r="J32" s="258">
        <f t="shared" si="20"/>
        <v>0</v>
      </c>
      <c r="K32" s="258">
        <f t="shared" si="21"/>
        <v>0</v>
      </c>
      <c r="L32" s="258">
        <v>0</v>
      </c>
    </row>
    <row r="33" spans="1:26" ht="12.75" customHeight="1" x14ac:dyDescent="0.25">
      <c r="A33" s="253" t="s">
        <v>283</v>
      </c>
      <c r="B33" s="254">
        <f t="shared" ref="B33:D33" si="26">B34+B36+B35</f>
        <v>0</v>
      </c>
      <c r="C33" s="254">
        <f t="shared" si="26"/>
        <v>0</v>
      </c>
      <c r="D33" s="254">
        <f t="shared" si="26"/>
        <v>0</v>
      </c>
      <c r="E33" s="257">
        <f>E34+E36+E35</f>
        <v>0</v>
      </c>
      <c r="F33" s="254">
        <f t="shared" si="17"/>
        <v>0</v>
      </c>
      <c r="G33" s="254">
        <f t="shared" si="18"/>
        <v>0</v>
      </c>
      <c r="H33" s="254">
        <f t="shared" ref="H33:I33" si="27">H34+H36+H35</f>
        <v>0</v>
      </c>
      <c r="I33" s="257">
        <f t="shared" si="27"/>
        <v>0</v>
      </c>
      <c r="J33" s="254">
        <f t="shared" si="20"/>
        <v>0</v>
      </c>
      <c r="K33" s="254">
        <f t="shared" si="21"/>
        <v>0</v>
      </c>
      <c r="L33" s="254">
        <f>L34+L36+L35</f>
        <v>0</v>
      </c>
    </row>
    <row r="34" spans="1:26" ht="12.75" customHeight="1" x14ac:dyDescent="0.25">
      <c r="A34" s="260" t="s">
        <v>284</v>
      </c>
      <c r="B34" s="261">
        <v>0</v>
      </c>
      <c r="C34" s="261">
        <v>0</v>
      </c>
      <c r="D34" s="258">
        <f t="shared" ref="D34:D36" si="28">E34</f>
        <v>0</v>
      </c>
      <c r="E34" s="262">
        <v>0</v>
      </c>
      <c r="F34" s="261">
        <f t="shared" si="17"/>
        <v>0</v>
      </c>
      <c r="G34" s="261">
        <f t="shared" si="18"/>
        <v>0</v>
      </c>
      <c r="H34" s="258">
        <f t="shared" ref="H34:H36" si="29">I34</f>
        <v>0</v>
      </c>
      <c r="I34" s="262">
        <v>0</v>
      </c>
      <c r="J34" s="261">
        <f t="shared" si="20"/>
        <v>0</v>
      </c>
      <c r="K34" s="261">
        <f t="shared" si="21"/>
        <v>0</v>
      </c>
      <c r="L34" s="261">
        <v>0</v>
      </c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</row>
    <row r="35" spans="1:26" ht="12.75" customHeight="1" x14ac:dyDescent="0.25">
      <c r="A35" s="260" t="s">
        <v>285</v>
      </c>
      <c r="B35" s="261">
        <v>0</v>
      </c>
      <c r="C35" s="261">
        <v>0</v>
      </c>
      <c r="D35" s="258">
        <f t="shared" si="28"/>
        <v>0</v>
      </c>
      <c r="E35" s="262">
        <v>0</v>
      </c>
      <c r="F35" s="261">
        <f t="shared" si="17"/>
        <v>0</v>
      </c>
      <c r="G35" s="261">
        <f t="shared" si="18"/>
        <v>0</v>
      </c>
      <c r="H35" s="258">
        <f t="shared" si="29"/>
        <v>0</v>
      </c>
      <c r="I35" s="262">
        <v>0</v>
      </c>
      <c r="J35" s="261">
        <f t="shared" si="20"/>
        <v>0</v>
      </c>
      <c r="K35" s="261">
        <f t="shared" si="21"/>
        <v>0</v>
      </c>
      <c r="L35" s="261">
        <v>0</v>
      </c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</row>
    <row r="36" spans="1:26" ht="12.75" customHeight="1" x14ac:dyDescent="0.25">
      <c r="A36" s="260" t="s">
        <v>271</v>
      </c>
      <c r="B36" s="261">
        <v>0</v>
      </c>
      <c r="C36" s="261">
        <v>0</v>
      </c>
      <c r="D36" s="258">
        <f t="shared" si="28"/>
        <v>0</v>
      </c>
      <c r="E36" s="262">
        <v>0</v>
      </c>
      <c r="F36" s="261">
        <f t="shared" si="17"/>
        <v>0</v>
      </c>
      <c r="G36" s="261">
        <f t="shared" si="18"/>
        <v>0</v>
      </c>
      <c r="H36" s="258">
        <f t="shared" si="29"/>
        <v>0</v>
      </c>
      <c r="I36" s="262">
        <v>0</v>
      </c>
      <c r="J36" s="261">
        <f t="shared" si="20"/>
        <v>0</v>
      </c>
      <c r="K36" s="261">
        <f t="shared" si="21"/>
        <v>0</v>
      </c>
      <c r="L36" s="261">
        <v>0</v>
      </c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</row>
    <row r="37" spans="1:26" ht="12.75" customHeight="1" x14ac:dyDescent="0.25">
      <c r="A37" s="253" t="s">
        <v>286</v>
      </c>
      <c r="B37" s="254">
        <f t="shared" ref="B37:L37" si="30">B44+B45+B38+B39+B40+B41+B42+B43</f>
        <v>0</v>
      </c>
      <c r="C37" s="254">
        <f t="shared" si="30"/>
        <v>0</v>
      </c>
      <c r="D37" s="254">
        <f t="shared" si="30"/>
        <v>0</v>
      </c>
      <c r="E37" s="254">
        <f t="shared" si="30"/>
        <v>0</v>
      </c>
      <c r="F37" s="254">
        <f t="shared" si="30"/>
        <v>0</v>
      </c>
      <c r="G37" s="254">
        <f t="shared" si="30"/>
        <v>0</v>
      </c>
      <c r="H37" s="254">
        <f t="shared" si="30"/>
        <v>0</v>
      </c>
      <c r="I37" s="254">
        <f t="shared" si="30"/>
        <v>0</v>
      </c>
      <c r="J37" s="254">
        <f t="shared" si="30"/>
        <v>0</v>
      </c>
      <c r="K37" s="254">
        <f t="shared" si="30"/>
        <v>0</v>
      </c>
      <c r="L37" s="254">
        <f t="shared" si="30"/>
        <v>0</v>
      </c>
    </row>
    <row r="38" spans="1:26" ht="12.75" customHeight="1" x14ac:dyDescent="0.25">
      <c r="A38" s="253" t="s">
        <v>287</v>
      </c>
      <c r="B38" s="258">
        <v>0</v>
      </c>
      <c r="C38" s="258">
        <v>0</v>
      </c>
      <c r="D38" s="258">
        <f t="shared" ref="D38:D45" si="31">E38</f>
        <v>0</v>
      </c>
      <c r="E38" s="259">
        <v>0</v>
      </c>
      <c r="F38" s="258">
        <f t="shared" ref="F38:F47" si="32">E38/$E$86*100</f>
        <v>0</v>
      </c>
      <c r="G38" s="258">
        <f t="shared" ref="G38:G47" si="33">C38-E38</f>
        <v>0</v>
      </c>
      <c r="H38" s="258">
        <f t="shared" ref="H38:H45" si="34">I38</f>
        <v>0</v>
      </c>
      <c r="I38" s="259">
        <v>0</v>
      </c>
      <c r="J38" s="258">
        <f t="shared" ref="J38:J47" si="35">I38/$I$86*100</f>
        <v>0</v>
      </c>
      <c r="K38" s="258">
        <f t="shared" ref="K38:K47" si="36">C38-I38</f>
        <v>0</v>
      </c>
      <c r="L38" s="258">
        <v>0</v>
      </c>
    </row>
    <row r="39" spans="1:26" ht="12.75" customHeight="1" x14ac:dyDescent="0.25">
      <c r="A39" s="253" t="s">
        <v>288</v>
      </c>
      <c r="B39" s="258">
        <v>0</v>
      </c>
      <c r="C39" s="258">
        <v>0</v>
      </c>
      <c r="D39" s="258">
        <f t="shared" si="31"/>
        <v>0</v>
      </c>
      <c r="E39" s="259">
        <v>0</v>
      </c>
      <c r="F39" s="258">
        <f t="shared" si="32"/>
        <v>0</v>
      </c>
      <c r="G39" s="258">
        <f t="shared" si="33"/>
        <v>0</v>
      </c>
      <c r="H39" s="258">
        <f t="shared" si="34"/>
        <v>0</v>
      </c>
      <c r="I39" s="259">
        <v>0</v>
      </c>
      <c r="J39" s="258">
        <f t="shared" si="35"/>
        <v>0</v>
      </c>
      <c r="K39" s="258">
        <f t="shared" si="36"/>
        <v>0</v>
      </c>
      <c r="L39" s="258">
        <v>0</v>
      </c>
    </row>
    <row r="40" spans="1:26" ht="12.75" customHeight="1" x14ac:dyDescent="0.25">
      <c r="A40" s="253" t="s">
        <v>289</v>
      </c>
      <c r="B40" s="258">
        <v>0</v>
      </c>
      <c r="C40" s="258">
        <v>0</v>
      </c>
      <c r="D40" s="258">
        <f t="shared" si="31"/>
        <v>0</v>
      </c>
      <c r="E40" s="259">
        <v>0</v>
      </c>
      <c r="F40" s="258">
        <f t="shared" si="32"/>
        <v>0</v>
      </c>
      <c r="G40" s="258">
        <f t="shared" si="33"/>
        <v>0</v>
      </c>
      <c r="H40" s="258">
        <f t="shared" si="34"/>
        <v>0</v>
      </c>
      <c r="I40" s="259">
        <v>0</v>
      </c>
      <c r="J40" s="258">
        <f t="shared" si="35"/>
        <v>0</v>
      </c>
      <c r="K40" s="258">
        <f t="shared" si="36"/>
        <v>0</v>
      </c>
      <c r="L40" s="258">
        <v>0</v>
      </c>
    </row>
    <row r="41" spans="1:26" ht="12.75" customHeight="1" x14ac:dyDescent="0.25">
      <c r="A41" s="253" t="s">
        <v>290</v>
      </c>
      <c r="B41" s="258">
        <v>0</v>
      </c>
      <c r="C41" s="258">
        <v>0</v>
      </c>
      <c r="D41" s="258">
        <f t="shared" si="31"/>
        <v>0</v>
      </c>
      <c r="E41" s="259">
        <v>0</v>
      </c>
      <c r="F41" s="258">
        <f t="shared" si="32"/>
        <v>0</v>
      </c>
      <c r="G41" s="258">
        <f t="shared" si="33"/>
        <v>0</v>
      </c>
      <c r="H41" s="258">
        <f t="shared" si="34"/>
        <v>0</v>
      </c>
      <c r="I41" s="259">
        <v>0</v>
      </c>
      <c r="J41" s="258">
        <f t="shared" si="35"/>
        <v>0</v>
      </c>
      <c r="K41" s="258">
        <f t="shared" si="36"/>
        <v>0</v>
      </c>
      <c r="L41" s="258">
        <v>0</v>
      </c>
    </row>
    <row r="42" spans="1:26" ht="12.75" customHeight="1" x14ac:dyDescent="0.25">
      <c r="A42" s="253" t="s">
        <v>291</v>
      </c>
      <c r="B42" s="258">
        <v>0</v>
      </c>
      <c r="C42" s="258">
        <v>0</v>
      </c>
      <c r="D42" s="258">
        <f t="shared" si="31"/>
        <v>0</v>
      </c>
      <c r="E42" s="259">
        <v>0</v>
      </c>
      <c r="F42" s="258">
        <f t="shared" si="32"/>
        <v>0</v>
      </c>
      <c r="G42" s="258">
        <f t="shared" si="33"/>
        <v>0</v>
      </c>
      <c r="H42" s="258">
        <f t="shared" si="34"/>
        <v>0</v>
      </c>
      <c r="I42" s="259">
        <v>0</v>
      </c>
      <c r="J42" s="258">
        <f t="shared" si="35"/>
        <v>0</v>
      </c>
      <c r="K42" s="258">
        <f t="shared" si="36"/>
        <v>0</v>
      </c>
      <c r="L42" s="258">
        <v>0</v>
      </c>
    </row>
    <row r="43" spans="1:26" ht="12.75" customHeight="1" x14ac:dyDescent="0.25">
      <c r="A43" s="253" t="s">
        <v>292</v>
      </c>
      <c r="B43" s="258">
        <v>0</v>
      </c>
      <c r="C43" s="258">
        <v>0</v>
      </c>
      <c r="D43" s="258">
        <f t="shared" si="31"/>
        <v>0</v>
      </c>
      <c r="E43" s="259">
        <v>0</v>
      </c>
      <c r="F43" s="258">
        <f t="shared" si="32"/>
        <v>0</v>
      </c>
      <c r="G43" s="258">
        <f t="shared" si="33"/>
        <v>0</v>
      </c>
      <c r="H43" s="258">
        <f t="shared" si="34"/>
        <v>0</v>
      </c>
      <c r="I43" s="259">
        <v>0</v>
      </c>
      <c r="J43" s="258">
        <f t="shared" si="35"/>
        <v>0</v>
      </c>
      <c r="K43" s="258">
        <f t="shared" si="36"/>
        <v>0</v>
      </c>
      <c r="L43" s="258">
        <v>0</v>
      </c>
    </row>
    <row r="44" spans="1:26" ht="12.75" customHeight="1" x14ac:dyDescent="0.25">
      <c r="A44" s="253" t="s">
        <v>271</v>
      </c>
      <c r="B44" s="258">
        <v>0</v>
      </c>
      <c r="C44" s="258">
        <v>0</v>
      </c>
      <c r="D44" s="258">
        <f t="shared" si="31"/>
        <v>0</v>
      </c>
      <c r="E44" s="259">
        <v>0</v>
      </c>
      <c r="F44" s="258">
        <f t="shared" si="32"/>
        <v>0</v>
      </c>
      <c r="G44" s="258">
        <f t="shared" si="33"/>
        <v>0</v>
      </c>
      <c r="H44" s="258">
        <f t="shared" si="34"/>
        <v>0</v>
      </c>
      <c r="I44" s="259">
        <v>0</v>
      </c>
      <c r="J44" s="258">
        <f t="shared" si="35"/>
        <v>0</v>
      </c>
      <c r="K44" s="258">
        <f t="shared" si="36"/>
        <v>0</v>
      </c>
      <c r="L44" s="258">
        <v>0</v>
      </c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</row>
    <row r="45" spans="1:26" ht="12.75" customHeight="1" x14ac:dyDescent="0.25">
      <c r="A45" s="253" t="s">
        <v>293</v>
      </c>
      <c r="B45" s="258">
        <v>0</v>
      </c>
      <c r="C45" s="258">
        <v>0</v>
      </c>
      <c r="D45" s="258">
        <f t="shared" si="31"/>
        <v>0</v>
      </c>
      <c r="E45" s="259">
        <v>0</v>
      </c>
      <c r="F45" s="258">
        <f t="shared" si="32"/>
        <v>0</v>
      </c>
      <c r="G45" s="258">
        <f t="shared" si="33"/>
        <v>0</v>
      </c>
      <c r="H45" s="258">
        <f t="shared" si="34"/>
        <v>0</v>
      </c>
      <c r="I45" s="259">
        <v>0</v>
      </c>
      <c r="J45" s="258">
        <f t="shared" si="35"/>
        <v>0</v>
      </c>
      <c r="K45" s="258">
        <f t="shared" si="36"/>
        <v>0</v>
      </c>
      <c r="L45" s="258">
        <v>0</v>
      </c>
    </row>
    <row r="46" spans="1:26" ht="12.75" customHeight="1" x14ac:dyDescent="0.25">
      <c r="A46" s="253" t="s">
        <v>294</v>
      </c>
      <c r="B46" s="254">
        <f t="shared" ref="B46:E46" si="37">B47</f>
        <v>0</v>
      </c>
      <c r="C46" s="254">
        <f t="shared" si="37"/>
        <v>0</v>
      </c>
      <c r="D46" s="254">
        <f t="shared" si="37"/>
        <v>0</v>
      </c>
      <c r="E46" s="257">
        <f t="shared" si="37"/>
        <v>0</v>
      </c>
      <c r="F46" s="254">
        <f t="shared" si="32"/>
        <v>0</v>
      </c>
      <c r="G46" s="254">
        <f t="shared" si="33"/>
        <v>0</v>
      </c>
      <c r="H46" s="254">
        <f t="shared" ref="H46:I46" si="38">H47</f>
        <v>0</v>
      </c>
      <c r="I46" s="257">
        <f t="shared" si="38"/>
        <v>0</v>
      </c>
      <c r="J46" s="254">
        <f t="shared" si="35"/>
        <v>0</v>
      </c>
      <c r="K46" s="254">
        <f t="shared" si="36"/>
        <v>0</v>
      </c>
      <c r="L46" s="254">
        <f>L47</f>
        <v>0</v>
      </c>
    </row>
    <row r="47" spans="1:26" ht="12.75" customHeight="1" x14ac:dyDescent="0.25">
      <c r="A47" s="253" t="s">
        <v>295</v>
      </c>
      <c r="B47" s="258">
        <v>0</v>
      </c>
      <c r="C47" s="258">
        <v>0</v>
      </c>
      <c r="D47" s="258">
        <f>E47</f>
        <v>0</v>
      </c>
      <c r="E47" s="259">
        <v>0</v>
      </c>
      <c r="F47" s="258">
        <f t="shared" si="32"/>
        <v>0</v>
      </c>
      <c r="G47" s="258">
        <f t="shared" si="33"/>
        <v>0</v>
      </c>
      <c r="H47" s="258">
        <f>I47</f>
        <v>0</v>
      </c>
      <c r="I47" s="259">
        <v>0</v>
      </c>
      <c r="J47" s="258">
        <f t="shared" si="35"/>
        <v>0</v>
      </c>
      <c r="K47" s="258">
        <f t="shared" si="36"/>
        <v>0</v>
      </c>
      <c r="L47" s="258">
        <v>0</v>
      </c>
    </row>
    <row r="48" spans="1:26" ht="12.75" customHeight="1" x14ac:dyDescent="0.25">
      <c r="A48" s="253" t="s">
        <v>296</v>
      </c>
      <c r="B48" s="254">
        <f t="shared" ref="B48:L48" si="39">B49+B50+B51+B52+B53+B56+B54+B55</f>
        <v>0</v>
      </c>
      <c r="C48" s="254">
        <f t="shared" si="39"/>
        <v>0</v>
      </c>
      <c r="D48" s="254">
        <f t="shared" si="39"/>
        <v>0</v>
      </c>
      <c r="E48" s="254">
        <f t="shared" si="39"/>
        <v>0</v>
      </c>
      <c r="F48" s="254">
        <f t="shared" si="39"/>
        <v>0</v>
      </c>
      <c r="G48" s="254">
        <f t="shared" si="39"/>
        <v>0</v>
      </c>
      <c r="H48" s="254">
        <f t="shared" si="39"/>
        <v>0</v>
      </c>
      <c r="I48" s="254">
        <f t="shared" si="39"/>
        <v>0</v>
      </c>
      <c r="J48" s="254">
        <f t="shared" si="39"/>
        <v>0</v>
      </c>
      <c r="K48" s="254">
        <f t="shared" si="39"/>
        <v>0</v>
      </c>
      <c r="L48" s="254">
        <f t="shared" si="39"/>
        <v>0</v>
      </c>
    </row>
    <row r="49" spans="1:19" ht="12.75" customHeight="1" x14ac:dyDescent="0.25">
      <c r="A49" s="253" t="s">
        <v>297</v>
      </c>
      <c r="B49" s="258">
        <v>0</v>
      </c>
      <c r="C49" s="258">
        <v>0</v>
      </c>
      <c r="D49" s="258">
        <f t="shared" ref="D49:D56" si="40">E49</f>
        <v>0</v>
      </c>
      <c r="E49" s="259">
        <v>0</v>
      </c>
      <c r="F49" s="258">
        <f t="shared" ref="F49:F64" si="41">E49/$E$86*100</f>
        <v>0</v>
      </c>
      <c r="G49" s="258">
        <f t="shared" ref="G49:G64" si="42">C49-E49</f>
        <v>0</v>
      </c>
      <c r="H49" s="258">
        <f t="shared" ref="H49:H56" si="43">I49</f>
        <v>0</v>
      </c>
      <c r="I49" s="259">
        <v>0</v>
      </c>
      <c r="J49" s="258">
        <f t="shared" ref="J49:J64" si="44">I49/$I$86*100</f>
        <v>0</v>
      </c>
      <c r="K49" s="258">
        <f t="shared" ref="K49:K64" si="45">C49-I49</f>
        <v>0</v>
      </c>
      <c r="L49" s="258">
        <v>0</v>
      </c>
    </row>
    <row r="50" spans="1:19" ht="12.75" customHeight="1" x14ac:dyDescent="0.25">
      <c r="A50" s="253" t="s">
        <v>298</v>
      </c>
      <c r="B50" s="258">
        <v>0</v>
      </c>
      <c r="C50" s="258">
        <v>0</v>
      </c>
      <c r="D50" s="258">
        <f t="shared" si="40"/>
        <v>0</v>
      </c>
      <c r="E50" s="259">
        <v>0</v>
      </c>
      <c r="F50" s="258">
        <f t="shared" si="41"/>
        <v>0</v>
      </c>
      <c r="G50" s="258">
        <f t="shared" si="42"/>
        <v>0</v>
      </c>
      <c r="H50" s="258">
        <f t="shared" si="43"/>
        <v>0</v>
      </c>
      <c r="I50" s="259">
        <v>0</v>
      </c>
      <c r="J50" s="258">
        <f t="shared" si="44"/>
        <v>0</v>
      </c>
      <c r="K50" s="258">
        <f t="shared" si="45"/>
        <v>0</v>
      </c>
      <c r="L50" s="258">
        <v>0</v>
      </c>
    </row>
    <row r="51" spans="1:19" ht="12.75" customHeight="1" x14ac:dyDescent="0.25">
      <c r="A51" s="253" t="s">
        <v>299</v>
      </c>
      <c r="B51" s="258">
        <v>0</v>
      </c>
      <c r="C51" s="258">
        <v>0</v>
      </c>
      <c r="D51" s="258">
        <f t="shared" si="40"/>
        <v>0</v>
      </c>
      <c r="E51" s="259">
        <v>0</v>
      </c>
      <c r="F51" s="258">
        <f t="shared" si="41"/>
        <v>0</v>
      </c>
      <c r="G51" s="258">
        <f t="shared" si="42"/>
        <v>0</v>
      </c>
      <c r="H51" s="258">
        <f t="shared" si="43"/>
        <v>0</v>
      </c>
      <c r="I51" s="259">
        <v>0</v>
      </c>
      <c r="J51" s="258">
        <f t="shared" si="44"/>
        <v>0</v>
      </c>
      <c r="K51" s="258">
        <f t="shared" si="45"/>
        <v>0</v>
      </c>
      <c r="L51" s="258">
        <v>0</v>
      </c>
    </row>
    <row r="52" spans="1:19" ht="12.75" customHeight="1" x14ac:dyDescent="0.25">
      <c r="A52" s="253" t="s">
        <v>300</v>
      </c>
      <c r="B52" s="258">
        <v>0</v>
      </c>
      <c r="C52" s="258">
        <v>0</v>
      </c>
      <c r="D52" s="258">
        <f t="shared" si="40"/>
        <v>0</v>
      </c>
      <c r="E52" s="259">
        <v>0</v>
      </c>
      <c r="F52" s="258">
        <f t="shared" si="41"/>
        <v>0</v>
      </c>
      <c r="G52" s="258">
        <f t="shared" si="42"/>
        <v>0</v>
      </c>
      <c r="H52" s="258">
        <f t="shared" si="43"/>
        <v>0</v>
      </c>
      <c r="I52" s="259">
        <v>0</v>
      </c>
      <c r="J52" s="258">
        <f t="shared" si="44"/>
        <v>0</v>
      </c>
      <c r="K52" s="258">
        <f t="shared" si="45"/>
        <v>0</v>
      </c>
      <c r="L52" s="258">
        <v>0</v>
      </c>
    </row>
    <row r="53" spans="1:19" ht="12.75" customHeight="1" x14ac:dyDescent="0.25">
      <c r="A53" s="253" t="s">
        <v>301</v>
      </c>
      <c r="B53" s="258">
        <v>0</v>
      </c>
      <c r="C53" s="258">
        <v>0</v>
      </c>
      <c r="D53" s="258">
        <f t="shared" si="40"/>
        <v>0</v>
      </c>
      <c r="E53" s="259">
        <v>0</v>
      </c>
      <c r="F53" s="258">
        <f t="shared" si="41"/>
        <v>0</v>
      </c>
      <c r="G53" s="258">
        <f t="shared" si="42"/>
        <v>0</v>
      </c>
      <c r="H53" s="258">
        <f t="shared" si="43"/>
        <v>0</v>
      </c>
      <c r="I53" s="259">
        <v>0</v>
      </c>
      <c r="J53" s="258">
        <f t="shared" si="44"/>
        <v>0</v>
      </c>
      <c r="K53" s="258">
        <f t="shared" si="45"/>
        <v>0</v>
      </c>
      <c r="L53" s="258">
        <v>0</v>
      </c>
    </row>
    <row r="54" spans="1:19" ht="12.75" customHeight="1" x14ac:dyDescent="0.25">
      <c r="A54" s="253" t="s">
        <v>302</v>
      </c>
      <c r="B54" s="258">
        <v>0</v>
      </c>
      <c r="C54" s="258">
        <v>0</v>
      </c>
      <c r="D54" s="258">
        <f t="shared" si="40"/>
        <v>0</v>
      </c>
      <c r="E54" s="259">
        <v>0</v>
      </c>
      <c r="F54" s="258">
        <f t="shared" si="41"/>
        <v>0</v>
      </c>
      <c r="G54" s="258">
        <f t="shared" si="42"/>
        <v>0</v>
      </c>
      <c r="H54" s="258">
        <f t="shared" si="43"/>
        <v>0</v>
      </c>
      <c r="I54" s="259">
        <v>0</v>
      </c>
      <c r="J54" s="258">
        <f t="shared" si="44"/>
        <v>0</v>
      </c>
      <c r="K54" s="258">
        <f t="shared" si="45"/>
        <v>0</v>
      </c>
      <c r="L54" s="258">
        <v>0</v>
      </c>
    </row>
    <row r="55" spans="1:19" ht="12.75" customHeight="1" x14ac:dyDescent="0.25">
      <c r="A55" s="253" t="s">
        <v>271</v>
      </c>
      <c r="B55" s="258">
        <v>0</v>
      </c>
      <c r="C55" s="258">
        <v>0</v>
      </c>
      <c r="D55" s="258">
        <f t="shared" si="40"/>
        <v>0</v>
      </c>
      <c r="E55" s="259">
        <v>0</v>
      </c>
      <c r="F55" s="258">
        <f t="shared" si="41"/>
        <v>0</v>
      </c>
      <c r="G55" s="258">
        <f t="shared" si="42"/>
        <v>0</v>
      </c>
      <c r="H55" s="258">
        <f t="shared" si="43"/>
        <v>0</v>
      </c>
      <c r="I55" s="259">
        <v>0</v>
      </c>
      <c r="J55" s="258">
        <f t="shared" si="44"/>
        <v>0</v>
      </c>
      <c r="K55" s="258">
        <f t="shared" si="45"/>
        <v>0</v>
      </c>
      <c r="L55" s="258">
        <v>0</v>
      </c>
    </row>
    <row r="56" spans="1:19" ht="12.75" customHeight="1" x14ac:dyDescent="0.25">
      <c r="A56" s="253" t="s">
        <v>293</v>
      </c>
      <c r="B56" s="258">
        <v>0</v>
      </c>
      <c r="C56" s="258">
        <v>0</v>
      </c>
      <c r="D56" s="258">
        <f t="shared" si="40"/>
        <v>0</v>
      </c>
      <c r="E56" s="259">
        <v>0</v>
      </c>
      <c r="F56" s="258">
        <f t="shared" si="41"/>
        <v>0</v>
      </c>
      <c r="G56" s="258">
        <f t="shared" si="42"/>
        <v>0</v>
      </c>
      <c r="H56" s="258">
        <f t="shared" si="43"/>
        <v>0</v>
      </c>
      <c r="I56" s="259">
        <v>0</v>
      </c>
      <c r="J56" s="258">
        <f t="shared" si="44"/>
        <v>0</v>
      </c>
      <c r="K56" s="258">
        <f t="shared" si="45"/>
        <v>0</v>
      </c>
      <c r="L56" s="258">
        <v>0</v>
      </c>
    </row>
    <row r="57" spans="1:19" ht="12.75" customHeight="1" x14ac:dyDescent="0.25">
      <c r="A57" s="253" t="s">
        <v>303</v>
      </c>
      <c r="B57" s="254">
        <f t="shared" ref="B57:E57" si="46">B58+B59</f>
        <v>0</v>
      </c>
      <c r="C57" s="254">
        <f t="shared" si="46"/>
        <v>0</v>
      </c>
      <c r="D57" s="254">
        <f t="shared" si="46"/>
        <v>0</v>
      </c>
      <c r="E57" s="254">
        <f t="shared" si="46"/>
        <v>0</v>
      </c>
      <c r="F57" s="254">
        <f t="shared" si="41"/>
        <v>0</v>
      </c>
      <c r="G57" s="254">
        <f t="shared" si="42"/>
        <v>0</v>
      </c>
      <c r="H57" s="254">
        <f t="shared" ref="H57:I57" si="47">H58+H59</f>
        <v>0</v>
      </c>
      <c r="I57" s="254">
        <f t="shared" si="47"/>
        <v>0</v>
      </c>
      <c r="J57" s="254">
        <f t="shared" si="44"/>
        <v>0</v>
      </c>
      <c r="K57" s="254">
        <f t="shared" si="45"/>
        <v>0</v>
      </c>
      <c r="L57" s="254">
        <f>L58+L59</f>
        <v>0</v>
      </c>
    </row>
    <row r="58" spans="1:19" ht="12.75" customHeight="1" x14ac:dyDescent="0.25">
      <c r="A58" s="253" t="s">
        <v>304</v>
      </c>
      <c r="B58" s="258">
        <v>0</v>
      </c>
      <c r="C58" s="258">
        <v>0</v>
      </c>
      <c r="D58" s="258">
        <f t="shared" ref="D58:D59" si="48">E58</f>
        <v>0</v>
      </c>
      <c r="E58" s="259">
        <v>0</v>
      </c>
      <c r="F58" s="258">
        <f t="shared" si="41"/>
        <v>0</v>
      </c>
      <c r="G58" s="258">
        <f t="shared" si="42"/>
        <v>0</v>
      </c>
      <c r="H58" s="258">
        <f t="shared" ref="H58:H59" si="49">I58</f>
        <v>0</v>
      </c>
      <c r="I58" s="259">
        <v>0</v>
      </c>
      <c r="J58" s="258">
        <f t="shared" si="44"/>
        <v>0</v>
      </c>
      <c r="K58" s="258">
        <f t="shared" si="45"/>
        <v>0</v>
      </c>
      <c r="L58" s="258">
        <v>0</v>
      </c>
    </row>
    <row r="59" spans="1:19" ht="12.75" customHeight="1" x14ac:dyDescent="0.25">
      <c r="A59" s="253" t="s">
        <v>293</v>
      </c>
      <c r="B59" s="258">
        <v>0</v>
      </c>
      <c r="C59" s="258">
        <v>0</v>
      </c>
      <c r="D59" s="258">
        <f t="shared" si="48"/>
        <v>0</v>
      </c>
      <c r="E59" s="259">
        <v>0</v>
      </c>
      <c r="F59" s="258">
        <f t="shared" si="41"/>
        <v>0</v>
      </c>
      <c r="G59" s="258">
        <f t="shared" si="42"/>
        <v>0</v>
      </c>
      <c r="H59" s="258">
        <f t="shared" si="49"/>
        <v>0</v>
      </c>
      <c r="I59" s="259">
        <v>0</v>
      </c>
      <c r="J59" s="258">
        <f t="shared" si="44"/>
        <v>0</v>
      </c>
      <c r="K59" s="258">
        <f t="shared" si="45"/>
        <v>0</v>
      </c>
      <c r="L59" s="258">
        <v>0</v>
      </c>
    </row>
    <row r="60" spans="1:19" ht="12.75" customHeight="1" x14ac:dyDescent="0.25">
      <c r="A60" s="253" t="s">
        <v>305</v>
      </c>
      <c r="B60" s="254">
        <f t="shared" ref="B60:E60" si="50">B61+B62</f>
        <v>0</v>
      </c>
      <c r="C60" s="254">
        <f t="shared" si="50"/>
        <v>0</v>
      </c>
      <c r="D60" s="254">
        <f t="shared" si="50"/>
        <v>0</v>
      </c>
      <c r="E60" s="257">
        <f t="shared" si="50"/>
        <v>0</v>
      </c>
      <c r="F60" s="254">
        <f t="shared" si="41"/>
        <v>0</v>
      </c>
      <c r="G60" s="254">
        <f t="shared" si="42"/>
        <v>0</v>
      </c>
      <c r="H60" s="254">
        <f t="shared" ref="H60:I60" si="51">H61+H62</f>
        <v>0</v>
      </c>
      <c r="I60" s="257">
        <f t="shared" si="51"/>
        <v>0</v>
      </c>
      <c r="J60" s="254">
        <f t="shared" si="44"/>
        <v>0</v>
      </c>
      <c r="K60" s="254">
        <f t="shared" si="45"/>
        <v>0</v>
      </c>
      <c r="L60" s="254">
        <f>L61+L62</f>
        <v>0</v>
      </c>
      <c r="N60" s="263"/>
      <c r="O60" s="263"/>
      <c r="P60" s="263"/>
      <c r="Q60" s="263"/>
      <c r="R60" s="263"/>
      <c r="S60" s="263"/>
    </row>
    <row r="61" spans="1:19" ht="12.75" customHeight="1" x14ac:dyDescent="0.25">
      <c r="A61" s="253" t="s">
        <v>306</v>
      </c>
      <c r="B61" s="258">
        <v>0</v>
      </c>
      <c r="C61" s="258">
        <v>0</v>
      </c>
      <c r="D61" s="258">
        <f t="shared" ref="D61:D62" si="52">E61</f>
        <v>0</v>
      </c>
      <c r="E61" s="259">
        <v>0</v>
      </c>
      <c r="F61" s="258">
        <f t="shared" si="41"/>
        <v>0</v>
      </c>
      <c r="G61" s="258">
        <f t="shared" si="42"/>
        <v>0</v>
      </c>
      <c r="H61" s="258">
        <f t="shared" ref="H61:H62" si="53">I61</f>
        <v>0</v>
      </c>
      <c r="I61" s="259">
        <v>0</v>
      </c>
      <c r="J61" s="258">
        <f t="shared" si="44"/>
        <v>0</v>
      </c>
      <c r="K61" s="258">
        <f t="shared" si="45"/>
        <v>0</v>
      </c>
      <c r="L61" s="258">
        <v>0</v>
      </c>
      <c r="N61" s="263"/>
      <c r="O61" s="263"/>
      <c r="P61" s="263"/>
      <c r="Q61" s="263"/>
      <c r="R61" s="263"/>
      <c r="S61" s="263"/>
    </row>
    <row r="62" spans="1:19" ht="12.75" customHeight="1" x14ac:dyDescent="0.25">
      <c r="A62" s="253" t="s">
        <v>307</v>
      </c>
      <c r="B62" s="258">
        <v>0</v>
      </c>
      <c r="C62" s="258">
        <v>0</v>
      </c>
      <c r="D62" s="258">
        <f t="shared" si="52"/>
        <v>0</v>
      </c>
      <c r="E62" s="259">
        <v>0</v>
      </c>
      <c r="F62" s="258">
        <f t="shared" si="41"/>
        <v>0</v>
      </c>
      <c r="G62" s="258">
        <f t="shared" si="42"/>
        <v>0</v>
      </c>
      <c r="H62" s="258">
        <f t="shared" si="53"/>
        <v>0</v>
      </c>
      <c r="I62" s="259">
        <v>0</v>
      </c>
      <c r="J62" s="258">
        <f t="shared" si="44"/>
        <v>0</v>
      </c>
      <c r="K62" s="258">
        <f t="shared" si="45"/>
        <v>0</v>
      </c>
      <c r="L62" s="258">
        <v>0</v>
      </c>
      <c r="N62" s="263"/>
      <c r="O62" s="263"/>
      <c r="P62" s="263"/>
      <c r="Q62" s="263"/>
      <c r="R62" s="263"/>
      <c r="S62" s="263"/>
    </row>
    <row r="63" spans="1:19" ht="12.75" customHeight="1" x14ac:dyDescent="0.25">
      <c r="A63" s="253" t="s">
        <v>308</v>
      </c>
      <c r="B63" s="254">
        <f t="shared" ref="B63:E63" si="54">B64</f>
        <v>0</v>
      </c>
      <c r="C63" s="254">
        <f t="shared" si="54"/>
        <v>0</v>
      </c>
      <c r="D63" s="254">
        <f t="shared" si="54"/>
        <v>0</v>
      </c>
      <c r="E63" s="257">
        <f t="shared" si="54"/>
        <v>0</v>
      </c>
      <c r="F63" s="254">
        <f t="shared" si="41"/>
        <v>0</v>
      </c>
      <c r="G63" s="254">
        <f t="shared" si="42"/>
        <v>0</v>
      </c>
      <c r="H63" s="254">
        <f t="shared" ref="H63:I63" si="55">H64</f>
        <v>0</v>
      </c>
      <c r="I63" s="257">
        <f t="shared" si="55"/>
        <v>0</v>
      </c>
      <c r="J63" s="254">
        <f t="shared" si="44"/>
        <v>0</v>
      </c>
      <c r="K63" s="254">
        <f t="shared" si="45"/>
        <v>0</v>
      </c>
      <c r="L63" s="254">
        <f>L64</f>
        <v>0</v>
      </c>
      <c r="N63" s="263"/>
      <c r="O63" s="263"/>
      <c r="P63" s="263"/>
      <c r="Q63" s="263"/>
      <c r="R63" s="263"/>
      <c r="S63" s="263"/>
    </row>
    <row r="64" spans="1:19" ht="12.75" customHeight="1" x14ac:dyDescent="0.25">
      <c r="A64" s="253" t="s">
        <v>309</v>
      </c>
      <c r="B64" s="258">
        <v>0</v>
      </c>
      <c r="C64" s="258">
        <v>0</v>
      </c>
      <c r="D64" s="258">
        <f>E64</f>
        <v>0</v>
      </c>
      <c r="E64" s="259">
        <v>0</v>
      </c>
      <c r="F64" s="258">
        <f t="shared" si="41"/>
        <v>0</v>
      </c>
      <c r="G64" s="258">
        <f t="shared" si="42"/>
        <v>0</v>
      </c>
      <c r="H64" s="258">
        <f>I64</f>
        <v>0</v>
      </c>
      <c r="I64" s="259">
        <v>0</v>
      </c>
      <c r="J64" s="258">
        <f t="shared" si="44"/>
        <v>0</v>
      </c>
      <c r="K64" s="258">
        <f t="shared" si="45"/>
        <v>0</v>
      </c>
      <c r="L64" s="258">
        <v>0</v>
      </c>
      <c r="N64" s="264"/>
      <c r="O64" s="263"/>
      <c r="P64" s="263"/>
      <c r="Q64" s="263"/>
      <c r="R64" s="263"/>
      <c r="S64" s="263"/>
    </row>
    <row r="65" spans="1:19" ht="12.75" customHeight="1" x14ac:dyDescent="0.25">
      <c r="A65" s="253" t="s">
        <v>310</v>
      </c>
      <c r="B65" s="254">
        <f>B68+B67+B66</f>
        <v>87225000</v>
      </c>
      <c r="C65" s="254">
        <f t="shared" ref="C65:K65" si="56">C68+C67+C66</f>
        <v>99325000</v>
      </c>
      <c r="D65" s="254">
        <f t="shared" si="56"/>
        <v>11677732.27</v>
      </c>
      <c r="E65" s="254">
        <f t="shared" si="56"/>
        <v>57113453.119999997</v>
      </c>
      <c r="F65" s="254">
        <f t="shared" si="56"/>
        <v>87.345348469119173</v>
      </c>
      <c r="G65" s="254">
        <f t="shared" si="56"/>
        <v>42211546.880000003</v>
      </c>
      <c r="H65" s="254">
        <f t="shared" si="56"/>
        <v>9842591.25</v>
      </c>
      <c r="I65" s="254">
        <f t="shared" si="56"/>
        <v>36968518.240000002</v>
      </c>
      <c r="J65" s="254">
        <f t="shared" si="56"/>
        <v>81.710747104389085</v>
      </c>
      <c r="K65" s="254">
        <f t="shared" si="56"/>
        <v>62356481.759999998</v>
      </c>
      <c r="L65" s="254">
        <f t="shared" ref="L65:L68" si="57">E65-I65</f>
        <v>20144934.879999995</v>
      </c>
      <c r="N65" s="264"/>
      <c r="O65" s="264"/>
      <c r="P65" s="264"/>
      <c r="Q65" s="264"/>
      <c r="R65" s="264"/>
      <c r="S65" s="264"/>
    </row>
    <row r="66" spans="1:19" ht="12.75" customHeight="1" x14ac:dyDescent="0.25">
      <c r="A66" s="253" t="s">
        <v>311</v>
      </c>
      <c r="B66" s="258">
        <v>62219000</v>
      </c>
      <c r="C66" s="258">
        <v>69969000</v>
      </c>
      <c r="D66" s="258">
        <v>6278506.54</v>
      </c>
      <c r="E66" s="259">
        <v>37556072.049999997</v>
      </c>
      <c r="F66" s="258">
        <f t="shared" ref="F66:F68" si="58">E66/$E$86*100</f>
        <v>57.435648190389031</v>
      </c>
      <c r="G66" s="258">
        <f t="shared" ref="G66:G68" si="59">C66-E66</f>
        <v>32412927.950000003</v>
      </c>
      <c r="H66" s="258">
        <v>5807427.3700000001</v>
      </c>
      <c r="I66" s="259">
        <v>21264385.640000001</v>
      </c>
      <c r="J66" s="258">
        <f t="shared" ref="J66:J68" si="60">I66/$I$86*100</f>
        <v>47.000229386533363</v>
      </c>
      <c r="K66" s="258">
        <f t="shared" ref="K66:K68" si="61">C66-I66</f>
        <v>48704614.359999999</v>
      </c>
      <c r="L66" s="258">
        <f>E66-I66</f>
        <v>16291686.409999996</v>
      </c>
      <c r="N66" s="265"/>
    </row>
    <row r="67" spans="1:19" ht="12.75" customHeight="1" x14ac:dyDescent="0.25">
      <c r="A67" s="253" t="s">
        <v>312</v>
      </c>
      <c r="B67" s="258">
        <v>14353000</v>
      </c>
      <c r="C67" s="258">
        <v>18233000</v>
      </c>
      <c r="D67" s="258">
        <v>3492503.05</v>
      </c>
      <c r="E67" s="259">
        <v>12300882.039999999</v>
      </c>
      <c r="F67" s="258">
        <f t="shared" si="58"/>
        <v>18.812114651934557</v>
      </c>
      <c r="G67" s="258">
        <f t="shared" si="59"/>
        <v>5932117.9600000009</v>
      </c>
      <c r="H67" s="258">
        <v>2154127.89</v>
      </c>
      <c r="I67" s="259">
        <v>8633648.6300000008</v>
      </c>
      <c r="J67" s="258">
        <f t="shared" si="60"/>
        <v>19.082774029898076</v>
      </c>
      <c r="K67" s="258">
        <f t="shared" si="61"/>
        <v>9599351.3699999992</v>
      </c>
      <c r="L67" s="258">
        <f t="shared" si="57"/>
        <v>3667233.4099999983</v>
      </c>
      <c r="N67" s="265"/>
      <c r="O67" s="265"/>
      <c r="P67" s="265"/>
      <c r="Q67" s="265"/>
      <c r="R67" s="265"/>
      <c r="S67" s="265"/>
    </row>
    <row r="68" spans="1:19" ht="12.75" customHeight="1" x14ac:dyDescent="0.25">
      <c r="A68" s="253" t="s">
        <v>293</v>
      </c>
      <c r="B68" s="258">
        <v>10653000</v>
      </c>
      <c r="C68" s="258">
        <v>11123000</v>
      </c>
      <c r="D68" s="258">
        <v>1906722.6800000002</v>
      </c>
      <c r="E68" s="259">
        <v>7256499.0300000003</v>
      </c>
      <c r="F68" s="258">
        <f t="shared" si="58"/>
        <v>11.097585626795583</v>
      </c>
      <c r="G68" s="258">
        <f t="shared" si="59"/>
        <v>3866500.9699999997</v>
      </c>
      <c r="H68" s="258">
        <v>1881035.99</v>
      </c>
      <c r="I68" s="259">
        <v>7070483.9700000007</v>
      </c>
      <c r="J68" s="258">
        <f t="shared" si="60"/>
        <v>15.627743687957643</v>
      </c>
      <c r="K68" s="258">
        <f t="shared" si="61"/>
        <v>4052516.0299999993</v>
      </c>
      <c r="L68" s="258">
        <f t="shared" si="57"/>
        <v>186015.05999999959</v>
      </c>
      <c r="N68" s="265"/>
      <c r="O68" s="265"/>
      <c r="P68" s="265"/>
      <c r="Q68" s="265"/>
      <c r="R68" s="265"/>
      <c r="S68" s="265"/>
    </row>
    <row r="69" spans="1:19" ht="12.75" customHeight="1" x14ac:dyDescent="0.25">
      <c r="A69" s="253" t="s">
        <v>313</v>
      </c>
      <c r="B69" s="254">
        <f t="shared" ref="B69:L69" si="62">B70+B71+B72</f>
        <v>0</v>
      </c>
      <c r="C69" s="254">
        <f t="shared" si="62"/>
        <v>0</v>
      </c>
      <c r="D69" s="254">
        <f t="shared" si="62"/>
        <v>0</v>
      </c>
      <c r="E69" s="254">
        <f t="shared" si="62"/>
        <v>0</v>
      </c>
      <c r="F69" s="254">
        <f t="shared" si="62"/>
        <v>0</v>
      </c>
      <c r="G69" s="254">
        <f t="shared" si="62"/>
        <v>0</v>
      </c>
      <c r="H69" s="254">
        <f t="shared" si="62"/>
        <v>0</v>
      </c>
      <c r="I69" s="254">
        <f t="shared" si="62"/>
        <v>0</v>
      </c>
      <c r="J69" s="254">
        <f t="shared" si="62"/>
        <v>0</v>
      </c>
      <c r="K69" s="254">
        <f t="shared" si="62"/>
        <v>0</v>
      </c>
      <c r="L69" s="254">
        <f t="shared" si="62"/>
        <v>0</v>
      </c>
      <c r="N69" s="265"/>
      <c r="O69" s="265"/>
      <c r="P69" s="265"/>
      <c r="Q69" s="265"/>
      <c r="R69" s="265"/>
      <c r="S69" s="265"/>
    </row>
    <row r="70" spans="1:19" ht="12.75" customHeight="1" x14ac:dyDescent="0.25">
      <c r="A70" s="253" t="s">
        <v>314</v>
      </c>
      <c r="B70" s="258">
        <v>0</v>
      </c>
      <c r="C70" s="258">
        <v>0</v>
      </c>
      <c r="D70" s="258">
        <f t="shared" ref="D70:D72" si="63">E70</f>
        <v>0</v>
      </c>
      <c r="E70" s="259">
        <v>0</v>
      </c>
      <c r="F70" s="258">
        <f t="shared" ref="F70:F86" si="64">E70/$E$86*100</f>
        <v>0</v>
      </c>
      <c r="G70" s="258">
        <f t="shared" ref="G70:G86" si="65">C70-E70</f>
        <v>0</v>
      </c>
      <c r="H70" s="258">
        <f t="shared" ref="H70:H72" si="66">I70</f>
        <v>0</v>
      </c>
      <c r="I70" s="259">
        <v>0</v>
      </c>
      <c r="J70" s="258">
        <f t="shared" ref="J70:J86" si="67">I70/$I$86*100</f>
        <v>0</v>
      </c>
      <c r="K70" s="258">
        <f t="shared" ref="K70:K85" si="68">C70-I70</f>
        <v>0</v>
      </c>
      <c r="L70" s="258">
        <v>0</v>
      </c>
      <c r="N70" s="265"/>
      <c r="O70" s="265"/>
      <c r="P70" s="265"/>
      <c r="Q70" s="265"/>
      <c r="R70" s="265"/>
      <c r="S70" s="265"/>
    </row>
    <row r="71" spans="1:19" ht="12.75" customHeight="1" x14ac:dyDescent="0.25">
      <c r="A71" s="253" t="s">
        <v>315</v>
      </c>
      <c r="B71" s="258">
        <v>0</v>
      </c>
      <c r="C71" s="258">
        <v>0</v>
      </c>
      <c r="D71" s="258">
        <f t="shared" si="63"/>
        <v>0</v>
      </c>
      <c r="E71" s="259">
        <v>0</v>
      </c>
      <c r="F71" s="258">
        <f t="shared" si="64"/>
        <v>0</v>
      </c>
      <c r="G71" s="258">
        <f t="shared" si="65"/>
        <v>0</v>
      </c>
      <c r="H71" s="258">
        <f t="shared" si="66"/>
        <v>0</v>
      </c>
      <c r="I71" s="259">
        <v>0</v>
      </c>
      <c r="J71" s="258">
        <f t="shared" si="67"/>
        <v>0</v>
      </c>
      <c r="K71" s="258">
        <f t="shared" si="68"/>
        <v>0</v>
      </c>
      <c r="L71" s="258">
        <v>0</v>
      </c>
      <c r="N71" s="265"/>
    </row>
    <row r="72" spans="1:19" ht="12.75" customHeight="1" x14ac:dyDescent="0.25">
      <c r="A72" s="253" t="s">
        <v>293</v>
      </c>
      <c r="B72" s="258">
        <v>0</v>
      </c>
      <c r="C72" s="258">
        <v>0</v>
      </c>
      <c r="D72" s="258">
        <f t="shared" si="63"/>
        <v>0</v>
      </c>
      <c r="E72" s="259">
        <v>0</v>
      </c>
      <c r="F72" s="258">
        <f t="shared" si="64"/>
        <v>0</v>
      </c>
      <c r="G72" s="258">
        <f t="shared" si="65"/>
        <v>0</v>
      </c>
      <c r="H72" s="258">
        <f t="shared" si="66"/>
        <v>0</v>
      </c>
      <c r="I72" s="259">
        <v>0</v>
      </c>
      <c r="J72" s="258">
        <f t="shared" si="67"/>
        <v>0</v>
      </c>
      <c r="K72" s="258">
        <f t="shared" si="68"/>
        <v>0</v>
      </c>
      <c r="L72" s="258">
        <v>0</v>
      </c>
      <c r="N72" s="265"/>
      <c r="O72" s="265"/>
      <c r="P72" s="265"/>
      <c r="Q72" s="265"/>
      <c r="R72" s="265"/>
      <c r="S72" s="265"/>
    </row>
    <row r="73" spans="1:19" ht="12.75" customHeight="1" x14ac:dyDescent="0.25">
      <c r="A73" s="253" t="s">
        <v>316</v>
      </c>
      <c r="B73" s="254">
        <f t="shared" ref="B73:E73" si="69">B74</f>
        <v>0</v>
      </c>
      <c r="C73" s="254">
        <f t="shared" si="69"/>
        <v>0</v>
      </c>
      <c r="D73" s="254">
        <f t="shared" si="69"/>
        <v>0</v>
      </c>
      <c r="E73" s="257">
        <f t="shared" si="69"/>
        <v>0</v>
      </c>
      <c r="F73" s="254">
        <f t="shared" si="64"/>
        <v>0</v>
      </c>
      <c r="G73" s="254">
        <f t="shared" si="65"/>
        <v>0</v>
      </c>
      <c r="H73" s="254">
        <f t="shared" ref="H73:I73" si="70">H74</f>
        <v>0</v>
      </c>
      <c r="I73" s="257">
        <f t="shared" si="70"/>
        <v>0</v>
      </c>
      <c r="J73" s="254">
        <f t="shared" si="67"/>
        <v>0</v>
      </c>
      <c r="K73" s="254">
        <f t="shared" si="68"/>
        <v>0</v>
      </c>
      <c r="L73" s="254">
        <f>L74</f>
        <v>0</v>
      </c>
      <c r="N73" s="265"/>
      <c r="O73" s="265"/>
      <c r="P73" s="265"/>
      <c r="Q73" s="265"/>
      <c r="R73" s="265"/>
    </row>
    <row r="74" spans="1:19" ht="12.75" customHeight="1" x14ac:dyDescent="0.25">
      <c r="A74" s="253" t="s">
        <v>317</v>
      </c>
      <c r="B74" s="258">
        <v>0</v>
      </c>
      <c r="C74" s="258">
        <v>0</v>
      </c>
      <c r="D74" s="258">
        <f>E74</f>
        <v>0</v>
      </c>
      <c r="E74" s="259">
        <v>0</v>
      </c>
      <c r="F74" s="258">
        <f t="shared" si="64"/>
        <v>0</v>
      </c>
      <c r="G74" s="258">
        <f t="shared" si="65"/>
        <v>0</v>
      </c>
      <c r="H74" s="258">
        <f>I74</f>
        <v>0</v>
      </c>
      <c r="I74" s="259">
        <v>0</v>
      </c>
      <c r="J74" s="258">
        <f t="shared" si="67"/>
        <v>0</v>
      </c>
      <c r="K74" s="258">
        <f t="shared" si="68"/>
        <v>0</v>
      </c>
      <c r="L74" s="258">
        <v>0</v>
      </c>
    </row>
    <row r="75" spans="1:19" ht="12.75" customHeight="1" x14ac:dyDescent="0.25">
      <c r="A75" s="253" t="s">
        <v>318</v>
      </c>
      <c r="B75" s="254">
        <f t="shared" ref="B75:E75" si="71">B76</f>
        <v>0</v>
      </c>
      <c r="C75" s="254">
        <f t="shared" si="71"/>
        <v>0</v>
      </c>
      <c r="D75" s="254">
        <f t="shared" si="71"/>
        <v>0</v>
      </c>
      <c r="E75" s="257">
        <f t="shared" si="71"/>
        <v>0</v>
      </c>
      <c r="F75" s="254">
        <f t="shared" si="64"/>
        <v>0</v>
      </c>
      <c r="G75" s="254">
        <f t="shared" si="65"/>
        <v>0</v>
      </c>
      <c r="H75" s="254">
        <f t="shared" ref="H75:I75" si="72">H76</f>
        <v>0</v>
      </c>
      <c r="I75" s="257">
        <f t="shared" si="72"/>
        <v>0</v>
      </c>
      <c r="J75" s="254">
        <f t="shared" si="67"/>
        <v>0</v>
      </c>
      <c r="K75" s="254">
        <f t="shared" si="68"/>
        <v>0</v>
      </c>
      <c r="L75" s="254">
        <f>L76</f>
        <v>0</v>
      </c>
      <c r="N75" s="265"/>
      <c r="O75" s="265"/>
      <c r="P75" s="265"/>
      <c r="Q75" s="265"/>
    </row>
    <row r="76" spans="1:19" ht="12.75" customHeight="1" x14ac:dyDescent="0.25">
      <c r="A76" s="253" t="s">
        <v>319</v>
      </c>
      <c r="B76" s="258">
        <v>0</v>
      </c>
      <c r="C76" s="258">
        <v>0</v>
      </c>
      <c r="D76" s="258">
        <f>E76</f>
        <v>0</v>
      </c>
      <c r="E76" s="259">
        <v>0</v>
      </c>
      <c r="F76" s="258">
        <f t="shared" si="64"/>
        <v>0</v>
      </c>
      <c r="G76" s="258">
        <f t="shared" si="65"/>
        <v>0</v>
      </c>
      <c r="H76" s="258">
        <f>I76</f>
        <v>0</v>
      </c>
      <c r="I76" s="259">
        <v>0</v>
      </c>
      <c r="J76" s="258">
        <f t="shared" si="67"/>
        <v>0</v>
      </c>
      <c r="K76" s="258">
        <f t="shared" si="68"/>
        <v>0</v>
      </c>
      <c r="L76" s="258">
        <v>0</v>
      </c>
      <c r="N76" s="265"/>
      <c r="O76" s="265"/>
      <c r="P76" s="265"/>
      <c r="Q76" s="265"/>
    </row>
    <row r="77" spans="1:19" ht="12.75" customHeight="1" x14ac:dyDescent="0.25">
      <c r="A77" s="253" t="s">
        <v>320</v>
      </c>
      <c r="B77" s="254">
        <f t="shared" ref="B77:E77" si="73">B78</f>
        <v>0</v>
      </c>
      <c r="C77" s="254">
        <f t="shared" si="73"/>
        <v>0</v>
      </c>
      <c r="D77" s="254">
        <f t="shared" si="73"/>
        <v>0</v>
      </c>
      <c r="E77" s="257">
        <f t="shared" si="73"/>
        <v>0</v>
      </c>
      <c r="F77" s="254">
        <f t="shared" si="64"/>
        <v>0</v>
      </c>
      <c r="G77" s="254">
        <f t="shared" si="65"/>
        <v>0</v>
      </c>
      <c r="H77" s="254">
        <f t="shared" ref="H77:I77" si="74">H78</f>
        <v>0</v>
      </c>
      <c r="I77" s="257">
        <f t="shared" si="74"/>
        <v>0</v>
      </c>
      <c r="J77" s="254">
        <f t="shared" si="67"/>
        <v>0</v>
      </c>
      <c r="K77" s="254">
        <f t="shared" si="68"/>
        <v>0</v>
      </c>
      <c r="L77" s="254">
        <f>L78</f>
        <v>0</v>
      </c>
      <c r="N77" s="133"/>
    </row>
    <row r="78" spans="1:19" ht="12.75" customHeight="1" x14ac:dyDescent="0.25">
      <c r="A78" s="253" t="s">
        <v>321</v>
      </c>
      <c r="B78" s="258">
        <v>0</v>
      </c>
      <c r="C78" s="258">
        <v>0</v>
      </c>
      <c r="D78" s="258">
        <f>E78</f>
        <v>0</v>
      </c>
      <c r="E78" s="259">
        <v>0</v>
      </c>
      <c r="F78" s="258">
        <f t="shared" si="64"/>
        <v>0</v>
      </c>
      <c r="G78" s="258">
        <f t="shared" si="65"/>
        <v>0</v>
      </c>
      <c r="H78" s="258">
        <f>I78</f>
        <v>0</v>
      </c>
      <c r="I78" s="259">
        <v>0</v>
      </c>
      <c r="J78" s="258">
        <f t="shared" si="67"/>
        <v>0</v>
      </c>
      <c r="K78" s="258">
        <f t="shared" si="68"/>
        <v>0</v>
      </c>
      <c r="L78" s="258">
        <v>0</v>
      </c>
      <c r="N78" s="266"/>
      <c r="O78" s="266"/>
      <c r="P78" s="266"/>
      <c r="Q78" s="266"/>
    </row>
    <row r="79" spans="1:19" ht="12.75" customHeight="1" x14ac:dyDescent="0.25">
      <c r="A79" s="253" t="s">
        <v>322</v>
      </c>
      <c r="B79" s="254">
        <f t="shared" ref="B79:E79" si="75">B80</f>
        <v>0</v>
      </c>
      <c r="C79" s="254">
        <f t="shared" si="75"/>
        <v>0</v>
      </c>
      <c r="D79" s="254">
        <f t="shared" si="75"/>
        <v>0</v>
      </c>
      <c r="E79" s="257">
        <f t="shared" si="75"/>
        <v>0</v>
      </c>
      <c r="F79" s="254">
        <f t="shared" si="64"/>
        <v>0</v>
      </c>
      <c r="G79" s="254">
        <f t="shared" si="65"/>
        <v>0</v>
      </c>
      <c r="H79" s="254">
        <f t="shared" ref="H79:I79" si="76">H80</f>
        <v>0</v>
      </c>
      <c r="I79" s="257">
        <f t="shared" si="76"/>
        <v>0</v>
      </c>
      <c r="J79" s="254">
        <f t="shared" si="67"/>
        <v>0</v>
      </c>
      <c r="K79" s="254">
        <f t="shared" si="68"/>
        <v>0</v>
      </c>
      <c r="L79" s="254">
        <f>L80</f>
        <v>0</v>
      </c>
      <c r="N79" s="266"/>
      <c r="O79" s="266"/>
      <c r="P79" s="266"/>
      <c r="Q79" s="266"/>
    </row>
    <row r="80" spans="1:19" ht="12.75" customHeight="1" x14ac:dyDescent="0.25">
      <c r="A80" s="253" t="s">
        <v>323</v>
      </c>
      <c r="B80" s="258">
        <v>0</v>
      </c>
      <c r="C80" s="258">
        <v>0</v>
      </c>
      <c r="D80" s="258">
        <f>E80</f>
        <v>0</v>
      </c>
      <c r="E80" s="259">
        <v>0</v>
      </c>
      <c r="F80" s="258">
        <f t="shared" si="64"/>
        <v>0</v>
      </c>
      <c r="G80" s="258">
        <f t="shared" si="65"/>
        <v>0</v>
      </c>
      <c r="H80" s="258">
        <f>I80</f>
        <v>0</v>
      </c>
      <c r="I80" s="259">
        <v>0</v>
      </c>
      <c r="J80" s="258">
        <f t="shared" si="67"/>
        <v>0</v>
      </c>
      <c r="K80" s="258">
        <f t="shared" si="68"/>
        <v>0</v>
      </c>
      <c r="L80" s="258">
        <v>0</v>
      </c>
    </row>
    <row r="81" spans="1:26" ht="12.75" customHeight="1" x14ac:dyDescent="0.25">
      <c r="A81" s="253" t="s">
        <v>324</v>
      </c>
      <c r="B81" s="254">
        <f t="shared" ref="B81:E81" si="77">B82+B83</f>
        <v>0</v>
      </c>
      <c r="C81" s="254">
        <f t="shared" si="77"/>
        <v>0</v>
      </c>
      <c r="D81" s="254">
        <f t="shared" si="77"/>
        <v>0</v>
      </c>
      <c r="E81" s="257">
        <f t="shared" si="77"/>
        <v>0</v>
      </c>
      <c r="F81" s="254">
        <f t="shared" si="64"/>
        <v>0</v>
      </c>
      <c r="G81" s="254">
        <f t="shared" si="65"/>
        <v>0</v>
      </c>
      <c r="H81" s="254">
        <f t="shared" ref="H81:I81" si="78">H82+H83</f>
        <v>0</v>
      </c>
      <c r="I81" s="257">
        <f t="shared" si="78"/>
        <v>0</v>
      </c>
      <c r="J81" s="254">
        <f t="shared" si="67"/>
        <v>0</v>
      </c>
      <c r="K81" s="254">
        <f t="shared" si="68"/>
        <v>0</v>
      </c>
      <c r="L81" s="254">
        <f>L82+L83</f>
        <v>0</v>
      </c>
    </row>
    <row r="82" spans="1:26" ht="12.75" customHeight="1" x14ac:dyDescent="0.25">
      <c r="A82" s="253" t="s">
        <v>325</v>
      </c>
      <c r="B82" s="258">
        <v>0</v>
      </c>
      <c r="C82" s="258">
        <v>0</v>
      </c>
      <c r="D82" s="258">
        <f t="shared" ref="D82:D84" si="79">E82</f>
        <v>0</v>
      </c>
      <c r="E82" s="259">
        <v>0</v>
      </c>
      <c r="F82" s="258">
        <f t="shared" si="64"/>
        <v>0</v>
      </c>
      <c r="G82" s="258">
        <f t="shared" si="65"/>
        <v>0</v>
      </c>
      <c r="H82" s="258">
        <f t="shared" ref="H82:H84" si="80">I82</f>
        <v>0</v>
      </c>
      <c r="I82" s="259">
        <v>0</v>
      </c>
      <c r="J82" s="258">
        <f t="shared" si="67"/>
        <v>0</v>
      </c>
      <c r="K82" s="258">
        <f t="shared" si="68"/>
        <v>0</v>
      </c>
      <c r="L82" s="258">
        <v>0</v>
      </c>
    </row>
    <row r="83" spans="1:26" ht="12.75" customHeight="1" x14ac:dyDescent="0.25">
      <c r="A83" s="253" t="s">
        <v>326</v>
      </c>
      <c r="B83" s="258">
        <v>0</v>
      </c>
      <c r="C83" s="258">
        <v>0</v>
      </c>
      <c r="D83" s="258">
        <f t="shared" si="79"/>
        <v>0</v>
      </c>
      <c r="E83" s="259">
        <v>0</v>
      </c>
      <c r="F83" s="258">
        <f t="shared" si="64"/>
        <v>0</v>
      </c>
      <c r="G83" s="258">
        <f t="shared" si="65"/>
        <v>0</v>
      </c>
      <c r="H83" s="258">
        <f t="shared" si="80"/>
        <v>0</v>
      </c>
      <c r="I83" s="259">
        <v>0</v>
      </c>
      <c r="J83" s="258">
        <f t="shared" si="67"/>
        <v>0</v>
      </c>
      <c r="K83" s="258">
        <f t="shared" si="68"/>
        <v>0</v>
      </c>
      <c r="L83" s="258">
        <v>0</v>
      </c>
    </row>
    <row r="84" spans="1:26" ht="12.75" customHeight="1" x14ac:dyDescent="0.25">
      <c r="A84" s="253" t="s">
        <v>327</v>
      </c>
      <c r="B84" s="254">
        <v>1300000</v>
      </c>
      <c r="C84" s="254">
        <v>1300000</v>
      </c>
      <c r="D84" s="254">
        <f t="shared" si="79"/>
        <v>0</v>
      </c>
      <c r="E84" s="257">
        <v>0</v>
      </c>
      <c r="F84" s="254">
        <f t="shared" si="64"/>
        <v>0</v>
      </c>
      <c r="G84" s="254">
        <f t="shared" si="65"/>
        <v>1300000</v>
      </c>
      <c r="H84" s="254">
        <f t="shared" si="80"/>
        <v>0</v>
      </c>
      <c r="I84" s="257">
        <v>0</v>
      </c>
      <c r="J84" s="254">
        <f t="shared" si="67"/>
        <v>0</v>
      </c>
      <c r="K84" s="254">
        <f t="shared" si="68"/>
        <v>1300000</v>
      </c>
      <c r="L84" s="254">
        <v>0</v>
      </c>
    </row>
    <row r="85" spans="1:26" ht="12.75" customHeight="1" x14ac:dyDescent="0.25">
      <c r="A85" s="267" t="s">
        <v>328</v>
      </c>
      <c r="B85" s="268">
        <f>'[1]2ºQuadrimestre23 anexo não pub'!B18</f>
        <v>41475000</v>
      </c>
      <c r="C85" s="268">
        <f>'[1]2ºQuadrimestre23 anexo não pub'!C18</f>
        <v>33375000</v>
      </c>
      <c r="D85" s="268">
        <f>'[1]2ºQuadrimestre23 anexo não pub'!D18</f>
        <v>3923950.2</v>
      </c>
      <c r="E85" s="268">
        <f>'[1]2ºQuadrimestre23 anexo não pub'!E18</f>
        <v>8274634.6500000004</v>
      </c>
      <c r="F85" s="254">
        <f t="shared" si="64"/>
        <v>12.654651530880823</v>
      </c>
      <c r="G85" s="254">
        <f t="shared" si="65"/>
        <v>25100365.350000001</v>
      </c>
      <c r="H85" s="254">
        <f>'[1]2ºQuadrimestre23 anexo não pub'!H18</f>
        <v>3923950.2</v>
      </c>
      <c r="I85" s="254">
        <f>'[1]2ºQuadrimestre23 anexo não pub'!I18</f>
        <v>8274634.6500000004</v>
      </c>
      <c r="J85" s="254">
        <f t="shared" si="67"/>
        <v>18.289252895610918</v>
      </c>
      <c r="K85" s="268">
        <f t="shared" si="68"/>
        <v>25100365.350000001</v>
      </c>
      <c r="L85" s="268">
        <f>E85-I85</f>
        <v>0</v>
      </c>
    </row>
    <row r="86" spans="1:26" ht="12.75" customHeight="1" x14ac:dyDescent="0.25">
      <c r="A86" s="269" t="s">
        <v>329</v>
      </c>
      <c r="B86" s="270">
        <f>B17+B85</f>
        <v>130000000</v>
      </c>
      <c r="C86" s="270">
        <f t="shared" ref="C86:E86" si="81">C17+C85</f>
        <v>134000000</v>
      </c>
      <c r="D86" s="270">
        <f t="shared" si="81"/>
        <v>15601682.469999999</v>
      </c>
      <c r="E86" s="270">
        <f t="shared" si="81"/>
        <v>65388087.769999996</v>
      </c>
      <c r="F86" s="270">
        <f t="shared" si="64"/>
        <v>100</v>
      </c>
      <c r="G86" s="270">
        <f t="shared" si="65"/>
        <v>68611912.230000004</v>
      </c>
      <c r="H86" s="270">
        <f t="shared" ref="H86:I86" si="82">H17+H85</f>
        <v>13766541.449999999</v>
      </c>
      <c r="I86" s="270">
        <f t="shared" si="82"/>
        <v>45243152.890000001</v>
      </c>
      <c r="J86" s="270">
        <f t="shared" si="67"/>
        <v>100</v>
      </c>
      <c r="K86" s="270">
        <f t="shared" ref="K86:L86" si="83">K17+K85</f>
        <v>88756847.109999999</v>
      </c>
      <c r="L86" s="270">
        <f t="shared" si="83"/>
        <v>20144934.879999995</v>
      </c>
    </row>
    <row r="87" spans="1:26" ht="12.75" customHeight="1" x14ac:dyDescent="0.25">
      <c r="A87" s="271"/>
      <c r="B87" s="246"/>
      <c r="C87" s="246"/>
      <c r="D87" s="272"/>
      <c r="E87" s="272"/>
      <c r="F87" s="272"/>
      <c r="G87" s="272"/>
      <c r="H87" s="272"/>
      <c r="I87" s="246"/>
      <c r="J87" s="246"/>
    </row>
    <row r="88" spans="1:26" ht="12.75" customHeight="1" x14ac:dyDescent="0.25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spans="1:26" ht="12.75" customHeight="1" x14ac:dyDescent="0.25">
      <c r="D89" s="133"/>
      <c r="E89" s="133"/>
      <c r="F89" s="133"/>
      <c r="G89" s="133"/>
      <c r="H89" s="133"/>
      <c r="K89" s="133"/>
    </row>
    <row r="90" spans="1:26" ht="12.75" customHeight="1" x14ac:dyDescent="0.3">
      <c r="A90" s="102"/>
      <c r="B90" s="102"/>
      <c r="C90" s="102"/>
      <c r="D90" s="103"/>
      <c r="E90" s="102"/>
      <c r="F90" s="102"/>
    </row>
    <row r="91" spans="1:26" ht="12.75" customHeight="1" x14ac:dyDescent="0.25">
      <c r="A91" s="382" t="s">
        <v>21</v>
      </c>
      <c r="B91" s="339"/>
      <c r="C91" s="339"/>
      <c r="D91" s="273"/>
      <c r="E91" s="136"/>
      <c r="F91" s="136"/>
      <c r="G91" s="383" t="s">
        <v>22</v>
      </c>
      <c r="H91" s="339"/>
      <c r="I91" s="339"/>
      <c r="J91" s="339"/>
      <c r="K91" s="339"/>
    </row>
    <row r="92" spans="1:26" ht="15.75" customHeight="1" x14ac:dyDescent="0.25">
      <c r="A92" s="382" t="s">
        <v>23</v>
      </c>
      <c r="B92" s="339"/>
      <c r="C92" s="339"/>
      <c r="D92" s="274"/>
      <c r="E92" s="136"/>
      <c r="F92" s="136"/>
      <c r="G92" s="383" t="s">
        <v>24</v>
      </c>
      <c r="H92" s="339"/>
      <c r="I92" s="339"/>
      <c r="J92" s="339"/>
      <c r="K92" s="339"/>
    </row>
    <row r="93" spans="1:26" ht="12.75" customHeight="1" x14ac:dyDescent="0.25">
      <c r="A93" s="382" t="s">
        <v>25</v>
      </c>
      <c r="B93" s="339"/>
      <c r="C93" s="339"/>
      <c r="D93" s="274"/>
      <c r="E93" s="136"/>
      <c r="F93" s="136"/>
      <c r="G93" s="383" t="s">
        <v>25</v>
      </c>
      <c r="H93" s="339"/>
      <c r="I93" s="339"/>
      <c r="J93" s="339"/>
      <c r="K93" s="339"/>
    </row>
    <row r="94" spans="1:26" ht="12.75" customHeight="1" x14ac:dyDescent="0.3">
      <c r="A94" s="382"/>
      <c r="B94" s="339"/>
      <c r="C94" s="339"/>
      <c r="D94" s="274"/>
      <c r="E94" s="136"/>
      <c r="F94" s="136"/>
      <c r="G94" s="384"/>
      <c r="H94" s="339"/>
      <c r="I94" s="339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spans="1:26" ht="12.75" customHeight="1" x14ac:dyDescent="0.3">
      <c r="A95" s="135"/>
      <c r="B95" s="135"/>
      <c r="C95" s="136"/>
      <c r="D95" s="274"/>
      <c r="E95" s="136"/>
      <c r="F95" s="136"/>
      <c r="G95" s="384"/>
      <c r="H95" s="339"/>
      <c r="I95" s="339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spans="1:26" ht="12.75" customHeight="1" x14ac:dyDescent="0.3">
      <c r="A96" s="135"/>
      <c r="B96" s="135"/>
      <c r="C96" s="136"/>
      <c r="D96" s="274"/>
      <c r="E96" s="136"/>
      <c r="F96" s="136"/>
      <c r="G96" s="384"/>
      <c r="H96" s="339"/>
      <c r="I96" s="339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spans="1:26" ht="12.75" customHeight="1" x14ac:dyDescent="0.3">
      <c r="A97" s="135"/>
      <c r="B97" s="135"/>
      <c r="C97" s="136"/>
      <c r="D97" s="274"/>
      <c r="E97" s="136"/>
      <c r="F97" s="136"/>
      <c r="G97" s="384"/>
      <c r="H97" s="339"/>
      <c r="I97" s="339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spans="1:26" ht="12.75" customHeight="1" x14ac:dyDescent="0.3">
      <c r="A98" s="382" t="s">
        <v>26</v>
      </c>
      <c r="B98" s="339"/>
      <c r="C98" s="339"/>
      <c r="D98" s="274"/>
      <c r="E98" s="136"/>
      <c r="F98" s="136"/>
      <c r="G98" s="383" t="s">
        <v>27</v>
      </c>
      <c r="H98" s="339"/>
      <c r="I98" s="339"/>
      <c r="J98" s="339"/>
      <c r="K98" s="339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spans="1:26" ht="12.75" customHeight="1" x14ac:dyDescent="0.25">
      <c r="A99" s="382" t="s">
        <v>28</v>
      </c>
      <c r="B99" s="339"/>
      <c r="C99" s="339"/>
      <c r="D99" s="274"/>
      <c r="E99" s="136"/>
      <c r="F99" s="136"/>
      <c r="G99" s="383" t="s">
        <v>29</v>
      </c>
      <c r="H99" s="339"/>
      <c r="I99" s="339"/>
      <c r="J99" s="339"/>
      <c r="K99" s="339"/>
    </row>
    <row r="100" spans="1:26" ht="12.75" customHeight="1" x14ac:dyDescent="0.25"/>
    <row r="101" spans="1:26" ht="12.75" customHeight="1" x14ac:dyDescent="0.25"/>
    <row r="102" spans="1:26" ht="12.75" customHeight="1" x14ac:dyDescent="0.25"/>
    <row r="103" spans="1:26" ht="12.75" customHeight="1" x14ac:dyDescent="0.25"/>
    <row r="104" spans="1:26" ht="12.75" customHeight="1" x14ac:dyDescent="0.25"/>
    <row r="105" spans="1:26" ht="12.75" customHeight="1" x14ac:dyDescent="0.25"/>
    <row r="106" spans="1:26" ht="12.75" customHeight="1" x14ac:dyDescent="0.25"/>
    <row r="107" spans="1:26" ht="12.75" customHeight="1" x14ac:dyDescent="0.25"/>
    <row r="108" spans="1:26" ht="12.75" customHeight="1" x14ac:dyDescent="0.25"/>
    <row r="109" spans="1:26" ht="12.75" customHeight="1" x14ac:dyDescent="0.25"/>
    <row r="110" spans="1:26" ht="12.75" customHeight="1" x14ac:dyDescent="0.25"/>
    <row r="111" spans="1:26" ht="12.75" customHeight="1" x14ac:dyDescent="0.25"/>
    <row r="112" spans="1:26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  <row r="343" customFormat="1" ht="12.75" customHeight="1" x14ac:dyDescent="0.25"/>
    <row r="344" customFormat="1" ht="12.75" customHeight="1" x14ac:dyDescent="0.25"/>
    <row r="345" customFormat="1" ht="12.75" customHeight="1" x14ac:dyDescent="0.25"/>
    <row r="346" customFormat="1" ht="12.75" customHeight="1" x14ac:dyDescent="0.25"/>
    <row r="347" customFormat="1" ht="12.75" customHeight="1" x14ac:dyDescent="0.25"/>
    <row r="348" customFormat="1" ht="12.75" customHeight="1" x14ac:dyDescent="0.25"/>
    <row r="349" customFormat="1" ht="12.75" customHeight="1" x14ac:dyDescent="0.25"/>
    <row r="350" customFormat="1" ht="12.75" customHeight="1" x14ac:dyDescent="0.25"/>
    <row r="351" customFormat="1" ht="12.75" customHeight="1" x14ac:dyDescent="0.25"/>
    <row r="352" customFormat="1" ht="12.75" customHeight="1" x14ac:dyDescent="0.25"/>
    <row r="353" customFormat="1" ht="12.75" customHeight="1" x14ac:dyDescent="0.25"/>
    <row r="354" customFormat="1" ht="12.75" customHeight="1" x14ac:dyDescent="0.25"/>
    <row r="355" customFormat="1" ht="12.75" customHeight="1" x14ac:dyDescent="0.25"/>
    <row r="356" customFormat="1" ht="12.75" customHeight="1" x14ac:dyDescent="0.25"/>
    <row r="357" customFormat="1" ht="12.75" customHeight="1" x14ac:dyDescent="0.25"/>
    <row r="358" customFormat="1" ht="12.75" customHeight="1" x14ac:dyDescent="0.25"/>
    <row r="359" customFormat="1" ht="12.75" customHeight="1" x14ac:dyDescent="0.25"/>
    <row r="360" customFormat="1" ht="12.75" customHeight="1" x14ac:dyDescent="0.25"/>
    <row r="361" customFormat="1" ht="12.75" customHeight="1" x14ac:dyDescent="0.25"/>
    <row r="362" customFormat="1" ht="12.75" customHeight="1" x14ac:dyDescent="0.25"/>
    <row r="363" customFormat="1" ht="12.75" customHeight="1" x14ac:dyDescent="0.25"/>
    <row r="364" customFormat="1" ht="12.75" customHeight="1" x14ac:dyDescent="0.25"/>
    <row r="365" customFormat="1" ht="12.75" customHeight="1" x14ac:dyDescent="0.25"/>
    <row r="366" customFormat="1" ht="12.75" customHeight="1" x14ac:dyDescent="0.25"/>
    <row r="367" customFormat="1" ht="12.75" customHeight="1" x14ac:dyDescent="0.25"/>
    <row r="368" customFormat="1" ht="12.75" customHeight="1" x14ac:dyDescent="0.25"/>
    <row r="369" customFormat="1" ht="12.75" customHeight="1" x14ac:dyDescent="0.25"/>
    <row r="370" customFormat="1" ht="12.75" customHeight="1" x14ac:dyDescent="0.25"/>
    <row r="371" customFormat="1" ht="12.75" customHeight="1" x14ac:dyDescent="0.25"/>
    <row r="372" customFormat="1" ht="12.75" customHeight="1" x14ac:dyDescent="0.25"/>
    <row r="373" customFormat="1" ht="12.75" customHeight="1" x14ac:dyDescent="0.25"/>
    <row r="374" customFormat="1" ht="12.75" customHeight="1" x14ac:dyDescent="0.25"/>
    <row r="375" customFormat="1" ht="12.75" customHeight="1" x14ac:dyDescent="0.25"/>
    <row r="376" customFormat="1" ht="12.75" customHeight="1" x14ac:dyDescent="0.25"/>
    <row r="377" customFormat="1" ht="12.75" customHeight="1" x14ac:dyDescent="0.25"/>
    <row r="378" customFormat="1" ht="12.75" customHeight="1" x14ac:dyDescent="0.25"/>
    <row r="379" customFormat="1" ht="12.75" customHeight="1" x14ac:dyDescent="0.25"/>
    <row r="380" customFormat="1" ht="12.75" customHeight="1" x14ac:dyDescent="0.25"/>
    <row r="381" customFormat="1" ht="12.75" customHeight="1" x14ac:dyDescent="0.25"/>
    <row r="382" customFormat="1" ht="12.75" customHeight="1" x14ac:dyDescent="0.25"/>
    <row r="383" customFormat="1" ht="12.75" customHeight="1" x14ac:dyDescent="0.25"/>
    <row r="384" customFormat="1" ht="12.75" customHeight="1" x14ac:dyDescent="0.25"/>
    <row r="385" customFormat="1" ht="12.75" customHeight="1" x14ac:dyDescent="0.25"/>
    <row r="386" customFormat="1" ht="12.75" customHeight="1" x14ac:dyDescent="0.25"/>
    <row r="387" customFormat="1" ht="12.75" customHeight="1" x14ac:dyDescent="0.25"/>
    <row r="388" customFormat="1" ht="12.75" customHeight="1" x14ac:dyDescent="0.25"/>
    <row r="389" customFormat="1" ht="12.75" customHeight="1" x14ac:dyDescent="0.25"/>
    <row r="390" customFormat="1" ht="12.75" customHeight="1" x14ac:dyDescent="0.25"/>
    <row r="391" customFormat="1" ht="12.75" customHeight="1" x14ac:dyDescent="0.25"/>
    <row r="392" customFormat="1" ht="12.75" customHeight="1" x14ac:dyDescent="0.25"/>
    <row r="393" customFormat="1" ht="12.75" customHeight="1" x14ac:dyDescent="0.25"/>
    <row r="394" customFormat="1" ht="12.75" customHeight="1" x14ac:dyDescent="0.25"/>
    <row r="395" customFormat="1" ht="12.75" customHeight="1" x14ac:dyDescent="0.25"/>
    <row r="396" customFormat="1" ht="12.75" customHeight="1" x14ac:dyDescent="0.25"/>
    <row r="397" customFormat="1" ht="12.75" customHeight="1" x14ac:dyDescent="0.25"/>
    <row r="398" customFormat="1" ht="12.75" customHeight="1" x14ac:dyDescent="0.25"/>
    <row r="399" customFormat="1" ht="12.75" customHeight="1" x14ac:dyDescent="0.25"/>
    <row r="400" customFormat="1" ht="12.75" customHeight="1" x14ac:dyDescent="0.25"/>
    <row r="401" customFormat="1" ht="12.75" customHeight="1" x14ac:dyDescent="0.25"/>
    <row r="402" customFormat="1" ht="12.75" customHeight="1" x14ac:dyDescent="0.25"/>
    <row r="403" customFormat="1" ht="12.75" customHeight="1" x14ac:dyDescent="0.25"/>
    <row r="404" customFormat="1" ht="12.75" customHeight="1" x14ac:dyDescent="0.25"/>
    <row r="405" customFormat="1" ht="12.75" customHeight="1" x14ac:dyDescent="0.25"/>
    <row r="406" customFormat="1" ht="12.75" customHeight="1" x14ac:dyDescent="0.25"/>
    <row r="407" customFormat="1" ht="12.75" customHeight="1" x14ac:dyDescent="0.25"/>
    <row r="408" customFormat="1" ht="12.75" customHeight="1" x14ac:dyDescent="0.25"/>
    <row r="409" customFormat="1" ht="12.75" customHeight="1" x14ac:dyDescent="0.25"/>
    <row r="410" customFormat="1" ht="12.75" customHeight="1" x14ac:dyDescent="0.25"/>
    <row r="411" customFormat="1" ht="12.75" customHeight="1" x14ac:dyDescent="0.25"/>
    <row r="412" customFormat="1" ht="12.75" customHeight="1" x14ac:dyDescent="0.25"/>
    <row r="413" customFormat="1" ht="12.75" customHeight="1" x14ac:dyDescent="0.25"/>
    <row r="414" customFormat="1" ht="12.75" customHeight="1" x14ac:dyDescent="0.25"/>
    <row r="415" customFormat="1" ht="12.75" customHeight="1" x14ac:dyDescent="0.25"/>
    <row r="416" customFormat="1" ht="12.75" customHeight="1" x14ac:dyDescent="0.25"/>
    <row r="417" customFormat="1" ht="12.75" customHeight="1" x14ac:dyDescent="0.25"/>
    <row r="418" customFormat="1" ht="12.75" customHeight="1" x14ac:dyDescent="0.25"/>
    <row r="419" customFormat="1" ht="12.75" customHeight="1" x14ac:dyDescent="0.25"/>
    <row r="420" customFormat="1" ht="12.75" customHeight="1" x14ac:dyDescent="0.25"/>
    <row r="421" customFormat="1" ht="12.75" customHeight="1" x14ac:dyDescent="0.25"/>
    <row r="422" customFormat="1" ht="12.75" customHeight="1" x14ac:dyDescent="0.25"/>
    <row r="423" customFormat="1" ht="12.75" customHeight="1" x14ac:dyDescent="0.25"/>
    <row r="424" customFormat="1" ht="12.75" customHeight="1" x14ac:dyDescent="0.25"/>
    <row r="425" customFormat="1" ht="12.75" customHeight="1" x14ac:dyDescent="0.25"/>
    <row r="426" customFormat="1" ht="12.75" customHeight="1" x14ac:dyDescent="0.25"/>
    <row r="427" customFormat="1" ht="12.75" customHeight="1" x14ac:dyDescent="0.25"/>
    <row r="428" customFormat="1" ht="12.75" customHeight="1" x14ac:dyDescent="0.25"/>
    <row r="429" customFormat="1" ht="12.75" customHeight="1" x14ac:dyDescent="0.25"/>
    <row r="430" customFormat="1" ht="12.75" customHeight="1" x14ac:dyDescent="0.25"/>
    <row r="431" customFormat="1" ht="12.75" customHeight="1" x14ac:dyDescent="0.25"/>
    <row r="432" customFormat="1" ht="12.75" customHeight="1" x14ac:dyDescent="0.25"/>
    <row r="433" customFormat="1" ht="12.75" customHeight="1" x14ac:dyDescent="0.25"/>
    <row r="434" customFormat="1" ht="12.75" customHeight="1" x14ac:dyDescent="0.25"/>
    <row r="435" customFormat="1" ht="12.75" customHeight="1" x14ac:dyDescent="0.25"/>
    <row r="436" customFormat="1" ht="12.75" customHeight="1" x14ac:dyDescent="0.25"/>
    <row r="437" customFormat="1" ht="12.75" customHeight="1" x14ac:dyDescent="0.25"/>
    <row r="438" customFormat="1" ht="12.75" customHeight="1" x14ac:dyDescent="0.25"/>
    <row r="439" customFormat="1" ht="12.75" customHeight="1" x14ac:dyDescent="0.25"/>
    <row r="440" customFormat="1" ht="12.75" customHeight="1" x14ac:dyDescent="0.25"/>
    <row r="441" customFormat="1" ht="12.75" customHeight="1" x14ac:dyDescent="0.25"/>
    <row r="442" customFormat="1" ht="12.75" customHeight="1" x14ac:dyDescent="0.25"/>
    <row r="443" customFormat="1" ht="12.75" customHeight="1" x14ac:dyDescent="0.25"/>
    <row r="444" customFormat="1" ht="12.75" customHeight="1" x14ac:dyDescent="0.25"/>
    <row r="445" customFormat="1" ht="12.75" customHeight="1" x14ac:dyDescent="0.25"/>
    <row r="446" customFormat="1" ht="12.75" customHeight="1" x14ac:dyDescent="0.25"/>
    <row r="447" customFormat="1" ht="12.75" customHeight="1" x14ac:dyDescent="0.25"/>
    <row r="448" customFormat="1" ht="12.75" customHeight="1" x14ac:dyDescent="0.25"/>
    <row r="449" customFormat="1" ht="12.75" customHeight="1" x14ac:dyDescent="0.25"/>
    <row r="450" customFormat="1" ht="12.75" customHeight="1" x14ac:dyDescent="0.25"/>
    <row r="451" customFormat="1" ht="12.75" customHeight="1" x14ac:dyDescent="0.25"/>
    <row r="452" customFormat="1" ht="12.75" customHeight="1" x14ac:dyDescent="0.25"/>
    <row r="453" customFormat="1" ht="12.75" customHeight="1" x14ac:dyDescent="0.25"/>
    <row r="454" customFormat="1" ht="12.75" customHeight="1" x14ac:dyDescent="0.25"/>
    <row r="455" customFormat="1" ht="12.75" customHeight="1" x14ac:dyDescent="0.25"/>
    <row r="456" customFormat="1" ht="12.75" customHeight="1" x14ac:dyDescent="0.25"/>
    <row r="457" customFormat="1" ht="12.75" customHeight="1" x14ac:dyDescent="0.25"/>
    <row r="458" customFormat="1" ht="12.75" customHeight="1" x14ac:dyDescent="0.25"/>
    <row r="459" customFormat="1" ht="12.75" customHeight="1" x14ac:dyDescent="0.25"/>
    <row r="460" customFormat="1" ht="12.75" customHeight="1" x14ac:dyDescent="0.25"/>
    <row r="461" customFormat="1" ht="12.75" customHeight="1" x14ac:dyDescent="0.25"/>
    <row r="462" customFormat="1" ht="12.75" customHeight="1" x14ac:dyDescent="0.25"/>
    <row r="463" customFormat="1" ht="12.75" customHeight="1" x14ac:dyDescent="0.25"/>
    <row r="464" customFormat="1" ht="12.75" customHeight="1" x14ac:dyDescent="0.25"/>
    <row r="465" customFormat="1" ht="12.75" customHeight="1" x14ac:dyDescent="0.25"/>
    <row r="466" customFormat="1" ht="12.75" customHeight="1" x14ac:dyDescent="0.25"/>
    <row r="467" customFormat="1" ht="12.75" customHeight="1" x14ac:dyDescent="0.25"/>
    <row r="468" customFormat="1" ht="12.75" customHeight="1" x14ac:dyDescent="0.25"/>
    <row r="469" customFormat="1" ht="12.75" customHeight="1" x14ac:dyDescent="0.25"/>
    <row r="470" customFormat="1" ht="12.75" customHeight="1" x14ac:dyDescent="0.25"/>
    <row r="471" customFormat="1" ht="12.75" customHeight="1" x14ac:dyDescent="0.25"/>
    <row r="472" customFormat="1" ht="12.75" customHeight="1" x14ac:dyDescent="0.25"/>
    <row r="473" customFormat="1" ht="12.75" customHeight="1" x14ac:dyDescent="0.25"/>
    <row r="474" customFormat="1" ht="12.75" customHeight="1" x14ac:dyDescent="0.25"/>
    <row r="475" customFormat="1" ht="12.75" customHeight="1" x14ac:dyDescent="0.25"/>
    <row r="476" customFormat="1" ht="12.75" customHeight="1" x14ac:dyDescent="0.25"/>
    <row r="477" customFormat="1" ht="12.75" customHeight="1" x14ac:dyDescent="0.25"/>
    <row r="478" customFormat="1" ht="12.75" customHeight="1" x14ac:dyDescent="0.25"/>
    <row r="479" customFormat="1" ht="12.75" customHeight="1" x14ac:dyDescent="0.25"/>
    <row r="480" customFormat="1" ht="12.75" customHeight="1" x14ac:dyDescent="0.25"/>
    <row r="481" customFormat="1" ht="12.75" customHeight="1" x14ac:dyDescent="0.25"/>
    <row r="482" customFormat="1" ht="12.75" customHeight="1" x14ac:dyDescent="0.25"/>
    <row r="483" customFormat="1" ht="12.75" customHeight="1" x14ac:dyDescent="0.25"/>
    <row r="484" customFormat="1" ht="12.75" customHeight="1" x14ac:dyDescent="0.25"/>
    <row r="485" customFormat="1" ht="12.75" customHeight="1" x14ac:dyDescent="0.25"/>
    <row r="486" customFormat="1" ht="12.75" customHeight="1" x14ac:dyDescent="0.25"/>
    <row r="487" customFormat="1" ht="12.75" customHeight="1" x14ac:dyDescent="0.25"/>
    <row r="488" customFormat="1" ht="12.75" customHeight="1" x14ac:dyDescent="0.25"/>
    <row r="489" customFormat="1" ht="12.75" customHeight="1" x14ac:dyDescent="0.25"/>
    <row r="490" customFormat="1" ht="12.75" customHeight="1" x14ac:dyDescent="0.25"/>
    <row r="491" customFormat="1" ht="12.75" customHeight="1" x14ac:dyDescent="0.25"/>
    <row r="492" customFormat="1" ht="12.75" customHeight="1" x14ac:dyDescent="0.25"/>
    <row r="493" customFormat="1" ht="12.75" customHeight="1" x14ac:dyDescent="0.25"/>
    <row r="494" customFormat="1" ht="12.75" customHeight="1" x14ac:dyDescent="0.25"/>
    <row r="495" customFormat="1" ht="12.75" customHeight="1" x14ac:dyDescent="0.25"/>
    <row r="496" customFormat="1" ht="12.75" customHeight="1" x14ac:dyDescent="0.25"/>
    <row r="497" customFormat="1" ht="12.75" customHeight="1" x14ac:dyDescent="0.25"/>
    <row r="498" customFormat="1" ht="12.75" customHeight="1" x14ac:dyDescent="0.25"/>
    <row r="499" customFormat="1" ht="12.75" customHeight="1" x14ac:dyDescent="0.25"/>
    <row r="500" customFormat="1" ht="12.75" customHeight="1" x14ac:dyDescent="0.25"/>
    <row r="501" customFormat="1" ht="12.75" customHeight="1" x14ac:dyDescent="0.25"/>
    <row r="502" customFormat="1" ht="12.75" customHeight="1" x14ac:dyDescent="0.25"/>
    <row r="503" customFormat="1" ht="12.75" customHeight="1" x14ac:dyDescent="0.25"/>
    <row r="504" customFormat="1" ht="12.75" customHeight="1" x14ac:dyDescent="0.25"/>
    <row r="505" customFormat="1" ht="12.75" customHeight="1" x14ac:dyDescent="0.25"/>
    <row r="506" customFormat="1" ht="12.75" customHeight="1" x14ac:dyDescent="0.25"/>
    <row r="507" customFormat="1" ht="12.75" customHeight="1" x14ac:dyDescent="0.25"/>
    <row r="508" customFormat="1" ht="12.75" customHeight="1" x14ac:dyDescent="0.25"/>
    <row r="509" customFormat="1" ht="12.75" customHeight="1" x14ac:dyDescent="0.25"/>
    <row r="510" customFormat="1" ht="12.75" customHeight="1" x14ac:dyDescent="0.25"/>
    <row r="511" customFormat="1" ht="12.75" customHeight="1" x14ac:dyDescent="0.25"/>
    <row r="512" customFormat="1" ht="12.75" customHeight="1" x14ac:dyDescent="0.25"/>
    <row r="513" customFormat="1" ht="12.75" customHeight="1" x14ac:dyDescent="0.25"/>
    <row r="514" customFormat="1" ht="12.75" customHeight="1" x14ac:dyDescent="0.25"/>
    <row r="515" customFormat="1" ht="12.75" customHeight="1" x14ac:dyDescent="0.25"/>
    <row r="516" customFormat="1" ht="12.75" customHeight="1" x14ac:dyDescent="0.25"/>
    <row r="517" customFormat="1" ht="12.75" customHeight="1" x14ac:dyDescent="0.25"/>
    <row r="518" customFormat="1" ht="12.75" customHeight="1" x14ac:dyDescent="0.25"/>
    <row r="519" customFormat="1" ht="12.75" customHeight="1" x14ac:dyDescent="0.25"/>
    <row r="520" customFormat="1" ht="12.75" customHeight="1" x14ac:dyDescent="0.25"/>
    <row r="521" customFormat="1" ht="12.75" customHeight="1" x14ac:dyDescent="0.25"/>
    <row r="522" customFormat="1" ht="12.75" customHeight="1" x14ac:dyDescent="0.25"/>
    <row r="523" customFormat="1" ht="12.75" customHeight="1" x14ac:dyDescent="0.25"/>
    <row r="524" customFormat="1" ht="12.75" customHeight="1" x14ac:dyDescent="0.25"/>
    <row r="525" customFormat="1" ht="12.75" customHeight="1" x14ac:dyDescent="0.25"/>
    <row r="526" customFormat="1" ht="12.75" customHeight="1" x14ac:dyDescent="0.25"/>
    <row r="527" customFormat="1" ht="12.75" customHeight="1" x14ac:dyDescent="0.25"/>
    <row r="528" customFormat="1" ht="12.75" customHeight="1" x14ac:dyDescent="0.25"/>
    <row r="529" customFormat="1" ht="12.75" customHeight="1" x14ac:dyDescent="0.25"/>
    <row r="530" customFormat="1" ht="12.75" customHeight="1" x14ac:dyDescent="0.25"/>
    <row r="531" customFormat="1" ht="12.75" customHeight="1" x14ac:dyDescent="0.25"/>
    <row r="532" customFormat="1" ht="12.75" customHeight="1" x14ac:dyDescent="0.25"/>
    <row r="533" customFormat="1" ht="12.75" customHeight="1" x14ac:dyDescent="0.25"/>
    <row r="534" customFormat="1" ht="12.75" customHeight="1" x14ac:dyDescent="0.25"/>
    <row r="535" customFormat="1" ht="12.75" customHeight="1" x14ac:dyDescent="0.25"/>
    <row r="536" customFormat="1" ht="12.75" customHeight="1" x14ac:dyDescent="0.25"/>
    <row r="537" customFormat="1" ht="12.75" customHeight="1" x14ac:dyDescent="0.25"/>
    <row r="538" customFormat="1" ht="12.75" customHeight="1" x14ac:dyDescent="0.25"/>
    <row r="539" customFormat="1" ht="12.75" customHeight="1" x14ac:dyDescent="0.25"/>
    <row r="540" customFormat="1" ht="12.75" customHeight="1" x14ac:dyDescent="0.25"/>
    <row r="541" customFormat="1" ht="12.75" customHeight="1" x14ac:dyDescent="0.25"/>
    <row r="542" customFormat="1" ht="12.75" customHeight="1" x14ac:dyDescent="0.25"/>
    <row r="543" customFormat="1" ht="12.75" customHeight="1" x14ac:dyDescent="0.25"/>
    <row r="544" customFormat="1" ht="12.75" customHeight="1" x14ac:dyDescent="0.25"/>
    <row r="545" customFormat="1" ht="12.75" customHeight="1" x14ac:dyDescent="0.25"/>
    <row r="546" customFormat="1" ht="12.75" customHeight="1" x14ac:dyDescent="0.25"/>
    <row r="547" customFormat="1" ht="12.75" customHeight="1" x14ac:dyDescent="0.25"/>
    <row r="548" customFormat="1" ht="12.75" customHeight="1" x14ac:dyDescent="0.25"/>
    <row r="549" customFormat="1" ht="12.75" customHeight="1" x14ac:dyDescent="0.25"/>
    <row r="550" customFormat="1" ht="12.75" customHeight="1" x14ac:dyDescent="0.25"/>
    <row r="551" customFormat="1" ht="12.75" customHeight="1" x14ac:dyDescent="0.25"/>
    <row r="552" customFormat="1" ht="12.75" customHeight="1" x14ac:dyDescent="0.25"/>
    <row r="553" customFormat="1" ht="12.75" customHeight="1" x14ac:dyDescent="0.25"/>
    <row r="554" customFormat="1" ht="12.75" customHeight="1" x14ac:dyDescent="0.25"/>
    <row r="555" customFormat="1" ht="12.75" customHeight="1" x14ac:dyDescent="0.25"/>
    <row r="556" customFormat="1" ht="12.75" customHeight="1" x14ac:dyDescent="0.25"/>
    <row r="557" customFormat="1" ht="12.75" customHeight="1" x14ac:dyDescent="0.25"/>
    <row r="558" customFormat="1" ht="12.75" customHeight="1" x14ac:dyDescent="0.25"/>
    <row r="559" customFormat="1" ht="12.75" customHeight="1" x14ac:dyDescent="0.25"/>
    <row r="560" customFormat="1" ht="12.75" customHeight="1" x14ac:dyDescent="0.25"/>
    <row r="561" customFormat="1" ht="12.75" customHeight="1" x14ac:dyDescent="0.25"/>
    <row r="562" customFormat="1" ht="12.75" customHeight="1" x14ac:dyDescent="0.25"/>
    <row r="563" customFormat="1" ht="12.75" customHeight="1" x14ac:dyDescent="0.25"/>
    <row r="564" customFormat="1" ht="12.75" customHeight="1" x14ac:dyDescent="0.25"/>
    <row r="565" customFormat="1" ht="12.75" customHeight="1" x14ac:dyDescent="0.25"/>
    <row r="566" customFormat="1" ht="12.75" customHeight="1" x14ac:dyDescent="0.25"/>
    <row r="567" customFormat="1" ht="12.75" customHeight="1" x14ac:dyDescent="0.25"/>
    <row r="568" customFormat="1" ht="12.75" customHeight="1" x14ac:dyDescent="0.25"/>
    <row r="569" customFormat="1" ht="12.75" customHeight="1" x14ac:dyDescent="0.25"/>
    <row r="570" customFormat="1" ht="12.75" customHeight="1" x14ac:dyDescent="0.25"/>
    <row r="571" customFormat="1" ht="12.75" customHeight="1" x14ac:dyDescent="0.25"/>
    <row r="572" customFormat="1" ht="12.75" customHeight="1" x14ac:dyDescent="0.25"/>
    <row r="573" customFormat="1" ht="12.75" customHeight="1" x14ac:dyDescent="0.25"/>
    <row r="574" customFormat="1" ht="12.75" customHeight="1" x14ac:dyDescent="0.25"/>
    <row r="575" customFormat="1" ht="12.75" customHeight="1" x14ac:dyDescent="0.25"/>
    <row r="576" customFormat="1" ht="12.75" customHeight="1" x14ac:dyDescent="0.25"/>
    <row r="577" customFormat="1" ht="12.75" customHeight="1" x14ac:dyDescent="0.25"/>
    <row r="578" customFormat="1" ht="12.75" customHeight="1" x14ac:dyDescent="0.25"/>
    <row r="579" customFormat="1" ht="12.75" customHeight="1" x14ac:dyDescent="0.25"/>
    <row r="580" customFormat="1" ht="12.75" customHeight="1" x14ac:dyDescent="0.25"/>
    <row r="581" customFormat="1" ht="12.75" customHeight="1" x14ac:dyDescent="0.25"/>
    <row r="582" customFormat="1" ht="12.75" customHeight="1" x14ac:dyDescent="0.25"/>
    <row r="583" customFormat="1" ht="12.75" customHeight="1" x14ac:dyDescent="0.25"/>
    <row r="584" customFormat="1" ht="12.75" customHeight="1" x14ac:dyDescent="0.25"/>
    <row r="585" customFormat="1" ht="12.75" customHeight="1" x14ac:dyDescent="0.25"/>
    <row r="586" customFormat="1" ht="12.75" customHeight="1" x14ac:dyDescent="0.25"/>
    <row r="587" customFormat="1" ht="12.75" customHeight="1" x14ac:dyDescent="0.25"/>
    <row r="588" customFormat="1" ht="12.75" customHeight="1" x14ac:dyDescent="0.25"/>
    <row r="589" customFormat="1" ht="12.75" customHeight="1" x14ac:dyDescent="0.25"/>
    <row r="590" customFormat="1" ht="12.75" customHeight="1" x14ac:dyDescent="0.25"/>
    <row r="591" customFormat="1" ht="12.75" customHeight="1" x14ac:dyDescent="0.25"/>
    <row r="592" customFormat="1" ht="12.75" customHeight="1" x14ac:dyDescent="0.25"/>
    <row r="593" customFormat="1" ht="12.75" customHeight="1" x14ac:dyDescent="0.25"/>
    <row r="594" customFormat="1" ht="12.75" customHeight="1" x14ac:dyDescent="0.25"/>
    <row r="595" customFormat="1" ht="12.75" customHeight="1" x14ac:dyDescent="0.25"/>
    <row r="596" customFormat="1" ht="12.75" customHeight="1" x14ac:dyDescent="0.25"/>
    <row r="597" customFormat="1" ht="12.75" customHeight="1" x14ac:dyDescent="0.25"/>
    <row r="598" customFormat="1" ht="12.75" customHeight="1" x14ac:dyDescent="0.25"/>
    <row r="599" customFormat="1" ht="12.75" customHeight="1" x14ac:dyDescent="0.25"/>
    <row r="600" customFormat="1" ht="12.75" customHeight="1" x14ac:dyDescent="0.25"/>
    <row r="601" customFormat="1" ht="12.75" customHeight="1" x14ac:dyDescent="0.25"/>
    <row r="602" customFormat="1" ht="12.75" customHeight="1" x14ac:dyDescent="0.25"/>
    <row r="603" customFormat="1" ht="12.75" customHeight="1" x14ac:dyDescent="0.25"/>
    <row r="604" customFormat="1" ht="12.75" customHeight="1" x14ac:dyDescent="0.25"/>
    <row r="605" customFormat="1" ht="12.75" customHeight="1" x14ac:dyDescent="0.25"/>
    <row r="606" customFormat="1" ht="12.75" customHeight="1" x14ac:dyDescent="0.25"/>
    <row r="607" customFormat="1" ht="12.75" customHeight="1" x14ac:dyDescent="0.25"/>
    <row r="608" customFormat="1" ht="12.75" customHeight="1" x14ac:dyDescent="0.25"/>
    <row r="609" customFormat="1" ht="12.75" customHeight="1" x14ac:dyDescent="0.25"/>
    <row r="610" customFormat="1" ht="12.75" customHeight="1" x14ac:dyDescent="0.25"/>
    <row r="611" customFormat="1" ht="12.75" customHeight="1" x14ac:dyDescent="0.25"/>
    <row r="612" customFormat="1" ht="12.75" customHeight="1" x14ac:dyDescent="0.25"/>
    <row r="613" customFormat="1" ht="12.75" customHeight="1" x14ac:dyDescent="0.25"/>
    <row r="614" customFormat="1" ht="12.75" customHeight="1" x14ac:dyDescent="0.25"/>
    <row r="615" customFormat="1" ht="12.75" customHeight="1" x14ac:dyDescent="0.25"/>
    <row r="616" customFormat="1" ht="12.75" customHeight="1" x14ac:dyDescent="0.25"/>
    <row r="617" customFormat="1" ht="12.75" customHeight="1" x14ac:dyDescent="0.25"/>
    <row r="618" customFormat="1" ht="12.75" customHeight="1" x14ac:dyDescent="0.25"/>
    <row r="619" customFormat="1" ht="12.75" customHeight="1" x14ac:dyDescent="0.25"/>
    <row r="620" customFormat="1" ht="12.75" customHeight="1" x14ac:dyDescent="0.25"/>
    <row r="621" customFormat="1" ht="12.75" customHeight="1" x14ac:dyDescent="0.25"/>
    <row r="622" customFormat="1" ht="12.75" customHeight="1" x14ac:dyDescent="0.25"/>
    <row r="623" customFormat="1" ht="12.75" customHeight="1" x14ac:dyDescent="0.25"/>
    <row r="624" customFormat="1" ht="12.75" customHeight="1" x14ac:dyDescent="0.25"/>
    <row r="625" customFormat="1" ht="12.75" customHeight="1" x14ac:dyDescent="0.25"/>
    <row r="626" customFormat="1" ht="12.75" customHeight="1" x14ac:dyDescent="0.25"/>
    <row r="627" customFormat="1" ht="12.75" customHeight="1" x14ac:dyDescent="0.25"/>
    <row r="628" customFormat="1" ht="12.75" customHeight="1" x14ac:dyDescent="0.25"/>
    <row r="629" customFormat="1" ht="12.75" customHeight="1" x14ac:dyDescent="0.25"/>
    <row r="630" customFormat="1" ht="12.75" customHeight="1" x14ac:dyDescent="0.25"/>
    <row r="631" customFormat="1" ht="12.75" customHeight="1" x14ac:dyDescent="0.25"/>
    <row r="632" customFormat="1" ht="12.75" customHeight="1" x14ac:dyDescent="0.25"/>
    <row r="633" customFormat="1" ht="12.75" customHeight="1" x14ac:dyDescent="0.25"/>
    <row r="634" customFormat="1" ht="12.75" customHeight="1" x14ac:dyDescent="0.25"/>
    <row r="635" customFormat="1" ht="12.75" customHeight="1" x14ac:dyDescent="0.25"/>
    <row r="636" customFormat="1" ht="12.75" customHeight="1" x14ac:dyDescent="0.25"/>
    <row r="637" customFormat="1" ht="12.75" customHeight="1" x14ac:dyDescent="0.25"/>
    <row r="638" customFormat="1" ht="12.75" customHeight="1" x14ac:dyDescent="0.25"/>
    <row r="639" customFormat="1" ht="12.75" customHeight="1" x14ac:dyDescent="0.25"/>
    <row r="640" customFormat="1" ht="12.75" customHeight="1" x14ac:dyDescent="0.25"/>
    <row r="641" customFormat="1" ht="12.75" customHeight="1" x14ac:dyDescent="0.25"/>
    <row r="642" customFormat="1" ht="12.75" customHeight="1" x14ac:dyDescent="0.25"/>
    <row r="643" customFormat="1" ht="12.75" customHeight="1" x14ac:dyDescent="0.25"/>
    <row r="644" customFormat="1" ht="12.75" customHeight="1" x14ac:dyDescent="0.25"/>
    <row r="645" customFormat="1" ht="12.75" customHeight="1" x14ac:dyDescent="0.25"/>
    <row r="646" customFormat="1" ht="12.75" customHeight="1" x14ac:dyDescent="0.25"/>
    <row r="647" customFormat="1" ht="12.75" customHeight="1" x14ac:dyDescent="0.25"/>
    <row r="648" customFormat="1" ht="12.75" customHeight="1" x14ac:dyDescent="0.25"/>
    <row r="649" customFormat="1" ht="12.75" customHeight="1" x14ac:dyDescent="0.25"/>
    <row r="650" customFormat="1" ht="12.75" customHeight="1" x14ac:dyDescent="0.25"/>
    <row r="651" customFormat="1" ht="12.75" customHeight="1" x14ac:dyDescent="0.25"/>
    <row r="652" customFormat="1" ht="12.75" customHeight="1" x14ac:dyDescent="0.25"/>
    <row r="653" customFormat="1" ht="12.75" customHeight="1" x14ac:dyDescent="0.25"/>
    <row r="654" customFormat="1" ht="12.75" customHeight="1" x14ac:dyDescent="0.25"/>
    <row r="655" customFormat="1" ht="12.75" customHeight="1" x14ac:dyDescent="0.25"/>
    <row r="656" customFormat="1" ht="12.75" customHeight="1" x14ac:dyDescent="0.25"/>
    <row r="657" customFormat="1" ht="12.75" customHeight="1" x14ac:dyDescent="0.25"/>
    <row r="658" customFormat="1" ht="12.75" customHeight="1" x14ac:dyDescent="0.25"/>
    <row r="659" customFormat="1" ht="12.75" customHeight="1" x14ac:dyDescent="0.25"/>
    <row r="660" customFormat="1" ht="12.75" customHeight="1" x14ac:dyDescent="0.25"/>
    <row r="661" customFormat="1" ht="12.75" customHeight="1" x14ac:dyDescent="0.25"/>
    <row r="662" customFormat="1" ht="12.75" customHeight="1" x14ac:dyDescent="0.25"/>
    <row r="663" customFormat="1" ht="12.75" customHeight="1" x14ac:dyDescent="0.25"/>
    <row r="664" customFormat="1" ht="12.75" customHeight="1" x14ac:dyDescent="0.25"/>
    <row r="665" customFormat="1" ht="12.75" customHeight="1" x14ac:dyDescent="0.25"/>
    <row r="666" customFormat="1" ht="12.75" customHeight="1" x14ac:dyDescent="0.25"/>
    <row r="667" customFormat="1" ht="12.75" customHeight="1" x14ac:dyDescent="0.25"/>
    <row r="668" customFormat="1" ht="12.75" customHeight="1" x14ac:dyDescent="0.25"/>
    <row r="669" customFormat="1" ht="12.75" customHeight="1" x14ac:dyDescent="0.25"/>
    <row r="670" customFormat="1" ht="12.75" customHeight="1" x14ac:dyDescent="0.25"/>
    <row r="671" customFormat="1" ht="12.75" customHeight="1" x14ac:dyDescent="0.25"/>
    <row r="672" customFormat="1" ht="12.75" customHeight="1" x14ac:dyDescent="0.25"/>
    <row r="673" customFormat="1" ht="12.75" customHeight="1" x14ac:dyDescent="0.25"/>
    <row r="674" customFormat="1" ht="12.75" customHeight="1" x14ac:dyDescent="0.25"/>
    <row r="675" customFormat="1" ht="12.75" customHeight="1" x14ac:dyDescent="0.25"/>
    <row r="676" customFormat="1" ht="12.75" customHeight="1" x14ac:dyDescent="0.25"/>
    <row r="677" customFormat="1" ht="12.75" customHeight="1" x14ac:dyDescent="0.25"/>
    <row r="678" customFormat="1" ht="12.75" customHeight="1" x14ac:dyDescent="0.25"/>
    <row r="679" customFormat="1" ht="12.75" customHeight="1" x14ac:dyDescent="0.25"/>
    <row r="680" customFormat="1" ht="12.75" customHeight="1" x14ac:dyDescent="0.25"/>
    <row r="681" customFormat="1" ht="12.75" customHeight="1" x14ac:dyDescent="0.25"/>
    <row r="682" customFormat="1" ht="12.75" customHeight="1" x14ac:dyDescent="0.25"/>
    <row r="683" customFormat="1" ht="12.75" customHeight="1" x14ac:dyDescent="0.25"/>
    <row r="684" customFormat="1" ht="12.75" customHeight="1" x14ac:dyDescent="0.25"/>
    <row r="685" customFormat="1" ht="12.75" customHeight="1" x14ac:dyDescent="0.25"/>
    <row r="686" customFormat="1" ht="12.75" customHeight="1" x14ac:dyDescent="0.25"/>
    <row r="687" customFormat="1" ht="12.75" customHeight="1" x14ac:dyDescent="0.25"/>
    <row r="688" customFormat="1" ht="12.75" customHeight="1" x14ac:dyDescent="0.25"/>
    <row r="689" customFormat="1" ht="12.75" customHeight="1" x14ac:dyDescent="0.25"/>
    <row r="690" customFormat="1" ht="12.75" customHeight="1" x14ac:dyDescent="0.25"/>
    <row r="691" customFormat="1" ht="12.75" customHeight="1" x14ac:dyDescent="0.25"/>
    <row r="692" customFormat="1" ht="12.75" customHeight="1" x14ac:dyDescent="0.25"/>
    <row r="693" customFormat="1" ht="12.75" customHeight="1" x14ac:dyDescent="0.25"/>
    <row r="694" customFormat="1" ht="12.75" customHeight="1" x14ac:dyDescent="0.25"/>
    <row r="695" customFormat="1" ht="12.75" customHeight="1" x14ac:dyDescent="0.25"/>
    <row r="696" customFormat="1" ht="12.75" customHeight="1" x14ac:dyDescent="0.25"/>
    <row r="697" customFormat="1" ht="12.75" customHeight="1" x14ac:dyDescent="0.25"/>
    <row r="698" customFormat="1" ht="12.75" customHeight="1" x14ac:dyDescent="0.25"/>
    <row r="699" customFormat="1" ht="12.75" customHeight="1" x14ac:dyDescent="0.25"/>
    <row r="700" customFormat="1" ht="12.75" customHeight="1" x14ac:dyDescent="0.25"/>
    <row r="701" customFormat="1" ht="12.75" customHeight="1" x14ac:dyDescent="0.25"/>
    <row r="702" customFormat="1" ht="12.75" customHeight="1" x14ac:dyDescent="0.25"/>
    <row r="703" customFormat="1" ht="12.75" customHeight="1" x14ac:dyDescent="0.25"/>
    <row r="704" customFormat="1" ht="12.75" customHeight="1" x14ac:dyDescent="0.25"/>
    <row r="705" customFormat="1" ht="12.75" customHeight="1" x14ac:dyDescent="0.25"/>
    <row r="706" customFormat="1" ht="12.75" customHeight="1" x14ac:dyDescent="0.25"/>
    <row r="707" customFormat="1" ht="12.75" customHeight="1" x14ac:dyDescent="0.25"/>
    <row r="708" customFormat="1" ht="12.75" customHeight="1" x14ac:dyDescent="0.25"/>
    <row r="709" customFormat="1" ht="12.75" customHeight="1" x14ac:dyDescent="0.25"/>
    <row r="710" customFormat="1" ht="12.75" customHeight="1" x14ac:dyDescent="0.25"/>
    <row r="711" customFormat="1" ht="12.75" customHeight="1" x14ac:dyDescent="0.25"/>
    <row r="712" customFormat="1" ht="12.75" customHeight="1" x14ac:dyDescent="0.25"/>
    <row r="713" customFormat="1" ht="12.75" customHeight="1" x14ac:dyDescent="0.25"/>
    <row r="714" customFormat="1" ht="12.75" customHeight="1" x14ac:dyDescent="0.25"/>
    <row r="715" customFormat="1" ht="12.75" customHeight="1" x14ac:dyDescent="0.25"/>
    <row r="716" customFormat="1" ht="12.75" customHeight="1" x14ac:dyDescent="0.25"/>
    <row r="717" customFormat="1" ht="12.75" customHeight="1" x14ac:dyDescent="0.25"/>
    <row r="718" customFormat="1" ht="12.75" customHeight="1" x14ac:dyDescent="0.25"/>
    <row r="719" customFormat="1" ht="12.75" customHeight="1" x14ac:dyDescent="0.25"/>
    <row r="720" customFormat="1" ht="12.75" customHeight="1" x14ac:dyDescent="0.25"/>
    <row r="721" customFormat="1" ht="12.75" customHeight="1" x14ac:dyDescent="0.25"/>
    <row r="722" customFormat="1" ht="12.75" customHeight="1" x14ac:dyDescent="0.25"/>
    <row r="723" customFormat="1" ht="12.75" customHeight="1" x14ac:dyDescent="0.25"/>
    <row r="724" customFormat="1" ht="12.75" customHeight="1" x14ac:dyDescent="0.25"/>
    <row r="725" customFormat="1" ht="12.75" customHeight="1" x14ac:dyDescent="0.25"/>
    <row r="726" customFormat="1" ht="12.75" customHeight="1" x14ac:dyDescent="0.25"/>
    <row r="727" customFormat="1" ht="12.75" customHeight="1" x14ac:dyDescent="0.25"/>
    <row r="728" customFormat="1" ht="12.75" customHeight="1" x14ac:dyDescent="0.25"/>
    <row r="729" customFormat="1" ht="12.75" customHeight="1" x14ac:dyDescent="0.25"/>
    <row r="730" customFormat="1" ht="12.75" customHeight="1" x14ac:dyDescent="0.25"/>
    <row r="731" customFormat="1" ht="12.75" customHeight="1" x14ac:dyDescent="0.25"/>
    <row r="732" customFormat="1" ht="12.75" customHeight="1" x14ac:dyDescent="0.25"/>
    <row r="733" customFormat="1" ht="12.75" customHeight="1" x14ac:dyDescent="0.25"/>
    <row r="734" customFormat="1" ht="12.75" customHeight="1" x14ac:dyDescent="0.25"/>
    <row r="735" customFormat="1" ht="12.75" customHeight="1" x14ac:dyDescent="0.25"/>
    <row r="736" customFormat="1" ht="12.75" customHeight="1" x14ac:dyDescent="0.25"/>
    <row r="737" customFormat="1" ht="12.75" customHeight="1" x14ac:dyDescent="0.25"/>
    <row r="738" customFormat="1" ht="12.75" customHeight="1" x14ac:dyDescent="0.25"/>
    <row r="739" customFormat="1" ht="12.75" customHeight="1" x14ac:dyDescent="0.25"/>
    <row r="740" customFormat="1" ht="12.75" customHeight="1" x14ac:dyDescent="0.25"/>
    <row r="741" customFormat="1" ht="12.75" customHeight="1" x14ac:dyDescent="0.25"/>
    <row r="742" customFormat="1" ht="12.75" customHeight="1" x14ac:dyDescent="0.25"/>
    <row r="743" customFormat="1" ht="12.75" customHeight="1" x14ac:dyDescent="0.25"/>
    <row r="744" customFormat="1" ht="12.75" customHeight="1" x14ac:dyDescent="0.25"/>
    <row r="745" customFormat="1" ht="12.75" customHeight="1" x14ac:dyDescent="0.25"/>
    <row r="746" customFormat="1" ht="12.75" customHeight="1" x14ac:dyDescent="0.25"/>
    <row r="747" customFormat="1" ht="12.75" customHeight="1" x14ac:dyDescent="0.25"/>
    <row r="748" customFormat="1" ht="12.75" customHeight="1" x14ac:dyDescent="0.25"/>
    <row r="749" customFormat="1" ht="12.75" customHeight="1" x14ac:dyDescent="0.25"/>
    <row r="750" customFormat="1" ht="12.75" customHeight="1" x14ac:dyDescent="0.25"/>
    <row r="751" customFormat="1" ht="12.75" customHeight="1" x14ac:dyDescent="0.25"/>
    <row r="752" customFormat="1" ht="12.75" customHeight="1" x14ac:dyDescent="0.25"/>
    <row r="753" customFormat="1" ht="12.75" customHeight="1" x14ac:dyDescent="0.25"/>
    <row r="754" customFormat="1" ht="12.75" customHeight="1" x14ac:dyDescent="0.25"/>
    <row r="755" customFormat="1" ht="12.75" customHeight="1" x14ac:dyDescent="0.25"/>
    <row r="756" customFormat="1" ht="12.75" customHeight="1" x14ac:dyDescent="0.25"/>
    <row r="757" customFormat="1" ht="12.75" customHeight="1" x14ac:dyDescent="0.25"/>
    <row r="758" customFormat="1" ht="12.75" customHeight="1" x14ac:dyDescent="0.25"/>
    <row r="759" customFormat="1" ht="12.75" customHeight="1" x14ac:dyDescent="0.25"/>
    <row r="760" customFormat="1" ht="12.75" customHeight="1" x14ac:dyDescent="0.25"/>
    <row r="761" customFormat="1" ht="12.75" customHeight="1" x14ac:dyDescent="0.25"/>
    <row r="762" customFormat="1" ht="12.75" customHeight="1" x14ac:dyDescent="0.25"/>
    <row r="763" customFormat="1" ht="12.75" customHeight="1" x14ac:dyDescent="0.25"/>
    <row r="764" customFormat="1" ht="12.75" customHeight="1" x14ac:dyDescent="0.25"/>
    <row r="765" customFormat="1" ht="12.75" customHeight="1" x14ac:dyDescent="0.25"/>
    <row r="766" customFormat="1" ht="12.75" customHeight="1" x14ac:dyDescent="0.25"/>
    <row r="767" customFormat="1" ht="12.75" customHeight="1" x14ac:dyDescent="0.25"/>
    <row r="768" customFormat="1" ht="12.75" customHeight="1" x14ac:dyDescent="0.25"/>
    <row r="769" customFormat="1" ht="12.75" customHeight="1" x14ac:dyDescent="0.25"/>
    <row r="770" customFormat="1" ht="12.75" customHeight="1" x14ac:dyDescent="0.25"/>
    <row r="771" customFormat="1" ht="12.75" customHeight="1" x14ac:dyDescent="0.25"/>
    <row r="772" customFormat="1" ht="12.75" customHeight="1" x14ac:dyDescent="0.25"/>
    <row r="773" customFormat="1" ht="12.75" customHeight="1" x14ac:dyDescent="0.25"/>
    <row r="774" customFormat="1" ht="12.75" customHeight="1" x14ac:dyDescent="0.25"/>
    <row r="775" customFormat="1" ht="12.75" customHeight="1" x14ac:dyDescent="0.25"/>
    <row r="776" customFormat="1" ht="12.75" customHeight="1" x14ac:dyDescent="0.25"/>
    <row r="777" customFormat="1" ht="12.75" customHeight="1" x14ac:dyDescent="0.25"/>
    <row r="778" customFormat="1" ht="12.75" customHeight="1" x14ac:dyDescent="0.25"/>
    <row r="779" customFormat="1" ht="12.75" customHeight="1" x14ac:dyDescent="0.25"/>
    <row r="780" customFormat="1" ht="12.75" customHeight="1" x14ac:dyDescent="0.25"/>
    <row r="781" customFormat="1" ht="12.75" customHeight="1" x14ac:dyDescent="0.25"/>
    <row r="782" customFormat="1" ht="12.75" customHeight="1" x14ac:dyDescent="0.25"/>
    <row r="783" customFormat="1" ht="12.75" customHeight="1" x14ac:dyDescent="0.25"/>
    <row r="784" customFormat="1" ht="12.75" customHeight="1" x14ac:dyDescent="0.25"/>
    <row r="785" customFormat="1" ht="12.75" customHeight="1" x14ac:dyDescent="0.25"/>
    <row r="786" customFormat="1" ht="12.75" customHeight="1" x14ac:dyDescent="0.25"/>
    <row r="787" customFormat="1" ht="12.75" customHeight="1" x14ac:dyDescent="0.25"/>
    <row r="788" customFormat="1" ht="12.75" customHeight="1" x14ac:dyDescent="0.25"/>
    <row r="789" customFormat="1" ht="12.75" customHeight="1" x14ac:dyDescent="0.25"/>
    <row r="790" customFormat="1" ht="12.75" customHeight="1" x14ac:dyDescent="0.25"/>
    <row r="791" customFormat="1" ht="12.75" customHeight="1" x14ac:dyDescent="0.25"/>
    <row r="792" customFormat="1" ht="12.75" customHeight="1" x14ac:dyDescent="0.25"/>
    <row r="793" customFormat="1" ht="12.75" customHeight="1" x14ac:dyDescent="0.25"/>
    <row r="794" customFormat="1" ht="12.75" customHeight="1" x14ac:dyDescent="0.25"/>
    <row r="795" customFormat="1" ht="12.75" customHeight="1" x14ac:dyDescent="0.25"/>
    <row r="796" customFormat="1" ht="12.75" customHeight="1" x14ac:dyDescent="0.25"/>
    <row r="797" customFormat="1" ht="12.75" customHeight="1" x14ac:dyDescent="0.25"/>
    <row r="798" customFormat="1" ht="12.75" customHeight="1" x14ac:dyDescent="0.25"/>
    <row r="799" customFormat="1" ht="12.75" customHeight="1" x14ac:dyDescent="0.25"/>
    <row r="800" customFormat="1" ht="12.75" customHeight="1" x14ac:dyDescent="0.25"/>
    <row r="801" customFormat="1" ht="12.75" customHeight="1" x14ac:dyDescent="0.25"/>
    <row r="802" customFormat="1" ht="12.75" customHeight="1" x14ac:dyDescent="0.25"/>
    <row r="803" customFormat="1" ht="12.75" customHeight="1" x14ac:dyDescent="0.25"/>
    <row r="804" customFormat="1" ht="12.75" customHeight="1" x14ac:dyDescent="0.25"/>
    <row r="805" customFormat="1" ht="12.75" customHeight="1" x14ac:dyDescent="0.25"/>
    <row r="806" customFormat="1" ht="12.75" customHeight="1" x14ac:dyDescent="0.25"/>
    <row r="807" customFormat="1" ht="12.75" customHeight="1" x14ac:dyDescent="0.25"/>
    <row r="808" customFormat="1" ht="12.75" customHeight="1" x14ac:dyDescent="0.25"/>
    <row r="809" customFormat="1" ht="12.75" customHeight="1" x14ac:dyDescent="0.25"/>
    <row r="810" customFormat="1" ht="12.75" customHeight="1" x14ac:dyDescent="0.25"/>
    <row r="811" customFormat="1" ht="12.75" customHeight="1" x14ac:dyDescent="0.25"/>
    <row r="812" customFormat="1" ht="12.75" customHeight="1" x14ac:dyDescent="0.25"/>
    <row r="813" customFormat="1" ht="12.75" customHeight="1" x14ac:dyDescent="0.25"/>
    <row r="814" customFormat="1" ht="12.75" customHeight="1" x14ac:dyDescent="0.25"/>
    <row r="815" customFormat="1" ht="12.75" customHeight="1" x14ac:dyDescent="0.25"/>
    <row r="816" customFormat="1" ht="12.75" customHeight="1" x14ac:dyDescent="0.25"/>
    <row r="817" customFormat="1" ht="12.75" customHeight="1" x14ac:dyDescent="0.25"/>
    <row r="818" customFormat="1" ht="12.75" customHeight="1" x14ac:dyDescent="0.25"/>
    <row r="819" customFormat="1" ht="12.75" customHeight="1" x14ac:dyDescent="0.25"/>
    <row r="820" customFormat="1" ht="12.75" customHeight="1" x14ac:dyDescent="0.25"/>
    <row r="821" customFormat="1" ht="12.75" customHeight="1" x14ac:dyDescent="0.25"/>
    <row r="822" customFormat="1" ht="12.75" customHeight="1" x14ac:dyDescent="0.25"/>
    <row r="823" customFormat="1" ht="12.75" customHeight="1" x14ac:dyDescent="0.25"/>
    <row r="824" customFormat="1" ht="12.75" customHeight="1" x14ac:dyDescent="0.25"/>
    <row r="825" customFormat="1" ht="12.75" customHeight="1" x14ac:dyDescent="0.25"/>
    <row r="826" customFormat="1" ht="12.75" customHeight="1" x14ac:dyDescent="0.25"/>
    <row r="827" customFormat="1" ht="12.75" customHeight="1" x14ac:dyDescent="0.25"/>
    <row r="828" customFormat="1" ht="12.75" customHeight="1" x14ac:dyDescent="0.25"/>
    <row r="829" customFormat="1" ht="12.75" customHeight="1" x14ac:dyDescent="0.25"/>
    <row r="830" customFormat="1" ht="12.75" customHeight="1" x14ac:dyDescent="0.25"/>
    <row r="831" customFormat="1" ht="12.75" customHeight="1" x14ac:dyDescent="0.25"/>
    <row r="832" customFormat="1" ht="12.75" customHeight="1" x14ac:dyDescent="0.25"/>
    <row r="833" customFormat="1" ht="12.75" customHeight="1" x14ac:dyDescent="0.25"/>
    <row r="834" customFormat="1" ht="12.75" customHeight="1" x14ac:dyDescent="0.25"/>
    <row r="835" customFormat="1" ht="12.75" customHeight="1" x14ac:dyDescent="0.25"/>
    <row r="836" customFormat="1" ht="12.75" customHeight="1" x14ac:dyDescent="0.25"/>
    <row r="837" customFormat="1" ht="12.75" customHeight="1" x14ac:dyDescent="0.25"/>
    <row r="838" customFormat="1" ht="12.75" customHeight="1" x14ac:dyDescent="0.25"/>
    <row r="839" customFormat="1" ht="12.75" customHeight="1" x14ac:dyDescent="0.25"/>
    <row r="840" customFormat="1" ht="12.75" customHeight="1" x14ac:dyDescent="0.25"/>
    <row r="841" customFormat="1" ht="12.75" customHeight="1" x14ac:dyDescent="0.25"/>
    <row r="842" customFormat="1" ht="12.75" customHeight="1" x14ac:dyDescent="0.25"/>
    <row r="843" customFormat="1" ht="12.75" customHeight="1" x14ac:dyDescent="0.25"/>
    <row r="844" customFormat="1" ht="12.75" customHeight="1" x14ac:dyDescent="0.25"/>
    <row r="845" customFormat="1" ht="12.75" customHeight="1" x14ac:dyDescent="0.25"/>
    <row r="846" customFormat="1" ht="12.75" customHeight="1" x14ac:dyDescent="0.25"/>
    <row r="847" customFormat="1" ht="12.75" customHeight="1" x14ac:dyDescent="0.25"/>
    <row r="848" customFormat="1" ht="12.75" customHeight="1" x14ac:dyDescent="0.25"/>
    <row r="849" customFormat="1" ht="12.75" customHeight="1" x14ac:dyDescent="0.25"/>
    <row r="850" customFormat="1" ht="12.75" customHeight="1" x14ac:dyDescent="0.25"/>
    <row r="851" customFormat="1" ht="12.75" customHeight="1" x14ac:dyDescent="0.25"/>
    <row r="852" customFormat="1" ht="12.75" customHeight="1" x14ac:dyDescent="0.25"/>
    <row r="853" customFormat="1" ht="12.75" customHeight="1" x14ac:dyDescent="0.25"/>
    <row r="854" customFormat="1" ht="12.75" customHeight="1" x14ac:dyDescent="0.25"/>
    <row r="855" customFormat="1" ht="12.75" customHeight="1" x14ac:dyDescent="0.25"/>
    <row r="856" customFormat="1" ht="12.75" customHeight="1" x14ac:dyDescent="0.25"/>
    <row r="857" customFormat="1" ht="12.75" customHeight="1" x14ac:dyDescent="0.25"/>
    <row r="858" customFormat="1" ht="12.75" customHeight="1" x14ac:dyDescent="0.25"/>
    <row r="859" customFormat="1" ht="12.75" customHeight="1" x14ac:dyDescent="0.25"/>
    <row r="860" customFormat="1" ht="12.75" customHeight="1" x14ac:dyDescent="0.25"/>
    <row r="861" customFormat="1" ht="12.75" customHeight="1" x14ac:dyDescent="0.25"/>
    <row r="862" customFormat="1" ht="12.75" customHeight="1" x14ac:dyDescent="0.25"/>
    <row r="863" customFormat="1" ht="12.75" customHeight="1" x14ac:dyDescent="0.25"/>
    <row r="864" customFormat="1" ht="12.75" customHeight="1" x14ac:dyDescent="0.25"/>
    <row r="865" customFormat="1" ht="12.75" customHeight="1" x14ac:dyDescent="0.25"/>
    <row r="866" customFormat="1" ht="12.75" customHeight="1" x14ac:dyDescent="0.25"/>
    <row r="867" customFormat="1" ht="12.75" customHeight="1" x14ac:dyDescent="0.25"/>
    <row r="868" customFormat="1" ht="12.75" customHeight="1" x14ac:dyDescent="0.25"/>
    <row r="869" customFormat="1" ht="12.75" customHeight="1" x14ac:dyDescent="0.25"/>
    <row r="870" customFormat="1" ht="12.75" customHeight="1" x14ac:dyDescent="0.25"/>
    <row r="871" customFormat="1" ht="12.75" customHeight="1" x14ac:dyDescent="0.25"/>
    <row r="872" customFormat="1" ht="12.75" customHeight="1" x14ac:dyDescent="0.25"/>
    <row r="873" customFormat="1" ht="12.75" customHeight="1" x14ac:dyDescent="0.25"/>
    <row r="874" customFormat="1" ht="12.75" customHeight="1" x14ac:dyDescent="0.25"/>
    <row r="875" customFormat="1" ht="12.75" customHeight="1" x14ac:dyDescent="0.25"/>
    <row r="876" customFormat="1" ht="12.75" customHeight="1" x14ac:dyDescent="0.25"/>
    <row r="877" customFormat="1" ht="12.75" customHeight="1" x14ac:dyDescent="0.25"/>
    <row r="878" customFormat="1" ht="12.75" customHeight="1" x14ac:dyDescent="0.25"/>
    <row r="879" customFormat="1" ht="12.75" customHeight="1" x14ac:dyDescent="0.25"/>
    <row r="880" customFormat="1" ht="12.75" customHeight="1" x14ac:dyDescent="0.25"/>
    <row r="881" customFormat="1" ht="12.75" customHeight="1" x14ac:dyDescent="0.25"/>
    <row r="882" customFormat="1" ht="12.75" customHeight="1" x14ac:dyDescent="0.25"/>
    <row r="883" customFormat="1" ht="12.75" customHeight="1" x14ac:dyDescent="0.25"/>
    <row r="884" customFormat="1" ht="12.75" customHeight="1" x14ac:dyDescent="0.25"/>
    <row r="885" customFormat="1" ht="12.75" customHeight="1" x14ac:dyDescent="0.25"/>
    <row r="886" customFormat="1" ht="12.75" customHeight="1" x14ac:dyDescent="0.25"/>
    <row r="887" customFormat="1" ht="12.75" customHeight="1" x14ac:dyDescent="0.25"/>
    <row r="888" customFormat="1" ht="12.75" customHeight="1" x14ac:dyDescent="0.25"/>
    <row r="889" customFormat="1" ht="12.75" customHeight="1" x14ac:dyDescent="0.25"/>
    <row r="890" customFormat="1" ht="12.75" customHeight="1" x14ac:dyDescent="0.25"/>
    <row r="891" customFormat="1" ht="12.75" customHeight="1" x14ac:dyDescent="0.25"/>
    <row r="892" customFormat="1" ht="12.75" customHeight="1" x14ac:dyDescent="0.25"/>
    <row r="893" customFormat="1" ht="12.75" customHeight="1" x14ac:dyDescent="0.25"/>
    <row r="894" customFormat="1" ht="12.75" customHeight="1" x14ac:dyDescent="0.25"/>
    <row r="895" customFormat="1" ht="12.75" customHeight="1" x14ac:dyDescent="0.25"/>
    <row r="896" customFormat="1" ht="12.75" customHeight="1" x14ac:dyDescent="0.25"/>
    <row r="897" customFormat="1" ht="12.75" customHeight="1" x14ac:dyDescent="0.25"/>
    <row r="898" customFormat="1" ht="12.75" customHeight="1" x14ac:dyDescent="0.25"/>
    <row r="899" customFormat="1" ht="12.75" customHeight="1" x14ac:dyDescent="0.25"/>
    <row r="900" customFormat="1" ht="12.75" customHeight="1" x14ac:dyDescent="0.25"/>
    <row r="901" customFormat="1" ht="12.75" customHeight="1" x14ac:dyDescent="0.25"/>
    <row r="902" customFormat="1" ht="12.75" customHeight="1" x14ac:dyDescent="0.25"/>
    <row r="903" customFormat="1" ht="12.75" customHeight="1" x14ac:dyDescent="0.25"/>
    <row r="904" customFormat="1" ht="12.75" customHeight="1" x14ac:dyDescent="0.25"/>
    <row r="905" customFormat="1" ht="12.75" customHeight="1" x14ac:dyDescent="0.25"/>
    <row r="906" customFormat="1" ht="12.75" customHeight="1" x14ac:dyDescent="0.25"/>
    <row r="907" customFormat="1" ht="12.75" customHeight="1" x14ac:dyDescent="0.25"/>
    <row r="908" customFormat="1" ht="12.75" customHeight="1" x14ac:dyDescent="0.25"/>
    <row r="909" customFormat="1" ht="12.75" customHeight="1" x14ac:dyDescent="0.25"/>
    <row r="910" customFormat="1" ht="12.75" customHeight="1" x14ac:dyDescent="0.25"/>
    <row r="911" customFormat="1" ht="12.75" customHeight="1" x14ac:dyDescent="0.25"/>
    <row r="912" customFormat="1" ht="12.75" customHeight="1" x14ac:dyDescent="0.25"/>
    <row r="913" customFormat="1" ht="12.75" customHeight="1" x14ac:dyDescent="0.25"/>
    <row r="914" customFormat="1" ht="12.75" customHeight="1" x14ac:dyDescent="0.25"/>
    <row r="915" customFormat="1" ht="12.75" customHeight="1" x14ac:dyDescent="0.25"/>
    <row r="916" customFormat="1" ht="12.75" customHeight="1" x14ac:dyDescent="0.25"/>
    <row r="917" customFormat="1" ht="12.75" customHeight="1" x14ac:dyDescent="0.25"/>
    <row r="918" customFormat="1" ht="12.75" customHeight="1" x14ac:dyDescent="0.25"/>
    <row r="919" customFormat="1" ht="12.75" customHeight="1" x14ac:dyDescent="0.25"/>
    <row r="920" customFormat="1" ht="12.75" customHeight="1" x14ac:dyDescent="0.25"/>
    <row r="921" customFormat="1" ht="12.75" customHeight="1" x14ac:dyDescent="0.25"/>
    <row r="922" customFormat="1" ht="12.75" customHeight="1" x14ac:dyDescent="0.25"/>
    <row r="923" customFormat="1" ht="12.75" customHeight="1" x14ac:dyDescent="0.25"/>
    <row r="924" customFormat="1" ht="12.75" customHeight="1" x14ac:dyDescent="0.25"/>
    <row r="925" customFormat="1" ht="12.75" customHeight="1" x14ac:dyDescent="0.25"/>
    <row r="926" customFormat="1" ht="12.75" customHeight="1" x14ac:dyDescent="0.25"/>
    <row r="927" customFormat="1" ht="12.75" customHeight="1" x14ac:dyDescent="0.25"/>
    <row r="928" customFormat="1" ht="12.75" customHeight="1" x14ac:dyDescent="0.25"/>
    <row r="929" customFormat="1" ht="12.75" customHeight="1" x14ac:dyDescent="0.25"/>
    <row r="930" customFormat="1" ht="12.75" customHeight="1" x14ac:dyDescent="0.25"/>
    <row r="931" customFormat="1" ht="12.75" customHeight="1" x14ac:dyDescent="0.25"/>
    <row r="932" customFormat="1" ht="12.75" customHeight="1" x14ac:dyDescent="0.25"/>
    <row r="933" customFormat="1" ht="12.75" customHeight="1" x14ac:dyDescent="0.25"/>
    <row r="934" customFormat="1" ht="12.75" customHeight="1" x14ac:dyDescent="0.25"/>
    <row r="935" customFormat="1" ht="12.75" customHeight="1" x14ac:dyDescent="0.25"/>
    <row r="936" customFormat="1" ht="12.75" customHeight="1" x14ac:dyDescent="0.25"/>
    <row r="937" customFormat="1" ht="12.75" customHeight="1" x14ac:dyDescent="0.25"/>
    <row r="938" customFormat="1" ht="12.75" customHeight="1" x14ac:dyDescent="0.25"/>
    <row r="939" customFormat="1" ht="12.75" customHeight="1" x14ac:dyDescent="0.25"/>
    <row r="940" customFormat="1" ht="12.75" customHeight="1" x14ac:dyDescent="0.25"/>
    <row r="941" customFormat="1" ht="12.75" customHeight="1" x14ac:dyDescent="0.25"/>
    <row r="942" customFormat="1" ht="12.75" customHeight="1" x14ac:dyDescent="0.25"/>
    <row r="943" customFormat="1" ht="12.75" customHeight="1" x14ac:dyDescent="0.25"/>
    <row r="944" customFormat="1" ht="12.75" customHeight="1" x14ac:dyDescent="0.25"/>
    <row r="945" customFormat="1" ht="12.75" customHeight="1" x14ac:dyDescent="0.25"/>
    <row r="946" customFormat="1" ht="12.75" customHeight="1" x14ac:dyDescent="0.25"/>
    <row r="947" customFormat="1" ht="12.75" customHeight="1" x14ac:dyDescent="0.25"/>
    <row r="948" customFormat="1" ht="12.75" customHeight="1" x14ac:dyDescent="0.25"/>
    <row r="949" customFormat="1" ht="12.75" customHeight="1" x14ac:dyDescent="0.25"/>
    <row r="950" customFormat="1" ht="12.75" customHeight="1" x14ac:dyDescent="0.25"/>
    <row r="951" customFormat="1" ht="12.75" customHeight="1" x14ac:dyDescent="0.25"/>
    <row r="952" customFormat="1" ht="12.75" customHeight="1" x14ac:dyDescent="0.25"/>
    <row r="953" customFormat="1" ht="12.75" customHeight="1" x14ac:dyDescent="0.25"/>
    <row r="954" customFormat="1" ht="12.75" customHeight="1" x14ac:dyDescent="0.25"/>
    <row r="955" customFormat="1" ht="12.75" customHeight="1" x14ac:dyDescent="0.25"/>
    <row r="956" customFormat="1" ht="12.75" customHeight="1" x14ac:dyDescent="0.25"/>
    <row r="957" customFormat="1" ht="12.75" customHeight="1" x14ac:dyDescent="0.25"/>
    <row r="958" customFormat="1" ht="12.75" customHeight="1" x14ac:dyDescent="0.25"/>
    <row r="959" customFormat="1" ht="12.75" customHeight="1" x14ac:dyDescent="0.25"/>
    <row r="960" customFormat="1" ht="12.75" customHeight="1" x14ac:dyDescent="0.25"/>
    <row r="961" customFormat="1" ht="12.75" customHeight="1" x14ac:dyDescent="0.25"/>
    <row r="962" customFormat="1" ht="12.75" customHeight="1" x14ac:dyDescent="0.25"/>
    <row r="963" customFormat="1" ht="12.75" customHeight="1" x14ac:dyDescent="0.25"/>
    <row r="964" customFormat="1" ht="12.75" customHeight="1" x14ac:dyDescent="0.25"/>
    <row r="965" customFormat="1" ht="12.75" customHeight="1" x14ac:dyDescent="0.25"/>
    <row r="966" customFormat="1" ht="12.75" customHeight="1" x14ac:dyDescent="0.25"/>
    <row r="967" customFormat="1" ht="12.75" customHeight="1" x14ac:dyDescent="0.25"/>
    <row r="968" customFormat="1" ht="12.75" customHeight="1" x14ac:dyDescent="0.25"/>
    <row r="969" customFormat="1" ht="12.75" customHeight="1" x14ac:dyDescent="0.25"/>
    <row r="970" customFormat="1" ht="12.75" customHeight="1" x14ac:dyDescent="0.25"/>
    <row r="971" customFormat="1" ht="12.75" customHeight="1" x14ac:dyDescent="0.25"/>
    <row r="972" customFormat="1" ht="12.75" customHeight="1" x14ac:dyDescent="0.25"/>
    <row r="973" customFormat="1" ht="12.75" customHeight="1" x14ac:dyDescent="0.25"/>
    <row r="974" customFormat="1" ht="12.75" customHeight="1" x14ac:dyDescent="0.25"/>
    <row r="975" customFormat="1" ht="12.75" customHeight="1" x14ac:dyDescent="0.25"/>
    <row r="976" customFormat="1" ht="12.75" customHeight="1" x14ac:dyDescent="0.25"/>
    <row r="977" customFormat="1" ht="12.75" customHeight="1" x14ac:dyDescent="0.25"/>
    <row r="978" customFormat="1" ht="12.75" customHeight="1" x14ac:dyDescent="0.25"/>
    <row r="979" customFormat="1" ht="12.75" customHeight="1" x14ac:dyDescent="0.25"/>
    <row r="980" customFormat="1" ht="12.75" customHeight="1" x14ac:dyDescent="0.25"/>
    <row r="981" customFormat="1" ht="12.75" customHeight="1" x14ac:dyDescent="0.25"/>
    <row r="982" customFormat="1" ht="12.75" customHeight="1" x14ac:dyDescent="0.25"/>
    <row r="983" customFormat="1" ht="12.75" customHeight="1" x14ac:dyDescent="0.25"/>
    <row r="984" customFormat="1" ht="12.75" customHeight="1" x14ac:dyDescent="0.25"/>
    <row r="985" customFormat="1" ht="12.75" customHeight="1" x14ac:dyDescent="0.25"/>
    <row r="986" customFormat="1" ht="12.75" customHeight="1" x14ac:dyDescent="0.25"/>
    <row r="987" customFormat="1" ht="12.75" customHeight="1" x14ac:dyDescent="0.25"/>
    <row r="988" customFormat="1" ht="12.75" customHeight="1" x14ac:dyDescent="0.25"/>
    <row r="989" customFormat="1" ht="12.75" customHeight="1" x14ac:dyDescent="0.25"/>
    <row r="990" customFormat="1" ht="12.75" customHeight="1" x14ac:dyDescent="0.25"/>
    <row r="991" customFormat="1" ht="12.75" customHeight="1" x14ac:dyDescent="0.25"/>
    <row r="992" customFormat="1" ht="12.75" customHeight="1" x14ac:dyDescent="0.25"/>
    <row r="993" customFormat="1" ht="12.75" customHeight="1" x14ac:dyDescent="0.25"/>
    <row r="994" customFormat="1" ht="12.75" customHeight="1" x14ac:dyDescent="0.25"/>
    <row r="995" customFormat="1" ht="12.75" customHeight="1" x14ac:dyDescent="0.25"/>
    <row r="996" customFormat="1" ht="12.75" customHeight="1" x14ac:dyDescent="0.25"/>
    <row r="997" customFormat="1" ht="12.75" customHeight="1" x14ac:dyDescent="0.25"/>
    <row r="998" customFormat="1" ht="12.75" customHeight="1" x14ac:dyDescent="0.25"/>
    <row r="999" customFormat="1" ht="12.75" customHeight="1" x14ac:dyDescent="0.25"/>
    <row r="1000" customFormat="1" ht="12.75" customHeight="1" x14ac:dyDescent="0.25"/>
  </sheetData>
  <mergeCells count="22">
    <mergeCell ref="D14:G14"/>
    <mergeCell ref="H14:K14"/>
    <mergeCell ref="A3:L3"/>
    <mergeCell ref="A7:L7"/>
    <mergeCell ref="A8:L8"/>
    <mergeCell ref="A9:L9"/>
    <mergeCell ref="B12:L12"/>
    <mergeCell ref="A91:C91"/>
    <mergeCell ref="G91:K91"/>
    <mergeCell ref="A92:C92"/>
    <mergeCell ref="G92:K92"/>
    <mergeCell ref="A93:C93"/>
    <mergeCell ref="G93:K93"/>
    <mergeCell ref="A99:C99"/>
    <mergeCell ref="G99:K99"/>
    <mergeCell ref="A94:C94"/>
    <mergeCell ref="G94:I94"/>
    <mergeCell ref="G95:I95"/>
    <mergeCell ref="G96:I96"/>
    <mergeCell ref="G97:I97"/>
    <mergeCell ref="A98:C98"/>
    <mergeCell ref="G98:K9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DEA5-9144-4714-90FE-9CC1B423D7A7}">
  <dimension ref="A1:Z989"/>
  <sheetViews>
    <sheetView workbookViewId="0">
      <selection activeCell="A9" sqref="A9:H9"/>
    </sheetView>
  </sheetViews>
  <sheetFormatPr defaultColWidth="12.5546875" defaultRowHeight="15" customHeight="1" x14ac:dyDescent="0.25"/>
  <cols>
    <col min="1" max="1" width="41.109375" customWidth="1"/>
    <col min="2" max="9" width="13.6640625" customWidth="1"/>
    <col min="10" max="10" width="22.88671875" customWidth="1"/>
    <col min="11" max="11" width="19.6640625" customWidth="1"/>
    <col min="12" max="12" width="15.44140625" customWidth="1"/>
    <col min="13" max="13" width="9.109375" customWidth="1"/>
    <col min="14" max="26" width="8.5546875" customWidth="1"/>
  </cols>
  <sheetData>
    <row r="1" spans="1:26" ht="15.75" customHeight="1" x14ac:dyDescent="0.3">
      <c r="A1" s="348"/>
      <c r="B1" s="339"/>
      <c r="C1" s="339"/>
      <c r="D1" s="339"/>
      <c r="E1" s="339"/>
      <c r="F1" s="339"/>
      <c r="G1" s="339"/>
      <c r="H1" s="339"/>
      <c r="I1" s="141"/>
      <c r="J1" s="14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 x14ac:dyDescent="0.3">
      <c r="A2" s="397" t="s">
        <v>0</v>
      </c>
      <c r="B2" s="339"/>
      <c r="C2" s="339"/>
      <c r="D2" s="339"/>
      <c r="E2" s="339"/>
      <c r="F2" s="339"/>
      <c r="G2" s="339"/>
      <c r="H2" s="339"/>
      <c r="I2" s="66"/>
      <c r="J2" s="14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 x14ac:dyDescent="0.3">
      <c r="A3" s="397" t="s">
        <v>43</v>
      </c>
      <c r="B3" s="339"/>
      <c r="C3" s="339"/>
      <c r="D3" s="339"/>
      <c r="E3" s="339"/>
      <c r="F3" s="339"/>
      <c r="G3" s="339"/>
      <c r="H3" s="339"/>
      <c r="I3" s="66"/>
      <c r="J3" s="14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 x14ac:dyDescent="0.3">
      <c r="A4" s="142"/>
      <c r="B4" s="142"/>
      <c r="C4" s="142"/>
      <c r="D4" s="142"/>
      <c r="E4" s="142"/>
      <c r="F4" s="142"/>
      <c r="G4" s="142"/>
      <c r="H4" s="142"/>
      <c r="I4" s="142"/>
      <c r="J4" s="14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 x14ac:dyDescent="0.3">
      <c r="A5" s="142"/>
      <c r="B5" s="142"/>
      <c r="C5" s="142"/>
      <c r="D5" s="142"/>
      <c r="E5" s="142"/>
      <c r="F5" s="142"/>
      <c r="G5" s="142"/>
      <c r="H5" s="142"/>
      <c r="I5" s="142"/>
      <c r="J5" s="14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 x14ac:dyDescent="0.3">
      <c r="A6" s="348" t="s">
        <v>150</v>
      </c>
      <c r="B6" s="339"/>
      <c r="C6" s="339"/>
      <c r="D6" s="339"/>
      <c r="E6" s="339"/>
      <c r="F6" s="339"/>
      <c r="G6" s="339"/>
      <c r="H6" s="339"/>
      <c r="I6" s="141"/>
      <c r="J6" s="14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.75" customHeight="1" x14ac:dyDescent="0.3">
      <c r="A7" s="360" t="s">
        <v>151</v>
      </c>
      <c r="B7" s="339"/>
      <c r="C7" s="339"/>
      <c r="D7" s="339"/>
      <c r="E7" s="339"/>
      <c r="F7" s="339"/>
      <c r="G7" s="339"/>
      <c r="H7" s="339"/>
      <c r="I7" s="143"/>
      <c r="J7" s="14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 x14ac:dyDescent="0.3">
      <c r="A8" s="348" t="s">
        <v>3</v>
      </c>
      <c r="B8" s="339"/>
      <c r="C8" s="339"/>
      <c r="D8" s="339"/>
      <c r="E8" s="339"/>
      <c r="F8" s="339"/>
      <c r="G8" s="339"/>
      <c r="H8" s="339"/>
      <c r="I8" s="141"/>
      <c r="J8" s="14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.75" customHeight="1" x14ac:dyDescent="0.3">
      <c r="A9" s="348" t="s">
        <v>45</v>
      </c>
      <c r="B9" s="339"/>
      <c r="C9" s="339"/>
      <c r="D9" s="339"/>
      <c r="E9" s="339"/>
      <c r="F9" s="339"/>
      <c r="G9" s="339"/>
      <c r="H9" s="339"/>
      <c r="I9" s="141"/>
      <c r="J9" s="14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 x14ac:dyDescent="0.3">
      <c r="A10" s="140"/>
      <c r="B10" s="140"/>
      <c r="C10" s="140"/>
      <c r="D10" s="140"/>
      <c r="E10" s="140"/>
      <c r="F10" s="140"/>
      <c r="G10" s="140"/>
      <c r="H10" s="140"/>
      <c r="I10" s="141"/>
      <c r="J10" s="14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 x14ac:dyDescent="0.3">
      <c r="A11" s="140"/>
      <c r="B11" s="140"/>
      <c r="C11" s="140"/>
      <c r="D11" s="140"/>
      <c r="E11" s="140"/>
      <c r="F11" s="140"/>
      <c r="G11" s="140"/>
      <c r="H11" s="140"/>
      <c r="I11" s="141"/>
      <c r="J11" s="14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3">
      <c r="A12" s="140"/>
      <c r="B12" s="140"/>
      <c r="C12" s="140"/>
      <c r="D12" s="140"/>
      <c r="E12" s="140"/>
      <c r="F12" s="140"/>
      <c r="G12" s="140"/>
      <c r="H12" s="140"/>
      <c r="I12" s="141"/>
      <c r="J12" s="14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3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.75" customHeight="1" x14ac:dyDescent="0.3">
      <c r="A14" s="144" t="s">
        <v>152</v>
      </c>
      <c r="B14" s="31"/>
      <c r="C14" s="31"/>
      <c r="D14" s="31"/>
      <c r="E14" s="31"/>
      <c r="F14" s="31"/>
      <c r="G14" s="31"/>
      <c r="H14" s="145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5.75" customHeight="1" x14ac:dyDescent="0.3">
      <c r="A15" s="398" t="s">
        <v>153</v>
      </c>
      <c r="B15" s="395" t="s">
        <v>154</v>
      </c>
      <c r="C15" s="343"/>
      <c r="D15" s="343"/>
      <c r="E15" s="343"/>
      <c r="F15" s="343"/>
      <c r="G15" s="343"/>
      <c r="H15" s="344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5.75" customHeight="1" x14ac:dyDescent="0.25">
      <c r="A16" s="399"/>
      <c r="B16" s="146" t="s">
        <v>47</v>
      </c>
      <c r="C16" s="147" t="s">
        <v>47</v>
      </c>
      <c r="D16" s="396" t="s">
        <v>155</v>
      </c>
      <c r="E16" s="354"/>
      <c r="F16" s="354"/>
      <c r="G16" s="355"/>
      <c r="H16" s="14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399"/>
      <c r="B17" s="146" t="s">
        <v>156</v>
      </c>
      <c r="C17" s="147" t="s">
        <v>157</v>
      </c>
      <c r="D17" s="147" t="s">
        <v>158</v>
      </c>
      <c r="E17" s="148" t="s">
        <v>159</v>
      </c>
      <c r="F17" s="147" t="s">
        <v>160</v>
      </c>
      <c r="G17" s="148" t="s">
        <v>159</v>
      </c>
      <c r="H17" s="147" t="s">
        <v>161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400"/>
      <c r="B18" s="149"/>
      <c r="C18" s="150" t="s">
        <v>162</v>
      </c>
      <c r="D18" s="150" t="s">
        <v>163</v>
      </c>
      <c r="E18" s="151" t="s">
        <v>164</v>
      </c>
      <c r="F18" s="150" t="s">
        <v>165</v>
      </c>
      <c r="G18" s="151" t="s">
        <v>166</v>
      </c>
      <c r="H18" s="150" t="s">
        <v>167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48" t="s">
        <v>153</v>
      </c>
      <c r="B19" s="152" t="s">
        <v>63</v>
      </c>
      <c r="C19" s="152" t="s">
        <v>63</v>
      </c>
      <c r="D19" s="152" t="s">
        <v>63</v>
      </c>
      <c r="E19" s="152" t="s">
        <v>63</v>
      </c>
      <c r="F19" s="152" t="s">
        <v>63</v>
      </c>
      <c r="G19" s="152" t="s">
        <v>63</v>
      </c>
      <c r="H19" s="152" t="s">
        <v>63</v>
      </c>
      <c r="I19" s="3"/>
      <c r="J19" s="3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5.75" customHeight="1" x14ac:dyDescent="0.3">
      <c r="A20" s="51" t="s">
        <v>168</v>
      </c>
      <c r="B20" s="153">
        <f t="shared" ref="B20:C20" si="0">B21+B42</f>
        <v>130000000</v>
      </c>
      <c r="C20" s="153">
        <f t="shared" si="0"/>
        <v>130000000</v>
      </c>
      <c r="D20" s="154">
        <f>D21+D42</f>
        <v>18053313.359999999</v>
      </c>
      <c r="E20" s="155">
        <f t="shared" ref="E20:E61" si="1">IFERROR(D20/C20*100,0)</f>
        <v>13.887164123076923</v>
      </c>
      <c r="F20" s="153">
        <f>F21+F42</f>
        <v>62654357.220000006</v>
      </c>
      <c r="G20" s="155">
        <f t="shared" ref="G20:G61" si="2">IFERROR(F20/C20*100,0)</f>
        <v>48.195659400000004</v>
      </c>
      <c r="H20" s="153">
        <f>H21+H42</f>
        <v>67345642.780000001</v>
      </c>
      <c r="I20" s="3"/>
      <c r="J20" s="3"/>
      <c r="K20" s="32"/>
      <c r="L20" s="31"/>
      <c r="M20" s="32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5.75" customHeight="1" x14ac:dyDescent="0.3">
      <c r="A21" s="48" t="s">
        <v>169</v>
      </c>
      <c r="B21" s="153">
        <f t="shared" ref="B21:C21" si="3">B22+B26+B29+B32+B34+B38</f>
        <v>128227000</v>
      </c>
      <c r="C21" s="153">
        <f t="shared" si="3"/>
        <v>128227000</v>
      </c>
      <c r="D21" s="156">
        <f>D22+D26+D29+D32+D34+D38</f>
        <v>18053313.359999999</v>
      </c>
      <c r="E21" s="153">
        <f t="shared" si="1"/>
        <v>14.079182512263408</v>
      </c>
      <c r="F21" s="157">
        <f>F22+F26+F29+F32+F34+F38</f>
        <v>62404775.660000004</v>
      </c>
      <c r="G21" s="153">
        <f t="shared" si="2"/>
        <v>48.667422352546659</v>
      </c>
      <c r="H21" s="158">
        <f t="shared" ref="H21:H31" si="4">C21-F21</f>
        <v>65822224.339999996</v>
      </c>
      <c r="I21" s="3"/>
      <c r="J21" s="3"/>
      <c r="K21" s="32"/>
      <c r="L21" s="31"/>
      <c r="M21" s="32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 x14ac:dyDescent="0.3">
      <c r="A22" s="51" t="s">
        <v>170</v>
      </c>
      <c r="B22" s="153">
        <f t="shared" ref="B22:D22" si="5">B23+B24+B25</f>
        <v>400000</v>
      </c>
      <c r="C22" s="153">
        <f t="shared" si="5"/>
        <v>400000</v>
      </c>
      <c r="D22" s="156">
        <f t="shared" si="5"/>
        <v>51504.31</v>
      </c>
      <c r="E22" s="155">
        <f t="shared" si="1"/>
        <v>12.876077499999999</v>
      </c>
      <c r="F22" s="157">
        <f>F23+F24+F25</f>
        <v>209329.08</v>
      </c>
      <c r="G22" s="155">
        <f t="shared" si="2"/>
        <v>52.332269999999994</v>
      </c>
      <c r="H22" s="159">
        <f t="shared" si="4"/>
        <v>190670.92</v>
      </c>
      <c r="I22" s="3"/>
      <c r="J22" s="3"/>
      <c r="K22" s="32"/>
      <c r="L22" s="31"/>
      <c r="M22" s="32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 x14ac:dyDescent="0.3">
      <c r="A23" s="51" t="s">
        <v>171</v>
      </c>
      <c r="B23" s="155">
        <v>0</v>
      </c>
      <c r="C23" s="155">
        <v>0</v>
      </c>
      <c r="D23" s="160">
        <v>0</v>
      </c>
      <c r="E23" s="155">
        <f t="shared" si="1"/>
        <v>0</v>
      </c>
      <c r="F23" s="155">
        <v>0</v>
      </c>
      <c r="G23" s="155">
        <f t="shared" si="2"/>
        <v>0</v>
      </c>
      <c r="H23" s="159">
        <f t="shared" si="4"/>
        <v>0</v>
      </c>
      <c r="I23" s="3"/>
      <c r="J23" s="3"/>
      <c r="K23" s="32"/>
      <c r="L23" s="31"/>
      <c r="M23" s="32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.75" customHeight="1" x14ac:dyDescent="0.3">
      <c r="A24" s="51" t="s">
        <v>172</v>
      </c>
      <c r="B24" s="155">
        <v>400000</v>
      </c>
      <c r="C24" s="155">
        <v>400000</v>
      </c>
      <c r="D24" s="160">
        <v>51504.31</v>
      </c>
      <c r="E24" s="155">
        <f t="shared" si="1"/>
        <v>12.876077499999999</v>
      </c>
      <c r="F24" s="161">
        <v>209329.08</v>
      </c>
      <c r="G24" s="155">
        <f t="shared" si="2"/>
        <v>52.332269999999994</v>
      </c>
      <c r="H24" s="159">
        <f t="shared" si="4"/>
        <v>190670.92</v>
      </c>
      <c r="I24" s="10"/>
      <c r="J24" s="10"/>
      <c r="K24" s="32"/>
      <c r="L24" s="31"/>
      <c r="M24" s="32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5.75" customHeight="1" x14ac:dyDescent="0.3">
      <c r="A25" s="51" t="s">
        <v>173</v>
      </c>
      <c r="B25" s="155">
        <v>0</v>
      </c>
      <c r="C25" s="155">
        <v>0</v>
      </c>
      <c r="D25" s="160">
        <v>0</v>
      </c>
      <c r="E25" s="155">
        <f t="shared" si="1"/>
        <v>0</v>
      </c>
      <c r="F25" s="161">
        <v>0</v>
      </c>
      <c r="G25" s="155">
        <f t="shared" si="2"/>
        <v>0</v>
      </c>
      <c r="H25" s="159">
        <f t="shared" si="4"/>
        <v>0</v>
      </c>
      <c r="I25" s="3"/>
      <c r="J25" s="10"/>
      <c r="K25" s="32"/>
      <c r="L25" s="31"/>
      <c r="M25" s="32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 x14ac:dyDescent="0.3">
      <c r="A26" s="51" t="s">
        <v>174</v>
      </c>
      <c r="B26" s="153">
        <f t="shared" ref="B26:D26" si="6">B27+B28</f>
        <v>0</v>
      </c>
      <c r="C26" s="153">
        <f t="shared" si="6"/>
        <v>0</v>
      </c>
      <c r="D26" s="156">
        <f t="shared" si="6"/>
        <v>0</v>
      </c>
      <c r="E26" s="155">
        <f t="shared" si="1"/>
        <v>0</v>
      </c>
      <c r="F26" s="157">
        <f>F27+F28</f>
        <v>0</v>
      </c>
      <c r="G26" s="155">
        <f t="shared" si="2"/>
        <v>0</v>
      </c>
      <c r="H26" s="159">
        <f t="shared" si="4"/>
        <v>0</v>
      </c>
      <c r="I26" s="3"/>
      <c r="J26" s="10"/>
      <c r="K26" s="32"/>
      <c r="L26" s="31"/>
      <c r="M26" s="32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5.75" customHeight="1" x14ac:dyDescent="0.3">
      <c r="A27" s="51" t="s">
        <v>175</v>
      </c>
      <c r="B27" s="155">
        <v>0</v>
      </c>
      <c r="C27" s="155">
        <v>0</v>
      </c>
      <c r="D27" s="160">
        <v>0</v>
      </c>
      <c r="E27" s="155">
        <f t="shared" si="1"/>
        <v>0</v>
      </c>
      <c r="F27" s="161">
        <v>0</v>
      </c>
      <c r="G27" s="155">
        <f t="shared" si="2"/>
        <v>0</v>
      </c>
      <c r="H27" s="159">
        <f t="shared" si="4"/>
        <v>0</v>
      </c>
      <c r="I27" s="3"/>
      <c r="J27" s="10"/>
      <c r="K27" s="32"/>
      <c r="L27" s="31"/>
      <c r="M27" s="32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5.75" customHeight="1" x14ac:dyDescent="0.3">
      <c r="A28" s="51" t="s">
        <v>176</v>
      </c>
      <c r="B28" s="155">
        <v>0</v>
      </c>
      <c r="C28" s="155">
        <v>0</v>
      </c>
      <c r="D28" s="160">
        <v>0</v>
      </c>
      <c r="E28" s="155">
        <f t="shared" si="1"/>
        <v>0</v>
      </c>
      <c r="F28" s="161">
        <v>0</v>
      </c>
      <c r="G28" s="155">
        <f t="shared" si="2"/>
        <v>0</v>
      </c>
      <c r="H28" s="159">
        <f t="shared" si="4"/>
        <v>0</v>
      </c>
      <c r="I28" s="3"/>
      <c r="J28" s="10"/>
      <c r="K28" s="32"/>
      <c r="L28" s="31"/>
      <c r="M28" s="32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 x14ac:dyDescent="0.3">
      <c r="A29" s="51" t="s">
        <v>177</v>
      </c>
      <c r="B29" s="153">
        <f t="shared" ref="B29:D29" si="7">+B30+B31</f>
        <v>1041000</v>
      </c>
      <c r="C29" s="153">
        <f t="shared" si="7"/>
        <v>1041000</v>
      </c>
      <c r="D29" s="156">
        <f t="shared" si="7"/>
        <v>485624.5</v>
      </c>
      <c r="E29" s="155">
        <f t="shared" si="1"/>
        <v>46.649807877041304</v>
      </c>
      <c r="F29" s="157">
        <f>+F30+F31</f>
        <v>1623797.61</v>
      </c>
      <c r="G29" s="155">
        <f t="shared" si="2"/>
        <v>155.9844005763689</v>
      </c>
      <c r="H29" s="159">
        <f t="shared" si="4"/>
        <v>-582797.6100000001</v>
      </c>
      <c r="I29" s="3"/>
      <c r="J29" s="10"/>
      <c r="K29" s="32"/>
      <c r="L29" s="31"/>
      <c r="M29" s="32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 x14ac:dyDescent="0.3">
      <c r="A30" s="51" t="s">
        <v>178</v>
      </c>
      <c r="B30" s="155">
        <v>1041000</v>
      </c>
      <c r="C30" s="155">
        <v>1041000</v>
      </c>
      <c r="D30" s="160">
        <v>485624.5</v>
      </c>
      <c r="E30" s="155">
        <f t="shared" si="1"/>
        <v>46.649807877041304</v>
      </c>
      <c r="F30" s="161">
        <v>1623797.61</v>
      </c>
      <c r="G30" s="155">
        <f t="shared" si="2"/>
        <v>155.9844005763689</v>
      </c>
      <c r="H30" s="159">
        <f t="shared" si="4"/>
        <v>-582797.6100000001</v>
      </c>
      <c r="I30" s="10"/>
      <c r="J30" s="10"/>
      <c r="K30" s="32"/>
      <c r="L30" s="31"/>
      <c r="M30" s="32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 x14ac:dyDescent="0.3">
      <c r="A31" s="51" t="s">
        <v>179</v>
      </c>
      <c r="B31" s="155">
        <v>0</v>
      </c>
      <c r="C31" s="155">
        <v>0</v>
      </c>
      <c r="D31" s="160">
        <v>0</v>
      </c>
      <c r="E31" s="155">
        <f t="shared" si="1"/>
        <v>0</v>
      </c>
      <c r="F31" s="161">
        <v>0</v>
      </c>
      <c r="G31" s="155">
        <f t="shared" si="2"/>
        <v>0</v>
      </c>
      <c r="H31" s="159">
        <f t="shared" si="4"/>
        <v>0</v>
      </c>
      <c r="I31" s="3"/>
      <c r="J31" s="10"/>
      <c r="K31" s="32"/>
      <c r="L31" s="31"/>
      <c r="M31" s="32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 x14ac:dyDescent="0.3">
      <c r="A32" s="51" t="s">
        <v>180</v>
      </c>
      <c r="B32" s="153">
        <f t="shared" ref="B32:D32" si="8">B33</f>
        <v>122456000</v>
      </c>
      <c r="C32" s="153">
        <f t="shared" si="8"/>
        <v>122456000</v>
      </c>
      <c r="D32" s="156">
        <f t="shared" si="8"/>
        <v>17035525.260000002</v>
      </c>
      <c r="E32" s="155">
        <f t="shared" si="1"/>
        <v>13.911548033579409</v>
      </c>
      <c r="F32" s="157">
        <f>F33</f>
        <v>57103094.950000003</v>
      </c>
      <c r="G32" s="155">
        <f t="shared" si="2"/>
        <v>46.631520668648335</v>
      </c>
      <c r="H32" s="159">
        <f>H33</f>
        <v>65352905.049999997</v>
      </c>
      <c r="I32" s="3"/>
      <c r="J32" s="10"/>
      <c r="K32" s="32"/>
      <c r="L32" s="31"/>
      <c r="M32" s="32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 x14ac:dyDescent="0.3">
      <c r="A33" s="51" t="s">
        <v>181</v>
      </c>
      <c r="B33" s="155">
        <v>122456000</v>
      </c>
      <c r="C33" s="155">
        <v>122456000</v>
      </c>
      <c r="D33" s="160">
        <v>17035525.260000002</v>
      </c>
      <c r="E33" s="155">
        <f t="shared" si="1"/>
        <v>13.911548033579409</v>
      </c>
      <c r="F33" s="161">
        <v>57103094.950000003</v>
      </c>
      <c r="G33" s="155">
        <f t="shared" si="2"/>
        <v>46.631520668648335</v>
      </c>
      <c r="H33" s="159">
        <f>C33-F33</f>
        <v>65352905.049999997</v>
      </c>
      <c r="I33" s="10"/>
      <c r="J33" s="10"/>
      <c r="K33" s="32"/>
      <c r="L33" s="31"/>
      <c r="M33" s="32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5.75" customHeight="1" x14ac:dyDescent="0.3">
      <c r="A34" s="51" t="s">
        <v>182</v>
      </c>
      <c r="B34" s="153">
        <f t="shared" ref="B34:D34" si="9">SUM(B35:B37)</f>
        <v>0</v>
      </c>
      <c r="C34" s="153">
        <f t="shared" si="9"/>
        <v>0</v>
      </c>
      <c r="D34" s="154">
        <f t="shared" si="9"/>
        <v>0</v>
      </c>
      <c r="E34" s="155">
        <f t="shared" si="1"/>
        <v>0</v>
      </c>
      <c r="F34" s="153">
        <f>SUM(F35:F37)</f>
        <v>0</v>
      </c>
      <c r="G34" s="155">
        <f t="shared" si="2"/>
        <v>0</v>
      </c>
      <c r="H34" s="153">
        <f>SUM(H35:H37)</f>
        <v>0</v>
      </c>
      <c r="I34" s="3"/>
      <c r="J34" s="10"/>
      <c r="K34" s="32"/>
      <c r="L34" s="31"/>
      <c r="M34" s="32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5.75" customHeight="1" x14ac:dyDescent="0.3">
      <c r="A35" s="51" t="s">
        <v>183</v>
      </c>
      <c r="B35" s="155">
        <v>0</v>
      </c>
      <c r="C35" s="155">
        <v>0</v>
      </c>
      <c r="D35" s="160">
        <v>0</v>
      </c>
      <c r="E35" s="155">
        <f t="shared" si="1"/>
        <v>0</v>
      </c>
      <c r="F35" s="161">
        <v>0</v>
      </c>
      <c r="G35" s="155">
        <f t="shared" si="2"/>
        <v>0</v>
      </c>
      <c r="H35" s="159">
        <f t="shared" ref="H35:H62" si="10">C35-F35</f>
        <v>0</v>
      </c>
      <c r="I35" s="11"/>
      <c r="J35" s="10"/>
      <c r="K35" s="32"/>
      <c r="L35" s="31"/>
      <c r="M35" s="32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5.75" customHeight="1" x14ac:dyDescent="0.3">
      <c r="A36" s="51" t="s">
        <v>184</v>
      </c>
      <c r="B36" s="162">
        <v>0</v>
      </c>
      <c r="C36" s="155">
        <v>0</v>
      </c>
      <c r="D36" s="160">
        <v>0</v>
      </c>
      <c r="E36" s="155">
        <f t="shared" si="1"/>
        <v>0</v>
      </c>
      <c r="F36" s="161">
        <v>0</v>
      </c>
      <c r="G36" s="155">
        <f t="shared" si="2"/>
        <v>0</v>
      </c>
      <c r="H36" s="159">
        <f t="shared" si="10"/>
        <v>0</v>
      </c>
      <c r="I36" s="11"/>
      <c r="J36" s="3"/>
      <c r="K36" s="32"/>
      <c r="L36" s="31"/>
      <c r="M36" s="32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5.75" customHeight="1" x14ac:dyDescent="0.3">
      <c r="A37" s="51" t="s">
        <v>185</v>
      </c>
      <c r="B37" s="11">
        <v>0</v>
      </c>
      <c r="C37" s="155">
        <v>0</v>
      </c>
      <c r="D37" s="160">
        <v>0</v>
      </c>
      <c r="E37" s="155">
        <f t="shared" si="1"/>
        <v>0</v>
      </c>
      <c r="F37" s="161">
        <v>0</v>
      </c>
      <c r="G37" s="155">
        <f t="shared" si="2"/>
        <v>0</v>
      </c>
      <c r="H37" s="159">
        <f t="shared" si="10"/>
        <v>0</v>
      </c>
      <c r="I37" s="3"/>
      <c r="J37" s="3"/>
      <c r="K37" s="32"/>
      <c r="L37" s="31"/>
      <c r="M37" s="32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75" customHeight="1" x14ac:dyDescent="0.3">
      <c r="A38" s="163" t="s">
        <v>186</v>
      </c>
      <c r="B38" s="154">
        <f>B39+B40+B41</f>
        <v>4330000</v>
      </c>
      <c r="C38" s="154">
        <f t="shared" ref="C38:D38" si="11">C39+C40+C41</f>
        <v>4330000</v>
      </c>
      <c r="D38" s="156">
        <f t="shared" si="11"/>
        <v>480659.29</v>
      </c>
      <c r="E38" s="164">
        <f t="shared" si="1"/>
        <v>11.100676443418013</v>
      </c>
      <c r="F38" s="156">
        <f>F39+F40+F41</f>
        <v>3468554.02</v>
      </c>
      <c r="G38" s="164">
        <f t="shared" si="2"/>
        <v>80.105173672055429</v>
      </c>
      <c r="H38" s="165">
        <f t="shared" si="10"/>
        <v>861445.98</v>
      </c>
      <c r="I38" s="3"/>
      <c r="J38" s="3"/>
      <c r="K38" s="32"/>
      <c r="L38" s="31"/>
      <c r="M38" s="32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75" customHeight="1" x14ac:dyDescent="0.3">
      <c r="A39" s="163" t="s">
        <v>187</v>
      </c>
      <c r="B39" s="164">
        <v>0</v>
      </c>
      <c r="C39" s="164">
        <v>0</v>
      </c>
      <c r="D39" s="160">
        <v>0</v>
      </c>
      <c r="E39" s="164">
        <f t="shared" si="1"/>
        <v>0</v>
      </c>
      <c r="F39" s="160">
        <v>0</v>
      </c>
      <c r="G39" s="164">
        <f t="shared" si="2"/>
        <v>0</v>
      </c>
      <c r="H39" s="166">
        <f t="shared" si="10"/>
        <v>0</v>
      </c>
      <c r="I39" s="3"/>
      <c r="J39" s="3"/>
      <c r="K39" s="32"/>
      <c r="L39" s="31"/>
      <c r="M39" s="32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 x14ac:dyDescent="0.3">
      <c r="A40" s="163" t="s">
        <v>188</v>
      </c>
      <c r="B40" s="164">
        <v>50000</v>
      </c>
      <c r="C40" s="164">
        <v>50000</v>
      </c>
      <c r="D40" s="160">
        <v>3878.66</v>
      </c>
      <c r="E40" s="164">
        <f t="shared" si="1"/>
        <v>7.7573199999999991</v>
      </c>
      <c r="F40" s="161">
        <f>4272.97+95</f>
        <v>4367.97</v>
      </c>
      <c r="G40" s="164">
        <f t="shared" si="2"/>
        <v>8.7359400000000011</v>
      </c>
      <c r="H40" s="166">
        <f t="shared" si="10"/>
        <v>45632.03</v>
      </c>
      <c r="I40" s="3"/>
      <c r="J40" s="3"/>
      <c r="K40" s="32"/>
      <c r="L40" s="31"/>
      <c r="M40" s="32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5.75" customHeight="1" x14ac:dyDescent="0.3">
      <c r="A41" s="163" t="s">
        <v>189</v>
      </c>
      <c r="B41" s="164">
        <v>4280000</v>
      </c>
      <c r="C41" s="164">
        <v>4280000</v>
      </c>
      <c r="D41" s="160">
        <v>476780.63</v>
      </c>
      <c r="E41" s="164">
        <f t="shared" si="1"/>
        <v>11.139734345794393</v>
      </c>
      <c r="F41" s="160">
        <f>584208.84+371209.67+2346104.45+162663.09</f>
        <v>3464186.05</v>
      </c>
      <c r="G41" s="164">
        <f t="shared" si="2"/>
        <v>80.938926401869153</v>
      </c>
      <c r="H41" s="166">
        <f t="shared" si="10"/>
        <v>815813.95000000019</v>
      </c>
      <c r="I41" s="10"/>
      <c r="J41" s="10"/>
      <c r="K41" s="32"/>
      <c r="L41" s="31"/>
      <c r="M41" s="32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5.75" customHeight="1" x14ac:dyDescent="0.3">
      <c r="A42" s="167" t="s">
        <v>190</v>
      </c>
      <c r="B42" s="154">
        <f t="shared" ref="B42:D42" si="12">B43+B45+B48+B51</f>
        <v>1773000</v>
      </c>
      <c r="C42" s="154">
        <f t="shared" si="12"/>
        <v>1773000</v>
      </c>
      <c r="D42" s="156">
        <f t="shared" si="12"/>
        <v>0</v>
      </c>
      <c r="E42" s="154">
        <f t="shared" si="1"/>
        <v>0</v>
      </c>
      <c r="F42" s="156">
        <f>F43+F45+F48+F51</f>
        <v>249581.56</v>
      </c>
      <c r="G42" s="154">
        <f t="shared" si="2"/>
        <v>14.07679413423576</v>
      </c>
      <c r="H42" s="165">
        <f t="shared" si="10"/>
        <v>1523418.44</v>
      </c>
      <c r="I42" s="3"/>
      <c r="J42" s="3"/>
      <c r="K42" s="32"/>
      <c r="L42" s="31"/>
      <c r="M42" s="32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 x14ac:dyDescent="0.3">
      <c r="A43" s="163" t="s">
        <v>191</v>
      </c>
      <c r="B43" s="154">
        <f t="shared" ref="B43:C43" si="13">B44</f>
        <v>1000</v>
      </c>
      <c r="C43" s="154">
        <f t="shared" si="13"/>
        <v>1000</v>
      </c>
      <c r="D43" s="156">
        <v>0</v>
      </c>
      <c r="E43" s="164">
        <f t="shared" si="1"/>
        <v>0</v>
      </c>
      <c r="F43" s="156">
        <f>F44</f>
        <v>0</v>
      </c>
      <c r="G43" s="164">
        <f t="shared" si="2"/>
        <v>0</v>
      </c>
      <c r="H43" s="166">
        <f t="shared" si="10"/>
        <v>1000</v>
      </c>
      <c r="I43" s="3"/>
      <c r="J43" s="3"/>
      <c r="K43" s="32"/>
      <c r="L43" s="31"/>
      <c r="M43" s="32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5.75" customHeight="1" x14ac:dyDescent="0.3">
      <c r="A44" s="163" t="s">
        <v>192</v>
      </c>
      <c r="B44" s="164">
        <v>1000</v>
      </c>
      <c r="C44" s="164">
        <v>1000</v>
      </c>
      <c r="D44" s="160">
        <v>0</v>
      </c>
      <c r="E44" s="164">
        <f t="shared" si="1"/>
        <v>0</v>
      </c>
      <c r="F44" s="160">
        <v>0</v>
      </c>
      <c r="G44" s="164">
        <f t="shared" si="2"/>
        <v>0</v>
      </c>
      <c r="H44" s="166">
        <f t="shared" si="10"/>
        <v>1000</v>
      </c>
      <c r="I44" s="3"/>
      <c r="J44" s="3"/>
      <c r="K44" s="32"/>
      <c r="L44" s="31"/>
      <c r="M44" s="32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5.75" customHeight="1" x14ac:dyDescent="0.3">
      <c r="A45" s="163" t="s">
        <v>193</v>
      </c>
      <c r="B45" s="154">
        <f t="shared" ref="B45:D45" si="14">B46+B47</f>
        <v>2000</v>
      </c>
      <c r="C45" s="154">
        <f t="shared" si="14"/>
        <v>2000</v>
      </c>
      <c r="D45" s="156">
        <f t="shared" si="14"/>
        <v>0</v>
      </c>
      <c r="E45" s="164">
        <f t="shared" si="1"/>
        <v>0</v>
      </c>
      <c r="F45" s="156">
        <f>F46+F47</f>
        <v>0</v>
      </c>
      <c r="G45" s="164">
        <f t="shared" si="2"/>
        <v>0</v>
      </c>
      <c r="H45" s="166">
        <f t="shared" si="10"/>
        <v>2000</v>
      </c>
      <c r="I45" s="3"/>
      <c r="J45" s="3"/>
      <c r="K45" s="32"/>
      <c r="L45" s="31"/>
      <c r="M45" s="32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 x14ac:dyDescent="0.3">
      <c r="A46" s="163" t="s">
        <v>194</v>
      </c>
      <c r="B46" s="164">
        <v>1000</v>
      </c>
      <c r="C46" s="164">
        <v>1000</v>
      </c>
      <c r="D46" s="160">
        <v>0</v>
      </c>
      <c r="E46" s="164">
        <f t="shared" si="1"/>
        <v>0</v>
      </c>
      <c r="F46" s="160">
        <v>0</v>
      </c>
      <c r="G46" s="164">
        <f t="shared" si="2"/>
        <v>0</v>
      </c>
      <c r="H46" s="166">
        <f t="shared" si="10"/>
        <v>1000</v>
      </c>
      <c r="I46" s="3"/>
      <c r="J46" s="3"/>
      <c r="K46" s="32"/>
      <c r="L46" s="31"/>
      <c r="M46" s="32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 x14ac:dyDescent="0.3">
      <c r="A47" s="163" t="s">
        <v>195</v>
      </c>
      <c r="B47" s="164">
        <v>1000</v>
      </c>
      <c r="C47" s="164">
        <v>1000</v>
      </c>
      <c r="D47" s="160">
        <v>0</v>
      </c>
      <c r="E47" s="164">
        <f t="shared" si="1"/>
        <v>0</v>
      </c>
      <c r="F47" s="160">
        <v>0</v>
      </c>
      <c r="G47" s="164">
        <f t="shared" si="2"/>
        <v>0</v>
      </c>
      <c r="H47" s="166">
        <f t="shared" si="10"/>
        <v>1000</v>
      </c>
      <c r="I47" s="3"/>
      <c r="J47" s="11"/>
      <c r="K47" s="32"/>
      <c r="L47" s="31"/>
      <c r="M47" s="32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 x14ac:dyDescent="0.3">
      <c r="A48" s="163" t="s">
        <v>196</v>
      </c>
      <c r="B48" s="154">
        <f t="shared" ref="B48:D48" si="15">B49+B50</f>
        <v>0</v>
      </c>
      <c r="C48" s="154">
        <f t="shared" si="15"/>
        <v>0</v>
      </c>
      <c r="D48" s="156">
        <f t="shared" si="15"/>
        <v>0</v>
      </c>
      <c r="E48" s="164">
        <f t="shared" si="1"/>
        <v>0</v>
      </c>
      <c r="F48" s="156">
        <f>F49+F50</f>
        <v>0</v>
      </c>
      <c r="G48" s="164">
        <f t="shared" si="2"/>
        <v>0</v>
      </c>
      <c r="H48" s="166">
        <f t="shared" si="10"/>
        <v>0</v>
      </c>
      <c r="I48" s="3"/>
      <c r="J48" s="11"/>
      <c r="K48" s="32"/>
      <c r="L48" s="31"/>
      <c r="M48" s="32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 x14ac:dyDescent="0.3">
      <c r="A49" s="163" t="s">
        <v>183</v>
      </c>
      <c r="B49" s="164">
        <f>0</f>
        <v>0</v>
      </c>
      <c r="C49" s="164">
        <v>0</v>
      </c>
      <c r="D49" s="160">
        <v>0</v>
      </c>
      <c r="E49" s="164">
        <f t="shared" si="1"/>
        <v>0</v>
      </c>
      <c r="F49" s="160">
        <v>0</v>
      </c>
      <c r="G49" s="164">
        <f t="shared" si="2"/>
        <v>0</v>
      </c>
      <c r="H49" s="166">
        <f t="shared" si="10"/>
        <v>0</v>
      </c>
      <c r="I49" s="3"/>
      <c r="J49" s="3"/>
      <c r="K49" s="32"/>
      <c r="L49" s="31"/>
      <c r="M49" s="32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5.75" customHeight="1" x14ac:dyDescent="0.3">
      <c r="A50" s="163" t="s">
        <v>184</v>
      </c>
      <c r="B50" s="164">
        <v>0</v>
      </c>
      <c r="C50" s="164">
        <v>0</v>
      </c>
      <c r="D50" s="160">
        <v>0</v>
      </c>
      <c r="E50" s="164">
        <f t="shared" si="1"/>
        <v>0</v>
      </c>
      <c r="F50" s="160">
        <v>0</v>
      </c>
      <c r="G50" s="164">
        <f t="shared" si="2"/>
        <v>0</v>
      </c>
      <c r="H50" s="166">
        <f t="shared" si="10"/>
        <v>0</v>
      </c>
      <c r="I50" s="3"/>
      <c r="J50" s="3"/>
      <c r="K50" s="32"/>
      <c r="L50" s="31"/>
      <c r="M50" s="32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 x14ac:dyDescent="0.3">
      <c r="A51" s="163" t="s">
        <v>197</v>
      </c>
      <c r="B51" s="154">
        <f t="shared" ref="B51:D51" si="16">B52</f>
        <v>1770000</v>
      </c>
      <c r="C51" s="154">
        <f t="shared" si="16"/>
        <v>1770000</v>
      </c>
      <c r="D51" s="154">
        <f t="shared" si="16"/>
        <v>0</v>
      </c>
      <c r="E51" s="164">
        <f t="shared" si="1"/>
        <v>0</v>
      </c>
      <c r="F51" s="156">
        <f>F52</f>
        <v>249581.56</v>
      </c>
      <c r="G51" s="164">
        <f t="shared" si="2"/>
        <v>14.100653107344632</v>
      </c>
      <c r="H51" s="166">
        <f t="shared" si="10"/>
        <v>1520418.44</v>
      </c>
      <c r="I51" s="3"/>
      <c r="J51" s="3"/>
      <c r="K51" s="32"/>
      <c r="L51" s="31"/>
      <c r="M51" s="32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 x14ac:dyDescent="0.3">
      <c r="A52" s="163" t="s">
        <v>198</v>
      </c>
      <c r="B52" s="164">
        <v>1770000</v>
      </c>
      <c r="C52" s="164">
        <v>1770000</v>
      </c>
      <c r="D52" s="160">
        <v>0</v>
      </c>
      <c r="E52" s="164">
        <f t="shared" si="1"/>
        <v>0</v>
      </c>
      <c r="F52" s="161">
        <v>249581.56</v>
      </c>
      <c r="G52" s="164">
        <f t="shared" si="2"/>
        <v>14.100653107344632</v>
      </c>
      <c r="H52" s="166">
        <f t="shared" si="10"/>
        <v>1520418.44</v>
      </c>
      <c r="I52" s="3"/>
      <c r="J52" s="11"/>
      <c r="K52" s="32"/>
      <c r="L52" s="31"/>
      <c r="M52" s="32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 x14ac:dyDescent="0.3">
      <c r="A53" s="167" t="s">
        <v>199</v>
      </c>
      <c r="B53" s="154">
        <v>0</v>
      </c>
      <c r="C53" s="154">
        <v>0</v>
      </c>
      <c r="D53" s="156">
        <v>0</v>
      </c>
      <c r="E53" s="154">
        <f t="shared" si="1"/>
        <v>0</v>
      </c>
      <c r="F53" s="154">
        <v>87652.17</v>
      </c>
      <c r="G53" s="154">
        <f t="shared" si="2"/>
        <v>0</v>
      </c>
      <c r="H53" s="165">
        <f t="shared" si="10"/>
        <v>-87652.17</v>
      </c>
      <c r="I53" s="3"/>
      <c r="J53" s="3"/>
      <c r="K53" s="32"/>
      <c r="L53" s="31"/>
      <c r="M53" s="32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5.75" customHeight="1" x14ac:dyDescent="0.3">
      <c r="A54" s="167" t="s">
        <v>200</v>
      </c>
      <c r="B54" s="154">
        <f>B20+B53</f>
        <v>130000000</v>
      </c>
      <c r="C54" s="154">
        <f t="shared" ref="C54" si="17">C20+C53</f>
        <v>130000000</v>
      </c>
      <c r="D54" s="156">
        <f>D20+D53</f>
        <v>18053313.359999999</v>
      </c>
      <c r="E54" s="154">
        <f t="shared" si="1"/>
        <v>13.887164123076923</v>
      </c>
      <c r="F54" s="156">
        <f>F20+F53</f>
        <v>62742009.390000008</v>
      </c>
      <c r="G54" s="154">
        <f t="shared" si="2"/>
        <v>48.263084146153851</v>
      </c>
      <c r="H54" s="165">
        <f t="shared" si="10"/>
        <v>67257990.609999985</v>
      </c>
      <c r="I54" s="3"/>
      <c r="J54" s="3"/>
      <c r="K54" s="32"/>
      <c r="L54" s="31"/>
      <c r="M54" s="32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5.75" customHeight="1" x14ac:dyDescent="0.3">
      <c r="A55" s="167" t="s">
        <v>201</v>
      </c>
      <c r="B55" s="154">
        <f t="shared" ref="B55:D55" si="18">B56+B59</f>
        <v>0</v>
      </c>
      <c r="C55" s="154">
        <f t="shared" si="18"/>
        <v>0</v>
      </c>
      <c r="D55" s="156">
        <f t="shared" si="18"/>
        <v>0</v>
      </c>
      <c r="E55" s="154">
        <f t="shared" si="1"/>
        <v>0</v>
      </c>
      <c r="F55" s="156">
        <f>F56+F59</f>
        <v>0</v>
      </c>
      <c r="G55" s="154">
        <f t="shared" si="2"/>
        <v>0</v>
      </c>
      <c r="H55" s="165">
        <f t="shared" si="10"/>
        <v>0</v>
      </c>
      <c r="I55" s="3"/>
      <c r="J55" s="3"/>
      <c r="K55" s="32"/>
      <c r="L55" s="31"/>
      <c r="M55" s="32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 x14ac:dyDescent="0.3">
      <c r="A56" s="163" t="s">
        <v>202</v>
      </c>
      <c r="B56" s="154">
        <f t="shared" ref="B56:D56" si="19">B57+B58</f>
        <v>0</v>
      </c>
      <c r="C56" s="154">
        <f t="shared" si="19"/>
        <v>0</v>
      </c>
      <c r="D56" s="156">
        <f t="shared" si="19"/>
        <v>0</v>
      </c>
      <c r="E56" s="164">
        <f t="shared" si="1"/>
        <v>0</v>
      </c>
      <c r="F56" s="156">
        <f>F57+F58</f>
        <v>0</v>
      </c>
      <c r="G56" s="164">
        <f t="shared" si="2"/>
        <v>0</v>
      </c>
      <c r="H56" s="166">
        <f t="shared" si="10"/>
        <v>0</v>
      </c>
      <c r="I56" s="3"/>
      <c r="J56" s="3"/>
      <c r="K56" s="32"/>
      <c r="L56" s="31"/>
      <c r="M56" s="32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5.75" customHeight="1" x14ac:dyDescent="0.3">
      <c r="A57" s="163" t="s">
        <v>203</v>
      </c>
      <c r="B57" s="164">
        <v>0</v>
      </c>
      <c r="C57" s="164">
        <v>0</v>
      </c>
      <c r="D57" s="161">
        <f t="shared" ref="D57:D58" si="20">F57</f>
        <v>0</v>
      </c>
      <c r="E57" s="164">
        <f t="shared" si="1"/>
        <v>0</v>
      </c>
      <c r="F57" s="160">
        <v>0</v>
      </c>
      <c r="G57" s="164">
        <f t="shared" si="2"/>
        <v>0</v>
      </c>
      <c r="H57" s="166">
        <f t="shared" si="10"/>
        <v>0</v>
      </c>
      <c r="I57" s="3"/>
      <c r="J57" s="3"/>
      <c r="K57" s="32"/>
      <c r="L57" s="31"/>
      <c r="M57" s="32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5.75" customHeight="1" x14ac:dyDescent="0.3">
      <c r="A58" s="163" t="s">
        <v>204</v>
      </c>
      <c r="B58" s="164">
        <v>0</v>
      </c>
      <c r="C58" s="164">
        <v>0</v>
      </c>
      <c r="D58" s="161">
        <f t="shared" si="20"/>
        <v>0</v>
      </c>
      <c r="E58" s="164">
        <f t="shared" si="1"/>
        <v>0</v>
      </c>
      <c r="F58" s="160">
        <v>0</v>
      </c>
      <c r="G58" s="164">
        <f t="shared" si="2"/>
        <v>0</v>
      </c>
      <c r="H58" s="166">
        <f t="shared" si="10"/>
        <v>0</v>
      </c>
      <c r="I58" s="3"/>
      <c r="J58" s="3"/>
      <c r="K58" s="32"/>
      <c r="L58" s="31"/>
      <c r="M58" s="32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5.75" customHeight="1" x14ac:dyDescent="0.3">
      <c r="A59" s="163" t="s">
        <v>205</v>
      </c>
      <c r="B59" s="154">
        <f t="shared" ref="B59:D59" si="21">B60+B61</f>
        <v>0</v>
      </c>
      <c r="C59" s="154">
        <f t="shared" si="21"/>
        <v>0</v>
      </c>
      <c r="D59" s="156">
        <f t="shared" si="21"/>
        <v>0</v>
      </c>
      <c r="E59" s="164">
        <f t="shared" si="1"/>
        <v>0</v>
      </c>
      <c r="F59" s="156">
        <f>F60+F61</f>
        <v>0</v>
      </c>
      <c r="G59" s="164">
        <f t="shared" si="2"/>
        <v>0</v>
      </c>
      <c r="H59" s="166">
        <f t="shared" si="10"/>
        <v>0</v>
      </c>
      <c r="I59" s="3"/>
      <c r="J59" s="3"/>
      <c r="K59" s="32"/>
      <c r="L59" s="31"/>
      <c r="M59" s="32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5.75" customHeight="1" x14ac:dyDescent="0.3">
      <c r="A60" s="163" t="s">
        <v>203</v>
      </c>
      <c r="B60" s="164">
        <v>0</v>
      </c>
      <c r="C60" s="164">
        <v>0</v>
      </c>
      <c r="D60" s="161">
        <f t="shared" ref="D60:D61" si="22">F60</f>
        <v>0</v>
      </c>
      <c r="E60" s="164">
        <f t="shared" si="1"/>
        <v>0</v>
      </c>
      <c r="F60" s="160">
        <v>0</v>
      </c>
      <c r="G60" s="164">
        <f t="shared" si="2"/>
        <v>0</v>
      </c>
      <c r="H60" s="166">
        <f t="shared" si="10"/>
        <v>0</v>
      </c>
      <c r="I60" s="3"/>
      <c r="J60" s="3"/>
      <c r="K60" s="32"/>
      <c r="L60" s="31"/>
      <c r="M60" s="32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 x14ac:dyDescent="0.3">
      <c r="A61" s="163" t="s">
        <v>204</v>
      </c>
      <c r="B61" s="164">
        <v>0</v>
      </c>
      <c r="C61" s="164">
        <v>0</v>
      </c>
      <c r="D61" s="161">
        <f t="shared" si="22"/>
        <v>0</v>
      </c>
      <c r="E61" s="164">
        <f t="shared" si="1"/>
        <v>0</v>
      </c>
      <c r="F61" s="160">
        <v>0</v>
      </c>
      <c r="G61" s="164">
        <f t="shared" si="2"/>
        <v>0</v>
      </c>
      <c r="H61" s="166">
        <f t="shared" si="10"/>
        <v>0</v>
      </c>
      <c r="I61" s="3"/>
      <c r="J61" s="10"/>
      <c r="K61" s="32"/>
      <c r="L61" s="31"/>
      <c r="M61" s="32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 x14ac:dyDescent="0.3">
      <c r="A62" s="168" t="s">
        <v>206</v>
      </c>
      <c r="B62" s="169">
        <f t="shared" ref="B62:C62" si="23">B54+B55</f>
        <v>130000000</v>
      </c>
      <c r="C62" s="170">
        <f t="shared" si="23"/>
        <v>130000000</v>
      </c>
      <c r="D62" s="169">
        <f>D54+D55</f>
        <v>18053313.359999999</v>
      </c>
      <c r="E62" s="169">
        <f>D62/C62*100</f>
        <v>13.887164123076923</v>
      </c>
      <c r="F62" s="60">
        <f>F54+F55</f>
        <v>62742009.390000008</v>
      </c>
      <c r="G62" s="60">
        <f>F62/C62*100</f>
        <v>48.263084146153851</v>
      </c>
      <c r="H62" s="169">
        <f t="shared" si="10"/>
        <v>67257990.609999985</v>
      </c>
      <c r="I62" s="3"/>
      <c r="J62" s="10"/>
      <c r="K62" s="32"/>
      <c r="L62" s="31"/>
      <c r="M62" s="32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 x14ac:dyDescent="0.3">
      <c r="A63" s="171" t="s">
        <v>207</v>
      </c>
      <c r="B63" s="172" t="s">
        <v>208</v>
      </c>
      <c r="C63" s="173"/>
      <c r="D63" s="174"/>
      <c r="E63" s="175"/>
      <c r="F63" s="176">
        <v>0</v>
      </c>
      <c r="G63" s="174"/>
      <c r="H63" s="174"/>
      <c r="I63" s="177" t="s">
        <v>208</v>
      </c>
      <c r="J63" s="3"/>
      <c r="K63" s="32"/>
      <c r="L63" s="31"/>
      <c r="M63" s="32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 x14ac:dyDescent="0.3">
      <c r="A64" s="171" t="s">
        <v>209</v>
      </c>
      <c r="B64" s="169">
        <f t="shared" ref="B64:D64" si="24">B62</f>
        <v>130000000</v>
      </c>
      <c r="C64" s="170">
        <f t="shared" si="24"/>
        <v>130000000</v>
      </c>
      <c r="D64" s="169">
        <f t="shared" si="24"/>
        <v>18053313.359999999</v>
      </c>
      <c r="E64" s="156">
        <f>D64/C64*100</f>
        <v>13.887164123076923</v>
      </c>
      <c r="F64" s="169">
        <f>F62</f>
        <v>62742009.390000008</v>
      </c>
      <c r="G64" s="60">
        <f>F64/C64*100</f>
        <v>48.263084146153851</v>
      </c>
      <c r="H64" s="169">
        <f>C64-F64</f>
        <v>67257990.609999985</v>
      </c>
      <c r="I64" s="178" t="s">
        <v>208</v>
      </c>
      <c r="J64" s="178"/>
      <c r="K64" s="32"/>
      <c r="L64" s="31"/>
      <c r="M64" s="32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5.75" customHeight="1" x14ac:dyDescent="0.3">
      <c r="A65" s="179" t="s">
        <v>210</v>
      </c>
      <c r="B65" s="180" t="s">
        <v>208</v>
      </c>
      <c r="C65" s="170">
        <f>C66+C67</f>
        <v>0</v>
      </c>
      <c r="D65" s="172" t="s">
        <v>208</v>
      </c>
      <c r="E65" s="175"/>
      <c r="F65" s="176">
        <f>F66+F67</f>
        <v>4000000</v>
      </c>
      <c r="G65" s="174"/>
      <c r="H65" s="174"/>
      <c r="I65" s="177" t="s">
        <v>208</v>
      </c>
      <c r="J65" s="3"/>
      <c r="K65" s="32"/>
      <c r="L65" s="31"/>
      <c r="M65" s="32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5.75" customHeight="1" x14ac:dyDescent="0.3">
      <c r="A66" s="181" t="s">
        <v>211</v>
      </c>
      <c r="B66" s="180" t="s">
        <v>208</v>
      </c>
      <c r="C66" s="182">
        <v>0</v>
      </c>
      <c r="D66" s="172"/>
      <c r="E66" s="172"/>
      <c r="F66" s="183">
        <v>0</v>
      </c>
      <c r="G66" s="172"/>
      <c r="H66" s="184"/>
      <c r="I66" s="3"/>
      <c r="J66" s="3"/>
      <c r="K66" s="32"/>
      <c r="L66" s="31"/>
      <c r="M66" s="32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 x14ac:dyDescent="0.3">
      <c r="A67" s="185" t="s">
        <v>212</v>
      </c>
      <c r="B67" s="180" t="s">
        <v>208</v>
      </c>
      <c r="C67" s="183">
        <v>0</v>
      </c>
      <c r="D67" s="172"/>
      <c r="E67" s="172"/>
      <c r="F67" s="186">
        <v>4000000</v>
      </c>
      <c r="G67" s="172"/>
      <c r="H67" s="184"/>
      <c r="I67" s="3"/>
      <c r="J67" s="3"/>
      <c r="K67" s="32"/>
      <c r="L67" s="31"/>
      <c r="M67" s="32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 x14ac:dyDescent="0.3">
      <c r="A68" s="187"/>
      <c r="B68" s="188"/>
      <c r="C68" s="189"/>
      <c r="D68" s="190"/>
      <c r="E68" s="189"/>
      <c r="F68" s="189" t="s">
        <v>213</v>
      </c>
      <c r="G68" s="191"/>
      <c r="H68" s="192"/>
      <c r="I68" s="3"/>
      <c r="J68" s="3"/>
      <c r="K68" s="32"/>
      <c r="L68" s="31"/>
      <c r="M68" s="32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5.75" customHeight="1" x14ac:dyDescent="0.3">
      <c r="A69" s="187"/>
      <c r="B69" s="188"/>
      <c r="C69" s="189"/>
      <c r="D69" s="190"/>
      <c r="E69" s="189"/>
      <c r="F69" s="189"/>
      <c r="G69" s="191"/>
      <c r="H69" s="192"/>
      <c r="I69" s="3"/>
      <c r="J69" s="3"/>
      <c r="K69" s="16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 x14ac:dyDescent="0.3">
      <c r="A70" s="187"/>
      <c r="B70" s="188"/>
      <c r="C70" s="189"/>
      <c r="D70" s="190"/>
      <c r="E70" s="189"/>
      <c r="F70" s="189"/>
      <c r="G70" s="191"/>
      <c r="H70" s="192"/>
      <c r="I70" s="3"/>
      <c r="J70" s="3"/>
      <c r="K70" s="16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5.75" customHeight="1" x14ac:dyDescent="0.3">
      <c r="A71" s="193"/>
      <c r="B71" s="194"/>
      <c r="C71" s="194"/>
      <c r="D71" s="161"/>
      <c r="E71" s="161"/>
      <c r="F71" s="161"/>
      <c r="G71" s="11"/>
      <c r="H71" s="11"/>
      <c r="I71" s="11"/>
      <c r="J71" s="11"/>
      <c r="K71" s="161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 x14ac:dyDescent="0.3">
      <c r="A72" s="195" t="s">
        <v>21</v>
      </c>
      <c r="B72" s="195"/>
      <c r="C72" s="196"/>
      <c r="D72" s="197"/>
      <c r="E72" s="196"/>
      <c r="F72" s="341" t="s">
        <v>22</v>
      </c>
      <c r="G72" s="339"/>
      <c r="H72" s="339"/>
      <c r="I72" s="198"/>
      <c r="J72" s="198"/>
      <c r="K72" s="177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5.75" customHeight="1" x14ac:dyDescent="0.3">
      <c r="A73" s="195" t="s">
        <v>23</v>
      </c>
      <c r="B73" s="195"/>
      <c r="C73" s="196"/>
      <c r="D73" s="197"/>
      <c r="E73" s="196"/>
      <c r="F73" s="341" t="s">
        <v>24</v>
      </c>
      <c r="G73" s="339"/>
      <c r="H73" s="339"/>
      <c r="I73" s="198"/>
      <c r="J73" s="198"/>
      <c r="K73" s="177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5.75" customHeight="1" x14ac:dyDescent="0.3">
      <c r="A74" s="195" t="s">
        <v>25</v>
      </c>
      <c r="B74" s="195"/>
      <c r="C74" s="196"/>
      <c r="D74" s="197"/>
      <c r="E74" s="196"/>
      <c r="F74" s="341" t="s">
        <v>25</v>
      </c>
      <c r="G74" s="339"/>
      <c r="H74" s="339"/>
      <c r="I74" s="198"/>
      <c r="J74" s="198"/>
      <c r="K74" s="177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5.75" customHeight="1" x14ac:dyDescent="0.3">
      <c r="A75" s="195"/>
      <c r="B75" s="195"/>
      <c r="C75" s="196"/>
      <c r="D75" s="197"/>
      <c r="E75" s="196"/>
      <c r="F75" s="196"/>
      <c r="G75" s="11"/>
      <c r="H75" s="11"/>
      <c r="I75" s="11"/>
      <c r="J75" s="3"/>
      <c r="K75" s="177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 x14ac:dyDescent="0.3">
      <c r="A76" s="195"/>
      <c r="B76" s="195"/>
      <c r="C76" s="196"/>
      <c r="D76" s="197"/>
      <c r="E76" s="196"/>
      <c r="F76" s="196"/>
      <c r="G76" s="11"/>
      <c r="H76" s="11"/>
      <c r="I76" s="11"/>
      <c r="J76" s="3"/>
      <c r="K76" s="177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 x14ac:dyDescent="0.3">
      <c r="A77" s="195"/>
      <c r="B77" s="195"/>
      <c r="C77" s="196"/>
      <c r="D77" s="197"/>
      <c r="E77" s="196"/>
      <c r="F77" s="196"/>
      <c r="G77" s="11"/>
      <c r="H77" s="11"/>
      <c r="I77" s="11"/>
      <c r="J77" s="3"/>
      <c r="K77" s="177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 x14ac:dyDescent="0.3">
      <c r="A78" s="195"/>
      <c r="B78" s="195"/>
      <c r="C78" s="196"/>
      <c r="D78" s="197"/>
      <c r="E78" s="196"/>
      <c r="F78" s="196"/>
      <c r="G78" s="11"/>
      <c r="H78" s="11"/>
      <c r="I78" s="11"/>
      <c r="J78" s="3"/>
      <c r="K78" s="177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5.75" customHeight="1" x14ac:dyDescent="0.3">
      <c r="A79" s="195"/>
      <c r="B79" s="195"/>
      <c r="C79" s="196"/>
      <c r="D79" s="197"/>
      <c r="E79" s="196"/>
      <c r="F79" s="340"/>
      <c r="G79" s="339"/>
      <c r="H79" s="339"/>
      <c r="I79" s="11"/>
      <c r="J79" s="3"/>
      <c r="K79" s="177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75" customHeight="1" x14ac:dyDescent="0.3">
      <c r="A80" s="195" t="s">
        <v>26</v>
      </c>
      <c r="B80" s="195"/>
      <c r="C80" s="196"/>
      <c r="D80" s="197"/>
      <c r="E80" s="196"/>
      <c r="F80" s="341" t="s">
        <v>27</v>
      </c>
      <c r="G80" s="339"/>
      <c r="H80" s="339"/>
      <c r="I80" s="198"/>
      <c r="J80" s="3"/>
      <c r="K80" s="177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75" customHeight="1" x14ac:dyDescent="0.3">
      <c r="A81" s="195" t="s">
        <v>28</v>
      </c>
      <c r="B81" s="195"/>
      <c r="C81" s="196"/>
      <c r="D81" s="197"/>
      <c r="E81" s="196"/>
      <c r="F81" s="341" t="s">
        <v>29</v>
      </c>
      <c r="G81" s="339"/>
      <c r="H81" s="339"/>
      <c r="I81" s="198"/>
      <c r="J81" s="3"/>
      <c r="K81" s="177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 x14ac:dyDescent="0.3">
      <c r="A82" s="144"/>
      <c r="B82" s="178"/>
      <c r="C82" s="199"/>
      <c r="D82" s="177"/>
      <c r="E82" s="199"/>
      <c r="F82" s="199"/>
      <c r="G82" s="11"/>
      <c r="H82" s="3"/>
      <c r="I82" s="3"/>
      <c r="J82" s="3"/>
      <c r="K82" s="177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 x14ac:dyDescent="0.3">
      <c r="A83" s="144"/>
      <c r="B83" s="178"/>
      <c r="C83" s="199"/>
      <c r="D83" s="177"/>
      <c r="E83" s="199"/>
      <c r="F83" s="199"/>
      <c r="G83" s="11"/>
      <c r="H83" s="3"/>
      <c r="I83" s="3"/>
      <c r="J83" s="3"/>
      <c r="K83" s="177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 x14ac:dyDescent="0.3">
      <c r="A84" s="144"/>
      <c r="B84" s="178"/>
      <c r="C84" s="199"/>
      <c r="D84" s="177"/>
      <c r="E84" s="199"/>
      <c r="F84" s="199"/>
      <c r="G84" s="11"/>
      <c r="H84" s="3"/>
      <c r="I84" s="3"/>
      <c r="J84" s="3"/>
      <c r="K84" s="177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 x14ac:dyDescent="0.3">
      <c r="A85" s="144"/>
      <c r="B85" s="178"/>
      <c r="C85" s="199"/>
      <c r="D85" s="177"/>
      <c r="E85" s="199"/>
      <c r="F85" s="199"/>
      <c r="G85" s="11"/>
      <c r="H85" s="3"/>
      <c r="I85" s="3"/>
      <c r="J85" s="3"/>
      <c r="K85" s="177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 x14ac:dyDescent="0.3">
      <c r="A86" s="140"/>
      <c r="B86" s="140"/>
      <c r="C86" s="140"/>
      <c r="D86" s="140"/>
      <c r="E86" s="140"/>
      <c r="F86" s="140"/>
      <c r="G86" s="140"/>
      <c r="H86" s="140"/>
      <c r="I86" s="141"/>
      <c r="J86" s="3"/>
      <c r="K86" s="177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 x14ac:dyDescent="0.3">
      <c r="A87" s="397" t="s">
        <v>0</v>
      </c>
      <c r="B87" s="339"/>
      <c r="C87" s="339"/>
      <c r="D87" s="339"/>
      <c r="E87" s="339"/>
      <c r="F87" s="339"/>
      <c r="G87" s="339"/>
      <c r="H87" s="339"/>
      <c r="I87" s="339"/>
      <c r="J87" s="339"/>
      <c r="K87" s="339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 x14ac:dyDescent="0.3">
      <c r="A88" s="397" t="s">
        <v>43</v>
      </c>
      <c r="B88" s="339"/>
      <c r="C88" s="339"/>
      <c r="D88" s="339"/>
      <c r="E88" s="339"/>
      <c r="F88" s="339"/>
      <c r="G88" s="339"/>
      <c r="H88" s="339"/>
      <c r="I88" s="339"/>
      <c r="J88" s="339"/>
      <c r="K88" s="339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 x14ac:dyDescent="0.3">
      <c r="A89" s="142"/>
      <c r="B89" s="142"/>
      <c r="C89" s="142"/>
      <c r="D89" s="142"/>
      <c r="E89" s="142"/>
      <c r="F89" s="142"/>
      <c r="G89" s="142"/>
      <c r="H89" s="142"/>
      <c r="I89" s="142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 x14ac:dyDescent="0.3">
      <c r="A90" s="142"/>
      <c r="B90" s="142"/>
      <c r="C90" s="142"/>
      <c r="D90" s="142"/>
      <c r="E90" s="142"/>
      <c r="F90" s="142"/>
      <c r="G90" s="142"/>
      <c r="H90" s="142"/>
      <c r="I90" s="142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 x14ac:dyDescent="0.25">
      <c r="A91" s="348" t="s">
        <v>150</v>
      </c>
      <c r="B91" s="339"/>
      <c r="C91" s="339"/>
      <c r="D91" s="339"/>
      <c r="E91" s="339"/>
      <c r="F91" s="339"/>
      <c r="G91" s="339"/>
      <c r="H91" s="339"/>
      <c r="I91" s="339"/>
      <c r="J91" s="339"/>
      <c r="K91" s="339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.75" customHeight="1" x14ac:dyDescent="0.25">
      <c r="A92" s="360" t="s">
        <v>151</v>
      </c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.75" customHeight="1" x14ac:dyDescent="0.25">
      <c r="A93" s="348" t="s">
        <v>3</v>
      </c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75" customHeight="1" x14ac:dyDescent="0.25">
      <c r="A94" s="348" t="s">
        <v>214</v>
      </c>
      <c r="B94" s="339"/>
      <c r="C94" s="339"/>
      <c r="D94" s="339"/>
      <c r="E94" s="339"/>
      <c r="F94" s="339"/>
      <c r="G94" s="339"/>
      <c r="H94" s="339"/>
      <c r="I94" s="339"/>
      <c r="J94" s="339"/>
      <c r="K94" s="339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 x14ac:dyDescent="0.3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 x14ac:dyDescent="0.3">
      <c r="A96" s="144" t="s">
        <v>215</v>
      </c>
      <c r="B96" s="31"/>
      <c r="C96" s="31"/>
      <c r="D96" s="31"/>
      <c r="E96" s="31"/>
      <c r="F96" s="31"/>
      <c r="G96" s="31"/>
      <c r="H96" s="145"/>
      <c r="I96" s="140"/>
      <c r="J96" s="140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 x14ac:dyDescent="0.3">
      <c r="A97" s="200"/>
      <c r="B97" s="395" t="s">
        <v>216</v>
      </c>
      <c r="C97" s="343"/>
      <c r="D97" s="343"/>
      <c r="E97" s="343"/>
      <c r="F97" s="343"/>
      <c r="G97" s="343"/>
      <c r="H97" s="343"/>
      <c r="I97" s="343"/>
      <c r="J97" s="343"/>
      <c r="K97" s="344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 x14ac:dyDescent="0.25">
      <c r="A98" s="201"/>
      <c r="B98" s="146" t="s">
        <v>217</v>
      </c>
      <c r="C98" s="147" t="s">
        <v>217</v>
      </c>
      <c r="D98" s="396" t="s">
        <v>218</v>
      </c>
      <c r="E98" s="355"/>
      <c r="F98" s="147"/>
      <c r="G98" s="396" t="s">
        <v>219</v>
      </c>
      <c r="H98" s="355"/>
      <c r="I98" s="147"/>
      <c r="J98" s="202" t="s">
        <v>220</v>
      </c>
      <c r="K98" s="203" t="s">
        <v>221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204" t="s">
        <v>222</v>
      </c>
      <c r="B99" s="146" t="s">
        <v>156</v>
      </c>
      <c r="C99" s="147" t="s">
        <v>157</v>
      </c>
      <c r="D99" s="205" t="s">
        <v>158</v>
      </c>
      <c r="E99" s="205" t="s">
        <v>223</v>
      </c>
      <c r="F99" s="147" t="s">
        <v>161</v>
      </c>
      <c r="G99" s="206" t="s">
        <v>158</v>
      </c>
      <c r="H99" s="205" t="s">
        <v>224</v>
      </c>
      <c r="I99" s="147" t="s">
        <v>161</v>
      </c>
      <c r="J99" s="202" t="s">
        <v>225</v>
      </c>
      <c r="K99" s="207" t="s">
        <v>226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204"/>
      <c r="B100" s="146"/>
      <c r="C100" s="147"/>
      <c r="D100" s="147"/>
      <c r="E100" s="147"/>
      <c r="F100" s="147"/>
      <c r="G100" s="146"/>
      <c r="H100" s="147"/>
      <c r="I100" s="147"/>
      <c r="J100" s="202" t="s">
        <v>227</v>
      </c>
      <c r="K100" s="207" t="s">
        <v>228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208"/>
      <c r="B101" s="209" t="s">
        <v>229</v>
      </c>
      <c r="C101" s="150" t="s">
        <v>230</v>
      </c>
      <c r="D101" s="150" t="s">
        <v>208</v>
      </c>
      <c r="E101" s="150" t="s">
        <v>231</v>
      </c>
      <c r="F101" s="150" t="s">
        <v>232</v>
      </c>
      <c r="G101" s="209" t="s">
        <v>208</v>
      </c>
      <c r="H101" s="150" t="s">
        <v>233</v>
      </c>
      <c r="I101" s="150" t="s">
        <v>234</v>
      </c>
      <c r="J101" s="210" t="s">
        <v>235</v>
      </c>
      <c r="K101" s="211" t="s">
        <v>236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212" t="s">
        <v>222</v>
      </c>
      <c r="B102" s="213" t="s">
        <v>63</v>
      </c>
      <c r="C102" s="213" t="s">
        <v>63</v>
      </c>
      <c r="D102" s="213" t="s">
        <v>63</v>
      </c>
      <c r="E102" s="213" t="s">
        <v>63</v>
      </c>
      <c r="F102" s="213" t="s">
        <v>63</v>
      </c>
      <c r="G102" s="213" t="s">
        <v>63</v>
      </c>
      <c r="H102" s="213" t="s">
        <v>63</v>
      </c>
      <c r="I102" s="213" t="s">
        <v>63</v>
      </c>
      <c r="J102" s="214" t="s">
        <v>63</v>
      </c>
      <c r="K102" s="214" t="s">
        <v>63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48" t="s">
        <v>237</v>
      </c>
      <c r="B103" s="153">
        <f>B104+B108+B112</f>
        <v>88525000</v>
      </c>
      <c r="C103" s="153">
        <f t="shared" ref="C103:J103" si="25">C104+C108+C112</f>
        <v>100625000</v>
      </c>
      <c r="D103" s="153">
        <f>D104+D108+D112</f>
        <v>11677732.27</v>
      </c>
      <c r="E103" s="158">
        <f t="shared" si="25"/>
        <v>57113453.120000005</v>
      </c>
      <c r="F103" s="153">
        <f t="shared" si="25"/>
        <v>43511546.879999995</v>
      </c>
      <c r="G103" s="153">
        <f t="shared" si="25"/>
        <v>9842591.25</v>
      </c>
      <c r="H103" s="153">
        <f t="shared" si="25"/>
        <v>36968518.240000002</v>
      </c>
      <c r="I103" s="153">
        <f t="shared" si="25"/>
        <v>40472575.219999999</v>
      </c>
      <c r="J103" s="153">
        <f t="shared" si="25"/>
        <v>36096162.109999999</v>
      </c>
      <c r="K103" s="153">
        <f>K104+K108+K112</f>
        <v>20144934.880000003</v>
      </c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 x14ac:dyDescent="0.3">
      <c r="A104" s="48" t="s">
        <v>238</v>
      </c>
      <c r="B104" s="153">
        <f t="shared" ref="B104:K104" si="26">B105+B106+B107</f>
        <v>66328000</v>
      </c>
      <c r="C104" s="153">
        <f t="shared" si="26"/>
        <v>69478000</v>
      </c>
      <c r="D104" s="153">
        <f t="shared" si="26"/>
        <v>7967677.0499999998</v>
      </c>
      <c r="E104" s="158">
        <f t="shared" si="26"/>
        <v>46951283.960000001</v>
      </c>
      <c r="F104" s="153">
        <f t="shared" si="26"/>
        <v>22526716.039999999</v>
      </c>
      <c r="G104" s="153">
        <f t="shared" si="26"/>
        <v>8004836.5499999998</v>
      </c>
      <c r="H104" s="153">
        <f t="shared" si="26"/>
        <v>33356078.43</v>
      </c>
      <c r="I104" s="153">
        <f t="shared" si="26"/>
        <v>36121921.57</v>
      </c>
      <c r="J104" s="153">
        <f t="shared" si="26"/>
        <v>32820596.690000001</v>
      </c>
      <c r="K104" s="153">
        <f t="shared" si="26"/>
        <v>13595205.530000001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75" customHeight="1" x14ac:dyDescent="0.3">
      <c r="A105" s="51" t="s">
        <v>239</v>
      </c>
      <c r="B105" s="164">
        <v>24675000</v>
      </c>
      <c r="C105" s="164">
        <v>24675000</v>
      </c>
      <c r="D105" s="155">
        <v>3737424.95</v>
      </c>
      <c r="E105" s="159">
        <v>15657800.050000001</v>
      </c>
      <c r="F105" s="155">
        <f t="shared" ref="F105:F107" si="27">C105-E105</f>
        <v>9017199.9499999993</v>
      </c>
      <c r="G105" s="155">
        <v>3737424.95</v>
      </c>
      <c r="H105" s="159">
        <v>15657800.050000001</v>
      </c>
      <c r="I105" s="155">
        <f t="shared" ref="I105:I107" si="28">C105-H105</f>
        <v>9017199.9499999993</v>
      </c>
      <c r="J105" s="159">
        <v>15650320.43</v>
      </c>
      <c r="K105" s="155">
        <f t="shared" ref="K105:K106" si="29">E105-H105</f>
        <v>0</v>
      </c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5.75" customHeight="1" x14ac:dyDescent="0.3">
      <c r="A106" s="51" t="s">
        <v>240</v>
      </c>
      <c r="B106" s="164">
        <v>2000</v>
      </c>
      <c r="C106" s="164">
        <v>2000</v>
      </c>
      <c r="D106" s="155">
        <f>E106</f>
        <v>0</v>
      </c>
      <c r="E106" s="159">
        <v>0</v>
      </c>
      <c r="F106" s="155">
        <f t="shared" si="27"/>
        <v>2000</v>
      </c>
      <c r="G106" s="155">
        <f>H106</f>
        <v>0</v>
      </c>
      <c r="H106" s="159">
        <v>0</v>
      </c>
      <c r="I106" s="155">
        <f t="shared" si="28"/>
        <v>2000</v>
      </c>
      <c r="J106" s="159">
        <v>0</v>
      </c>
      <c r="K106" s="155">
        <f t="shared" si="29"/>
        <v>0</v>
      </c>
      <c r="L106" s="32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5.75" customHeight="1" x14ac:dyDescent="0.3">
      <c r="A107" s="51" t="s">
        <v>241</v>
      </c>
      <c r="B107" s="164">
        <v>41651000</v>
      </c>
      <c r="C107" s="164">
        <v>44801000</v>
      </c>
      <c r="D107" s="155">
        <v>4230252.0999999996</v>
      </c>
      <c r="E107" s="155">
        <v>31293483.91</v>
      </c>
      <c r="F107" s="155">
        <f t="shared" si="27"/>
        <v>13507516.09</v>
      </c>
      <c r="G107" s="155">
        <v>4267411.5999999996</v>
      </c>
      <c r="H107" s="155">
        <v>17698278.379999999</v>
      </c>
      <c r="I107" s="155">
        <f t="shared" si="28"/>
        <v>27102721.620000001</v>
      </c>
      <c r="J107" s="155">
        <v>17170276.260000002</v>
      </c>
      <c r="K107" s="155">
        <f>E107-H107</f>
        <v>13595205.530000001</v>
      </c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5.75" customHeight="1" x14ac:dyDescent="0.3">
      <c r="A108" s="48" t="s">
        <v>242</v>
      </c>
      <c r="B108" s="154">
        <f t="shared" ref="B108:K108" si="30">B109+B110+B111</f>
        <v>20897000</v>
      </c>
      <c r="C108" s="154">
        <f t="shared" si="30"/>
        <v>29847000</v>
      </c>
      <c r="D108" s="154">
        <f t="shared" si="30"/>
        <v>3710055.22</v>
      </c>
      <c r="E108" s="154">
        <f t="shared" si="30"/>
        <v>10162169.16</v>
      </c>
      <c r="F108" s="154">
        <f t="shared" si="30"/>
        <v>19684830.84</v>
      </c>
      <c r="G108" s="154">
        <f t="shared" si="30"/>
        <v>1837754.7</v>
      </c>
      <c r="H108" s="154">
        <f t="shared" si="30"/>
        <v>3612439.81</v>
      </c>
      <c r="I108" s="154">
        <f t="shared" si="30"/>
        <v>3050653.65</v>
      </c>
      <c r="J108" s="154">
        <f t="shared" si="30"/>
        <v>3275565.42</v>
      </c>
      <c r="K108" s="154">
        <f t="shared" si="30"/>
        <v>6549729.3499999996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 x14ac:dyDescent="0.3">
      <c r="A109" s="51" t="s">
        <v>243</v>
      </c>
      <c r="B109" s="164">
        <v>20896000</v>
      </c>
      <c r="C109" s="164">
        <v>29846000</v>
      </c>
      <c r="D109" s="155">
        <v>3710055.22</v>
      </c>
      <c r="E109" s="159">
        <v>10162169.16</v>
      </c>
      <c r="F109" s="155">
        <f t="shared" ref="F109:F113" si="31">C109-E109</f>
        <v>19683830.84</v>
      </c>
      <c r="G109" s="155">
        <v>1837754.7</v>
      </c>
      <c r="H109" s="155">
        <v>3612439.81</v>
      </c>
      <c r="I109" s="155">
        <v>3050653.65</v>
      </c>
      <c r="J109" s="161">
        <v>3275565.42</v>
      </c>
      <c r="K109" s="155">
        <f t="shared" ref="K109:K113" si="32">E109-H109</f>
        <v>6549729.3499999996</v>
      </c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 x14ac:dyDescent="0.3">
      <c r="A110" s="51" t="s">
        <v>244</v>
      </c>
      <c r="B110" s="164">
        <v>0</v>
      </c>
      <c r="C110" s="164">
        <v>0</v>
      </c>
      <c r="D110" s="155">
        <f t="shared" ref="D110:D112" si="33">E110</f>
        <v>0</v>
      </c>
      <c r="E110" s="159">
        <v>0</v>
      </c>
      <c r="F110" s="155">
        <f t="shared" si="31"/>
        <v>0</v>
      </c>
      <c r="G110" s="155">
        <f t="shared" ref="G110:G112" si="34">H110</f>
        <v>0</v>
      </c>
      <c r="H110" s="155">
        <v>0</v>
      </c>
      <c r="I110" s="155">
        <f>C110-H110</f>
        <v>0</v>
      </c>
      <c r="J110" s="161">
        <v>0</v>
      </c>
      <c r="K110" s="155">
        <f t="shared" si="32"/>
        <v>0</v>
      </c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 x14ac:dyDescent="0.3">
      <c r="A111" s="51" t="s">
        <v>245</v>
      </c>
      <c r="B111" s="164">
        <v>1000</v>
      </c>
      <c r="C111" s="164">
        <v>1000</v>
      </c>
      <c r="D111" s="155">
        <f t="shared" si="33"/>
        <v>0</v>
      </c>
      <c r="E111" s="161">
        <v>0</v>
      </c>
      <c r="F111" s="155">
        <f t="shared" si="31"/>
        <v>1000</v>
      </c>
      <c r="G111" s="155">
        <f t="shared" si="34"/>
        <v>0</v>
      </c>
      <c r="H111" s="161">
        <v>0</v>
      </c>
      <c r="I111" s="155">
        <v>0</v>
      </c>
      <c r="J111" s="161">
        <v>0</v>
      </c>
      <c r="K111" s="155">
        <f t="shared" si="32"/>
        <v>0</v>
      </c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 x14ac:dyDescent="0.3">
      <c r="A112" s="48" t="s">
        <v>246</v>
      </c>
      <c r="B112" s="154">
        <v>1300000</v>
      </c>
      <c r="C112" s="154">
        <v>1300000</v>
      </c>
      <c r="D112" s="153">
        <f t="shared" si="33"/>
        <v>0</v>
      </c>
      <c r="E112" s="158">
        <v>0</v>
      </c>
      <c r="F112" s="153">
        <f t="shared" si="31"/>
        <v>1300000</v>
      </c>
      <c r="G112" s="153">
        <f t="shared" si="34"/>
        <v>0</v>
      </c>
      <c r="H112" s="153">
        <v>0</v>
      </c>
      <c r="I112" s="153">
        <f t="shared" ref="I112:I113" si="35">C112-H112</f>
        <v>1300000</v>
      </c>
      <c r="J112" s="153">
        <v>0</v>
      </c>
      <c r="K112" s="153">
        <f t="shared" si="32"/>
        <v>0</v>
      </c>
      <c r="L112" s="32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 x14ac:dyDescent="0.3">
      <c r="A113" s="215" t="s">
        <v>247</v>
      </c>
      <c r="B113" s="216">
        <v>41475000</v>
      </c>
      <c r="C113" s="154">
        <v>33375000</v>
      </c>
      <c r="D113" s="153">
        <v>3923950.2</v>
      </c>
      <c r="E113" s="153">
        <v>8274634.6500000004</v>
      </c>
      <c r="F113" s="153">
        <f t="shared" si="31"/>
        <v>25100365.350000001</v>
      </c>
      <c r="G113" s="153">
        <v>3923950.2</v>
      </c>
      <c r="H113" s="158">
        <v>8274634.6500000004</v>
      </c>
      <c r="I113" s="153">
        <f t="shared" si="35"/>
        <v>25100365.350000001</v>
      </c>
      <c r="J113" s="157">
        <v>8274634.6500000004</v>
      </c>
      <c r="K113" s="153">
        <f t="shared" si="32"/>
        <v>0</v>
      </c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 x14ac:dyDescent="0.3">
      <c r="A114" s="59" t="s">
        <v>248</v>
      </c>
      <c r="B114" s="169">
        <f t="shared" ref="B114:J114" si="36">B103+B113</f>
        <v>130000000</v>
      </c>
      <c r="C114" s="217">
        <f>C103+C113</f>
        <v>134000000</v>
      </c>
      <c r="D114" s="217">
        <f>D103+D113</f>
        <v>15601682.469999999</v>
      </c>
      <c r="E114" s="217">
        <f>E103+E113</f>
        <v>65388087.770000003</v>
      </c>
      <c r="F114" s="217">
        <f t="shared" si="36"/>
        <v>68611912.229999989</v>
      </c>
      <c r="G114" s="217">
        <f t="shared" si="36"/>
        <v>13766541.449999999</v>
      </c>
      <c r="H114" s="217">
        <f>H103+H113</f>
        <v>45243152.890000001</v>
      </c>
      <c r="I114" s="217">
        <f t="shared" si="36"/>
        <v>65572940.57</v>
      </c>
      <c r="J114" s="217">
        <f t="shared" si="36"/>
        <v>44370796.759999998</v>
      </c>
      <c r="K114" s="217">
        <f>K103+K113</f>
        <v>20144934.880000003</v>
      </c>
      <c r="L114" s="32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 x14ac:dyDescent="0.3">
      <c r="A115" s="218" t="s">
        <v>249</v>
      </c>
      <c r="B115" s="154">
        <f t="shared" ref="B115:E115" si="37">B116+B119</f>
        <v>0</v>
      </c>
      <c r="C115" s="153">
        <f t="shared" si="37"/>
        <v>0</v>
      </c>
      <c r="D115" s="153">
        <f t="shared" si="37"/>
        <v>0</v>
      </c>
      <c r="E115" s="153">
        <f t="shared" si="37"/>
        <v>0</v>
      </c>
      <c r="F115" s="153">
        <f>C115-E115</f>
        <v>0</v>
      </c>
      <c r="G115" s="153">
        <f t="shared" ref="G115:H115" si="38">G116+G119</f>
        <v>0</v>
      </c>
      <c r="H115" s="153">
        <f t="shared" si="38"/>
        <v>0</v>
      </c>
      <c r="I115" s="153">
        <f>C115-H115</f>
        <v>0</v>
      </c>
      <c r="J115" s="157">
        <f t="shared" ref="J115:K115" si="39">J116+J119</f>
        <v>0</v>
      </c>
      <c r="K115" s="153">
        <f t="shared" si="39"/>
        <v>0</v>
      </c>
      <c r="L115" s="32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 x14ac:dyDescent="0.3">
      <c r="A116" s="218" t="s">
        <v>250</v>
      </c>
      <c r="B116" s="154">
        <f t="shared" ref="B116:K116" si="40">B117+B118</f>
        <v>0</v>
      </c>
      <c r="C116" s="153">
        <f t="shared" si="40"/>
        <v>0</v>
      </c>
      <c r="D116" s="153">
        <f t="shared" si="40"/>
        <v>0</v>
      </c>
      <c r="E116" s="153">
        <f t="shared" si="40"/>
        <v>0</v>
      </c>
      <c r="F116" s="153">
        <f t="shared" si="40"/>
        <v>0</v>
      </c>
      <c r="G116" s="153">
        <f t="shared" si="40"/>
        <v>0</v>
      </c>
      <c r="H116" s="153">
        <f t="shared" si="40"/>
        <v>0</v>
      </c>
      <c r="I116" s="153">
        <f t="shared" si="40"/>
        <v>0</v>
      </c>
      <c r="J116" s="153">
        <f t="shared" si="40"/>
        <v>0</v>
      </c>
      <c r="K116" s="153">
        <f t="shared" si="40"/>
        <v>0</v>
      </c>
      <c r="L116" s="32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 x14ac:dyDescent="0.3">
      <c r="A117" s="219" t="s">
        <v>251</v>
      </c>
      <c r="B117" s="164">
        <v>0</v>
      </c>
      <c r="C117" s="164">
        <v>0</v>
      </c>
      <c r="D117" s="155">
        <f t="shared" ref="D117:D118" si="41">E117</f>
        <v>0</v>
      </c>
      <c r="E117" s="155">
        <v>0</v>
      </c>
      <c r="F117" s="155">
        <f t="shared" ref="F117:F118" si="42">C117-E117</f>
        <v>0</v>
      </c>
      <c r="G117" s="155">
        <f t="shared" ref="G117:G118" si="43">H117</f>
        <v>0</v>
      </c>
      <c r="H117" s="155">
        <v>0</v>
      </c>
      <c r="I117" s="155">
        <f t="shared" ref="I117:I118" si="44">C117-H117</f>
        <v>0</v>
      </c>
      <c r="J117" s="161">
        <v>0</v>
      </c>
      <c r="K117" s="155">
        <f t="shared" ref="K117:K118" si="45">E117-H117</f>
        <v>0</v>
      </c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 x14ac:dyDescent="0.3">
      <c r="A118" s="219" t="s">
        <v>252</v>
      </c>
      <c r="B118" s="164">
        <v>0</v>
      </c>
      <c r="C118" s="164">
        <v>0</v>
      </c>
      <c r="D118" s="155">
        <f t="shared" si="41"/>
        <v>0</v>
      </c>
      <c r="E118" s="155">
        <v>0</v>
      </c>
      <c r="F118" s="155">
        <f t="shared" si="42"/>
        <v>0</v>
      </c>
      <c r="G118" s="155">
        <f t="shared" si="43"/>
        <v>0</v>
      </c>
      <c r="H118" s="155">
        <v>0</v>
      </c>
      <c r="I118" s="155">
        <f t="shared" si="44"/>
        <v>0</v>
      </c>
      <c r="J118" s="155">
        <v>0</v>
      </c>
      <c r="K118" s="155">
        <f t="shared" si="45"/>
        <v>0</v>
      </c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 x14ac:dyDescent="0.3">
      <c r="A119" s="218" t="s">
        <v>253</v>
      </c>
      <c r="B119" s="154">
        <f t="shared" ref="B119:K119" si="46">B120+B121</f>
        <v>0</v>
      </c>
      <c r="C119" s="153">
        <f t="shared" si="46"/>
        <v>0</v>
      </c>
      <c r="D119" s="153">
        <f t="shared" si="46"/>
        <v>0</v>
      </c>
      <c r="E119" s="153">
        <f t="shared" si="46"/>
        <v>0</v>
      </c>
      <c r="F119" s="153">
        <f t="shared" si="46"/>
        <v>0</v>
      </c>
      <c r="G119" s="153">
        <f t="shared" si="46"/>
        <v>0</v>
      </c>
      <c r="H119" s="153">
        <f t="shared" si="46"/>
        <v>0</v>
      </c>
      <c r="I119" s="153">
        <f t="shared" si="46"/>
        <v>0</v>
      </c>
      <c r="J119" s="153">
        <f t="shared" si="46"/>
        <v>0</v>
      </c>
      <c r="K119" s="153">
        <f t="shared" si="46"/>
        <v>0</v>
      </c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20"/>
      <c r="X119" s="220"/>
      <c r="Y119" s="220"/>
      <c r="Z119" s="220"/>
    </row>
    <row r="120" spans="1:26" ht="15.75" customHeight="1" x14ac:dyDescent="0.3">
      <c r="A120" s="219" t="s">
        <v>251</v>
      </c>
      <c r="B120" s="164">
        <v>0</v>
      </c>
      <c r="C120" s="164">
        <v>0</v>
      </c>
      <c r="D120" s="155">
        <f t="shared" ref="D120:D121" si="47">E120</f>
        <v>0</v>
      </c>
      <c r="E120" s="155">
        <v>0</v>
      </c>
      <c r="F120" s="155">
        <f t="shared" ref="F120:F122" si="48">C120-E120</f>
        <v>0</v>
      </c>
      <c r="G120" s="155">
        <f t="shared" ref="G120:G121" si="49">H120</f>
        <v>0</v>
      </c>
      <c r="H120" s="155">
        <v>0</v>
      </c>
      <c r="I120" s="155">
        <f t="shared" ref="I120:I122" si="50">C120-H120</f>
        <v>0</v>
      </c>
      <c r="J120" s="161">
        <v>0</v>
      </c>
      <c r="K120" s="155">
        <f t="shared" ref="K120:K121" si="51">E120-H120</f>
        <v>0</v>
      </c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 x14ac:dyDescent="0.3">
      <c r="A121" s="219" t="s">
        <v>252</v>
      </c>
      <c r="B121" s="221">
        <v>0</v>
      </c>
      <c r="C121" s="164">
        <v>0</v>
      </c>
      <c r="D121" s="155">
        <f t="shared" si="47"/>
        <v>0</v>
      </c>
      <c r="E121" s="222">
        <v>0</v>
      </c>
      <c r="F121" s="155">
        <f t="shared" si="48"/>
        <v>0</v>
      </c>
      <c r="G121" s="155">
        <f t="shared" si="49"/>
        <v>0</v>
      </c>
      <c r="H121" s="222">
        <v>0</v>
      </c>
      <c r="I121" s="155">
        <f t="shared" si="50"/>
        <v>0</v>
      </c>
      <c r="J121" s="223">
        <v>0</v>
      </c>
      <c r="K121" s="155">
        <f t="shared" si="51"/>
        <v>0</v>
      </c>
      <c r="L121" s="32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 x14ac:dyDescent="0.3">
      <c r="A122" s="224" t="s">
        <v>254</v>
      </c>
      <c r="B122" s="217">
        <f t="shared" ref="B122:E122" si="52">B114+B115</f>
        <v>130000000</v>
      </c>
      <c r="C122" s="217">
        <f t="shared" si="52"/>
        <v>134000000</v>
      </c>
      <c r="D122" s="217">
        <f>D114+D115</f>
        <v>15601682.469999999</v>
      </c>
      <c r="E122" s="217">
        <f t="shared" si="52"/>
        <v>65388087.770000003</v>
      </c>
      <c r="F122" s="217">
        <f t="shared" si="48"/>
        <v>68611912.229999989</v>
      </c>
      <c r="G122" s="217">
        <f t="shared" ref="G122" si="53">G114+G115</f>
        <v>13766541.449999999</v>
      </c>
      <c r="H122" s="217">
        <f>H114+H115</f>
        <v>45243152.890000001</v>
      </c>
      <c r="I122" s="217">
        <f t="shared" si="50"/>
        <v>88756847.109999999</v>
      </c>
      <c r="J122" s="225">
        <f t="shared" ref="J122:K122" si="54">J114+J115</f>
        <v>44370796.759999998</v>
      </c>
      <c r="K122" s="217">
        <f t="shared" si="54"/>
        <v>20144934.880000003</v>
      </c>
      <c r="L122" s="32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 x14ac:dyDescent="0.3">
      <c r="A123" s="224" t="s">
        <v>255</v>
      </c>
      <c r="B123" s="226" t="s">
        <v>208</v>
      </c>
      <c r="C123" s="226" t="s">
        <v>208</v>
      </c>
      <c r="D123" s="226" t="s">
        <v>208</v>
      </c>
      <c r="E123" s="226" t="s">
        <v>208</v>
      </c>
      <c r="F123" s="227"/>
      <c r="G123" s="226" t="s">
        <v>208</v>
      </c>
      <c r="H123" s="217">
        <f>F64-H122</f>
        <v>17498856.500000007</v>
      </c>
      <c r="I123" s="227"/>
      <c r="J123" s="228" t="s">
        <v>208</v>
      </c>
      <c r="K123" s="226" t="s">
        <v>208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 x14ac:dyDescent="0.3">
      <c r="A124" s="224" t="s">
        <v>256</v>
      </c>
      <c r="B124" s="217">
        <f t="shared" ref="B124:E124" si="55">B122</f>
        <v>130000000</v>
      </c>
      <c r="C124" s="217">
        <f t="shared" si="55"/>
        <v>134000000</v>
      </c>
      <c r="D124" s="217">
        <f>D122</f>
        <v>15601682.469999999</v>
      </c>
      <c r="E124" s="217">
        <f t="shared" si="55"/>
        <v>65388087.770000003</v>
      </c>
      <c r="F124" s="227"/>
      <c r="G124" s="217">
        <f>G122</f>
        <v>13766541.449999999</v>
      </c>
      <c r="H124" s="217">
        <f>H122+H123</f>
        <v>62742009.390000008</v>
      </c>
      <c r="I124" s="227"/>
      <c r="J124" s="225">
        <f t="shared" ref="J124:K124" si="56">J122</f>
        <v>44370796.759999998</v>
      </c>
      <c r="K124" s="217">
        <f t="shared" si="56"/>
        <v>20144934.880000003</v>
      </c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 x14ac:dyDescent="0.3">
      <c r="A125" s="168" t="s">
        <v>257</v>
      </c>
      <c r="B125" s="60">
        <v>0</v>
      </c>
      <c r="C125" s="60">
        <v>0</v>
      </c>
      <c r="D125" s="57">
        <v>0</v>
      </c>
      <c r="E125" s="60">
        <v>0</v>
      </c>
      <c r="F125" s="60">
        <f>C125-E125</f>
        <v>0</v>
      </c>
      <c r="G125" s="57">
        <v>0</v>
      </c>
      <c r="H125" s="60">
        <v>0</v>
      </c>
      <c r="I125" s="60">
        <f>C125-H125</f>
        <v>0</v>
      </c>
      <c r="J125" s="60">
        <v>0</v>
      </c>
      <c r="K125" s="60">
        <v>0</v>
      </c>
      <c r="L125" s="229"/>
      <c r="M125" s="229"/>
      <c r="N125" s="229"/>
      <c r="O125" s="229"/>
      <c r="P125" s="229"/>
      <c r="Q125" s="229"/>
      <c r="R125" s="229"/>
      <c r="S125" s="229"/>
      <c r="T125" s="229"/>
      <c r="U125" s="229"/>
      <c r="V125" s="229"/>
      <c r="W125" s="229"/>
      <c r="X125" s="229"/>
      <c r="Y125" s="229"/>
      <c r="Z125" s="229"/>
    </row>
    <row r="126" spans="1:26" ht="15.75" customHeight="1" x14ac:dyDescent="0.3">
      <c r="A126" s="3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 x14ac:dyDescent="0.3">
      <c r="A127" s="31"/>
      <c r="B127" s="3"/>
      <c r="C127" s="11"/>
      <c r="D127" s="11"/>
      <c r="E127" s="11"/>
      <c r="F127" s="11"/>
      <c r="G127" s="11"/>
      <c r="H127" s="11"/>
      <c r="I127" s="11"/>
      <c r="J127" s="11"/>
      <c r="K127" s="3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 x14ac:dyDescent="0.3">
      <c r="A128" s="31"/>
      <c r="B128" s="3"/>
      <c r="C128" s="11"/>
      <c r="D128" s="3"/>
      <c r="E128" s="3"/>
      <c r="F128" s="3"/>
      <c r="G128" s="3"/>
      <c r="H128" s="3"/>
      <c r="I128" s="3"/>
      <c r="J128" s="3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 x14ac:dyDescent="0.3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 x14ac:dyDescent="0.3">
      <c r="A130" s="338" t="s">
        <v>21</v>
      </c>
      <c r="B130" s="339"/>
      <c r="C130" s="339"/>
      <c r="D130" s="197"/>
      <c r="E130" s="196"/>
      <c r="F130" s="196"/>
      <c r="G130" s="341" t="s">
        <v>22</v>
      </c>
      <c r="H130" s="339"/>
      <c r="I130" s="339"/>
      <c r="J130" s="339"/>
      <c r="K130" s="339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 x14ac:dyDescent="0.3">
      <c r="A131" s="338" t="s">
        <v>23</v>
      </c>
      <c r="B131" s="339"/>
      <c r="C131" s="339"/>
      <c r="D131" s="197"/>
      <c r="E131" s="196"/>
      <c r="F131" s="196"/>
      <c r="G131" s="341" t="s">
        <v>24</v>
      </c>
      <c r="H131" s="339"/>
      <c r="I131" s="339"/>
      <c r="J131" s="339"/>
      <c r="K131" s="339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 x14ac:dyDescent="0.3">
      <c r="A132" s="338" t="s">
        <v>25</v>
      </c>
      <c r="B132" s="339"/>
      <c r="C132" s="339"/>
      <c r="D132" s="197"/>
      <c r="E132" s="196"/>
      <c r="F132" s="196"/>
      <c r="G132" s="341" t="s">
        <v>25</v>
      </c>
      <c r="H132" s="339"/>
      <c r="I132" s="339"/>
      <c r="J132" s="339"/>
      <c r="K132" s="339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 x14ac:dyDescent="0.3">
      <c r="A133" s="338"/>
      <c r="B133" s="339"/>
      <c r="C133" s="339"/>
      <c r="D133" s="197"/>
      <c r="E133" s="196"/>
      <c r="F133" s="196"/>
      <c r="G133" s="394"/>
      <c r="H133" s="339"/>
      <c r="I133" s="339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 x14ac:dyDescent="0.3">
      <c r="A134" s="195"/>
      <c r="B134" s="195"/>
      <c r="C134" s="196"/>
      <c r="D134" s="197"/>
      <c r="E134" s="196"/>
      <c r="F134" s="196"/>
      <c r="G134" s="394"/>
      <c r="H134" s="339"/>
      <c r="I134" s="339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 x14ac:dyDescent="0.3">
      <c r="A135" s="195"/>
      <c r="B135" s="195"/>
      <c r="C135" s="196"/>
      <c r="D135" s="197"/>
      <c r="E135" s="196"/>
      <c r="F135" s="196"/>
      <c r="G135" s="394"/>
      <c r="H135" s="339"/>
      <c r="I135" s="339"/>
      <c r="J135" s="31"/>
      <c r="K135" s="32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 x14ac:dyDescent="0.3">
      <c r="A136" s="338" t="s">
        <v>26</v>
      </c>
      <c r="B136" s="339"/>
      <c r="C136" s="339"/>
      <c r="D136" s="197"/>
      <c r="E136" s="196"/>
      <c r="F136" s="196"/>
      <c r="G136" s="341" t="s">
        <v>27</v>
      </c>
      <c r="H136" s="339"/>
      <c r="I136" s="339"/>
      <c r="J136" s="339"/>
      <c r="K136" s="339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 x14ac:dyDescent="0.3">
      <c r="A137" s="338" t="s">
        <v>28</v>
      </c>
      <c r="B137" s="339"/>
      <c r="C137" s="339"/>
      <c r="D137" s="197"/>
      <c r="E137" s="196"/>
      <c r="F137" s="196"/>
      <c r="G137" s="341" t="s">
        <v>29</v>
      </c>
      <c r="H137" s="339"/>
      <c r="I137" s="339"/>
      <c r="J137" s="339"/>
      <c r="K137" s="339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 x14ac:dyDescent="0.3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 x14ac:dyDescent="0.3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 x14ac:dyDescent="0.3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 x14ac:dyDescent="0.3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 x14ac:dyDescent="0.3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 x14ac:dyDescent="0.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 x14ac:dyDescent="0.3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 x14ac:dyDescent="0.3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 x14ac:dyDescent="0.3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 x14ac:dyDescent="0.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 x14ac:dyDescent="0.3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 x14ac:dyDescent="0.3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 x14ac:dyDescent="0.3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 x14ac:dyDescent="0.3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 x14ac:dyDescent="0.3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 x14ac:dyDescent="0.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 x14ac:dyDescent="0.3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 x14ac:dyDescent="0.3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 x14ac:dyDescent="0.3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 x14ac:dyDescent="0.3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 x14ac:dyDescent="0.3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 x14ac:dyDescent="0.3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 x14ac:dyDescent="0.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 x14ac:dyDescent="0.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 x14ac:dyDescent="0.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 x14ac:dyDescent="0.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 x14ac:dyDescent="0.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 x14ac:dyDescent="0.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 x14ac:dyDescent="0.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 x14ac:dyDescent="0.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 x14ac:dyDescent="0.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 x14ac:dyDescent="0.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 x14ac:dyDescent="0.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 x14ac:dyDescent="0.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 x14ac:dyDescent="0.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 x14ac:dyDescent="0.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 x14ac:dyDescent="0.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 x14ac:dyDescent="0.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 x14ac:dyDescent="0.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 x14ac:dyDescent="0.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 x14ac:dyDescent="0.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 x14ac:dyDescent="0.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 x14ac:dyDescent="0.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 x14ac:dyDescent="0.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 x14ac:dyDescent="0.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 x14ac:dyDescent="0.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 x14ac:dyDescent="0.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 x14ac:dyDescent="0.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 x14ac:dyDescent="0.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 x14ac:dyDescent="0.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 x14ac:dyDescent="0.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 x14ac:dyDescent="0.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 x14ac:dyDescent="0.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 x14ac:dyDescent="0.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 x14ac:dyDescent="0.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 x14ac:dyDescent="0.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 x14ac:dyDescent="0.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 x14ac:dyDescent="0.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 x14ac:dyDescent="0.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 x14ac:dyDescent="0.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 x14ac:dyDescent="0.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 x14ac:dyDescent="0.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 x14ac:dyDescent="0.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 x14ac:dyDescent="0.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 x14ac:dyDescent="0.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 x14ac:dyDescent="0.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 x14ac:dyDescent="0.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 x14ac:dyDescent="0.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 x14ac:dyDescent="0.3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 x14ac:dyDescent="0.3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 x14ac:dyDescent="0.3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 x14ac:dyDescent="0.3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 x14ac:dyDescent="0.3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 x14ac:dyDescent="0.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 x14ac:dyDescent="0.3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 x14ac:dyDescent="0.3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 x14ac:dyDescent="0.3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 x14ac:dyDescent="0.3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 x14ac:dyDescent="0.3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 x14ac:dyDescent="0.3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 x14ac:dyDescent="0.3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 x14ac:dyDescent="0.3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 x14ac:dyDescent="0.3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 x14ac:dyDescent="0.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 x14ac:dyDescent="0.3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 x14ac:dyDescent="0.3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 x14ac:dyDescent="0.3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 x14ac:dyDescent="0.3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 x14ac:dyDescent="0.3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 x14ac:dyDescent="0.3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 x14ac:dyDescent="0.3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 x14ac:dyDescent="0.3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 x14ac:dyDescent="0.3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 x14ac:dyDescent="0.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 x14ac:dyDescent="0.3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 x14ac:dyDescent="0.3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 x14ac:dyDescent="0.3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 x14ac:dyDescent="0.3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 x14ac:dyDescent="0.3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 x14ac:dyDescent="0.3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 x14ac:dyDescent="0.3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 x14ac:dyDescent="0.3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 x14ac:dyDescent="0.3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 x14ac:dyDescent="0.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 x14ac:dyDescent="0.3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 x14ac:dyDescent="0.3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 x14ac:dyDescent="0.3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 x14ac:dyDescent="0.3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 x14ac:dyDescent="0.3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 x14ac:dyDescent="0.3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 x14ac:dyDescent="0.3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 x14ac:dyDescent="0.3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 x14ac:dyDescent="0.3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 x14ac:dyDescent="0.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 x14ac:dyDescent="0.3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 x14ac:dyDescent="0.3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 x14ac:dyDescent="0.3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 x14ac:dyDescent="0.3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 x14ac:dyDescent="0.3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 x14ac:dyDescent="0.3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 x14ac:dyDescent="0.3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 x14ac:dyDescent="0.3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 x14ac:dyDescent="0.3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 x14ac:dyDescent="0.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 x14ac:dyDescent="0.3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 x14ac:dyDescent="0.3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 x14ac:dyDescent="0.3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 x14ac:dyDescent="0.3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 x14ac:dyDescent="0.3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 x14ac:dyDescent="0.3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 x14ac:dyDescent="0.3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 x14ac:dyDescent="0.3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 x14ac:dyDescent="0.3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 x14ac:dyDescent="0.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 x14ac:dyDescent="0.3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 x14ac:dyDescent="0.3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 x14ac:dyDescent="0.3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 x14ac:dyDescent="0.3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 x14ac:dyDescent="0.3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 x14ac:dyDescent="0.3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 x14ac:dyDescent="0.3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 x14ac:dyDescent="0.3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 x14ac:dyDescent="0.3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 x14ac:dyDescent="0.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 x14ac:dyDescent="0.3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 x14ac:dyDescent="0.3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 x14ac:dyDescent="0.3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 x14ac:dyDescent="0.3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 x14ac:dyDescent="0.3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 x14ac:dyDescent="0.3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 x14ac:dyDescent="0.3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 x14ac:dyDescent="0.3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 x14ac:dyDescent="0.3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 x14ac:dyDescent="0.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 x14ac:dyDescent="0.3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 x14ac:dyDescent="0.3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 x14ac:dyDescent="0.3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 x14ac:dyDescent="0.3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 x14ac:dyDescent="0.3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 x14ac:dyDescent="0.3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 x14ac:dyDescent="0.3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 x14ac:dyDescent="0.3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 x14ac:dyDescent="0.3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 x14ac:dyDescent="0.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 x14ac:dyDescent="0.3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 x14ac:dyDescent="0.3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 x14ac:dyDescent="0.3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 x14ac:dyDescent="0.3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 x14ac:dyDescent="0.3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 x14ac:dyDescent="0.3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 x14ac:dyDescent="0.3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 x14ac:dyDescent="0.3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 x14ac:dyDescent="0.3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 x14ac:dyDescent="0.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 x14ac:dyDescent="0.3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 x14ac:dyDescent="0.3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 x14ac:dyDescent="0.3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 x14ac:dyDescent="0.3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 x14ac:dyDescent="0.3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 x14ac:dyDescent="0.3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 x14ac:dyDescent="0.3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 x14ac:dyDescent="0.3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 x14ac:dyDescent="0.3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 x14ac:dyDescent="0.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 x14ac:dyDescent="0.3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 x14ac:dyDescent="0.3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 x14ac:dyDescent="0.3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 x14ac:dyDescent="0.3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 x14ac:dyDescent="0.3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 x14ac:dyDescent="0.3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 x14ac:dyDescent="0.3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 x14ac:dyDescent="0.3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 x14ac:dyDescent="0.3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 x14ac:dyDescent="0.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 x14ac:dyDescent="0.3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 x14ac:dyDescent="0.3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 x14ac:dyDescent="0.3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 x14ac:dyDescent="0.3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 x14ac:dyDescent="0.3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 x14ac:dyDescent="0.3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 x14ac:dyDescent="0.3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 x14ac:dyDescent="0.3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 x14ac:dyDescent="0.3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 x14ac:dyDescent="0.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 x14ac:dyDescent="0.3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 x14ac:dyDescent="0.3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 x14ac:dyDescent="0.3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 x14ac:dyDescent="0.3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 x14ac:dyDescent="0.3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 x14ac:dyDescent="0.3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 x14ac:dyDescent="0.3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 x14ac:dyDescent="0.3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 x14ac:dyDescent="0.3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 x14ac:dyDescent="0.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 x14ac:dyDescent="0.3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 x14ac:dyDescent="0.3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 x14ac:dyDescent="0.3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 x14ac:dyDescent="0.3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 x14ac:dyDescent="0.3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 x14ac:dyDescent="0.3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 x14ac:dyDescent="0.3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 x14ac:dyDescent="0.3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 x14ac:dyDescent="0.3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 x14ac:dyDescent="0.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 x14ac:dyDescent="0.3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 x14ac:dyDescent="0.3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 x14ac:dyDescent="0.3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 x14ac:dyDescent="0.3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 x14ac:dyDescent="0.3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 x14ac:dyDescent="0.3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 x14ac:dyDescent="0.3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 x14ac:dyDescent="0.3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 x14ac:dyDescent="0.3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 x14ac:dyDescent="0.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 x14ac:dyDescent="0.3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 x14ac:dyDescent="0.3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 x14ac:dyDescent="0.3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 x14ac:dyDescent="0.3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 x14ac:dyDescent="0.3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 x14ac:dyDescent="0.3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 x14ac:dyDescent="0.3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 x14ac:dyDescent="0.3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 x14ac:dyDescent="0.3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 x14ac:dyDescent="0.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 x14ac:dyDescent="0.3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 x14ac:dyDescent="0.3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 x14ac:dyDescent="0.3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 x14ac:dyDescent="0.3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 x14ac:dyDescent="0.3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 x14ac:dyDescent="0.3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 x14ac:dyDescent="0.3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 x14ac:dyDescent="0.3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 x14ac:dyDescent="0.3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 x14ac:dyDescent="0.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 x14ac:dyDescent="0.3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 x14ac:dyDescent="0.3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 x14ac:dyDescent="0.3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 x14ac:dyDescent="0.3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 x14ac:dyDescent="0.3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 x14ac:dyDescent="0.3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 x14ac:dyDescent="0.3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 x14ac:dyDescent="0.3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 x14ac:dyDescent="0.3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 x14ac:dyDescent="0.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 x14ac:dyDescent="0.3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 x14ac:dyDescent="0.3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 x14ac:dyDescent="0.3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 x14ac:dyDescent="0.3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 x14ac:dyDescent="0.3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 x14ac:dyDescent="0.3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 x14ac:dyDescent="0.3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 x14ac:dyDescent="0.3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 x14ac:dyDescent="0.3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 x14ac:dyDescent="0.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 x14ac:dyDescent="0.3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 x14ac:dyDescent="0.3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 x14ac:dyDescent="0.3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 x14ac:dyDescent="0.3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 x14ac:dyDescent="0.3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 x14ac:dyDescent="0.3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 x14ac:dyDescent="0.3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 x14ac:dyDescent="0.3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 x14ac:dyDescent="0.3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 x14ac:dyDescent="0.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 x14ac:dyDescent="0.3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 x14ac:dyDescent="0.3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 x14ac:dyDescent="0.3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 x14ac:dyDescent="0.3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 x14ac:dyDescent="0.3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 x14ac:dyDescent="0.3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 x14ac:dyDescent="0.3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 x14ac:dyDescent="0.3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 x14ac:dyDescent="0.3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 x14ac:dyDescent="0.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 x14ac:dyDescent="0.3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 x14ac:dyDescent="0.3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 x14ac:dyDescent="0.3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 x14ac:dyDescent="0.3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 x14ac:dyDescent="0.3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 x14ac:dyDescent="0.3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 x14ac:dyDescent="0.3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 x14ac:dyDescent="0.3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 x14ac:dyDescent="0.3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 x14ac:dyDescent="0.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 x14ac:dyDescent="0.3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 x14ac:dyDescent="0.3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 x14ac:dyDescent="0.3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 x14ac:dyDescent="0.3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 x14ac:dyDescent="0.3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 x14ac:dyDescent="0.3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 x14ac:dyDescent="0.3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 x14ac:dyDescent="0.3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 x14ac:dyDescent="0.3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 x14ac:dyDescent="0.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 x14ac:dyDescent="0.3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 x14ac:dyDescent="0.3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 x14ac:dyDescent="0.3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 x14ac:dyDescent="0.3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 x14ac:dyDescent="0.3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 x14ac:dyDescent="0.3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 x14ac:dyDescent="0.3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 x14ac:dyDescent="0.3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 x14ac:dyDescent="0.3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 x14ac:dyDescent="0.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 x14ac:dyDescent="0.3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 x14ac:dyDescent="0.3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 x14ac:dyDescent="0.3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 x14ac:dyDescent="0.3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 x14ac:dyDescent="0.3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 x14ac:dyDescent="0.3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 x14ac:dyDescent="0.3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 x14ac:dyDescent="0.3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 x14ac:dyDescent="0.3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 x14ac:dyDescent="0.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 x14ac:dyDescent="0.3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 x14ac:dyDescent="0.3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 x14ac:dyDescent="0.3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 x14ac:dyDescent="0.3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 x14ac:dyDescent="0.3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 x14ac:dyDescent="0.3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 x14ac:dyDescent="0.3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 x14ac:dyDescent="0.3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 x14ac:dyDescent="0.3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 x14ac:dyDescent="0.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 x14ac:dyDescent="0.3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 x14ac:dyDescent="0.3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 x14ac:dyDescent="0.3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 x14ac:dyDescent="0.3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 x14ac:dyDescent="0.3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 x14ac:dyDescent="0.3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 x14ac:dyDescent="0.3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 x14ac:dyDescent="0.3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 x14ac:dyDescent="0.3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 x14ac:dyDescent="0.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 x14ac:dyDescent="0.3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 x14ac:dyDescent="0.3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 x14ac:dyDescent="0.3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 x14ac:dyDescent="0.3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 x14ac:dyDescent="0.3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 x14ac:dyDescent="0.3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 x14ac:dyDescent="0.3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 x14ac:dyDescent="0.3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 x14ac:dyDescent="0.3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 x14ac:dyDescent="0.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 x14ac:dyDescent="0.3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 x14ac:dyDescent="0.3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 x14ac:dyDescent="0.3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 x14ac:dyDescent="0.3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 x14ac:dyDescent="0.3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 x14ac:dyDescent="0.3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 x14ac:dyDescent="0.3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 x14ac:dyDescent="0.3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 x14ac:dyDescent="0.3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 x14ac:dyDescent="0.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 x14ac:dyDescent="0.3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 x14ac:dyDescent="0.3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 x14ac:dyDescent="0.3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 x14ac:dyDescent="0.3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 x14ac:dyDescent="0.3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 x14ac:dyDescent="0.3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 x14ac:dyDescent="0.3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 x14ac:dyDescent="0.3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 x14ac:dyDescent="0.3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 x14ac:dyDescent="0.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 x14ac:dyDescent="0.3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 x14ac:dyDescent="0.3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 x14ac:dyDescent="0.3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 x14ac:dyDescent="0.3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 x14ac:dyDescent="0.3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 x14ac:dyDescent="0.3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 x14ac:dyDescent="0.3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 x14ac:dyDescent="0.3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 x14ac:dyDescent="0.3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 x14ac:dyDescent="0.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 x14ac:dyDescent="0.3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 x14ac:dyDescent="0.3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 x14ac:dyDescent="0.3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 x14ac:dyDescent="0.3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 x14ac:dyDescent="0.3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 x14ac:dyDescent="0.3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 x14ac:dyDescent="0.3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 x14ac:dyDescent="0.3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 x14ac:dyDescent="0.3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 x14ac:dyDescent="0.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 x14ac:dyDescent="0.3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 x14ac:dyDescent="0.3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 x14ac:dyDescent="0.3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 x14ac:dyDescent="0.3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 x14ac:dyDescent="0.3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 x14ac:dyDescent="0.3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 x14ac:dyDescent="0.3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 x14ac:dyDescent="0.3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 x14ac:dyDescent="0.3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 x14ac:dyDescent="0.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 x14ac:dyDescent="0.3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 x14ac:dyDescent="0.3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 x14ac:dyDescent="0.3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 x14ac:dyDescent="0.3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 x14ac:dyDescent="0.3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 x14ac:dyDescent="0.3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 x14ac:dyDescent="0.3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 x14ac:dyDescent="0.3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 x14ac:dyDescent="0.3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 x14ac:dyDescent="0.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 x14ac:dyDescent="0.3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 x14ac:dyDescent="0.3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 x14ac:dyDescent="0.3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 x14ac:dyDescent="0.3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 x14ac:dyDescent="0.3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 x14ac:dyDescent="0.3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 x14ac:dyDescent="0.3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 x14ac:dyDescent="0.3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 x14ac:dyDescent="0.3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 x14ac:dyDescent="0.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 x14ac:dyDescent="0.3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 x14ac:dyDescent="0.3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 x14ac:dyDescent="0.3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 x14ac:dyDescent="0.3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 x14ac:dyDescent="0.3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 x14ac:dyDescent="0.3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 x14ac:dyDescent="0.3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 x14ac:dyDescent="0.3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 x14ac:dyDescent="0.3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 x14ac:dyDescent="0.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 x14ac:dyDescent="0.3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 x14ac:dyDescent="0.3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 x14ac:dyDescent="0.3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 x14ac:dyDescent="0.3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 x14ac:dyDescent="0.3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 x14ac:dyDescent="0.3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 x14ac:dyDescent="0.3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 x14ac:dyDescent="0.3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 x14ac:dyDescent="0.3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 x14ac:dyDescent="0.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 x14ac:dyDescent="0.3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 x14ac:dyDescent="0.3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 x14ac:dyDescent="0.3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 x14ac:dyDescent="0.3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 x14ac:dyDescent="0.3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 x14ac:dyDescent="0.3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 x14ac:dyDescent="0.3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 x14ac:dyDescent="0.3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 x14ac:dyDescent="0.3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 x14ac:dyDescent="0.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 x14ac:dyDescent="0.3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 x14ac:dyDescent="0.3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 x14ac:dyDescent="0.3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 x14ac:dyDescent="0.3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 x14ac:dyDescent="0.3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 x14ac:dyDescent="0.3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 x14ac:dyDescent="0.3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 x14ac:dyDescent="0.3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 x14ac:dyDescent="0.3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 x14ac:dyDescent="0.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 x14ac:dyDescent="0.3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 x14ac:dyDescent="0.3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 x14ac:dyDescent="0.3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 x14ac:dyDescent="0.3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 x14ac:dyDescent="0.3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 x14ac:dyDescent="0.3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 x14ac:dyDescent="0.3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 x14ac:dyDescent="0.3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 x14ac:dyDescent="0.3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 x14ac:dyDescent="0.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 x14ac:dyDescent="0.3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 x14ac:dyDescent="0.3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 x14ac:dyDescent="0.3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 x14ac:dyDescent="0.3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 x14ac:dyDescent="0.3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 x14ac:dyDescent="0.3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 x14ac:dyDescent="0.3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 x14ac:dyDescent="0.3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 x14ac:dyDescent="0.3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 x14ac:dyDescent="0.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 x14ac:dyDescent="0.3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 x14ac:dyDescent="0.3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 x14ac:dyDescent="0.3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 x14ac:dyDescent="0.3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 x14ac:dyDescent="0.3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 x14ac:dyDescent="0.3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 x14ac:dyDescent="0.3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 x14ac:dyDescent="0.3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 x14ac:dyDescent="0.3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 x14ac:dyDescent="0.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 x14ac:dyDescent="0.3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 x14ac:dyDescent="0.3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 x14ac:dyDescent="0.3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 x14ac:dyDescent="0.3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 x14ac:dyDescent="0.3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 x14ac:dyDescent="0.3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 x14ac:dyDescent="0.3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 x14ac:dyDescent="0.3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 x14ac:dyDescent="0.3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 x14ac:dyDescent="0.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 x14ac:dyDescent="0.3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 x14ac:dyDescent="0.3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 x14ac:dyDescent="0.3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 x14ac:dyDescent="0.3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 x14ac:dyDescent="0.3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 x14ac:dyDescent="0.3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 x14ac:dyDescent="0.3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 x14ac:dyDescent="0.3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 x14ac:dyDescent="0.3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 x14ac:dyDescent="0.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 x14ac:dyDescent="0.3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 x14ac:dyDescent="0.3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 x14ac:dyDescent="0.3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 x14ac:dyDescent="0.3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 x14ac:dyDescent="0.3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 x14ac:dyDescent="0.3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 x14ac:dyDescent="0.3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 x14ac:dyDescent="0.3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 x14ac:dyDescent="0.3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 x14ac:dyDescent="0.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 x14ac:dyDescent="0.3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 x14ac:dyDescent="0.3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 x14ac:dyDescent="0.3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 x14ac:dyDescent="0.3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 x14ac:dyDescent="0.3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 x14ac:dyDescent="0.3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 x14ac:dyDescent="0.3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 x14ac:dyDescent="0.3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 x14ac:dyDescent="0.3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 x14ac:dyDescent="0.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 x14ac:dyDescent="0.3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 x14ac:dyDescent="0.3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 x14ac:dyDescent="0.3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 x14ac:dyDescent="0.3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 x14ac:dyDescent="0.3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 x14ac:dyDescent="0.3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 x14ac:dyDescent="0.3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 x14ac:dyDescent="0.3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 x14ac:dyDescent="0.3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 x14ac:dyDescent="0.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 x14ac:dyDescent="0.3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 x14ac:dyDescent="0.3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 x14ac:dyDescent="0.3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 x14ac:dyDescent="0.3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 x14ac:dyDescent="0.3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 x14ac:dyDescent="0.3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 x14ac:dyDescent="0.3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 x14ac:dyDescent="0.3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 x14ac:dyDescent="0.3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 x14ac:dyDescent="0.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 x14ac:dyDescent="0.3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 x14ac:dyDescent="0.3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 x14ac:dyDescent="0.3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 x14ac:dyDescent="0.3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 x14ac:dyDescent="0.3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 x14ac:dyDescent="0.3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 x14ac:dyDescent="0.3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 x14ac:dyDescent="0.3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 x14ac:dyDescent="0.3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 x14ac:dyDescent="0.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 x14ac:dyDescent="0.3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 x14ac:dyDescent="0.3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 x14ac:dyDescent="0.3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 x14ac:dyDescent="0.3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 x14ac:dyDescent="0.3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 x14ac:dyDescent="0.3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 x14ac:dyDescent="0.3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 x14ac:dyDescent="0.3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 x14ac:dyDescent="0.3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 x14ac:dyDescent="0.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 x14ac:dyDescent="0.3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 x14ac:dyDescent="0.3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 x14ac:dyDescent="0.3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 x14ac:dyDescent="0.3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 x14ac:dyDescent="0.3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 x14ac:dyDescent="0.3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 x14ac:dyDescent="0.3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 x14ac:dyDescent="0.3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 x14ac:dyDescent="0.3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 x14ac:dyDescent="0.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 x14ac:dyDescent="0.3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 x14ac:dyDescent="0.3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 x14ac:dyDescent="0.3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 x14ac:dyDescent="0.3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 x14ac:dyDescent="0.3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 x14ac:dyDescent="0.3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 x14ac:dyDescent="0.3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 x14ac:dyDescent="0.3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 x14ac:dyDescent="0.3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 x14ac:dyDescent="0.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 x14ac:dyDescent="0.3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 x14ac:dyDescent="0.3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 x14ac:dyDescent="0.3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 x14ac:dyDescent="0.3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 x14ac:dyDescent="0.3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 x14ac:dyDescent="0.3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 x14ac:dyDescent="0.3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 x14ac:dyDescent="0.3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 x14ac:dyDescent="0.3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 x14ac:dyDescent="0.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 x14ac:dyDescent="0.3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 x14ac:dyDescent="0.3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 x14ac:dyDescent="0.3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 x14ac:dyDescent="0.3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 x14ac:dyDescent="0.3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 x14ac:dyDescent="0.3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 x14ac:dyDescent="0.3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 x14ac:dyDescent="0.3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 x14ac:dyDescent="0.3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 x14ac:dyDescent="0.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 x14ac:dyDescent="0.3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 x14ac:dyDescent="0.3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 x14ac:dyDescent="0.3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 x14ac:dyDescent="0.3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 x14ac:dyDescent="0.3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 x14ac:dyDescent="0.3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 x14ac:dyDescent="0.3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 x14ac:dyDescent="0.3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 x14ac:dyDescent="0.3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 x14ac:dyDescent="0.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 x14ac:dyDescent="0.3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 x14ac:dyDescent="0.3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 x14ac:dyDescent="0.3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 x14ac:dyDescent="0.3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 x14ac:dyDescent="0.3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 x14ac:dyDescent="0.3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 x14ac:dyDescent="0.3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 x14ac:dyDescent="0.3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 x14ac:dyDescent="0.3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 x14ac:dyDescent="0.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 x14ac:dyDescent="0.3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 x14ac:dyDescent="0.3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 x14ac:dyDescent="0.3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 x14ac:dyDescent="0.3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 x14ac:dyDescent="0.3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 x14ac:dyDescent="0.3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 x14ac:dyDescent="0.3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 x14ac:dyDescent="0.3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 x14ac:dyDescent="0.3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 x14ac:dyDescent="0.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 x14ac:dyDescent="0.3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 x14ac:dyDescent="0.3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 x14ac:dyDescent="0.3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 x14ac:dyDescent="0.3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 x14ac:dyDescent="0.3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 x14ac:dyDescent="0.3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 x14ac:dyDescent="0.3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 x14ac:dyDescent="0.3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 x14ac:dyDescent="0.3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 x14ac:dyDescent="0.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 x14ac:dyDescent="0.3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 x14ac:dyDescent="0.3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 x14ac:dyDescent="0.3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 x14ac:dyDescent="0.3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 x14ac:dyDescent="0.3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 x14ac:dyDescent="0.3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 x14ac:dyDescent="0.3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 x14ac:dyDescent="0.3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 x14ac:dyDescent="0.3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 x14ac:dyDescent="0.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 x14ac:dyDescent="0.3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 x14ac:dyDescent="0.3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 x14ac:dyDescent="0.3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 x14ac:dyDescent="0.3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 x14ac:dyDescent="0.3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 x14ac:dyDescent="0.3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 x14ac:dyDescent="0.3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 x14ac:dyDescent="0.3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3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 x14ac:dyDescent="0.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 x14ac:dyDescent="0.3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 x14ac:dyDescent="0.3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 x14ac:dyDescent="0.3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 x14ac:dyDescent="0.3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 x14ac:dyDescent="0.3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 x14ac:dyDescent="0.3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 x14ac:dyDescent="0.3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 x14ac:dyDescent="0.3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 x14ac:dyDescent="0.3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 x14ac:dyDescent="0.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 x14ac:dyDescent="0.3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 x14ac:dyDescent="0.3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 x14ac:dyDescent="0.3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 x14ac:dyDescent="0.3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 x14ac:dyDescent="0.3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 x14ac:dyDescent="0.3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 x14ac:dyDescent="0.3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 x14ac:dyDescent="0.3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 x14ac:dyDescent="0.3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 x14ac:dyDescent="0.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 x14ac:dyDescent="0.3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 x14ac:dyDescent="0.3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 x14ac:dyDescent="0.3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 x14ac:dyDescent="0.3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 x14ac:dyDescent="0.3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 x14ac:dyDescent="0.3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 x14ac:dyDescent="0.3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 x14ac:dyDescent="0.3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 x14ac:dyDescent="0.3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 x14ac:dyDescent="0.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 x14ac:dyDescent="0.3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 x14ac:dyDescent="0.3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 x14ac:dyDescent="0.3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 x14ac:dyDescent="0.3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 x14ac:dyDescent="0.3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 x14ac:dyDescent="0.3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 x14ac:dyDescent="0.3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 x14ac:dyDescent="0.3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 x14ac:dyDescent="0.3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 x14ac:dyDescent="0.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 x14ac:dyDescent="0.3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 x14ac:dyDescent="0.3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 x14ac:dyDescent="0.3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 x14ac:dyDescent="0.3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 x14ac:dyDescent="0.3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 x14ac:dyDescent="0.3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 x14ac:dyDescent="0.3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 x14ac:dyDescent="0.3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 x14ac:dyDescent="0.3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 x14ac:dyDescent="0.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 x14ac:dyDescent="0.3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 x14ac:dyDescent="0.3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 x14ac:dyDescent="0.3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 x14ac:dyDescent="0.3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 x14ac:dyDescent="0.3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 x14ac:dyDescent="0.3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 x14ac:dyDescent="0.3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 x14ac:dyDescent="0.3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 x14ac:dyDescent="0.3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 x14ac:dyDescent="0.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 x14ac:dyDescent="0.3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 x14ac:dyDescent="0.3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 x14ac:dyDescent="0.3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 x14ac:dyDescent="0.3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 x14ac:dyDescent="0.3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 x14ac:dyDescent="0.3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 x14ac:dyDescent="0.3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 x14ac:dyDescent="0.3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 x14ac:dyDescent="0.3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 x14ac:dyDescent="0.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 x14ac:dyDescent="0.3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 x14ac:dyDescent="0.3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 x14ac:dyDescent="0.3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 x14ac:dyDescent="0.3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 x14ac:dyDescent="0.3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 x14ac:dyDescent="0.3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 x14ac:dyDescent="0.3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 x14ac:dyDescent="0.3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 x14ac:dyDescent="0.3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 x14ac:dyDescent="0.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 x14ac:dyDescent="0.3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 x14ac:dyDescent="0.3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3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 x14ac:dyDescent="0.3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 x14ac:dyDescent="0.3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 x14ac:dyDescent="0.3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 x14ac:dyDescent="0.3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 x14ac:dyDescent="0.3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 x14ac:dyDescent="0.3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 x14ac:dyDescent="0.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 x14ac:dyDescent="0.3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 x14ac:dyDescent="0.3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 x14ac:dyDescent="0.3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 x14ac:dyDescent="0.3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 x14ac:dyDescent="0.3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 x14ac:dyDescent="0.3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 x14ac:dyDescent="0.3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 x14ac:dyDescent="0.3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 x14ac:dyDescent="0.3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 x14ac:dyDescent="0.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 x14ac:dyDescent="0.3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 x14ac:dyDescent="0.3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 x14ac:dyDescent="0.3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 x14ac:dyDescent="0.3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 x14ac:dyDescent="0.3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 x14ac:dyDescent="0.3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 x14ac:dyDescent="0.3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 x14ac:dyDescent="0.3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 x14ac:dyDescent="0.3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 x14ac:dyDescent="0.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 x14ac:dyDescent="0.3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 x14ac:dyDescent="0.3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 x14ac:dyDescent="0.3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 x14ac:dyDescent="0.3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 x14ac:dyDescent="0.3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 x14ac:dyDescent="0.3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 x14ac:dyDescent="0.3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 x14ac:dyDescent="0.3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 x14ac:dyDescent="0.3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 x14ac:dyDescent="0.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 x14ac:dyDescent="0.3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 x14ac:dyDescent="0.3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 x14ac:dyDescent="0.3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 x14ac:dyDescent="0.3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 x14ac:dyDescent="0.3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 x14ac:dyDescent="0.3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 x14ac:dyDescent="0.3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 x14ac:dyDescent="0.3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 x14ac:dyDescent="0.3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 x14ac:dyDescent="0.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3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3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3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 x14ac:dyDescent="0.3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 x14ac:dyDescent="0.3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 x14ac:dyDescent="0.3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</sheetData>
  <mergeCells count="39">
    <mergeCell ref="F73:H73"/>
    <mergeCell ref="A1:H1"/>
    <mergeCell ref="A2:H2"/>
    <mergeCell ref="A3:H3"/>
    <mergeCell ref="A6:H6"/>
    <mergeCell ref="A7:H7"/>
    <mergeCell ref="A8:H8"/>
    <mergeCell ref="A9:H9"/>
    <mergeCell ref="A15:A18"/>
    <mergeCell ref="B15:H15"/>
    <mergeCell ref="D16:G16"/>
    <mergeCell ref="F72:H72"/>
    <mergeCell ref="D98:E98"/>
    <mergeCell ref="G98:H98"/>
    <mergeCell ref="F74:H74"/>
    <mergeCell ref="F79:H79"/>
    <mergeCell ref="F80:H80"/>
    <mergeCell ref="F81:H81"/>
    <mergeCell ref="A87:K87"/>
    <mergeCell ref="A88:K88"/>
    <mergeCell ref="A91:K91"/>
    <mergeCell ref="A92:K92"/>
    <mergeCell ref="A93:K93"/>
    <mergeCell ref="A94:K94"/>
    <mergeCell ref="B97:K97"/>
    <mergeCell ref="A130:C130"/>
    <mergeCell ref="G130:K130"/>
    <mergeCell ref="A131:C131"/>
    <mergeCell ref="G131:K131"/>
    <mergeCell ref="A132:C132"/>
    <mergeCell ref="G132:K132"/>
    <mergeCell ref="A137:C137"/>
    <mergeCell ref="G137:K137"/>
    <mergeCell ref="A133:C133"/>
    <mergeCell ref="G133:I133"/>
    <mergeCell ref="G134:I134"/>
    <mergeCell ref="G135:I135"/>
    <mergeCell ref="A136:C136"/>
    <mergeCell ref="G136:K13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620F-D533-405F-9EDE-DB1D5D3D9EE3}">
  <dimension ref="A1:H52"/>
  <sheetViews>
    <sheetView workbookViewId="0">
      <selection activeCell="B10" sqref="B10:C10"/>
    </sheetView>
  </sheetViews>
  <sheetFormatPr defaultRowHeight="13.2" x14ac:dyDescent="0.25"/>
  <cols>
    <col min="1" max="1" width="69.5546875" customWidth="1"/>
    <col min="2" max="2" width="32.88671875" customWidth="1"/>
    <col min="3" max="3" width="30.6640625" customWidth="1"/>
    <col min="7" max="7" width="13.88671875" style="88" bestFit="1" customWidth="1"/>
  </cols>
  <sheetData>
    <row r="1" spans="1:8" ht="15.75" customHeight="1" x14ac:dyDescent="0.3">
      <c r="A1" s="397"/>
      <c r="B1" s="397"/>
      <c r="C1" s="397"/>
      <c r="D1" s="397"/>
      <c r="E1" s="397"/>
      <c r="F1" s="397"/>
      <c r="G1" s="397"/>
      <c r="H1" s="397"/>
    </row>
    <row r="2" spans="1:8" s="68" customFormat="1" ht="15.75" customHeight="1" x14ac:dyDescent="0.3">
      <c r="A2" s="397" t="s">
        <v>0</v>
      </c>
      <c r="B2" s="397"/>
      <c r="C2" s="397"/>
      <c r="D2" s="66"/>
      <c r="E2" s="66"/>
      <c r="F2" s="67"/>
      <c r="G2" s="67"/>
    </row>
    <row r="3" spans="1:8" s="68" customFormat="1" ht="15.75" customHeight="1" x14ac:dyDescent="0.3">
      <c r="A3" s="397" t="s">
        <v>43</v>
      </c>
      <c r="B3" s="397"/>
      <c r="C3" s="397"/>
      <c r="D3"/>
      <c r="E3"/>
      <c r="F3" s="67"/>
      <c r="G3" s="67"/>
    </row>
    <row r="4" spans="1:8" s="68" customFormat="1" ht="15.75" customHeight="1" x14ac:dyDescent="0.3">
      <c r="A4" s="67"/>
      <c r="B4" s="67"/>
      <c r="C4" s="67"/>
      <c r="D4" s="67"/>
      <c r="E4" s="67"/>
      <c r="F4" s="67"/>
      <c r="G4" s="67"/>
    </row>
    <row r="5" spans="1:8" s="69" customFormat="1" ht="15.6" x14ac:dyDescent="0.3">
      <c r="A5" s="406" t="s">
        <v>96</v>
      </c>
      <c r="B5" s="406"/>
      <c r="C5" s="406"/>
      <c r="G5" s="70"/>
    </row>
    <row r="6" spans="1:8" s="71" customFormat="1" ht="15.6" x14ac:dyDescent="0.3">
      <c r="A6" s="407" t="s">
        <v>97</v>
      </c>
      <c r="B6" s="407"/>
      <c r="C6" s="407"/>
      <c r="G6" s="72"/>
    </row>
    <row r="7" spans="1:8" s="71" customFormat="1" ht="15.6" x14ac:dyDescent="0.3">
      <c r="A7" s="73" t="s">
        <v>98</v>
      </c>
      <c r="G7" s="72"/>
    </row>
    <row r="8" spans="1:8" s="76" customFormat="1" ht="19.5" customHeight="1" x14ac:dyDescent="0.25">
      <c r="A8" s="74" t="s">
        <v>99</v>
      </c>
      <c r="B8" s="408" t="s">
        <v>100</v>
      </c>
      <c r="C8" s="409"/>
      <c r="G8" s="77"/>
    </row>
    <row r="9" spans="1:8" s="76" customFormat="1" ht="19.5" customHeight="1" x14ac:dyDescent="0.25">
      <c r="A9" s="78" t="s">
        <v>101</v>
      </c>
      <c r="B9" s="403">
        <v>88367925.420000002</v>
      </c>
      <c r="C9" s="404"/>
      <c r="G9" s="77"/>
    </row>
    <row r="10" spans="1:8" s="76" customFormat="1" ht="19.5" customHeight="1" x14ac:dyDescent="0.25">
      <c r="A10" s="74" t="s">
        <v>102</v>
      </c>
      <c r="B10" s="403">
        <f>B9</f>
        <v>88367925.420000002</v>
      </c>
      <c r="C10" s="404"/>
      <c r="G10" s="77"/>
    </row>
    <row r="11" spans="1:8" s="76" customFormat="1" ht="9" customHeight="1" x14ac:dyDescent="0.25">
      <c r="A11" s="79"/>
      <c r="B11" s="80"/>
      <c r="C11" s="80"/>
      <c r="G11" s="77"/>
    </row>
    <row r="12" spans="1:8" s="76" customFormat="1" ht="19.5" customHeight="1" x14ac:dyDescent="0.25">
      <c r="A12" s="81"/>
      <c r="B12" s="75" t="s">
        <v>103</v>
      </c>
      <c r="C12" s="82" t="s">
        <v>104</v>
      </c>
      <c r="G12" s="77"/>
    </row>
    <row r="13" spans="1:8" s="76" customFormat="1" ht="22.5" customHeight="1" x14ac:dyDescent="0.25">
      <c r="A13" s="83" t="s">
        <v>105</v>
      </c>
      <c r="B13" s="84">
        <v>26233606.130000003</v>
      </c>
      <c r="C13" s="85">
        <f>B13/B9*100</f>
        <v>29.686796431301804</v>
      </c>
      <c r="G13" s="77"/>
    </row>
    <row r="14" spans="1:8" ht="19.5" customHeight="1" x14ac:dyDescent="0.25">
      <c r="A14" s="86" t="s">
        <v>106</v>
      </c>
      <c r="B14" s="87">
        <f>B9*54%</f>
        <v>47718679.726800002</v>
      </c>
      <c r="C14" s="87">
        <v>54</v>
      </c>
    </row>
    <row r="15" spans="1:8" ht="19.5" customHeight="1" x14ac:dyDescent="0.25">
      <c r="A15" s="86" t="s">
        <v>107</v>
      </c>
      <c r="B15" s="87">
        <f>B9*51.3%</f>
        <v>45332745.740460001</v>
      </c>
      <c r="C15" s="87">
        <v>51.3</v>
      </c>
    </row>
    <row r="16" spans="1:8" ht="19.5" customHeight="1" x14ac:dyDescent="0.25">
      <c r="A16" s="86" t="s">
        <v>108</v>
      </c>
      <c r="B16" s="87">
        <f>G31*51.3%</f>
        <v>0</v>
      </c>
      <c r="C16" s="87">
        <v>0</v>
      </c>
    </row>
    <row r="17" spans="1:7" ht="9" customHeight="1" x14ac:dyDescent="0.25">
      <c r="A17" s="89"/>
      <c r="B17" s="90"/>
      <c r="C17" s="90"/>
    </row>
    <row r="18" spans="1:7" s="76" customFormat="1" ht="19.5" customHeight="1" x14ac:dyDescent="0.25">
      <c r="A18" s="83" t="s">
        <v>109</v>
      </c>
      <c r="B18" s="91"/>
      <c r="C18" s="91"/>
      <c r="G18" s="77"/>
    </row>
    <row r="19" spans="1:7" ht="22.5" customHeight="1" x14ac:dyDescent="0.25">
      <c r="A19" s="92" t="s">
        <v>110</v>
      </c>
      <c r="B19" s="93">
        <v>0</v>
      </c>
      <c r="C19" s="93">
        <f>B19/B9*100</f>
        <v>0</v>
      </c>
    </row>
    <row r="20" spans="1:7" ht="19.5" customHeight="1" x14ac:dyDescent="0.25">
      <c r="A20" s="94" t="s">
        <v>111</v>
      </c>
      <c r="B20" s="87">
        <f>B9*120%</f>
        <v>106041510.50399999</v>
      </c>
      <c r="C20" s="95">
        <v>120</v>
      </c>
    </row>
    <row r="21" spans="1:7" ht="19.5" customHeight="1" x14ac:dyDescent="0.25">
      <c r="A21" s="86" t="s">
        <v>108</v>
      </c>
      <c r="B21" s="87">
        <f>G41*51.3%</f>
        <v>0</v>
      </c>
      <c r="C21" s="87">
        <v>0</v>
      </c>
    </row>
    <row r="22" spans="1:7" ht="9" customHeight="1" x14ac:dyDescent="0.25">
      <c r="A22" s="89"/>
      <c r="B22" s="90"/>
      <c r="C22" s="90"/>
    </row>
    <row r="23" spans="1:7" s="76" customFormat="1" ht="19.5" customHeight="1" x14ac:dyDescent="0.25">
      <c r="A23" s="81" t="s">
        <v>112</v>
      </c>
      <c r="B23" s="91"/>
      <c r="C23" s="91"/>
      <c r="G23" s="77"/>
    </row>
    <row r="24" spans="1:7" ht="22.5" customHeight="1" x14ac:dyDescent="0.25">
      <c r="A24" s="92" t="s">
        <v>113</v>
      </c>
      <c r="B24" s="93">
        <v>0</v>
      </c>
      <c r="C24" s="93">
        <f>B24/B9*100</f>
        <v>0</v>
      </c>
    </row>
    <row r="25" spans="1:7" ht="19.5" customHeight="1" x14ac:dyDescent="0.25">
      <c r="A25" s="94" t="s">
        <v>114</v>
      </c>
      <c r="B25" s="87">
        <f>B9*22%</f>
        <v>19440943.592399999</v>
      </c>
      <c r="C25" s="95">
        <v>22</v>
      </c>
    </row>
    <row r="26" spans="1:7" ht="19.5" customHeight="1" x14ac:dyDescent="0.25">
      <c r="A26" s="86" t="s">
        <v>108</v>
      </c>
      <c r="B26" s="87">
        <f>IFERROR(#REF!*51.3%,0)</f>
        <v>0</v>
      </c>
      <c r="C26" s="87">
        <v>0</v>
      </c>
    </row>
    <row r="27" spans="1:7" ht="9" customHeight="1" x14ac:dyDescent="0.25">
      <c r="A27" s="89"/>
      <c r="B27" s="90"/>
      <c r="C27" s="90"/>
    </row>
    <row r="28" spans="1:7" s="76" customFormat="1" ht="19.5" customHeight="1" x14ac:dyDescent="0.25">
      <c r="A28" s="81" t="s">
        <v>115</v>
      </c>
      <c r="B28" s="91"/>
      <c r="C28" s="91"/>
      <c r="G28" s="77"/>
    </row>
    <row r="29" spans="1:7" ht="22.5" customHeight="1" x14ac:dyDescent="0.25">
      <c r="A29" s="92" t="s">
        <v>116</v>
      </c>
      <c r="B29" s="93">
        <v>0</v>
      </c>
      <c r="C29" s="93">
        <f>B29/B9*100</f>
        <v>0</v>
      </c>
    </row>
    <row r="30" spans="1:7" ht="19.5" customHeight="1" x14ac:dyDescent="0.25">
      <c r="A30" s="94" t="s">
        <v>117</v>
      </c>
      <c r="B30" s="87">
        <f>B9*16%</f>
        <v>14138868.067200001</v>
      </c>
      <c r="C30" s="95">
        <v>16</v>
      </c>
    </row>
    <row r="31" spans="1:7" ht="19.5" customHeight="1" x14ac:dyDescent="0.25">
      <c r="A31" s="86" t="s">
        <v>108</v>
      </c>
      <c r="B31" s="87">
        <f>IFERROR(#REF!*51.3%,0)</f>
        <v>0</v>
      </c>
      <c r="C31" s="87">
        <v>0</v>
      </c>
    </row>
    <row r="32" spans="1:7" ht="9" customHeight="1" x14ac:dyDescent="0.25">
      <c r="A32" s="89"/>
      <c r="B32" s="90"/>
      <c r="C32" s="90"/>
    </row>
    <row r="33" spans="1:7" s="71" customFormat="1" ht="19.5" customHeight="1" x14ac:dyDescent="0.3">
      <c r="A33" s="81" t="s">
        <v>118</v>
      </c>
      <c r="B33" s="91"/>
      <c r="C33" s="91"/>
      <c r="G33" s="72"/>
    </row>
    <row r="34" spans="1:7" s="71" customFormat="1" ht="15.75" customHeight="1" x14ac:dyDescent="0.3">
      <c r="A34" s="92" t="s">
        <v>110</v>
      </c>
      <c r="B34" s="93">
        <v>0</v>
      </c>
      <c r="C34" s="93">
        <f>B34/B9*100</f>
        <v>0</v>
      </c>
      <c r="G34" s="72"/>
    </row>
    <row r="35" spans="1:7" s="71" customFormat="1" ht="15" customHeight="1" x14ac:dyDescent="0.3">
      <c r="A35" s="94" t="s">
        <v>119</v>
      </c>
      <c r="B35" s="87">
        <f>B9*7%</f>
        <v>6185754.7794000003</v>
      </c>
      <c r="C35" s="95">
        <v>7</v>
      </c>
      <c r="G35" s="72"/>
    </row>
    <row r="36" spans="1:7" s="71" customFormat="1" ht="15" customHeight="1" x14ac:dyDescent="0.3">
      <c r="A36" s="86" t="s">
        <v>108</v>
      </c>
      <c r="B36" s="87">
        <f>IFERROR(#REF!*51.3%,0)</f>
        <v>0</v>
      </c>
      <c r="C36" s="87">
        <v>0</v>
      </c>
      <c r="G36" s="72"/>
    </row>
    <row r="37" spans="1:7" s="71" customFormat="1" ht="12.75" customHeight="1" x14ac:dyDescent="0.3">
      <c r="A37"/>
      <c r="B37"/>
      <c r="C37"/>
      <c r="G37" s="72"/>
    </row>
    <row r="38" spans="1:7" s="71" customFormat="1" ht="12.75" customHeight="1" x14ac:dyDescent="0.3">
      <c r="A38"/>
      <c r="B38"/>
      <c r="C38"/>
      <c r="G38" s="72"/>
    </row>
    <row r="39" spans="1:7" s="71" customFormat="1" ht="12.75" customHeight="1" x14ac:dyDescent="0.3">
      <c r="A39" s="96" t="s">
        <v>21</v>
      </c>
      <c r="B39" s="405" t="s">
        <v>22</v>
      </c>
      <c r="C39" s="405"/>
      <c r="G39" s="72"/>
    </row>
    <row r="40" spans="1:7" s="71" customFormat="1" ht="12.75" customHeight="1" x14ac:dyDescent="0.3">
      <c r="A40" s="96" t="s">
        <v>23</v>
      </c>
      <c r="B40" s="405" t="s">
        <v>24</v>
      </c>
      <c r="C40" s="405"/>
      <c r="G40" s="72"/>
    </row>
    <row r="41" spans="1:7" s="71" customFormat="1" ht="12.75" customHeight="1" x14ac:dyDescent="0.3">
      <c r="A41" s="97"/>
      <c r="B41" s="405" t="s">
        <v>25</v>
      </c>
      <c r="C41" s="405"/>
      <c r="G41" s="72"/>
    </row>
    <row r="42" spans="1:7" x14ac:dyDescent="0.25">
      <c r="A42" s="98"/>
      <c r="B42" s="402"/>
      <c r="C42" s="402"/>
    </row>
    <row r="43" spans="1:7" x14ac:dyDescent="0.25">
      <c r="A43" s="98"/>
      <c r="B43" s="402"/>
      <c r="C43" s="402"/>
    </row>
    <row r="44" spans="1:7" x14ac:dyDescent="0.25">
      <c r="A44" s="98"/>
      <c r="B44" s="402"/>
      <c r="C44" s="402"/>
    </row>
    <row r="45" spans="1:7" x14ac:dyDescent="0.25">
      <c r="A45" s="98" t="s">
        <v>26</v>
      </c>
      <c r="B45" s="402" t="s">
        <v>27</v>
      </c>
      <c r="C45" s="402"/>
    </row>
    <row r="46" spans="1:7" x14ac:dyDescent="0.25">
      <c r="A46" s="98" t="s">
        <v>28</v>
      </c>
      <c r="B46" s="402" t="s">
        <v>29</v>
      </c>
      <c r="C46" s="402"/>
    </row>
    <row r="47" spans="1:7" x14ac:dyDescent="0.25">
      <c r="A47" s="98"/>
      <c r="B47" s="401"/>
      <c r="C47" s="401"/>
    </row>
    <row r="48" spans="1:7" x14ac:dyDescent="0.25">
      <c r="B48" s="401"/>
      <c r="C48" s="401"/>
    </row>
    <row r="49" spans="2:3" x14ac:dyDescent="0.25">
      <c r="B49" s="401"/>
      <c r="C49" s="401"/>
    </row>
    <row r="50" spans="2:3" x14ac:dyDescent="0.25">
      <c r="B50" s="401"/>
      <c r="C50" s="401"/>
    </row>
    <row r="51" spans="2:3" x14ac:dyDescent="0.25">
      <c r="B51" s="401"/>
      <c r="C51" s="401"/>
    </row>
    <row r="52" spans="2:3" x14ac:dyDescent="0.25">
      <c r="B52" s="401"/>
      <c r="C52" s="401"/>
    </row>
  </sheetData>
  <mergeCells count="22">
    <mergeCell ref="B42:C42"/>
    <mergeCell ref="A1:H1"/>
    <mergeCell ref="A2:C2"/>
    <mergeCell ref="A3:C3"/>
    <mergeCell ref="A5:C5"/>
    <mergeCell ref="A6:C6"/>
    <mergeCell ref="B8:C8"/>
    <mergeCell ref="B9:C9"/>
    <mergeCell ref="B10:C10"/>
    <mergeCell ref="B39:C39"/>
    <mergeCell ref="B40:C40"/>
    <mergeCell ref="B41:C41"/>
    <mergeCell ref="B49:C49"/>
    <mergeCell ref="B50:C50"/>
    <mergeCell ref="B51:C51"/>
    <mergeCell ref="B52:C52"/>
    <mergeCell ref="B43:C43"/>
    <mergeCell ref="B44:C44"/>
    <mergeCell ref="B45:C45"/>
    <mergeCell ref="B46:C46"/>
    <mergeCell ref="B47:C47"/>
    <mergeCell ref="B48:C48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2:R1009"/>
  <sheetViews>
    <sheetView zoomScale="110" zoomScaleNormal="110" zoomScaleSheetLayoutView="140" workbookViewId="0">
      <pane xSplit="1" ySplit="11" topLeftCell="B12" activePane="bottomRight" state="frozen"/>
      <selection pane="topRight" activeCell="B1" sqref="B1"/>
      <selection pane="bottomLeft" activeCell="A6" sqref="A6"/>
      <selection pane="bottomRight" activeCell="A5" sqref="A5:N5"/>
    </sheetView>
  </sheetViews>
  <sheetFormatPr defaultColWidth="14.44140625" defaultRowHeight="15" customHeight="1" x14ac:dyDescent="0.25"/>
  <cols>
    <col min="1" max="1" width="17.33203125" style="3" customWidth="1"/>
    <col min="2" max="14" width="12.6640625" style="3" customWidth="1"/>
    <col min="15" max="15" width="8.6640625" style="3" customWidth="1"/>
    <col min="16" max="16" width="13.44140625" style="3" customWidth="1"/>
    <col min="17" max="17" width="11.88671875" style="3" customWidth="1"/>
    <col min="18" max="18" width="13.44140625" style="3" customWidth="1"/>
    <col min="19" max="26" width="8.6640625" style="3" customWidth="1"/>
    <col min="27" max="16384" width="14.44140625" style="3"/>
  </cols>
  <sheetData>
    <row r="2" spans="1:17" ht="15" customHeight="1" x14ac:dyDescent="0.25">
      <c r="A2" s="418" t="s">
        <v>0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</row>
    <row r="3" spans="1:17" ht="15" customHeight="1" x14ac:dyDescent="0.25">
      <c r="A3" s="419" t="s">
        <v>1</v>
      </c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</row>
    <row r="4" spans="1:17" ht="12.75" customHeight="1" x14ac:dyDescent="0.25">
      <c r="A4" s="420" t="s">
        <v>2</v>
      </c>
      <c r="B4" s="417"/>
      <c r="C4" s="417"/>
      <c r="D4" s="417"/>
      <c r="E4" s="417"/>
      <c r="F4" s="417"/>
      <c r="G4" s="417"/>
      <c r="H4" s="417"/>
      <c r="I4" s="417"/>
      <c r="J4" s="417"/>
      <c r="K4" s="417"/>
      <c r="L4" s="417"/>
      <c r="M4" s="417"/>
      <c r="N4" s="417"/>
    </row>
    <row r="5" spans="1:17" ht="12.75" customHeight="1" x14ac:dyDescent="0.25">
      <c r="A5" s="416" t="s">
        <v>20</v>
      </c>
      <c r="B5" s="417"/>
      <c r="C5" s="417"/>
      <c r="D5" s="417"/>
      <c r="E5" s="417"/>
      <c r="F5" s="417"/>
      <c r="G5" s="417"/>
      <c r="H5" s="417"/>
      <c r="I5" s="417"/>
      <c r="J5" s="417"/>
      <c r="K5" s="417"/>
      <c r="L5" s="417"/>
      <c r="M5" s="417"/>
      <c r="N5" s="417"/>
    </row>
    <row r="6" spans="1:17" ht="12.75" customHeight="1" x14ac:dyDescent="0.25">
      <c r="A6" s="420" t="s">
        <v>3</v>
      </c>
      <c r="B6" s="417"/>
      <c r="C6" s="417"/>
      <c r="D6" s="417"/>
      <c r="E6" s="417"/>
      <c r="F6" s="417"/>
      <c r="G6" s="417"/>
      <c r="H6" s="417"/>
      <c r="I6" s="417"/>
      <c r="J6" s="417"/>
      <c r="K6" s="417"/>
      <c r="L6" s="417"/>
      <c r="M6" s="417"/>
      <c r="N6" s="417"/>
    </row>
    <row r="7" spans="1:17" ht="12.75" customHeight="1" x14ac:dyDescent="0.25">
      <c r="A7" s="416" t="s">
        <v>42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</row>
    <row r="8" spans="1:17" ht="12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7" ht="12.7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2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7" ht="12.75" customHeight="1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7" ht="12.75" customHeight="1" x14ac:dyDescent="0.25">
      <c r="A12" s="422" t="s">
        <v>5</v>
      </c>
      <c r="B12" s="414" t="s">
        <v>30</v>
      </c>
      <c r="C12" s="414" t="s">
        <v>31</v>
      </c>
      <c r="D12" s="414" t="s">
        <v>32</v>
      </c>
      <c r="E12" s="414" t="s">
        <v>33</v>
      </c>
      <c r="F12" s="414" t="s">
        <v>34</v>
      </c>
      <c r="G12" s="414" t="s">
        <v>35</v>
      </c>
      <c r="H12" s="414" t="s">
        <v>36</v>
      </c>
      <c r="I12" s="414" t="s">
        <v>37</v>
      </c>
      <c r="J12" s="414" t="s">
        <v>38</v>
      </c>
      <c r="K12" s="414" t="s">
        <v>39</v>
      </c>
      <c r="L12" s="414" t="s">
        <v>41</v>
      </c>
      <c r="M12" s="414" t="s">
        <v>40</v>
      </c>
      <c r="N12" s="424" t="s">
        <v>6</v>
      </c>
    </row>
    <row r="13" spans="1:17" ht="12.75" customHeight="1" x14ac:dyDescent="0.25">
      <c r="A13" s="423"/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5"/>
      <c r="N13" s="425"/>
    </row>
    <row r="14" spans="1:17" ht="12.75" customHeight="1" x14ac:dyDescent="0.25">
      <c r="A14" s="6" t="s">
        <v>7</v>
      </c>
      <c r="B14" s="7">
        <v>1475620.2</v>
      </c>
      <c r="C14" s="7">
        <v>1485674.57</v>
      </c>
      <c r="D14" s="7">
        <v>1604409.16</v>
      </c>
      <c r="E14" s="7">
        <v>2457577.73</v>
      </c>
      <c r="F14" s="7">
        <v>1680412.94</v>
      </c>
      <c r="G14" s="7">
        <v>1483744.65</v>
      </c>
      <c r="H14" s="7">
        <v>1576213.25</v>
      </c>
      <c r="I14" s="7">
        <v>2066912.35</v>
      </c>
      <c r="J14" s="7">
        <v>1450690.97</v>
      </c>
      <c r="K14" s="7">
        <v>1716773.84</v>
      </c>
      <c r="L14" s="7">
        <v>1560391.78</v>
      </c>
      <c r="M14" s="7">
        <v>1557768.1</v>
      </c>
      <c r="N14" s="7">
        <f t="shared" ref="N14:N28" si="0">SUM(B14:M14)</f>
        <v>20116189.540000003</v>
      </c>
      <c r="P14" s="8"/>
    </row>
    <row r="15" spans="1:17" ht="12.75" customHeight="1" x14ac:dyDescent="0.25">
      <c r="A15" s="6" t="s">
        <v>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f t="shared" si="0"/>
        <v>0</v>
      </c>
    </row>
    <row r="16" spans="1:17" ht="12.75" customHeight="1" x14ac:dyDescent="0.25">
      <c r="A16" s="6" t="s">
        <v>9</v>
      </c>
      <c r="B16" s="24">
        <f>36379.84+166703.11</f>
        <v>203082.94999999998</v>
      </c>
      <c r="C16" s="24">
        <f>37936.09+168457.03</f>
        <v>206393.12</v>
      </c>
      <c r="D16" s="24">
        <v>206758.37</v>
      </c>
      <c r="E16" s="24">
        <v>611712.34</v>
      </c>
      <c r="F16" s="24">
        <v>0</v>
      </c>
      <c r="G16" s="24">
        <v>208274.38999999998</v>
      </c>
      <c r="H16" s="24">
        <f>37046.91+168903.13</f>
        <v>205950.04</v>
      </c>
      <c r="I16" s="24">
        <f>37832.74+169334.05</f>
        <v>207166.78999999998</v>
      </c>
      <c r="J16" s="24">
        <v>207192.9</v>
      </c>
      <c r="K16" s="24">
        <v>207266.93</v>
      </c>
      <c r="L16" s="24">
        <f>39986.73+176999.96</f>
        <v>216986.69</v>
      </c>
      <c r="M16" s="24">
        <f>42332.13+245589.59</f>
        <v>287921.71999999997</v>
      </c>
      <c r="N16" s="7">
        <f t="shared" si="0"/>
        <v>2768706.2399999993</v>
      </c>
      <c r="P16" s="8"/>
      <c r="Q16" s="10"/>
    </row>
    <row r="17" spans="1:17" ht="12.75" customHeight="1" x14ac:dyDescent="0.25">
      <c r="A17" s="6" t="s">
        <v>10</v>
      </c>
      <c r="B17" s="24">
        <f>45285.01+4086.07</f>
        <v>49371.08</v>
      </c>
      <c r="C17" s="24">
        <f>45285.01+4086.07</f>
        <v>49371.08</v>
      </c>
      <c r="D17" s="24">
        <v>49371.08</v>
      </c>
      <c r="E17" s="24">
        <v>98742.16</v>
      </c>
      <c r="F17" s="24">
        <v>49371.08</v>
      </c>
      <c r="G17" s="24">
        <v>49371.08</v>
      </c>
      <c r="H17" s="24">
        <f>45285.01+4086.07</f>
        <v>49371.08</v>
      </c>
      <c r="I17" s="24">
        <f>45285.01+4086.07</f>
        <v>49371.08</v>
      </c>
      <c r="J17" s="24">
        <v>49371.08</v>
      </c>
      <c r="K17" s="24">
        <v>52002.51</v>
      </c>
      <c r="L17" s="24">
        <f>44140.73+4303.85</f>
        <v>48444.58</v>
      </c>
      <c r="M17" s="24">
        <f>49377.12+4303.85</f>
        <v>53680.97</v>
      </c>
      <c r="N17" s="7">
        <f t="shared" si="0"/>
        <v>647838.86</v>
      </c>
      <c r="P17" s="8"/>
      <c r="Q17" s="10"/>
    </row>
    <row r="18" spans="1:17" ht="12.75" customHeight="1" x14ac:dyDescent="0.25">
      <c r="A18" s="6" t="s">
        <v>11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7">
        <f t="shared" si="0"/>
        <v>0</v>
      </c>
      <c r="P18" s="8"/>
      <c r="Q18" s="10"/>
    </row>
    <row r="19" spans="1:17" ht="12.75" customHeight="1" x14ac:dyDescent="0.25">
      <c r="A19" s="6" t="s">
        <v>12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7">
        <f t="shared" si="0"/>
        <v>0</v>
      </c>
      <c r="Q19" s="10"/>
    </row>
    <row r="20" spans="1:17" ht="12.75" customHeight="1" x14ac:dyDescent="0.25">
      <c r="A20" s="6" t="s">
        <v>13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7">
        <f t="shared" si="0"/>
        <v>0</v>
      </c>
      <c r="Q20" s="10"/>
    </row>
    <row r="21" spans="1:17" ht="12.75" customHeight="1" x14ac:dyDescent="0.25">
      <c r="A21" s="6" t="s">
        <v>14</v>
      </c>
      <c r="B21" s="25">
        <f>211045.18+11519.7</f>
        <v>222564.88</v>
      </c>
      <c r="C21" s="25">
        <f>185279.19+18545.18</f>
        <v>203824.37</v>
      </c>
      <c r="D21" s="25">
        <v>246697.77</v>
      </c>
      <c r="E21" s="25">
        <v>301541.59999999998</v>
      </c>
      <c r="F21" s="25">
        <v>190507.78</v>
      </c>
      <c r="G21" s="25">
        <v>227098.28999999998</v>
      </c>
      <c r="H21" s="25">
        <f>271112.43+5024.89</f>
        <v>276137.32</v>
      </c>
      <c r="I21" s="25">
        <f>242861.24+20082.39</f>
        <v>262943.63</v>
      </c>
      <c r="J21" s="25">
        <v>212464.45</v>
      </c>
      <c r="K21" s="25">
        <v>287416.7</v>
      </c>
      <c r="L21" s="25">
        <f>222841.89+479.47</f>
        <v>223321.36000000002</v>
      </c>
      <c r="M21" s="25">
        <f>211499.3+0</f>
        <v>211499.3</v>
      </c>
      <c r="N21" s="7">
        <f t="shared" si="0"/>
        <v>2866017.45</v>
      </c>
      <c r="P21" s="11"/>
      <c r="Q21" s="10"/>
    </row>
    <row r="22" spans="1:17" ht="12.75" customHeight="1" x14ac:dyDescent="0.25">
      <c r="A22" s="12" t="s">
        <v>15</v>
      </c>
      <c r="B22" s="13">
        <f t="shared" ref="B22:E22" si="1">SUM(B14:B21)</f>
        <v>1950639.1099999999</v>
      </c>
      <c r="C22" s="13">
        <f t="shared" si="1"/>
        <v>1945263.1400000001</v>
      </c>
      <c r="D22" s="13">
        <f t="shared" si="1"/>
        <v>2107236.38</v>
      </c>
      <c r="E22" s="13">
        <f t="shared" si="1"/>
        <v>3469573.83</v>
      </c>
      <c r="F22" s="13">
        <f t="shared" ref="F22" si="2">SUM(F14:F21)</f>
        <v>1920291.8</v>
      </c>
      <c r="G22" s="13">
        <f>SUM(G14:G21)</f>
        <v>1968488.41</v>
      </c>
      <c r="H22" s="13">
        <f t="shared" ref="H22:I22" si="3">SUM(H14:H21)</f>
        <v>2107671.69</v>
      </c>
      <c r="I22" s="13">
        <f t="shared" si="3"/>
        <v>2586393.85</v>
      </c>
      <c r="J22" s="13">
        <f t="shared" ref="J22:K22" si="4">SUM(J14:J21)</f>
        <v>1919719.4</v>
      </c>
      <c r="K22" s="13">
        <f t="shared" si="4"/>
        <v>2263459.98</v>
      </c>
      <c r="L22" s="13">
        <f t="shared" ref="L22:M22" si="5">SUM(L14:L21)</f>
        <v>2049144.4100000001</v>
      </c>
      <c r="M22" s="13">
        <f t="shared" si="5"/>
        <v>2110870.09</v>
      </c>
      <c r="N22" s="13">
        <f t="shared" si="0"/>
        <v>26398752.09</v>
      </c>
      <c r="Q22" s="10"/>
    </row>
    <row r="23" spans="1:17" ht="12.75" customHeight="1" x14ac:dyDescent="0.25">
      <c r="A23" s="6" t="s">
        <v>16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f t="shared" si="0"/>
        <v>0</v>
      </c>
      <c r="Q23" s="10"/>
    </row>
    <row r="24" spans="1:17" ht="12.75" customHeight="1" x14ac:dyDescent="0.25">
      <c r="A24" s="6" t="s">
        <v>17</v>
      </c>
      <c r="B24" s="25">
        <v>11519.7</v>
      </c>
      <c r="C24" s="25">
        <v>18545.18</v>
      </c>
      <c r="D24" s="25">
        <v>16471.939999999999</v>
      </c>
      <c r="E24" s="25">
        <v>60119.72</v>
      </c>
      <c r="F24" s="25">
        <v>0</v>
      </c>
      <c r="G24" s="25">
        <v>19987.490000000002</v>
      </c>
      <c r="H24" s="25">
        <v>5024.8900000000003</v>
      </c>
      <c r="I24" s="25">
        <v>20082.39</v>
      </c>
      <c r="J24" s="25">
        <v>0</v>
      </c>
      <c r="K24" s="25">
        <v>12915.18</v>
      </c>
      <c r="L24" s="25">
        <v>479.47</v>
      </c>
      <c r="M24" s="25">
        <v>0</v>
      </c>
      <c r="N24" s="7">
        <f t="shared" si="0"/>
        <v>165145.96</v>
      </c>
      <c r="Q24" s="10"/>
    </row>
    <row r="25" spans="1:17" ht="12.75" customHeight="1" x14ac:dyDescent="0.25">
      <c r="A25" s="6" t="s">
        <v>18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f t="shared" si="0"/>
        <v>0</v>
      </c>
      <c r="P25" s="8"/>
      <c r="Q25" s="10"/>
    </row>
    <row r="26" spans="1:17" ht="12.75" customHeight="1" x14ac:dyDescent="0.25">
      <c r="A26" s="6" t="s">
        <v>19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f t="shared" si="0"/>
        <v>0</v>
      </c>
      <c r="Q26" s="10"/>
    </row>
    <row r="27" spans="1:17" ht="12.75" customHeight="1" x14ac:dyDescent="0.25">
      <c r="A27" s="12" t="s">
        <v>15</v>
      </c>
      <c r="B27" s="13">
        <f t="shared" ref="B27:E27" si="6">SUM(B23:B26)</f>
        <v>11519.7</v>
      </c>
      <c r="C27" s="13">
        <f t="shared" si="6"/>
        <v>18545.18</v>
      </c>
      <c r="D27" s="13">
        <f t="shared" si="6"/>
        <v>16471.939999999999</v>
      </c>
      <c r="E27" s="13">
        <f t="shared" si="6"/>
        <v>60119.72</v>
      </c>
      <c r="F27" s="13">
        <f>SUM(F23:F26)</f>
        <v>0</v>
      </c>
      <c r="G27" s="13">
        <f t="shared" ref="G27:I27" si="7">SUM(G23:G26)</f>
        <v>19987.490000000002</v>
      </c>
      <c r="H27" s="13">
        <f t="shared" si="7"/>
        <v>5024.8900000000003</v>
      </c>
      <c r="I27" s="13">
        <f t="shared" si="7"/>
        <v>20082.39</v>
      </c>
      <c r="J27" s="13">
        <f t="shared" ref="J27:K27" si="8">SUM(J23:J26)</f>
        <v>0</v>
      </c>
      <c r="K27" s="13">
        <f t="shared" si="8"/>
        <v>12915.18</v>
      </c>
      <c r="L27" s="13">
        <f t="shared" ref="L27:M27" si="9">SUM(L23:L26)</f>
        <v>479.47</v>
      </c>
      <c r="M27" s="13">
        <f t="shared" si="9"/>
        <v>0</v>
      </c>
      <c r="N27" s="7">
        <f t="shared" si="0"/>
        <v>165145.96</v>
      </c>
      <c r="Q27" s="10"/>
    </row>
    <row r="28" spans="1:17" ht="12.75" customHeight="1" x14ac:dyDescent="0.25">
      <c r="A28" s="14" t="s">
        <v>4</v>
      </c>
      <c r="B28" s="15">
        <f t="shared" ref="B28:E28" si="10">B22-B27</f>
        <v>1939119.41</v>
      </c>
      <c r="C28" s="15">
        <f t="shared" si="10"/>
        <v>1926717.9600000002</v>
      </c>
      <c r="D28" s="15">
        <f t="shared" si="10"/>
        <v>2090764.44</v>
      </c>
      <c r="E28" s="15">
        <f t="shared" si="10"/>
        <v>3409454.11</v>
      </c>
      <c r="F28" s="15">
        <f t="shared" ref="F28" si="11">F22-F27</f>
        <v>1920291.8</v>
      </c>
      <c r="G28" s="15">
        <f>G22-G27</f>
        <v>1948500.92</v>
      </c>
      <c r="H28" s="15">
        <f t="shared" ref="H28:I28" si="12">H22-H27</f>
        <v>2102646.7999999998</v>
      </c>
      <c r="I28" s="15">
        <f t="shared" si="12"/>
        <v>2566311.46</v>
      </c>
      <c r="J28" s="15">
        <f t="shared" ref="J28:K28" si="13">J22-J27</f>
        <v>1919719.4</v>
      </c>
      <c r="K28" s="15">
        <f t="shared" si="13"/>
        <v>2250544.7999999998</v>
      </c>
      <c r="L28" s="15">
        <f t="shared" ref="L28:M28" si="14">L22-L27</f>
        <v>2048664.9400000002</v>
      </c>
      <c r="M28" s="15">
        <f t="shared" si="14"/>
        <v>2110870.09</v>
      </c>
      <c r="N28" s="23">
        <f t="shared" si="0"/>
        <v>26233606.130000003</v>
      </c>
      <c r="Q28" s="10"/>
    </row>
    <row r="29" spans="1:17" ht="12.75" customHeight="1" x14ac:dyDescent="0.2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Q29" s="10"/>
    </row>
    <row r="30" spans="1:17" ht="12.75" customHeight="1" x14ac:dyDescent="0.25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Q30" s="10"/>
    </row>
    <row r="31" spans="1:17" ht="12.75" customHeight="1" x14ac:dyDescent="0.2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Q31" s="10"/>
    </row>
    <row r="32" spans="1:17" ht="12.75" customHeight="1" x14ac:dyDescent="0.25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Q32" s="10"/>
    </row>
    <row r="33" spans="1:18" ht="12.75" customHeight="1" x14ac:dyDescent="0.25">
      <c r="A33" s="4"/>
      <c r="B33" s="4"/>
      <c r="C33" s="4"/>
      <c r="D33" s="4"/>
      <c r="E33" s="4"/>
      <c r="F33" s="426" t="s">
        <v>22</v>
      </c>
      <c r="G33" s="426"/>
      <c r="H33" s="426"/>
      <c r="I33" s="426"/>
      <c r="J33" s="426"/>
      <c r="K33" s="426"/>
      <c r="L33" s="426"/>
      <c r="M33" s="426"/>
      <c r="N33" s="426"/>
    </row>
    <row r="34" spans="1:18" ht="12.75" customHeight="1" x14ac:dyDescent="0.25">
      <c r="A34" s="18" t="s">
        <v>21</v>
      </c>
      <c r="B34" s="19"/>
      <c r="C34" s="19"/>
      <c r="D34" s="19"/>
      <c r="E34" s="19"/>
      <c r="F34" s="426" t="s">
        <v>24</v>
      </c>
      <c r="G34" s="426"/>
      <c r="H34" s="426"/>
      <c r="I34" s="426"/>
      <c r="J34" s="426"/>
      <c r="K34" s="426"/>
      <c r="L34" s="426"/>
      <c r="M34" s="426"/>
      <c r="N34" s="426"/>
    </row>
    <row r="35" spans="1:18" ht="12.75" customHeight="1" x14ac:dyDescent="0.25">
      <c r="A35" s="18" t="s">
        <v>23</v>
      </c>
      <c r="B35" s="19"/>
      <c r="C35" s="19"/>
      <c r="D35" s="19"/>
      <c r="E35" s="19"/>
      <c r="F35" s="426" t="s">
        <v>25</v>
      </c>
      <c r="G35" s="426"/>
      <c r="H35" s="426"/>
      <c r="I35" s="426"/>
      <c r="J35" s="426"/>
      <c r="K35" s="426"/>
      <c r="L35" s="426"/>
      <c r="M35" s="426"/>
      <c r="N35" s="426"/>
    </row>
    <row r="36" spans="1:18" ht="12.75" customHeight="1" x14ac:dyDescent="0.25">
      <c r="A36" s="18" t="s">
        <v>25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18" ht="12.75" customHeight="1" x14ac:dyDescent="0.25">
      <c r="A37" s="18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/>
    </row>
    <row r="38" spans="1:18" ht="12.75" customHeight="1" x14ac:dyDescent="0.25">
      <c r="A38" s="18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</row>
    <row r="39" spans="1:18" ht="12.75" customHeight="1" x14ac:dyDescent="0.25">
      <c r="A39" s="18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"/>
    </row>
    <row r="40" spans="1:18" ht="12.75" customHeight="1" x14ac:dyDescent="0.25">
      <c r="A40" s="18"/>
      <c r="B40" s="20"/>
      <c r="C40" s="20"/>
      <c r="D40" s="20"/>
      <c r="E40" s="20"/>
      <c r="F40" s="20"/>
      <c r="N40" s="21"/>
    </row>
    <row r="41" spans="1:18" ht="12.75" customHeight="1" x14ac:dyDescent="0.25">
      <c r="A41" s="18" t="s">
        <v>26</v>
      </c>
      <c r="B41" s="22"/>
      <c r="C41" s="22"/>
      <c r="D41" s="22"/>
      <c r="E41" s="22"/>
      <c r="F41" s="421" t="s">
        <v>27</v>
      </c>
      <c r="G41" s="421"/>
      <c r="H41" s="421"/>
      <c r="I41" s="421"/>
      <c r="J41" s="421"/>
      <c r="K41" s="421"/>
      <c r="L41" s="421"/>
      <c r="M41" s="421"/>
      <c r="N41" s="421"/>
      <c r="R41" s="8"/>
    </row>
    <row r="42" spans="1:18" ht="12.75" customHeight="1" x14ac:dyDescent="0.25">
      <c r="A42" s="18" t="s">
        <v>28</v>
      </c>
      <c r="B42" s="22"/>
      <c r="C42" s="22"/>
      <c r="D42" s="22"/>
      <c r="E42" s="22"/>
      <c r="F42" s="421" t="s">
        <v>29</v>
      </c>
      <c r="G42" s="421"/>
      <c r="H42" s="421"/>
      <c r="I42" s="421"/>
      <c r="J42" s="421"/>
      <c r="K42" s="421"/>
      <c r="L42" s="421"/>
      <c r="M42" s="421"/>
      <c r="N42" s="421"/>
    </row>
    <row r="43" spans="1:18" ht="12.75" customHeight="1" x14ac:dyDescent="0.25"/>
    <row r="44" spans="1:18" ht="12.75" customHeight="1" x14ac:dyDescent="0.25"/>
    <row r="45" spans="1:18" ht="12.75" customHeight="1" x14ac:dyDescent="0.25"/>
    <row r="46" spans="1:18" ht="12.75" customHeight="1" x14ac:dyDescent="0.25"/>
    <row r="47" spans="1:18" ht="12.75" customHeight="1" x14ac:dyDescent="0.25"/>
    <row r="48" spans="1:1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</sheetData>
  <sheetProtection algorithmName="SHA-512" hashValue="WJ6h1UC2lIWnGzsGD/B52B/TMtOJkAqsf82s2Smiw7l/10Lk/yxe6X+jbPezLM1oBDFTZRJpqpdAf1gpgZqzaQ==" saltValue="XBSJAU4MoHlJHp88N2wr7g==" spinCount="100000" sheet="1" objects="1" scenarios="1"/>
  <mergeCells count="25">
    <mergeCell ref="F41:N41"/>
    <mergeCell ref="F42:N42"/>
    <mergeCell ref="A12:A13"/>
    <mergeCell ref="N12:N13"/>
    <mergeCell ref="B12:B13"/>
    <mergeCell ref="C12:C13"/>
    <mergeCell ref="D12:D13"/>
    <mergeCell ref="E12:E13"/>
    <mergeCell ref="F12:F13"/>
    <mergeCell ref="H12:H13"/>
    <mergeCell ref="G12:G13"/>
    <mergeCell ref="F35:N35"/>
    <mergeCell ref="F34:N34"/>
    <mergeCell ref="F33:N33"/>
    <mergeCell ref="I12:I13"/>
    <mergeCell ref="J12:J13"/>
    <mergeCell ref="K12:K13"/>
    <mergeCell ref="A7:N7"/>
    <mergeCell ref="A2:N2"/>
    <mergeCell ref="A3:N3"/>
    <mergeCell ref="A4:N4"/>
    <mergeCell ref="A5:N5"/>
    <mergeCell ref="A6:N6"/>
    <mergeCell ref="L12:L13"/>
    <mergeCell ref="M12:M13"/>
  </mergeCells>
  <phoneticPr fontId="14" type="noConversion"/>
  <pageMargins left="0.25" right="0.25" top="0.75" bottom="0.75" header="0.3" footer="0.3"/>
  <pageSetup paperSize="9" scale="79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Picture.8" shapeId="2059" r:id="rId4">
          <objectPr defaultSize="0" autoPict="0" r:id="rId5">
            <anchor moveWithCells="1">
              <from>
                <xdr:col>0</xdr:col>
                <xdr:colOff>121920</xdr:colOff>
                <xdr:row>1</xdr:row>
                <xdr:rowOff>0</xdr:rowOff>
              </from>
              <to>
                <xdr:col>0</xdr:col>
                <xdr:colOff>1036320</xdr:colOff>
                <xdr:row>2</xdr:row>
                <xdr:rowOff>160020</xdr:rowOff>
              </to>
            </anchor>
          </objectPr>
        </oleObject>
      </mc:Choice>
      <mc:Fallback>
        <oleObject progId="Word.Picture.8" shapeId="2059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2425-7E5B-43B5-94EB-2CB445604486}">
  <dimension ref="A1:Z1000"/>
  <sheetViews>
    <sheetView workbookViewId="0">
      <selection sqref="A1:XFD1048576"/>
    </sheetView>
  </sheetViews>
  <sheetFormatPr defaultColWidth="12.5546875" defaultRowHeight="15" customHeight="1" x14ac:dyDescent="0.25"/>
  <cols>
    <col min="1" max="1" width="45.6640625" customWidth="1"/>
    <col min="2" max="13" width="12.6640625" customWidth="1"/>
    <col min="14" max="14" width="8.5546875" customWidth="1"/>
    <col min="15" max="15" width="14.5546875" customWidth="1"/>
    <col min="16" max="17" width="12.88671875" customWidth="1"/>
    <col min="18" max="26" width="8.5546875" customWidth="1"/>
  </cols>
  <sheetData>
    <row r="1" spans="1:26" ht="15.75" customHeight="1" x14ac:dyDescent="0.25"/>
    <row r="2" spans="1:26" ht="15.75" customHeight="1" x14ac:dyDescent="0.25"/>
    <row r="3" spans="1:26" ht="15.75" customHeight="1" x14ac:dyDescent="0.35">
      <c r="A3" s="413" t="s">
        <v>0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spans="1:26" ht="15.75" customHeight="1" x14ac:dyDescent="0.35">
      <c r="A4" s="413" t="s">
        <v>43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spans="1:26" ht="15.75" customHeight="1" x14ac:dyDescent="0.3">
      <c r="A5" s="100"/>
      <c r="B5" s="100"/>
      <c r="C5" s="100"/>
      <c r="D5" s="100"/>
      <c r="E5" s="100"/>
      <c r="F5" s="100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spans="1:26" ht="12.75" customHeight="1" x14ac:dyDescent="0.25"/>
    <row r="7" spans="1:26" ht="12.75" customHeight="1" x14ac:dyDescent="0.3">
      <c r="A7" s="386"/>
      <c r="B7" s="339"/>
      <c r="C7" s="339"/>
      <c r="D7" s="339"/>
      <c r="E7" s="339"/>
      <c r="F7" s="339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ht="12.75" customHeight="1" x14ac:dyDescent="0.3">
      <c r="A8" s="386" t="s">
        <v>44</v>
      </c>
      <c r="B8" s="339"/>
      <c r="C8" s="339"/>
      <c r="D8" s="339"/>
      <c r="E8" s="339"/>
      <c r="F8" s="339"/>
      <c r="G8" s="339"/>
      <c r="H8" s="339"/>
      <c r="I8" s="339"/>
      <c r="J8" s="339"/>
      <c r="K8" s="339"/>
      <c r="L8" s="339"/>
      <c r="M8" s="339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spans="1:26" ht="12.75" customHeight="1" x14ac:dyDescent="0.3">
      <c r="A9" s="387" t="s">
        <v>120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spans="1:26" ht="12.75" customHeight="1" x14ac:dyDescent="0.3">
      <c r="A10" s="386" t="s">
        <v>3</v>
      </c>
      <c r="B10" s="339"/>
      <c r="C10" s="339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ht="12.75" customHeight="1" x14ac:dyDescent="0.3">
      <c r="A11" s="386" t="s">
        <v>45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ht="12.75" customHeight="1" x14ac:dyDescent="0.3">
      <c r="A12" s="101"/>
      <c r="B12" s="101"/>
      <c r="C12" s="101"/>
      <c r="D12" s="101"/>
      <c r="E12" s="101"/>
      <c r="F12" s="101"/>
      <c r="G12" s="102"/>
      <c r="H12" s="102"/>
      <c r="I12" s="103"/>
      <c r="J12" s="102"/>
      <c r="K12" s="103"/>
      <c r="L12" s="102"/>
      <c r="M12" s="103"/>
      <c r="N12" s="102"/>
      <c r="O12" s="103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ht="12.75" customHeight="1" x14ac:dyDescent="0.3">
      <c r="A13" s="104" t="s">
        <v>121</v>
      </c>
      <c r="B13" s="104"/>
      <c r="C13" s="104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ht="12.75" customHeight="1" x14ac:dyDescent="0.25">
      <c r="A14" s="105"/>
      <c r="B14" s="412" t="s">
        <v>122</v>
      </c>
      <c r="C14" s="389"/>
      <c r="D14" s="389"/>
      <c r="E14" s="389"/>
      <c r="F14" s="390"/>
      <c r="G14" s="412" t="s">
        <v>123</v>
      </c>
      <c r="H14" s="389"/>
      <c r="I14" s="389"/>
      <c r="J14" s="389"/>
      <c r="K14" s="389"/>
      <c r="L14" s="389"/>
      <c r="M14" s="106"/>
    </row>
    <row r="15" spans="1:26" ht="12.75" customHeight="1" x14ac:dyDescent="0.25">
      <c r="A15" s="107" t="s">
        <v>124</v>
      </c>
      <c r="B15" s="107" t="s">
        <v>125</v>
      </c>
      <c r="C15" s="108" t="s">
        <v>126</v>
      </c>
      <c r="D15" s="108"/>
      <c r="E15" s="107"/>
      <c r="F15" s="105" t="s">
        <v>127</v>
      </c>
      <c r="G15" s="107" t="s">
        <v>125</v>
      </c>
      <c r="H15" s="108" t="s">
        <v>126</v>
      </c>
      <c r="I15" s="108"/>
      <c r="J15" s="108"/>
      <c r="K15" s="107"/>
      <c r="L15" s="109" t="s">
        <v>127</v>
      </c>
      <c r="M15" s="107" t="s">
        <v>127</v>
      </c>
    </row>
    <row r="16" spans="1:26" ht="12.75" customHeight="1" x14ac:dyDescent="0.25">
      <c r="A16" s="110"/>
      <c r="B16" s="111" t="s">
        <v>128</v>
      </c>
      <c r="C16" s="112" t="s">
        <v>129</v>
      </c>
      <c r="D16" s="113" t="s">
        <v>130</v>
      </c>
      <c r="E16" s="114" t="s">
        <v>131</v>
      </c>
      <c r="F16" s="114" t="s">
        <v>132</v>
      </c>
      <c r="G16" s="111" t="s">
        <v>133</v>
      </c>
      <c r="H16" s="112" t="s">
        <v>134</v>
      </c>
      <c r="I16" s="113" t="s">
        <v>135</v>
      </c>
      <c r="J16" s="113" t="s">
        <v>136</v>
      </c>
      <c r="K16" s="114" t="s">
        <v>137</v>
      </c>
      <c r="L16" s="113" t="s">
        <v>138</v>
      </c>
      <c r="M16" s="114" t="s">
        <v>139</v>
      </c>
      <c r="Q16" s="115"/>
    </row>
    <row r="17" spans="1:26" ht="12.75" customHeight="1" x14ac:dyDescent="0.25">
      <c r="A17" s="116" t="s">
        <v>140</v>
      </c>
      <c r="B17" s="117">
        <f t="shared" ref="B17:E17" si="0">B18+B22</f>
        <v>0</v>
      </c>
      <c r="C17" s="117">
        <f t="shared" si="0"/>
        <v>975153.29</v>
      </c>
      <c r="D17" s="117">
        <f t="shared" si="0"/>
        <v>975153.29</v>
      </c>
      <c r="E17" s="117">
        <f t="shared" si="0"/>
        <v>0</v>
      </c>
      <c r="F17" s="118">
        <f t="shared" ref="F17:F25" si="1">(B17+C17)-(D17+E17)</f>
        <v>0</v>
      </c>
      <c r="G17" s="117">
        <f t="shared" ref="G17:K17" si="2">G18+G22</f>
        <v>600278.81999999995</v>
      </c>
      <c r="H17" s="117">
        <f t="shared" si="2"/>
        <v>10272913.43</v>
      </c>
      <c r="I17" s="117">
        <f t="shared" si="2"/>
        <v>9040130.4399999995</v>
      </c>
      <c r="J17" s="117">
        <f t="shared" si="2"/>
        <v>8984811.9800000004</v>
      </c>
      <c r="K17" s="117">
        <f t="shared" si="2"/>
        <v>722864.19</v>
      </c>
      <c r="L17" s="118">
        <f t="shared" ref="L17:L25" si="3">(G17+H17)-(J17+K17)</f>
        <v>1165516.08</v>
      </c>
      <c r="M17" s="119">
        <f t="shared" ref="M17:M25" si="4">F17+L17</f>
        <v>1165516.08</v>
      </c>
    </row>
    <row r="18" spans="1:26" ht="12.75" customHeight="1" x14ac:dyDescent="0.25">
      <c r="A18" s="120" t="s">
        <v>141</v>
      </c>
      <c r="B18" s="121">
        <f t="shared" ref="B18:E18" si="5">B19+B20+B21</f>
        <v>0</v>
      </c>
      <c r="C18" s="121">
        <f t="shared" si="5"/>
        <v>975153.29</v>
      </c>
      <c r="D18" s="121">
        <f t="shared" si="5"/>
        <v>975153.29</v>
      </c>
      <c r="E18" s="121">
        <f t="shared" si="5"/>
        <v>0</v>
      </c>
      <c r="F18" s="119">
        <f t="shared" si="1"/>
        <v>0</v>
      </c>
      <c r="G18" s="121">
        <f t="shared" ref="G18:K18" si="6">G19+G20+G21</f>
        <v>600278.81999999995</v>
      </c>
      <c r="H18" s="121">
        <f t="shared" si="6"/>
        <v>10272913.43</v>
      </c>
      <c r="I18" s="121">
        <f t="shared" si="6"/>
        <v>9040130.4399999995</v>
      </c>
      <c r="J18" s="121">
        <f t="shared" si="6"/>
        <v>8984811.9800000004</v>
      </c>
      <c r="K18" s="121">
        <f t="shared" si="6"/>
        <v>722864.19</v>
      </c>
      <c r="L18" s="119">
        <f t="shared" si="3"/>
        <v>1165516.08</v>
      </c>
      <c r="M18" s="119">
        <f t="shared" si="4"/>
        <v>1165516.08</v>
      </c>
      <c r="N18" s="122"/>
      <c r="O18" s="122"/>
      <c r="P18" s="122"/>
      <c r="Q18" s="123"/>
      <c r="R18" s="122"/>
      <c r="S18" s="122"/>
      <c r="T18" s="122"/>
      <c r="U18" s="122"/>
      <c r="V18" s="122"/>
      <c r="W18" s="122"/>
      <c r="X18" s="122"/>
      <c r="Y18" s="122"/>
      <c r="Z18" s="122"/>
    </row>
    <row r="19" spans="1:26" ht="12.75" customHeight="1" x14ac:dyDescent="0.25">
      <c r="A19" s="120" t="s">
        <v>142</v>
      </c>
      <c r="B19" s="121">
        <v>0</v>
      </c>
      <c r="C19" s="121">
        <v>0</v>
      </c>
      <c r="D19" s="121">
        <v>0</v>
      </c>
      <c r="E19" s="121">
        <v>0</v>
      </c>
      <c r="F19" s="119">
        <f t="shared" si="1"/>
        <v>0</v>
      </c>
      <c r="G19" s="121">
        <v>0</v>
      </c>
      <c r="H19" s="121">
        <v>0</v>
      </c>
      <c r="I19" s="121">
        <v>0</v>
      </c>
      <c r="J19" s="121">
        <v>0</v>
      </c>
      <c r="K19" s="121">
        <v>0</v>
      </c>
      <c r="L19" s="119">
        <f t="shared" si="3"/>
        <v>0</v>
      </c>
      <c r="M19" s="119">
        <f t="shared" si="4"/>
        <v>0</v>
      </c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</row>
    <row r="20" spans="1:26" ht="12.75" customHeight="1" x14ac:dyDescent="0.25">
      <c r="A20" s="120" t="s">
        <v>143</v>
      </c>
      <c r="B20" s="121">
        <v>0</v>
      </c>
      <c r="C20" s="121">
        <v>975153.29</v>
      </c>
      <c r="D20" s="121">
        <v>975153.29</v>
      </c>
      <c r="E20" s="121">
        <v>0</v>
      </c>
      <c r="F20" s="119">
        <f t="shared" si="1"/>
        <v>0</v>
      </c>
      <c r="G20" s="121">
        <v>600278.81999999995</v>
      </c>
      <c r="H20" s="121">
        <v>10272913.43</v>
      </c>
      <c r="I20" s="124">
        <v>9040130.4399999995</v>
      </c>
      <c r="J20" s="124">
        <v>8984811.9800000004</v>
      </c>
      <c r="K20" s="124">
        <v>722864.19</v>
      </c>
      <c r="L20" s="119">
        <f t="shared" si="3"/>
        <v>1165516.08</v>
      </c>
      <c r="M20" s="119">
        <f t="shared" si="4"/>
        <v>1165516.08</v>
      </c>
      <c r="N20" s="122"/>
      <c r="O20" s="123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</row>
    <row r="21" spans="1:26" ht="12.75" customHeight="1" x14ac:dyDescent="0.25">
      <c r="A21" s="120" t="s">
        <v>144</v>
      </c>
      <c r="B21" s="121">
        <v>0</v>
      </c>
      <c r="C21" s="121">
        <f>8338.69-8338.69</f>
        <v>0</v>
      </c>
      <c r="D21" s="121">
        <v>0</v>
      </c>
      <c r="E21" s="121">
        <v>0</v>
      </c>
      <c r="F21" s="119">
        <f t="shared" si="1"/>
        <v>0</v>
      </c>
      <c r="G21" s="121">
        <v>0</v>
      </c>
      <c r="H21" s="121">
        <v>0</v>
      </c>
      <c r="I21" s="121">
        <v>0</v>
      </c>
      <c r="J21" s="121">
        <v>0</v>
      </c>
      <c r="K21" s="121">
        <v>0</v>
      </c>
      <c r="L21" s="119">
        <f t="shared" si="3"/>
        <v>0</v>
      </c>
      <c r="M21" s="119">
        <f t="shared" si="4"/>
        <v>0</v>
      </c>
      <c r="N21" s="122"/>
      <c r="O21" s="125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</row>
    <row r="22" spans="1:26" ht="12.75" customHeight="1" x14ac:dyDescent="0.25">
      <c r="A22" s="120" t="s">
        <v>145</v>
      </c>
      <c r="B22" s="121">
        <f t="shared" ref="B22:E22" si="7">B23</f>
        <v>0</v>
      </c>
      <c r="C22" s="121">
        <f t="shared" si="7"/>
        <v>0</v>
      </c>
      <c r="D22" s="121">
        <f t="shared" si="7"/>
        <v>0</v>
      </c>
      <c r="E22" s="121">
        <f t="shared" si="7"/>
        <v>0</v>
      </c>
      <c r="F22" s="119">
        <f t="shared" si="1"/>
        <v>0</v>
      </c>
      <c r="G22" s="121">
        <v>0</v>
      </c>
      <c r="H22" s="121">
        <f t="shared" ref="H22:K22" si="8">H23</f>
        <v>0</v>
      </c>
      <c r="I22" s="121">
        <f t="shared" si="8"/>
        <v>0</v>
      </c>
      <c r="J22" s="121">
        <f t="shared" si="8"/>
        <v>0</v>
      </c>
      <c r="K22" s="121">
        <f t="shared" si="8"/>
        <v>0</v>
      </c>
      <c r="L22" s="119">
        <f t="shared" si="3"/>
        <v>0</v>
      </c>
      <c r="M22" s="119">
        <f t="shared" si="4"/>
        <v>0</v>
      </c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</row>
    <row r="23" spans="1:26" ht="12.75" customHeight="1" x14ac:dyDescent="0.25">
      <c r="A23" s="120" t="s">
        <v>146</v>
      </c>
      <c r="B23" s="121">
        <v>0</v>
      </c>
      <c r="C23" s="121">
        <v>0</v>
      </c>
      <c r="D23" s="121">
        <v>0</v>
      </c>
      <c r="E23" s="121">
        <v>0</v>
      </c>
      <c r="F23" s="119">
        <f t="shared" si="1"/>
        <v>0</v>
      </c>
      <c r="G23" s="121">
        <v>0</v>
      </c>
      <c r="H23" s="121">
        <v>0</v>
      </c>
      <c r="I23" s="121">
        <v>0</v>
      </c>
      <c r="J23" s="121">
        <v>0</v>
      </c>
      <c r="K23" s="121">
        <v>0</v>
      </c>
      <c r="L23" s="119">
        <f t="shared" si="3"/>
        <v>0</v>
      </c>
      <c r="M23" s="119">
        <f t="shared" si="4"/>
        <v>0</v>
      </c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</row>
    <row r="24" spans="1:26" ht="12.75" customHeight="1" x14ac:dyDescent="0.25">
      <c r="A24" s="116" t="s">
        <v>147</v>
      </c>
      <c r="B24" s="117">
        <v>0</v>
      </c>
      <c r="C24" s="117">
        <v>166791.23000000001</v>
      </c>
      <c r="D24" s="117">
        <v>166791.23000000001</v>
      </c>
      <c r="E24" s="117">
        <v>0</v>
      </c>
      <c r="F24" s="119">
        <f t="shared" si="1"/>
        <v>0</v>
      </c>
      <c r="G24" s="117">
        <v>0</v>
      </c>
      <c r="H24" s="117">
        <v>0</v>
      </c>
      <c r="I24" s="117">
        <v>0</v>
      </c>
      <c r="J24" s="117">
        <v>0</v>
      </c>
      <c r="K24" s="117">
        <v>0</v>
      </c>
      <c r="L24" s="119">
        <f t="shared" si="3"/>
        <v>0</v>
      </c>
      <c r="M24" s="119">
        <f t="shared" si="4"/>
        <v>0</v>
      </c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</row>
    <row r="25" spans="1:26" ht="12.75" customHeight="1" x14ac:dyDescent="0.25">
      <c r="A25" s="126" t="s">
        <v>148</v>
      </c>
      <c r="B25" s="127">
        <f t="shared" ref="B25:E25" si="9">B17+B24</f>
        <v>0</v>
      </c>
      <c r="C25" s="127">
        <f t="shared" si="9"/>
        <v>1141944.52</v>
      </c>
      <c r="D25" s="127">
        <f t="shared" si="9"/>
        <v>1141944.52</v>
      </c>
      <c r="E25" s="127">
        <f t="shared" si="9"/>
        <v>0</v>
      </c>
      <c r="F25" s="127">
        <f t="shared" si="1"/>
        <v>0</v>
      </c>
      <c r="G25" s="127">
        <f t="shared" ref="G25:K25" si="10">G17+G24</f>
        <v>600278.81999999995</v>
      </c>
      <c r="H25" s="127">
        <f t="shared" si="10"/>
        <v>10272913.43</v>
      </c>
      <c r="I25" s="127">
        <f t="shared" si="10"/>
        <v>9040130.4399999995</v>
      </c>
      <c r="J25" s="128">
        <f t="shared" si="10"/>
        <v>8984811.9800000004</v>
      </c>
      <c r="K25" s="127">
        <f t="shared" si="10"/>
        <v>722864.19</v>
      </c>
      <c r="L25" s="128">
        <f t="shared" si="3"/>
        <v>1165516.08</v>
      </c>
      <c r="M25" s="127">
        <f t="shared" si="4"/>
        <v>1165516.08</v>
      </c>
      <c r="N25" s="129"/>
      <c r="O25" s="130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</row>
    <row r="26" spans="1:26" ht="12.75" customHeight="1" x14ac:dyDescent="0.25">
      <c r="A26" s="131"/>
      <c r="B26" s="131"/>
      <c r="C26" s="131"/>
      <c r="D26" s="122"/>
      <c r="E26" s="122"/>
      <c r="F26" s="122"/>
      <c r="G26" s="122"/>
      <c r="H26" s="122"/>
      <c r="I26" s="122"/>
      <c r="J26" s="122"/>
      <c r="K26" s="122"/>
      <c r="L26" s="125"/>
      <c r="M26" s="122"/>
      <c r="N26" s="122"/>
      <c r="O26" s="125"/>
      <c r="P26" s="125"/>
      <c r="Q26" s="122"/>
      <c r="R26" s="122"/>
      <c r="S26" s="122"/>
      <c r="T26" s="122"/>
      <c r="U26" s="122"/>
      <c r="V26" s="122"/>
      <c r="W26" s="122"/>
      <c r="X26" s="122"/>
      <c r="Y26" s="122"/>
      <c r="Z26" s="122"/>
    </row>
    <row r="27" spans="1:26" ht="12.75" customHeight="1" x14ac:dyDescent="0.25">
      <c r="A27" s="131"/>
      <c r="B27" s="131"/>
      <c r="C27" s="131"/>
      <c r="D27" s="122"/>
      <c r="E27" s="122"/>
      <c r="F27" s="122"/>
      <c r="G27" s="122"/>
      <c r="H27" s="125"/>
      <c r="I27" s="122"/>
      <c r="J27" s="122"/>
      <c r="K27" s="122"/>
      <c r="L27" s="123"/>
      <c r="M27" s="123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</row>
    <row r="28" spans="1:26" ht="12.75" customHeight="1" x14ac:dyDescent="0.3">
      <c r="A28" s="104" t="s">
        <v>121</v>
      </c>
      <c r="B28" s="104"/>
      <c r="C28" s="104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3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ht="12.75" customHeight="1" x14ac:dyDescent="0.25">
      <c r="A29" s="105"/>
      <c r="B29" s="412" t="s">
        <v>122</v>
      </c>
      <c r="C29" s="389"/>
      <c r="D29" s="389"/>
      <c r="E29" s="389"/>
      <c r="F29" s="390"/>
      <c r="G29" s="412" t="s">
        <v>123</v>
      </c>
      <c r="H29" s="389"/>
      <c r="I29" s="389"/>
      <c r="J29" s="389"/>
      <c r="K29" s="389"/>
      <c r="L29" s="389"/>
      <c r="M29" s="106"/>
    </row>
    <row r="30" spans="1:26" ht="12.75" customHeight="1" x14ac:dyDescent="0.25">
      <c r="A30" s="107" t="s">
        <v>124</v>
      </c>
      <c r="B30" s="107" t="s">
        <v>125</v>
      </c>
      <c r="C30" s="108" t="s">
        <v>126</v>
      </c>
      <c r="D30" s="108"/>
      <c r="E30" s="107"/>
      <c r="F30" s="105" t="s">
        <v>127</v>
      </c>
      <c r="G30" s="107" t="s">
        <v>125</v>
      </c>
      <c r="H30" s="108" t="s">
        <v>126</v>
      </c>
      <c r="I30" s="108"/>
      <c r="J30" s="108"/>
      <c r="K30" s="107"/>
      <c r="L30" s="109" t="s">
        <v>127</v>
      </c>
      <c r="M30" s="107" t="s">
        <v>127</v>
      </c>
      <c r="O30" s="133"/>
    </row>
    <row r="31" spans="1:26" ht="12.75" customHeight="1" x14ac:dyDescent="0.25">
      <c r="A31" s="110"/>
      <c r="B31" s="111" t="s">
        <v>128</v>
      </c>
      <c r="C31" s="112" t="s">
        <v>129</v>
      </c>
      <c r="D31" s="113" t="s">
        <v>130</v>
      </c>
      <c r="E31" s="114" t="s">
        <v>131</v>
      </c>
      <c r="F31" s="114" t="s">
        <v>132</v>
      </c>
      <c r="G31" s="111" t="s">
        <v>133</v>
      </c>
      <c r="H31" s="112" t="s">
        <v>134</v>
      </c>
      <c r="I31" s="113" t="s">
        <v>135</v>
      </c>
      <c r="J31" s="113" t="s">
        <v>136</v>
      </c>
      <c r="K31" s="114" t="s">
        <v>137</v>
      </c>
      <c r="L31" s="113" t="s">
        <v>138</v>
      </c>
      <c r="M31" s="114" t="s">
        <v>139</v>
      </c>
      <c r="O31" s="115"/>
    </row>
    <row r="32" spans="1:26" ht="12.75" customHeight="1" x14ac:dyDescent="0.25">
      <c r="A32" s="116" t="s">
        <v>149</v>
      </c>
      <c r="B32" s="117">
        <f t="shared" ref="B32:E32" si="11">B33+B37</f>
        <v>0</v>
      </c>
      <c r="C32" s="117">
        <f t="shared" si="11"/>
        <v>166791.23000000001</v>
      </c>
      <c r="D32" s="117">
        <f t="shared" si="11"/>
        <v>166791.23000000001</v>
      </c>
      <c r="E32" s="117">
        <f t="shared" si="11"/>
        <v>0</v>
      </c>
      <c r="F32" s="118">
        <f t="shared" ref="F32:F40" si="12">(B32+C32)-(D32+E32)</f>
        <v>0</v>
      </c>
      <c r="G32" s="117">
        <f t="shared" ref="G32:K32" si="13">G33+G37</f>
        <v>0</v>
      </c>
      <c r="H32" s="117">
        <f t="shared" si="13"/>
        <v>0</v>
      </c>
      <c r="I32" s="117">
        <f t="shared" si="13"/>
        <v>0</v>
      </c>
      <c r="J32" s="117">
        <f t="shared" si="13"/>
        <v>0</v>
      </c>
      <c r="K32" s="117">
        <f t="shared" si="13"/>
        <v>0</v>
      </c>
      <c r="L32" s="118">
        <f t="shared" ref="L32:L40" si="14">(G32+H32)-(J32+K32)</f>
        <v>0</v>
      </c>
      <c r="M32" s="119">
        <f t="shared" ref="M32:M40" si="15">F32+L32</f>
        <v>0</v>
      </c>
      <c r="O32" s="115"/>
      <c r="P32" s="115"/>
    </row>
    <row r="33" spans="1:26" ht="12.75" customHeight="1" x14ac:dyDescent="0.25">
      <c r="A33" s="120" t="s">
        <v>141</v>
      </c>
      <c r="B33" s="121">
        <f t="shared" ref="B33:E33" si="16">B34+B35+B36</f>
        <v>0</v>
      </c>
      <c r="C33" s="121">
        <f t="shared" si="16"/>
        <v>166791.23000000001</v>
      </c>
      <c r="D33" s="121">
        <f t="shared" si="16"/>
        <v>166791.23000000001</v>
      </c>
      <c r="E33" s="121">
        <f t="shared" si="16"/>
        <v>0</v>
      </c>
      <c r="F33" s="119">
        <f t="shared" si="12"/>
        <v>0</v>
      </c>
      <c r="G33" s="121">
        <f t="shared" ref="G33:K33" si="17">G34+G35+G36</f>
        <v>0</v>
      </c>
      <c r="H33" s="121">
        <f t="shared" si="17"/>
        <v>0</v>
      </c>
      <c r="I33" s="121">
        <f t="shared" si="17"/>
        <v>0</v>
      </c>
      <c r="J33" s="121">
        <f t="shared" si="17"/>
        <v>0</v>
      </c>
      <c r="K33" s="121">
        <f t="shared" si="17"/>
        <v>0</v>
      </c>
      <c r="L33" s="119">
        <f t="shared" si="14"/>
        <v>0</v>
      </c>
      <c r="M33" s="119">
        <f t="shared" si="15"/>
        <v>0</v>
      </c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</row>
    <row r="34" spans="1:26" ht="12.75" customHeight="1" x14ac:dyDescent="0.25">
      <c r="A34" s="120" t="s">
        <v>142</v>
      </c>
      <c r="B34" s="121">
        <v>0</v>
      </c>
      <c r="C34" s="121">
        <v>0</v>
      </c>
      <c r="D34" s="121">
        <v>0</v>
      </c>
      <c r="E34" s="121">
        <v>0</v>
      </c>
      <c r="F34" s="119">
        <f t="shared" si="12"/>
        <v>0</v>
      </c>
      <c r="G34" s="121">
        <v>0</v>
      </c>
      <c r="H34" s="121">
        <v>0</v>
      </c>
      <c r="I34" s="121">
        <v>0</v>
      </c>
      <c r="J34" s="121">
        <v>0</v>
      </c>
      <c r="K34" s="121">
        <v>0</v>
      </c>
      <c r="L34" s="119">
        <f t="shared" si="14"/>
        <v>0</v>
      </c>
      <c r="M34" s="119">
        <f t="shared" si="15"/>
        <v>0</v>
      </c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</row>
    <row r="35" spans="1:26" ht="12.75" customHeight="1" x14ac:dyDescent="0.25">
      <c r="A35" s="120" t="s">
        <v>143</v>
      </c>
      <c r="B35" s="121">
        <v>0</v>
      </c>
      <c r="C35" s="121">
        <v>166791.23000000001</v>
      </c>
      <c r="D35" s="121">
        <v>166791.23000000001</v>
      </c>
      <c r="E35" s="121">
        <v>0</v>
      </c>
      <c r="F35" s="119">
        <f t="shared" si="12"/>
        <v>0</v>
      </c>
      <c r="G35" s="121">
        <v>0</v>
      </c>
      <c r="H35" s="121">
        <v>0</v>
      </c>
      <c r="I35" s="121">
        <v>0</v>
      </c>
      <c r="J35" s="121">
        <v>0</v>
      </c>
      <c r="K35" s="121">
        <v>0</v>
      </c>
      <c r="L35" s="119">
        <f t="shared" si="14"/>
        <v>0</v>
      </c>
      <c r="M35" s="119">
        <f t="shared" si="15"/>
        <v>0</v>
      </c>
      <c r="N35" s="122"/>
      <c r="O35" s="125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</row>
    <row r="36" spans="1:26" ht="12.75" customHeight="1" x14ac:dyDescent="0.25">
      <c r="A36" s="120" t="s">
        <v>144</v>
      </c>
      <c r="B36" s="121">
        <v>0</v>
      </c>
      <c r="C36" s="121">
        <v>0</v>
      </c>
      <c r="D36" s="121">
        <v>0</v>
      </c>
      <c r="E36" s="121">
        <v>0</v>
      </c>
      <c r="F36" s="119">
        <f t="shared" si="12"/>
        <v>0</v>
      </c>
      <c r="G36" s="121">
        <v>0</v>
      </c>
      <c r="H36" s="121">
        <v>0</v>
      </c>
      <c r="I36" s="121">
        <v>0</v>
      </c>
      <c r="J36" s="121">
        <v>0</v>
      </c>
      <c r="K36" s="121">
        <v>0</v>
      </c>
      <c r="L36" s="119">
        <f t="shared" si="14"/>
        <v>0</v>
      </c>
      <c r="M36" s="119">
        <f t="shared" si="15"/>
        <v>0</v>
      </c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</row>
    <row r="37" spans="1:26" ht="12.75" customHeight="1" x14ac:dyDescent="0.25">
      <c r="A37" s="120" t="s">
        <v>145</v>
      </c>
      <c r="B37" s="121">
        <f t="shared" ref="B37:E37" si="18">B38</f>
        <v>0</v>
      </c>
      <c r="C37" s="121">
        <f t="shared" si="18"/>
        <v>0</v>
      </c>
      <c r="D37" s="121">
        <f t="shared" si="18"/>
        <v>0</v>
      </c>
      <c r="E37" s="121">
        <f t="shared" si="18"/>
        <v>0</v>
      </c>
      <c r="F37" s="119">
        <f t="shared" si="12"/>
        <v>0</v>
      </c>
      <c r="G37" s="121">
        <f t="shared" ref="G37:K37" si="19">G38</f>
        <v>0</v>
      </c>
      <c r="H37" s="121">
        <f t="shared" si="19"/>
        <v>0</v>
      </c>
      <c r="I37" s="121">
        <f t="shared" si="19"/>
        <v>0</v>
      </c>
      <c r="J37" s="121">
        <f t="shared" si="19"/>
        <v>0</v>
      </c>
      <c r="K37" s="121">
        <f t="shared" si="19"/>
        <v>0</v>
      </c>
      <c r="L37" s="119">
        <f t="shared" si="14"/>
        <v>0</v>
      </c>
      <c r="M37" s="119">
        <f t="shared" si="15"/>
        <v>0</v>
      </c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</row>
    <row r="38" spans="1:26" ht="12.75" customHeight="1" x14ac:dyDescent="0.25">
      <c r="A38" s="120" t="s">
        <v>146</v>
      </c>
      <c r="B38" s="121">
        <v>0</v>
      </c>
      <c r="C38" s="121">
        <v>0</v>
      </c>
      <c r="D38" s="121">
        <v>0</v>
      </c>
      <c r="E38" s="121">
        <v>0</v>
      </c>
      <c r="F38" s="119">
        <f t="shared" si="12"/>
        <v>0</v>
      </c>
      <c r="G38" s="121">
        <v>0</v>
      </c>
      <c r="H38" s="121">
        <v>0</v>
      </c>
      <c r="I38" s="121">
        <v>0</v>
      </c>
      <c r="J38" s="121">
        <v>0</v>
      </c>
      <c r="K38" s="121">
        <v>0</v>
      </c>
      <c r="L38" s="119">
        <f t="shared" si="14"/>
        <v>0</v>
      </c>
      <c r="M38" s="119">
        <f t="shared" si="15"/>
        <v>0</v>
      </c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</row>
    <row r="39" spans="1:26" ht="12.75" customHeight="1" x14ac:dyDescent="0.25">
      <c r="A39" s="116" t="s">
        <v>147</v>
      </c>
      <c r="B39" s="117">
        <v>0</v>
      </c>
      <c r="C39" s="117">
        <v>0</v>
      </c>
      <c r="D39" s="117">
        <v>0</v>
      </c>
      <c r="E39" s="117">
        <v>0</v>
      </c>
      <c r="F39" s="119">
        <f t="shared" si="12"/>
        <v>0</v>
      </c>
      <c r="G39" s="117">
        <v>0</v>
      </c>
      <c r="H39" s="117">
        <v>0</v>
      </c>
      <c r="I39" s="117">
        <v>0</v>
      </c>
      <c r="J39" s="117">
        <v>0</v>
      </c>
      <c r="K39" s="117">
        <v>0</v>
      </c>
      <c r="L39" s="119">
        <f t="shared" si="14"/>
        <v>0</v>
      </c>
      <c r="M39" s="119">
        <f t="shared" si="15"/>
        <v>0</v>
      </c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</row>
    <row r="40" spans="1:26" ht="12.75" customHeight="1" x14ac:dyDescent="0.25">
      <c r="A40" s="126" t="s">
        <v>148</v>
      </c>
      <c r="B40" s="127">
        <f t="shared" ref="B40:E40" si="20">B32+B39</f>
        <v>0</v>
      </c>
      <c r="C40" s="127">
        <f t="shared" si="20"/>
        <v>166791.23000000001</v>
      </c>
      <c r="D40" s="127">
        <f t="shared" si="20"/>
        <v>166791.23000000001</v>
      </c>
      <c r="E40" s="127">
        <f t="shared" si="20"/>
        <v>0</v>
      </c>
      <c r="F40" s="127">
        <f t="shared" si="12"/>
        <v>0</v>
      </c>
      <c r="G40" s="127">
        <f t="shared" ref="G40:K40" si="21">G32+G39</f>
        <v>0</v>
      </c>
      <c r="H40" s="127">
        <f t="shared" si="21"/>
        <v>0</v>
      </c>
      <c r="I40" s="127">
        <f t="shared" si="21"/>
        <v>0</v>
      </c>
      <c r="J40" s="127">
        <f t="shared" si="21"/>
        <v>0</v>
      </c>
      <c r="K40" s="127">
        <f t="shared" si="21"/>
        <v>0</v>
      </c>
      <c r="L40" s="127">
        <f t="shared" si="14"/>
        <v>0</v>
      </c>
      <c r="M40" s="127">
        <f t="shared" si="15"/>
        <v>0</v>
      </c>
      <c r="N40" s="129"/>
      <c r="O40" s="129"/>
      <c r="P40" s="129"/>
      <c r="Q40" s="134"/>
      <c r="R40" s="129"/>
      <c r="S40" s="129"/>
      <c r="T40" s="129"/>
      <c r="U40" s="129"/>
      <c r="V40" s="129"/>
      <c r="W40" s="129"/>
      <c r="X40" s="129"/>
      <c r="Y40" s="129"/>
      <c r="Z40" s="129"/>
    </row>
    <row r="41" spans="1:26" ht="12.75" customHeight="1" x14ac:dyDescent="0.25">
      <c r="A41" s="131"/>
      <c r="B41" s="131"/>
      <c r="C41" s="131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</row>
    <row r="42" spans="1:26" ht="12.75" customHeight="1" x14ac:dyDescent="0.25">
      <c r="A42" s="131"/>
      <c r="B42" s="131"/>
      <c r="C42" s="131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</row>
    <row r="43" spans="1:26" ht="12.75" customHeight="1" x14ac:dyDescent="0.25">
      <c r="A43" s="131"/>
      <c r="B43" s="131"/>
      <c r="C43" s="131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</row>
    <row r="44" spans="1:26" ht="12.75" customHeight="1" x14ac:dyDescent="0.25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 spans="1:26" ht="15.75" customHeight="1" x14ac:dyDescent="0.25">
      <c r="A45" s="410" t="s">
        <v>21</v>
      </c>
      <c r="B45" s="339"/>
      <c r="C45" s="339"/>
      <c r="D45" s="135"/>
      <c r="E45" s="136"/>
      <c r="F45" s="136"/>
      <c r="H45" s="137"/>
      <c r="I45" s="410" t="s">
        <v>22</v>
      </c>
      <c r="J45" s="339"/>
      <c r="K45" s="339"/>
      <c r="L45" s="339"/>
      <c r="M45" s="122"/>
      <c r="N45" s="122"/>
    </row>
    <row r="46" spans="1:26" ht="15.75" customHeight="1" x14ac:dyDescent="0.25">
      <c r="A46" s="410" t="s">
        <v>23</v>
      </c>
      <c r="B46" s="339"/>
      <c r="C46" s="339"/>
      <c r="D46" s="135"/>
      <c r="E46" s="136"/>
      <c r="F46" s="136"/>
      <c r="H46" s="137"/>
      <c r="I46" s="410" t="s">
        <v>24</v>
      </c>
      <c r="J46" s="339"/>
      <c r="K46" s="339"/>
      <c r="L46" s="339"/>
      <c r="M46" s="122"/>
      <c r="N46" s="122"/>
    </row>
    <row r="47" spans="1:26" ht="15.75" customHeight="1" x14ac:dyDescent="0.25">
      <c r="A47" s="410" t="s">
        <v>25</v>
      </c>
      <c r="B47" s="339"/>
      <c r="C47" s="339"/>
      <c r="D47" s="135"/>
      <c r="E47" s="136"/>
      <c r="F47" s="136"/>
      <c r="H47" s="137"/>
      <c r="I47" s="410" t="s">
        <v>25</v>
      </c>
      <c r="J47" s="339"/>
      <c r="K47" s="339"/>
      <c r="L47" s="339"/>
      <c r="M47" s="122"/>
      <c r="N47" s="122"/>
    </row>
    <row r="48" spans="1:26" ht="12.75" customHeight="1" x14ac:dyDescent="0.3">
      <c r="A48" s="410"/>
      <c r="B48" s="339"/>
      <c r="C48" s="339"/>
      <c r="D48" s="135"/>
      <c r="E48" s="136"/>
      <c r="F48" s="136"/>
      <c r="G48" s="138"/>
      <c r="H48" s="138"/>
      <c r="I48" s="138"/>
      <c r="J48" s="139"/>
      <c r="K48" s="139"/>
    </row>
    <row r="49" spans="1:12" ht="12.75" customHeight="1" x14ac:dyDescent="0.3">
      <c r="A49" s="135"/>
      <c r="B49" s="135"/>
      <c r="C49" s="136"/>
      <c r="D49" s="135"/>
      <c r="E49" s="136"/>
      <c r="F49" s="136"/>
      <c r="G49" s="138"/>
      <c r="H49" s="138"/>
      <c r="I49" s="138"/>
      <c r="J49" s="139"/>
      <c r="K49" s="139"/>
    </row>
    <row r="50" spans="1:12" ht="12.75" customHeight="1" x14ac:dyDescent="0.3">
      <c r="A50" s="135"/>
      <c r="B50" s="135"/>
      <c r="C50" s="136"/>
      <c r="D50" s="135"/>
      <c r="E50" s="136"/>
      <c r="F50" s="136"/>
      <c r="G50" s="138"/>
      <c r="H50" s="138"/>
      <c r="I50" s="138"/>
      <c r="J50" s="139"/>
      <c r="K50" s="139"/>
    </row>
    <row r="51" spans="1:12" ht="12.75" customHeight="1" x14ac:dyDescent="0.3">
      <c r="A51" s="135"/>
      <c r="B51" s="135"/>
      <c r="C51" s="136"/>
      <c r="D51" s="135"/>
      <c r="E51" s="136"/>
      <c r="F51" s="136"/>
      <c r="G51" s="138"/>
      <c r="H51" s="138"/>
      <c r="I51" s="138"/>
      <c r="J51" s="139"/>
      <c r="K51" s="139"/>
    </row>
    <row r="52" spans="1:12" ht="12.75" customHeight="1" x14ac:dyDescent="0.25">
      <c r="A52" s="410" t="s">
        <v>26</v>
      </c>
      <c r="B52" s="339"/>
      <c r="C52" s="339"/>
      <c r="D52" s="135"/>
      <c r="F52" s="138"/>
      <c r="G52" s="138"/>
      <c r="H52" s="138"/>
      <c r="I52" s="411" t="s">
        <v>27</v>
      </c>
      <c r="J52" s="339"/>
      <c r="K52" s="339"/>
      <c r="L52" s="339"/>
    </row>
    <row r="53" spans="1:12" ht="12.75" customHeight="1" x14ac:dyDescent="0.25">
      <c r="A53" s="410" t="s">
        <v>28</v>
      </c>
      <c r="B53" s="339"/>
      <c r="C53" s="339"/>
      <c r="D53" s="135"/>
      <c r="F53" s="138"/>
      <c r="G53" s="138"/>
      <c r="H53" s="138"/>
      <c r="I53" s="411" t="s">
        <v>29</v>
      </c>
      <c r="J53" s="339"/>
      <c r="K53" s="339"/>
      <c r="L53" s="339"/>
    </row>
    <row r="54" spans="1:12" ht="12.75" customHeight="1" x14ac:dyDescent="0.25"/>
    <row r="55" spans="1:12" ht="12.75" customHeight="1" x14ac:dyDescent="0.25"/>
    <row r="56" spans="1:12" ht="12.75" customHeight="1" x14ac:dyDescent="0.25"/>
    <row r="57" spans="1:12" ht="12.75" customHeight="1" x14ac:dyDescent="0.25"/>
    <row r="58" spans="1:12" ht="12.75" customHeight="1" x14ac:dyDescent="0.25"/>
    <row r="59" spans="1:12" ht="12.75" customHeight="1" x14ac:dyDescent="0.25"/>
    <row r="60" spans="1:12" ht="12.75" customHeight="1" x14ac:dyDescent="0.25"/>
    <row r="61" spans="1:12" ht="12.75" customHeight="1" x14ac:dyDescent="0.25"/>
    <row r="62" spans="1:12" ht="12.75" customHeight="1" x14ac:dyDescent="0.25"/>
    <row r="63" spans="1:12" ht="12.75" customHeight="1" x14ac:dyDescent="0.25"/>
    <row r="64" spans="1:12" ht="12.75" customHeight="1" x14ac:dyDescent="0.25"/>
    <row r="65" customFormat="1" ht="12.75" customHeight="1" x14ac:dyDescent="0.25"/>
    <row r="66" customFormat="1" ht="12.75" customHeight="1" x14ac:dyDescent="0.25"/>
    <row r="67" customFormat="1" ht="12.75" customHeight="1" x14ac:dyDescent="0.25"/>
    <row r="68" customFormat="1" ht="12.75" customHeight="1" x14ac:dyDescent="0.25"/>
    <row r="69" customFormat="1" ht="12.75" customHeight="1" x14ac:dyDescent="0.25"/>
    <row r="70" customFormat="1" ht="12.75" customHeight="1" x14ac:dyDescent="0.25"/>
    <row r="71" customFormat="1" ht="12.75" customHeight="1" x14ac:dyDescent="0.25"/>
    <row r="72" customFormat="1" ht="12.75" customHeight="1" x14ac:dyDescent="0.25"/>
    <row r="73" customFormat="1" ht="12.75" customHeight="1" x14ac:dyDescent="0.25"/>
    <row r="74" customFormat="1" ht="12.75" customHeight="1" x14ac:dyDescent="0.25"/>
    <row r="75" customFormat="1" ht="12.75" customHeight="1" x14ac:dyDescent="0.25"/>
    <row r="76" customFormat="1" ht="12.75" customHeight="1" x14ac:dyDescent="0.25"/>
    <row r="77" customFormat="1" ht="12.75" customHeight="1" x14ac:dyDescent="0.25"/>
    <row r="78" customFormat="1" ht="12.75" customHeight="1" x14ac:dyDescent="0.25"/>
    <row r="79" customFormat="1" ht="12.75" customHeight="1" x14ac:dyDescent="0.25"/>
    <row r="80" customFormat="1" ht="12.75" customHeight="1" x14ac:dyDescent="0.25"/>
    <row r="81" customFormat="1" ht="12.75" customHeight="1" x14ac:dyDescent="0.25"/>
    <row r="82" customFormat="1" ht="12.75" customHeight="1" x14ac:dyDescent="0.25"/>
    <row r="83" customFormat="1" ht="12.75" customHeight="1" x14ac:dyDescent="0.25"/>
    <row r="84" customFormat="1" ht="12.75" customHeight="1" x14ac:dyDescent="0.25"/>
    <row r="85" customFormat="1" ht="12.75" customHeight="1" x14ac:dyDescent="0.25"/>
    <row r="86" customFormat="1" ht="12.75" customHeight="1" x14ac:dyDescent="0.25"/>
    <row r="87" customFormat="1" ht="12.75" customHeight="1" x14ac:dyDescent="0.25"/>
    <row r="88" customFormat="1" ht="12.75" customHeight="1" x14ac:dyDescent="0.25"/>
    <row r="89" customFormat="1" ht="12.75" customHeight="1" x14ac:dyDescent="0.25"/>
    <row r="90" customFormat="1" ht="12.75" customHeight="1" x14ac:dyDescent="0.25"/>
    <row r="91" customFormat="1" ht="12.75" customHeight="1" x14ac:dyDescent="0.25"/>
    <row r="92" customFormat="1" ht="12.75" customHeight="1" x14ac:dyDescent="0.25"/>
    <row r="93" customFormat="1" ht="12.75" customHeight="1" x14ac:dyDescent="0.25"/>
    <row r="94" customFormat="1" ht="12.75" customHeight="1" x14ac:dyDescent="0.25"/>
    <row r="95" customFormat="1" ht="12.75" customHeight="1" x14ac:dyDescent="0.25"/>
    <row r="96" customFormat="1" ht="12.75" customHeight="1" x14ac:dyDescent="0.25"/>
    <row r="97" customFormat="1" ht="12.75" customHeight="1" x14ac:dyDescent="0.25"/>
    <row r="98" customFormat="1" ht="12.75" customHeight="1" x14ac:dyDescent="0.25"/>
    <row r="99" customFormat="1" ht="12.75" customHeight="1" x14ac:dyDescent="0.25"/>
    <row r="100" customFormat="1" ht="12.75" customHeight="1" x14ac:dyDescent="0.25"/>
    <row r="101" customFormat="1" ht="12.75" customHeight="1" x14ac:dyDescent="0.25"/>
    <row r="102" customFormat="1" ht="12.75" customHeight="1" x14ac:dyDescent="0.25"/>
    <row r="103" customFormat="1" ht="12.75" customHeight="1" x14ac:dyDescent="0.25"/>
    <row r="104" customFormat="1" ht="12.75" customHeight="1" x14ac:dyDescent="0.25"/>
    <row r="105" customFormat="1" ht="12.75" customHeight="1" x14ac:dyDescent="0.25"/>
    <row r="106" customFormat="1" ht="12.75" customHeight="1" x14ac:dyDescent="0.25"/>
    <row r="107" customFormat="1" ht="12.75" customHeight="1" x14ac:dyDescent="0.25"/>
    <row r="108" customFormat="1" ht="12.75" customHeight="1" x14ac:dyDescent="0.25"/>
    <row r="109" customFormat="1" ht="12.75" customHeight="1" x14ac:dyDescent="0.25"/>
    <row r="110" customFormat="1" ht="12.75" customHeight="1" x14ac:dyDescent="0.25"/>
    <row r="111" customFormat="1" ht="12.75" customHeight="1" x14ac:dyDescent="0.25"/>
    <row r="112" customFormat="1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  <row r="343" customFormat="1" ht="12.75" customHeight="1" x14ac:dyDescent="0.25"/>
    <row r="344" customFormat="1" ht="12.75" customHeight="1" x14ac:dyDescent="0.25"/>
    <row r="345" customFormat="1" ht="12.75" customHeight="1" x14ac:dyDescent="0.25"/>
    <row r="346" customFormat="1" ht="12.75" customHeight="1" x14ac:dyDescent="0.25"/>
    <row r="347" customFormat="1" ht="12.75" customHeight="1" x14ac:dyDescent="0.25"/>
    <row r="348" customFormat="1" ht="12.75" customHeight="1" x14ac:dyDescent="0.25"/>
    <row r="349" customFormat="1" ht="12.75" customHeight="1" x14ac:dyDescent="0.25"/>
    <row r="350" customFormat="1" ht="12.75" customHeight="1" x14ac:dyDescent="0.25"/>
    <row r="351" customFormat="1" ht="12.75" customHeight="1" x14ac:dyDescent="0.25"/>
    <row r="352" customFormat="1" ht="12.75" customHeight="1" x14ac:dyDescent="0.25"/>
    <row r="353" customFormat="1" ht="12.75" customHeight="1" x14ac:dyDescent="0.25"/>
    <row r="354" customFormat="1" ht="12.75" customHeight="1" x14ac:dyDescent="0.25"/>
    <row r="355" customFormat="1" ht="12.75" customHeight="1" x14ac:dyDescent="0.25"/>
    <row r="356" customFormat="1" ht="12.75" customHeight="1" x14ac:dyDescent="0.25"/>
    <row r="357" customFormat="1" ht="12.75" customHeight="1" x14ac:dyDescent="0.25"/>
    <row r="358" customFormat="1" ht="12.75" customHeight="1" x14ac:dyDescent="0.25"/>
    <row r="359" customFormat="1" ht="12.75" customHeight="1" x14ac:dyDescent="0.25"/>
    <row r="360" customFormat="1" ht="12.75" customHeight="1" x14ac:dyDescent="0.25"/>
    <row r="361" customFormat="1" ht="12.75" customHeight="1" x14ac:dyDescent="0.25"/>
    <row r="362" customFormat="1" ht="12.75" customHeight="1" x14ac:dyDescent="0.25"/>
    <row r="363" customFormat="1" ht="12.75" customHeight="1" x14ac:dyDescent="0.25"/>
    <row r="364" customFormat="1" ht="12.75" customHeight="1" x14ac:dyDescent="0.25"/>
    <row r="365" customFormat="1" ht="12.75" customHeight="1" x14ac:dyDescent="0.25"/>
    <row r="366" customFormat="1" ht="12.75" customHeight="1" x14ac:dyDescent="0.25"/>
    <row r="367" customFormat="1" ht="12.75" customHeight="1" x14ac:dyDescent="0.25"/>
    <row r="368" customFormat="1" ht="12.75" customHeight="1" x14ac:dyDescent="0.25"/>
    <row r="369" customFormat="1" ht="12.75" customHeight="1" x14ac:dyDescent="0.25"/>
    <row r="370" customFormat="1" ht="12.75" customHeight="1" x14ac:dyDescent="0.25"/>
    <row r="371" customFormat="1" ht="12.75" customHeight="1" x14ac:dyDescent="0.25"/>
    <row r="372" customFormat="1" ht="12.75" customHeight="1" x14ac:dyDescent="0.25"/>
    <row r="373" customFormat="1" ht="12.75" customHeight="1" x14ac:dyDescent="0.25"/>
    <row r="374" customFormat="1" ht="12.75" customHeight="1" x14ac:dyDescent="0.25"/>
    <row r="375" customFormat="1" ht="12.75" customHeight="1" x14ac:dyDescent="0.25"/>
    <row r="376" customFormat="1" ht="12.75" customHeight="1" x14ac:dyDescent="0.25"/>
    <row r="377" customFormat="1" ht="12.75" customHeight="1" x14ac:dyDescent="0.25"/>
    <row r="378" customFormat="1" ht="12.75" customHeight="1" x14ac:dyDescent="0.25"/>
    <row r="379" customFormat="1" ht="12.75" customHeight="1" x14ac:dyDescent="0.25"/>
    <row r="380" customFormat="1" ht="12.75" customHeight="1" x14ac:dyDescent="0.25"/>
    <row r="381" customFormat="1" ht="12.75" customHeight="1" x14ac:dyDescent="0.25"/>
    <row r="382" customFormat="1" ht="12.75" customHeight="1" x14ac:dyDescent="0.25"/>
    <row r="383" customFormat="1" ht="12.75" customHeight="1" x14ac:dyDescent="0.25"/>
    <row r="384" customFormat="1" ht="12.75" customHeight="1" x14ac:dyDescent="0.25"/>
    <row r="385" customFormat="1" ht="12.75" customHeight="1" x14ac:dyDescent="0.25"/>
    <row r="386" customFormat="1" ht="12.75" customHeight="1" x14ac:dyDescent="0.25"/>
    <row r="387" customFormat="1" ht="12.75" customHeight="1" x14ac:dyDescent="0.25"/>
    <row r="388" customFormat="1" ht="12.75" customHeight="1" x14ac:dyDescent="0.25"/>
    <row r="389" customFormat="1" ht="12.75" customHeight="1" x14ac:dyDescent="0.25"/>
    <row r="390" customFormat="1" ht="12.75" customHeight="1" x14ac:dyDescent="0.25"/>
    <row r="391" customFormat="1" ht="12.75" customHeight="1" x14ac:dyDescent="0.25"/>
    <row r="392" customFormat="1" ht="12.75" customHeight="1" x14ac:dyDescent="0.25"/>
    <row r="393" customFormat="1" ht="12.75" customHeight="1" x14ac:dyDescent="0.25"/>
    <row r="394" customFormat="1" ht="12.75" customHeight="1" x14ac:dyDescent="0.25"/>
    <row r="395" customFormat="1" ht="12.75" customHeight="1" x14ac:dyDescent="0.25"/>
    <row r="396" customFormat="1" ht="12.75" customHeight="1" x14ac:dyDescent="0.25"/>
    <row r="397" customFormat="1" ht="12.75" customHeight="1" x14ac:dyDescent="0.25"/>
    <row r="398" customFormat="1" ht="12.75" customHeight="1" x14ac:dyDescent="0.25"/>
    <row r="399" customFormat="1" ht="12.75" customHeight="1" x14ac:dyDescent="0.25"/>
    <row r="400" customFormat="1" ht="12.75" customHeight="1" x14ac:dyDescent="0.25"/>
    <row r="401" customFormat="1" ht="12.75" customHeight="1" x14ac:dyDescent="0.25"/>
    <row r="402" customFormat="1" ht="12.75" customHeight="1" x14ac:dyDescent="0.25"/>
    <row r="403" customFormat="1" ht="12.75" customHeight="1" x14ac:dyDescent="0.25"/>
    <row r="404" customFormat="1" ht="12.75" customHeight="1" x14ac:dyDescent="0.25"/>
    <row r="405" customFormat="1" ht="12.75" customHeight="1" x14ac:dyDescent="0.25"/>
    <row r="406" customFormat="1" ht="12.75" customHeight="1" x14ac:dyDescent="0.25"/>
    <row r="407" customFormat="1" ht="12.75" customHeight="1" x14ac:dyDescent="0.25"/>
    <row r="408" customFormat="1" ht="12.75" customHeight="1" x14ac:dyDescent="0.25"/>
    <row r="409" customFormat="1" ht="12.75" customHeight="1" x14ac:dyDescent="0.25"/>
    <row r="410" customFormat="1" ht="12.75" customHeight="1" x14ac:dyDescent="0.25"/>
    <row r="411" customFormat="1" ht="12.75" customHeight="1" x14ac:dyDescent="0.25"/>
    <row r="412" customFormat="1" ht="12.75" customHeight="1" x14ac:dyDescent="0.25"/>
    <row r="413" customFormat="1" ht="12.75" customHeight="1" x14ac:dyDescent="0.25"/>
    <row r="414" customFormat="1" ht="12.75" customHeight="1" x14ac:dyDescent="0.25"/>
    <row r="415" customFormat="1" ht="12.75" customHeight="1" x14ac:dyDescent="0.25"/>
    <row r="416" customFormat="1" ht="12.75" customHeight="1" x14ac:dyDescent="0.25"/>
    <row r="417" customFormat="1" ht="12.75" customHeight="1" x14ac:dyDescent="0.25"/>
    <row r="418" customFormat="1" ht="12.75" customHeight="1" x14ac:dyDescent="0.25"/>
    <row r="419" customFormat="1" ht="12.75" customHeight="1" x14ac:dyDescent="0.25"/>
    <row r="420" customFormat="1" ht="12.75" customHeight="1" x14ac:dyDescent="0.25"/>
    <row r="421" customFormat="1" ht="12.75" customHeight="1" x14ac:dyDescent="0.25"/>
    <row r="422" customFormat="1" ht="12.75" customHeight="1" x14ac:dyDescent="0.25"/>
    <row r="423" customFormat="1" ht="12.75" customHeight="1" x14ac:dyDescent="0.25"/>
    <row r="424" customFormat="1" ht="12.75" customHeight="1" x14ac:dyDescent="0.25"/>
    <row r="425" customFormat="1" ht="12.75" customHeight="1" x14ac:dyDescent="0.25"/>
    <row r="426" customFormat="1" ht="12.75" customHeight="1" x14ac:dyDescent="0.25"/>
    <row r="427" customFormat="1" ht="12.75" customHeight="1" x14ac:dyDescent="0.25"/>
    <row r="428" customFormat="1" ht="12.75" customHeight="1" x14ac:dyDescent="0.25"/>
    <row r="429" customFormat="1" ht="12.75" customHeight="1" x14ac:dyDescent="0.25"/>
    <row r="430" customFormat="1" ht="12.75" customHeight="1" x14ac:dyDescent="0.25"/>
    <row r="431" customFormat="1" ht="12.75" customHeight="1" x14ac:dyDescent="0.25"/>
    <row r="432" customFormat="1" ht="12.75" customHeight="1" x14ac:dyDescent="0.25"/>
    <row r="433" customFormat="1" ht="12.75" customHeight="1" x14ac:dyDescent="0.25"/>
    <row r="434" customFormat="1" ht="12.75" customHeight="1" x14ac:dyDescent="0.25"/>
    <row r="435" customFormat="1" ht="12.75" customHeight="1" x14ac:dyDescent="0.25"/>
    <row r="436" customFormat="1" ht="12.75" customHeight="1" x14ac:dyDescent="0.25"/>
    <row r="437" customFormat="1" ht="12.75" customHeight="1" x14ac:dyDescent="0.25"/>
    <row r="438" customFormat="1" ht="12.75" customHeight="1" x14ac:dyDescent="0.25"/>
    <row r="439" customFormat="1" ht="12.75" customHeight="1" x14ac:dyDescent="0.25"/>
    <row r="440" customFormat="1" ht="12.75" customHeight="1" x14ac:dyDescent="0.25"/>
    <row r="441" customFormat="1" ht="12.75" customHeight="1" x14ac:dyDescent="0.25"/>
    <row r="442" customFormat="1" ht="12.75" customHeight="1" x14ac:dyDescent="0.25"/>
    <row r="443" customFormat="1" ht="12.75" customHeight="1" x14ac:dyDescent="0.25"/>
    <row r="444" customFormat="1" ht="12.75" customHeight="1" x14ac:dyDescent="0.25"/>
    <row r="445" customFormat="1" ht="12.75" customHeight="1" x14ac:dyDescent="0.25"/>
    <row r="446" customFormat="1" ht="12.75" customHeight="1" x14ac:dyDescent="0.25"/>
    <row r="447" customFormat="1" ht="12.75" customHeight="1" x14ac:dyDescent="0.25"/>
    <row r="448" customFormat="1" ht="12.75" customHeight="1" x14ac:dyDescent="0.25"/>
    <row r="449" customFormat="1" ht="12.75" customHeight="1" x14ac:dyDescent="0.25"/>
    <row r="450" customFormat="1" ht="12.75" customHeight="1" x14ac:dyDescent="0.25"/>
    <row r="451" customFormat="1" ht="12.75" customHeight="1" x14ac:dyDescent="0.25"/>
    <row r="452" customFormat="1" ht="12.75" customHeight="1" x14ac:dyDescent="0.25"/>
    <row r="453" customFormat="1" ht="12.75" customHeight="1" x14ac:dyDescent="0.25"/>
    <row r="454" customFormat="1" ht="12.75" customHeight="1" x14ac:dyDescent="0.25"/>
    <row r="455" customFormat="1" ht="12.75" customHeight="1" x14ac:dyDescent="0.25"/>
    <row r="456" customFormat="1" ht="12.75" customHeight="1" x14ac:dyDescent="0.25"/>
    <row r="457" customFormat="1" ht="12.75" customHeight="1" x14ac:dyDescent="0.25"/>
    <row r="458" customFormat="1" ht="12.75" customHeight="1" x14ac:dyDescent="0.25"/>
    <row r="459" customFormat="1" ht="12.75" customHeight="1" x14ac:dyDescent="0.25"/>
    <row r="460" customFormat="1" ht="12.75" customHeight="1" x14ac:dyDescent="0.25"/>
    <row r="461" customFormat="1" ht="12.75" customHeight="1" x14ac:dyDescent="0.25"/>
    <row r="462" customFormat="1" ht="12.75" customHeight="1" x14ac:dyDescent="0.25"/>
    <row r="463" customFormat="1" ht="12.75" customHeight="1" x14ac:dyDescent="0.25"/>
    <row r="464" customFormat="1" ht="12.75" customHeight="1" x14ac:dyDescent="0.25"/>
    <row r="465" customFormat="1" ht="12.75" customHeight="1" x14ac:dyDescent="0.25"/>
    <row r="466" customFormat="1" ht="12.75" customHeight="1" x14ac:dyDescent="0.25"/>
    <row r="467" customFormat="1" ht="12.75" customHeight="1" x14ac:dyDescent="0.25"/>
    <row r="468" customFormat="1" ht="12.75" customHeight="1" x14ac:dyDescent="0.25"/>
    <row r="469" customFormat="1" ht="12.75" customHeight="1" x14ac:dyDescent="0.25"/>
    <row r="470" customFormat="1" ht="12.75" customHeight="1" x14ac:dyDescent="0.25"/>
    <row r="471" customFormat="1" ht="12.75" customHeight="1" x14ac:dyDescent="0.25"/>
    <row r="472" customFormat="1" ht="12.75" customHeight="1" x14ac:dyDescent="0.25"/>
    <row r="473" customFormat="1" ht="12.75" customHeight="1" x14ac:dyDescent="0.25"/>
    <row r="474" customFormat="1" ht="12.75" customHeight="1" x14ac:dyDescent="0.25"/>
    <row r="475" customFormat="1" ht="12.75" customHeight="1" x14ac:dyDescent="0.25"/>
    <row r="476" customFormat="1" ht="12.75" customHeight="1" x14ac:dyDescent="0.25"/>
    <row r="477" customFormat="1" ht="12.75" customHeight="1" x14ac:dyDescent="0.25"/>
    <row r="478" customFormat="1" ht="12.75" customHeight="1" x14ac:dyDescent="0.25"/>
    <row r="479" customFormat="1" ht="12.75" customHeight="1" x14ac:dyDescent="0.25"/>
    <row r="480" customFormat="1" ht="12.75" customHeight="1" x14ac:dyDescent="0.25"/>
    <row r="481" customFormat="1" ht="12.75" customHeight="1" x14ac:dyDescent="0.25"/>
    <row r="482" customFormat="1" ht="12.75" customHeight="1" x14ac:dyDescent="0.25"/>
    <row r="483" customFormat="1" ht="12.75" customHeight="1" x14ac:dyDescent="0.25"/>
    <row r="484" customFormat="1" ht="12.75" customHeight="1" x14ac:dyDescent="0.25"/>
    <row r="485" customFormat="1" ht="12.75" customHeight="1" x14ac:dyDescent="0.25"/>
    <row r="486" customFormat="1" ht="12.75" customHeight="1" x14ac:dyDescent="0.25"/>
    <row r="487" customFormat="1" ht="12.75" customHeight="1" x14ac:dyDescent="0.25"/>
    <row r="488" customFormat="1" ht="12.75" customHeight="1" x14ac:dyDescent="0.25"/>
    <row r="489" customFormat="1" ht="12.75" customHeight="1" x14ac:dyDescent="0.25"/>
    <row r="490" customFormat="1" ht="12.75" customHeight="1" x14ac:dyDescent="0.25"/>
    <row r="491" customFormat="1" ht="12.75" customHeight="1" x14ac:dyDescent="0.25"/>
    <row r="492" customFormat="1" ht="12.75" customHeight="1" x14ac:dyDescent="0.25"/>
    <row r="493" customFormat="1" ht="12.75" customHeight="1" x14ac:dyDescent="0.25"/>
    <row r="494" customFormat="1" ht="12.75" customHeight="1" x14ac:dyDescent="0.25"/>
    <row r="495" customFormat="1" ht="12.75" customHeight="1" x14ac:dyDescent="0.25"/>
    <row r="496" customFormat="1" ht="12.75" customHeight="1" x14ac:dyDescent="0.25"/>
    <row r="497" customFormat="1" ht="12.75" customHeight="1" x14ac:dyDescent="0.25"/>
    <row r="498" customFormat="1" ht="12.75" customHeight="1" x14ac:dyDescent="0.25"/>
    <row r="499" customFormat="1" ht="12.75" customHeight="1" x14ac:dyDescent="0.25"/>
    <row r="500" customFormat="1" ht="12.75" customHeight="1" x14ac:dyDescent="0.25"/>
    <row r="501" customFormat="1" ht="12.75" customHeight="1" x14ac:dyDescent="0.25"/>
    <row r="502" customFormat="1" ht="12.75" customHeight="1" x14ac:dyDescent="0.25"/>
    <row r="503" customFormat="1" ht="12.75" customHeight="1" x14ac:dyDescent="0.25"/>
    <row r="504" customFormat="1" ht="12.75" customHeight="1" x14ac:dyDescent="0.25"/>
    <row r="505" customFormat="1" ht="12.75" customHeight="1" x14ac:dyDescent="0.25"/>
    <row r="506" customFormat="1" ht="12.75" customHeight="1" x14ac:dyDescent="0.25"/>
    <row r="507" customFormat="1" ht="12.75" customHeight="1" x14ac:dyDescent="0.25"/>
    <row r="508" customFormat="1" ht="12.75" customHeight="1" x14ac:dyDescent="0.25"/>
    <row r="509" customFormat="1" ht="12.75" customHeight="1" x14ac:dyDescent="0.25"/>
    <row r="510" customFormat="1" ht="12.75" customHeight="1" x14ac:dyDescent="0.25"/>
    <row r="511" customFormat="1" ht="12.75" customHeight="1" x14ac:dyDescent="0.25"/>
    <row r="512" customFormat="1" ht="12.75" customHeight="1" x14ac:dyDescent="0.25"/>
    <row r="513" customFormat="1" ht="12.75" customHeight="1" x14ac:dyDescent="0.25"/>
    <row r="514" customFormat="1" ht="12.75" customHeight="1" x14ac:dyDescent="0.25"/>
    <row r="515" customFormat="1" ht="12.75" customHeight="1" x14ac:dyDescent="0.25"/>
    <row r="516" customFormat="1" ht="12.75" customHeight="1" x14ac:dyDescent="0.25"/>
    <row r="517" customFormat="1" ht="12.75" customHeight="1" x14ac:dyDescent="0.25"/>
    <row r="518" customFormat="1" ht="12.75" customHeight="1" x14ac:dyDescent="0.25"/>
    <row r="519" customFormat="1" ht="12.75" customHeight="1" x14ac:dyDescent="0.25"/>
    <row r="520" customFormat="1" ht="12.75" customHeight="1" x14ac:dyDescent="0.25"/>
    <row r="521" customFormat="1" ht="12.75" customHeight="1" x14ac:dyDescent="0.25"/>
    <row r="522" customFormat="1" ht="12.75" customHeight="1" x14ac:dyDescent="0.25"/>
    <row r="523" customFormat="1" ht="12.75" customHeight="1" x14ac:dyDescent="0.25"/>
    <row r="524" customFormat="1" ht="12.75" customHeight="1" x14ac:dyDescent="0.25"/>
    <row r="525" customFormat="1" ht="12.75" customHeight="1" x14ac:dyDescent="0.25"/>
    <row r="526" customFormat="1" ht="12.75" customHeight="1" x14ac:dyDescent="0.25"/>
    <row r="527" customFormat="1" ht="12.75" customHeight="1" x14ac:dyDescent="0.25"/>
    <row r="528" customFormat="1" ht="12.75" customHeight="1" x14ac:dyDescent="0.25"/>
    <row r="529" customFormat="1" ht="12.75" customHeight="1" x14ac:dyDescent="0.25"/>
    <row r="530" customFormat="1" ht="12.75" customHeight="1" x14ac:dyDescent="0.25"/>
    <row r="531" customFormat="1" ht="12.75" customHeight="1" x14ac:dyDescent="0.25"/>
    <row r="532" customFormat="1" ht="12.75" customHeight="1" x14ac:dyDescent="0.25"/>
    <row r="533" customFormat="1" ht="12.75" customHeight="1" x14ac:dyDescent="0.25"/>
    <row r="534" customFormat="1" ht="12.75" customHeight="1" x14ac:dyDescent="0.25"/>
    <row r="535" customFormat="1" ht="12.75" customHeight="1" x14ac:dyDescent="0.25"/>
    <row r="536" customFormat="1" ht="12.75" customHeight="1" x14ac:dyDescent="0.25"/>
    <row r="537" customFormat="1" ht="12.75" customHeight="1" x14ac:dyDescent="0.25"/>
    <row r="538" customFormat="1" ht="12.75" customHeight="1" x14ac:dyDescent="0.25"/>
    <row r="539" customFormat="1" ht="12.75" customHeight="1" x14ac:dyDescent="0.25"/>
    <row r="540" customFormat="1" ht="12.75" customHeight="1" x14ac:dyDescent="0.25"/>
    <row r="541" customFormat="1" ht="12.75" customHeight="1" x14ac:dyDescent="0.25"/>
    <row r="542" customFormat="1" ht="12.75" customHeight="1" x14ac:dyDescent="0.25"/>
    <row r="543" customFormat="1" ht="12.75" customHeight="1" x14ac:dyDescent="0.25"/>
    <row r="544" customFormat="1" ht="12.75" customHeight="1" x14ac:dyDescent="0.25"/>
    <row r="545" customFormat="1" ht="12.75" customHeight="1" x14ac:dyDescent="0.25"/>
    <row r="546" customFormat="1" ht="12.75" customHeight="1" x14ac:dyDescent="0.25"/>
    <row r="547" customFormat="1" ht="12.75" customHeight="1" x14ac:dyDescent="0.25"/>
    <row r="548" customFormat="1" ht="12.75" customHeight="1" x14ac:dyDescent="0.25"/>
    <row r="549" customFormat="1" ht="12.75" customHeight="1" x14ac:dyDescent="0.25"/>
    <row r="550" customFormat="1" ht="12.75" customHeight="1" x14ac:dyDescent="0.25"/>
    <row r="551" customFormat="1" ht="12.75" customHeight="1" x14ac:dyDescent="0.25"/>
    <row r="552" customFormat="1" ht="12.75" customHeight="1" x14ac:dyDescent="0.25"/>
    <row r="553" customFormat="1" ht="12.75" customHeight="1" x14ac:dyDescent="0.25"/>
    <row r="554" customFormat="1" ht="12.75" customHeight="1" x14ac:dyDescent="0.25"/>
    <row r="555" customFormat="1" ht="12.75" customHeight="1" x14ac:dyDescent="0.25"/>
    <row r="556" customFormat="1" ht="12.75" customHeight="1" x14ac:dyDescent="0.25"/>
    <row r="557" customFormat="1" ht="12.75" customHeight="1" x14ac:dyDescent="0.25"/>
    <row r="558" customFormat="1" ht="12.75" customHeight="1" x14ac:dyDescent="0.25"/>
    <row r="559" customFormat="1" ht="12.75" customHeight="1" x14ac:dyDescent="0.25"/>
    <row r="560" customFormat="1" ht="12.75" customHeight="1" x14ac:dyDescent="0.25"/>
    <row r="561" customFormat="1" ht="12.75" customHeight="1" x14ac:dyDescent="0.25"/>
    <row r="562" customFormat="1" ht="12.75" customHeight="1" x14ac:dyDescent="0.25"/>
    <row r="563" customFormat="1" ht="12.75" customHeight="1" x14ac:dyDescent="0.25"/>
    <row r="564" customFormat="1" ht="12.75" customHeight="1" x14ac:dyDescent="0.25"/>
    <row r="565" customFormat="1" ht="12.75" customHeight="1" x14ac:dyDescent="0.25"/>
    <row r="566" customFormat="1" ht="12.75" customHeight="1" x14ac:dyDescent="0.25"/>
    <row r="567" customFormat="1" ht="12.75" customHeight="1" x14ac:dyDescent="0.25"/>
    <row r="568" customFormat="1" ht="12.75" customHeight="1" x14ac:dyDescent="0.25"/>
    <row r="569" customFormat="1" ht="12.75" customHeight="1" x14ac:dyDescent="0.25"/>
    <row r="570" customFormat="1" ht="12.75" customHeight="1" x14ac:dyDescent="0.25"/>
    <row r="571" customFormat="1" ht="12.75" customHeight="1" x14ac:dyDescent="0.25"/>
    <row r="572" customFormat="1" ht="12.75" customHeight="1" x14ac:dyDescent="0.25"/>
    <row r="573" customFormat="1" ht="12.75" customHeight="1" x14ac:dyDescent="0.25"/>
    <row r="574" customFormat="1" ht="12.75" customHeight="1" x14ac:dyDescent="0.25"/>
    <row r="575" customFormat="1" ht="12.75" customHeight="1" x14ac:dyDescent="0.25"/>
    <row r="576" customFormat="1" ht="12.75" customHeight="1" x14ac:dyDescent="0.25"/>
    <row r="577" customFormat="1" ht="12.75" customHeight="1" x14ac:dyDescent="0.25"/>
    <row r="578" customFormat="1" ht="12.75" customHeight="1" x14ac:dyDescent="0.25"/>
    <row r="579" customFormat="1" ht="12.75" customHeight="1" x14ac:dyDescent="0.25"/>
    <row r="580" customFormat="1" ht="12.75" customHeight="1" x14ac:dyDescent="0.25"/>
    <row r="581" customFormat="1" ht="12.75" customHeight="1" x14ac:dyDescent="0.25"/>
    <row r="582" customFormat="1" ht="12.75" customHeight="1" x14ac:dyDescent="0.25"/>
    <row r="583" customFormat="1" ht="12.75" customHeight="1" x14ac:dyDescent="0.25"/>
    <row r="584" customFormat="1" ht="12.75" customHeight="1" x14ac:dyDescent="0.25"/>
    <row r="585" customFormat="1" ht="12.75" customHeight="1" x14ac:dyDescent="0.25"/>
    <row r="586" customFormat="1" ht="12.75" customHeight="1" x14ac:dyDescent="0.25"/>
    <row r="587" customFormat="1" ht="12.75" customHeight="1" x14ac:dyDescent="0.25"/>
    <row r="588" customFormat="1" ht="12.75" customHeight="1" x14ac:dyDescent="0.25"/>
    <row r="589" customFormat="1" ht="12.75" customHeight="1" x14ac:dyDescent="0.25"/>
    <row r="590" customFormat="1" ht="12.75" customHeight="1" x14ac:dyDescent="0.25"/>
    <row r="591" customFormat="1" ht="12.75" customHeight="1" x14ac:dyDescent="0.25"/>
    <row r="592" customFormat="1" ht="12.75" customHeight="1" x14ac:dyDescent="0.25"/>
    <row r="593" customFormat="1" ht="12.75" customHeight="1" x14ac:dyDescent="0.25"/>
    <row r="594" customFormat="1" ht="12.75" customHeight="1" x14ac:dyDescent="0.25"/>
    <row r="595" customFormat="1" ht="12.75" customHeight="1" x14ac:dyDescent="0.25"/>
    <row r="596" customFormat="1" ht="12.75" customHeight="1" x14ac:dyDescent="0.25"/>
    <row r="597" customFormat="1" ht="12.75" customHeight="1" x14ac:dyDescent="0.25"/>
    <row r="598" customFormat="1" ht="12.75" customHeight="1" x14ac:dyDescent="0.25"/>
    <row r="599" customFormat="1" ht="12.75" customHeight="1" x14ac:dyDescent="0.25"/>
    <row r="600" customFormat="1" ht="12.75" customHeight="1" x14ac:dyDescent="0.25"/>
    <row r="601" customFormat="1" ht="12.75" customHeight="1" x14ac:dyDescent="0.25"/>
    <row r="602" customFormat="1" ht="12.75" customHeight="1" x14ac:dyDescent="0.25"/>
    <row r="603" customFormat="1" ht="12.75" customHeight="1" x14ac:dyDescent="0.25"/>
    <row r="604" customFormat="1" ht="12.75" customHeight="1" x14ac:dyDescent="0.25"/>
    <row r="605" customFormat="1" ht="12.75" customHeight="1" x14ac:dyDescent="0.25"/>
    <row r="606" customFormat="1" ht="12.75" customHeight="1" x14ac:dyDescent="0.25"/>
    <row r="607" customFormat="1" ht="12.75" customHeight="1" x14ac:dyDescent="0.25"/>
    <row r="608" customFormat="1" ht="12.75" customHeight="1" x14ac:dyDescent="0.25"/>
    <row r="609" customFormat="1" ht="12.75" customHeight="1" x14ac:dyDescent="0.25"/>
    <row r="610" customFormat="1" ht="12.75" customHeight="1" x14ac:dyDescent="0.25"/>
    <row r="611" customFormat="1" ht="12.75" customHeight="1" x14ac:dyDescent="0.25"/>
    <row r="612" customFormat="1" ht="12.75" customHeight="1" x14ac:dyDescent="0.25"/>
    <row r="613" customFormat="1" ht="12.75" customHeight="1" x14ac:dyDescent="0.25"/>
    <row r="614" customFormat="1" ht="12.75" customHeight="1" x14ac:dyDescent="0.25"/>
    <row r="615" customFormat="1" ht="12.75" customHeight="1" x14ac:dyDescent="0.25"/>
    <row r="616" customFormat="1" ht="12.75" customHeight="1" x14ac:dyDescent="0.25"/>
    <row r="617" customFormat="1" ht="12.75" customHeight="1" x14ac:dyDescent="0.25"/>
    <row r="618" customFormat="1" ht="12.75" customHeight="1" x14ac:dyDescent="0.25"/>
    <row r="619" customFormat="1" ht="12.75" customHeight="1" x14ac:dyDescent="0.25"/>
    <row r="620" customFormat="1" ht="12.75" customHeight="1" x14ac:dyDescent="0.25"/>
    <row r="621" customFormat="1" ht="12.75" customHeight="1" x14ac:dyDescent="0.25"/>
    <row r="622" customFormat="1" ht="12.75" customHeight="1" x14ac:dyDescent="0.25"/>
    <row r="623" customFormat="1" ht="12.75" customHeight="1" x14ac:dyDescent="0.25"/>
    <row r="624" customFormat="1" ht="12.75" customHeight="1" x14ac:dyDescent="0.25"/>
    <row r="625" customFormat="1" ht="12.75" customHeight="1" x14ac:dyDescent="0.25"/>
    <row r="626" customFormat="1" ht="12.75" customHeight="1" x14ac:dyDescent="0.25"/>
    <row r="627" customFormat="1" ht="12.75" customHeight="1" x14ac:dyDescent="0.25"/>
    <row r="628" customFormat="1" ht="12.75" customHeight="1" x14ac:dyDescent="0.25"/>
    <row r="629" customFormat="1" ht="12.75" customHeight="1" x14ac:dyDescent="0.25"/>
    <row r="630" customFormat="1" ht="12.75" customHeight="1" x14ac:dyDescent="0.25"/>
    <row r="631" customFormat="1" ht="12.75" customHeight="1" x14ac:dyDescent="0.25"/>
    <row r="632" customFormat="1" ht="12.75" customHeight="1" x14ac:dyDescent="0.25"/>
    <row r="633" customFormat="1" ht="12.75" customHeight="1" x14ac:dyDescent="0.25"/>
    <row r="634" customFormat="1" ht="12.75" customHeight="1" x14ac:dyDescent="0.25"/>
    <row r="635" customFormat="1" ht="12.75" customHeight="1" x14ac:dyDescent="0.25"/>
    <row r="636" customFormat="1" ht="12.75" customHeight="1" x14ac:dyDescent="0.25"/>
    <row r="637" customFormat="1" ht="12.75" customHeight="1" x14ac:dyDescent="0.25"/>
    <row r="638" customFormat="1" ht="12.75" customHeight="1" x14ac:dyDescent="0.25"/>
    <row r="639" customFormat="1" ht="12.75" customHeight="1" x14ac:dyDescent="0.25"/>
    <row r="640" customFormat="1" ht="12.75" customHeight="1" x14ac:dyDescent="0.25"/>
    <row r="641" customFormat="1" ht="12.75" customHeight="1" x14ac:dyDescent="0.25"/>
    <row r="642" customFormat="1" ht="12.75" customHeight="1" x14ac:dyDescent="0.25"/>
    <row r="643" customFormat="1" ht="12.75" customHeight="1" x14ac:dyDescent="0.25"/>
    <row r="644" customFormat="1" ht="12.75" customHeight="1" x14ac:dyDescent="0.25"/>
    <row r="645" customFormat="1" ht="12.75" customHeight="1" x14ac:dyDescent="0.25"/>
    <row r="646" customFormat="1" ht="12.75" customHeight="1" x14ac:dyDescent="0.25"/>
    <row r="647" customFormat="1" ht="12.75" customHeight="1" x14ac:dyDescent="0.25"/>
    <row r="648" customFormat="1" ht="12.75" customHeight="1" x14ac:dyDescent="0.25"/>
    <row r="649" customFormat="1" ht="12.75" customHeight="1" x14ac:dyDescent="0.25"/>
    <row r="650" customFormat="1" ht="12.75" customHeight="1" x14ac:dyDescent="0.25"/>
    <row r="651" customFormat="1" ht="12.75" customHeight="1" x14ac:dyDescent="0.25"/>
    <row r="652" customFormat="1" ht="12.75" customHeight="1" x14ac:dyDescent="0.25"/>
    <row r="653" customFormat="1" ht="12.75" customHeight="1" x14ac:dyDescent="0.25"/>
    <row r="654" customFormat="1" ht="12.75" customHeight="1" x14ac:dyDescent="0.25"/>
    <row r="655" customFormat="1" ht="12.75" customHeight="1" x14ac:dyDescent="0.25"/>
    <row r="656" customFormat="1" ht="12.75" customHeight="1" x14ac:dyDescent="0.25"/>
    <row r="657" customFormat="1" ht="12.75" customHeight="1" x14ac:dyDescent="0.25"/>
    <row r="658" customFormat="1" ht="12.75" customHeight="1" x14ac:dyDescent="0.25"/>
    <row r="659" customFormat="1" ht="12.75" customHeight="1" x14ac:dyDescent="0.25"/>
    <row r="660" customFormat="1" ht="12.75" customHeight="1" x14ac:dyDescent="0.25"/>
    <row r="661" customFormat="1" ht="12.75" customHeight="1" x14ac:dyDescent="0.25"/>
    <row r="662" customFormat="1" ht="12.75" customHeight="1" x14ac:dyDescent="0.25"/>
    <row r="663" customFormat="1" ht="12.75" customHeight="1" x14ac:dyDescent="0.25"/>
    <row r="664" customFormat="1" ht="12.75" customHeight="1" x14ac:dyDescent="0.25"/>
    <row r="665" customFormat="1" ht="12.75" customHeight="1" x14ac:dyDescent="0.25"/>
    <row r="666" customFormat="1" ht="12.75" customHeight="1" x14ac:dyDescent="0.25"/>
    <row r="667" customFormat="1" ht="12.75" customHeight="1" x14ac:dyDescent="0.25"/>
    <row r="668" customFormat="1" ht="12.75" customHeight="1" x14ac:dyDescent="0.25"/>
    <row r="669" customFormat="1" ht="12.75" customHeight="1" x14ac:dyDescent="0.25"/>
    <row r="670" customFormat="1" ht="12.75" customHeight="1" x14ac:dyDescent="0.25"/>
    <row r="671" customFormat="1" ht="12.75" customHeight="1" x14ac:dyDescent="0.25"/>
    <row r="672" customFormat="1" ht="12.75" customHeight="1" x14ac:dyDescent="0.25"/>
    <row r="673" customFormat="1" ht="12.75" customHeight="1" x14ac:dyDescent="0.25"/>
    <row r="674" customFormat="1" ht="12.75" customHeight="1" x14ac:dyDescent="0.25"/>
    <row r="675" customFormat="1" ht="12.75" customHeight="1" x14ac:dyDescent="0.25"/>
    <row r="676" customFormat="1" ht="12.75" customHeight="1" x14ac:dyDescent="0.25"/>
    <row r="677" customFormat="1" ht="12.75" customHeight="1" x14ac:dyDescent="0.25"/>
    <row r="678" customFormat="1" ht="12.75" customHeight="1" x14ac:dyDescent="0.25"/>
    <row r="679" customFormat="1" ht="12.75" customHeight="1" x14ac:dyDescent="0.25"/>
    <row r="680" customFormat="1" ht="12.75" customHeight="1" x14ac:dyDescent="0.25"/>
    <row r="681" customFormat="1" ht="12.75" customHeight="1" x14ac:dyDescent="0.25"/>
    <row r="682" customFormat="1" ht="12.75" customHeight="1" x14ac:dyDescent="0.25"/>
    <row r="683" customFormat="1" ht="12.75" customHeight="1" x14ac:dyDescent="0.25"/>
    <row r="684" customFormat="1" ht="12.75" customHeight="1" x14ac:dyDescent="0.25"/>
    <row r="685" customFormat="1" ht="12.75" customHeight="1" x14ac:dyDescent="0.25"/>
    <row r="686" customFormat="1" ht="12.75" customHeight="1" x14ac:dyDescent="0.25"/>
    <row r="687" customFormat="1" ht="12.75" customHeight="1" x14ac:dyDescent="0.25"/>
    <row r="688" customFormat="1" ht="12.75" customHeight="1" x14ac:dyDescent="0.25"/>
    <row r="689" customFormat="1" ht="12.75" customHeight="1" x14ac:dyDescent="0.25"/>
    <row r="690" customFormat="1" ht="12.75" customHeight="1" x14ac:dyDescent="0.25"/>
    <row r="691" customFormat="1" ht="12.75" customHeight="1" x14ac:dyDescent="0.25"/>
    <row r="692" customFormat="1" ht="12.75" customHeight="1" x14ac:dyDescent="0.25"/>
    <row r="693" customFormat="1" ht="12.75" customHeight="1" x14ac:dyDescent="0.25"/>
    <row r="694" customFormat="1" ht="12.75" customHeight="1" x14ac:dyDescent="0.25"/>
    <row r="695" customFormat="1" ht="12.75" customHeight="1" x14ac:dyDescent="0.25"/>
    <row r="696" customFormat="1" ht="12.75" customHeight="1" x14ac:dyDescent="0.25"/>
    <row r="697" customFormat="1" ht="12.75" customHeight="1" x14ac:dyDescent="0.25"/>
    <row r="698" customFormat="1" ht="12.75" customHeight="1" x14ac:dyDescent="0.25"/>
    <row r="699" customFormat="1" ht="12.75" customHeight="1" x14ac:dyDescent="0.25"/>
    <row r="700" customFormat="1" ht="12.75" customHeight="1" x14ac:dyDescent="0.25"/>
    <row r="701" customFormat="1" ht="12.75" customHeight="1" x14ac:dyDescent="0.25"/>
    <row r="702" customFormat="1" ht="12.75" customHeight="1" x14ac:dyDescent="0.25"/>
    <row r="703" customFormat="1" ht="12.75" customHeight="1" x14ac:dyDescent="0.25"/>
    <row r="704" customFormat="1" ht="12.75" customHeight="1" x14ac:dyDescent="0.25"/>
    <row r="705" customFormat="1" ht="12.75" customHeight="1" x14ac:dyDescent="0.25"/>
    <row r="706" customFormat="1" ht="12.75" customHeight="1" x14ac:dyDescent="0.25"/>
    <row r="707" customFormat="1" ht="12.75" customHeight="1" x14ac:dyDescent="0.25"/>
    <row r="708" customFormat="1" ht="12.75" customHeight="1" x14ac:dyDescent="0.25"/>
    <row r="709" customFormat="1" ht="12.75" customHeight="1" x14ac:dyDescent="0.25"/>
    <row r="710" customFormat="1" ht="12.75" customHeight="1" x14ac:dyDescent="0.25"/>
    <row r="711" customFormat="1" ht="12.75" customHeight="1" x14ac:dyDescent="0.25"/>
    <row r="712" customFormat="1" ht="12.75" customHeight="1" x14ac:dyDescent="0.25"/>
    <row r="713" customFormat="1" ht="12.75" customHeight="1" x14ac:dyDescent="0.25"/>
    <row r="714" customFormat="1" ht="12.75" customHeight="1" x14ac:dyDescent="0.25"/>
    <row r="715" customFormat="1" ht="12.75" customHeight="1" x14ac:dyDescent="0.25"/>
    <row r="716" customFormat="1" ht="12.75" customHeight="1" x14ac:dyDescent="0.25"/>
    <row r="717" customFormat="1" ht="12.75" customHeight="1" x14ac:dyDescent="0.25"/>
    <row r="718" customFormat="1" ht="12.75" customHeight="1" x14ac:dyDescent="0.25"/>
    <row r="719" customFormat="1" ht="12.75" customHeight="1" x14ac:dyDescent="0.25"/>
    <row r="720" customFormat="1" ht="12.75" customHeight="1" x14ac:dyDescent="0.25"/>
    <row r="721" customFormat="1" ht="12.75" customHeight="1" x14ac:dyDescent="0.25"/>
    <row r="722" customFormat="1" ht="12.75" customHeight="1" x14ac:dyDescent="0.25"/>
    <row r="723" customFormat="1" ht="12.75" customHeight="1" x14ac:dyDescent="0.25"/>
    <row r="724" customFormat="1" ht="12.75" customHeight="1" x14ac:dyDescent="0.25"/>
    <row r="725" customFormat="1" ht="12.75" customHeight="1" x14ac:dyDescent="0.25"/>
    <row r="726" customFormat="1" ht="12.75" customHeight="1" x14ac:dyDescent="0.25"/>
    <row r="727" customFormat="1" ht="12.75" customHeight="1" x14ac:dyDescent="0.25"/>
    <row r="728" customFormat="1" ht="12.75" customHeight="1" x14ac:dyDescent="0.25"/>
    <row r="729" customFormat="1" ht="12.75" customHeight="1" x14ac:dyDescent="0.25"/>
    <row r="730" customFormat="1" ht="12.75" customHeight="1" x14ac:dyDescent="0.25"/>
    <row r="731" customFormat="1" ht="12.75" customHeight="1" x14ac:dyDescent="0.25"/>
    <row r="732" customFormat="1" ht="12.75" customHeight="1" x14ac:dyDescent="0.25"/>
    <row r="733" customFormat="1" ht="12.75" customHeight="1" x14ac:dyDescent="0.25"/>
    <row r="734" customFormat="1" ht="12.75" customHeight="1" x14ac:dyDescent="0.25"/>
    <row r="735" customFormat="1" ht="12.75" customHeight="1" x14ac:dyDescent="0.25"/>
    <row r="736" customFormat="1" ht="12.75" customHeight="1" x14ac:dyDescent="0.25"/>
    <row r="737" customFormat="1" ht="12.75" customHeight="1" x14ac:dyDescent="0.25"/>
    <row r="738" customFormat="1" ht="12.75" customHeight="1" x14ac:dyDescent="0.25"/>
    <row r="739" customFormat="1" ht="12.75" customHeight="1" x14ac:dyDescent="0.25"/>
    <row r="740" customFormat="1" ht="12.75" customHeight="1" x14ac:dyDescent="0.25"/>
    <row r="741" customFormat="1" ht="12.75" customHeight="1" x14ac:dyDescent="0.25"/>
    <row r="742" customFormat="1" ht="12.75" customHeight="1" x14ac:dyDescent="0.25"/>
    <row r="743" customFormat="1" ht="12.75" customHeight="1" x14ac:dyDescent="0.25"/>
    <row r="744" customFormat="1" ht="12.75" customHeight="1" x14ac:dyDescent="0.25"/>
    <row r="745" customFormat="1" ht="12.75" customHeight="1" x14ac:dyDescent="0.25"/>
    <row r="746" customFormat="1" ht="12.75" customHeight="1" x14ac:dyDescent="0.25"/>
    <row r="747" customFormat="1" ht="12.75" customHeight="1" x14ac:dyDescent="0.25"/>
    <row r="748" customFormat="1" ht="12.75" customHeight="1" x14ac:dyDescent="0.25"/>
    <row r="749" customFormat="1" ht="12.75" customHeight="1" x14ac:dyDescent="0.25"/>
    <row r="750" customFormat="1" ht="12.75" customHeight="1" x14ac:dyDescent="0.25"/>
    <row r="751" customFormat="1" ht="12.75" customHeight="1" x14ac:dyDescent="0.25"/>
    <row r="752" customFormat="1" ht="12.75" customHeight="1" x14ac:dyDescent="0.25"/>
    <row r="753" customFormat="1" ht="12.75" customHeight="1" x14ac:dyDescent="0.25"/>
    <row r="754" customFormat="1" ht="12.75" customHeight="1" x14ac:dyDescent="0.25"/>
    <row r="755" customFormat="1" ht="12.75" customHeight="1" x14ac:dyDescent="0.25"/>
    <row r="756" customFormat="1" ht="12.75" customHeight="1" x14ac:dyDescent="0.25"/>
    <row r="757" customFormat="1" ht="12.75" customHeight="1" x14ac:dyDescent="0.25"/>
    <row r="758" customFormat="1" ht="12.75" customHeight="1" x14ac:dyDescent="0.25"/>
    <row r="759" customFormat="1" ht="12.75" customHeight="1" x14ac:dyDescent="0.25"/>
    <row r="760" customFormat="1" ht="12.75" customHeight="1" x14ac:dyDescent="0.25"/>
    <row r="761" customFormat="1" ht="12.75" customHeight="1" x14ac:dyDescent="0.25"/>
    <row r="762" customFormat="1" ht="12.75" customHeight="1" x14ac:dyDescent="0.25"/>
    <row r="763" customFormat="1" ht="12.75" customHeight="1" x14ac:dyDescent="0.25"/>
    <row r="764" customFormat="1" ht="12.75" customHeight="1" x14ac:dyDescent="0.25"/>
    <row r="765" customFormat="1" ht="12.75" customHeight="1" x14ac:dyDescent="0.25"/>
    <row r="766" customFormat="1" ht="12.75" customHeight="1" x14ac:dyDescent="0.25"/>
    <row r="767" customFormat="1" ht="12.75" customHeight="1" x14ac:dyDescent="0.25"/>
    <row r="768" customFormat="1" ht="12.75" customHeight="1" x14ac:dyDescent="0.25"/>
    <row r="769" customFormat="1" ht="12.75" customHeight="1" x14ac:dyDescent="0.25"/>
    <row r="770" customFormat="1" ht="12.75" customHeight="1" x14ac:dyDescent="0.25"/>
    <row r="771" customFormat="1" ht="12.75" customHeight="1" x14ac:dyDescent="0.25"/>
    <row r="772" customFormat="1" ht="12.75" customHeight="1" x14ac:dyDescent="0.25"/>
    <row r="773" customFormat="1" ht="12.75" customHeight="1" x14ac:dyDescent="0.25"/>
    <row r="774" customFormat="1" ht="12.75" customHeight="1" x14ac:dyDescent="0.25"/>
    <row r="775" customFormat="1" ht="12.75" customHeight="1" x14ac:dyDescent="0.25"/>
    <row r="776" customFormat="1" ht="12.75" customHeight="1" x14ac:dyDescent="0.25"/>
    <row r="777" customFormat="1" ht="12.75" customHeight="1" x14ac:dyDescent="0.25"/>
    <row r="778" customFormat="1" ht="12.75" customHeight="1" x14ac:dyDescent="0.25"/>
    <row r="779" customFormat="1" ht="12.75" customHeight="1" x14ac:dyDescent="0.25"/>
    <row r="780" customFormat="1" ht="12.75" customHeight="1" x14ac:dyDescent="0.25"/>
    <row r="781" customFormat="1" ht="12.75" customHeight="1" x14ac:dyDescent="0.25"/>
    <row r="782" customFormat="1" ht="12.75" customHeight="1" x14ac:dyDescent="0.25"/>
    <row r="783" customFormat="1" ht="12.75" customHeight="1" x14ac:dyDescent="0.25"/>
    <row r="784" customFormat="1" ht="12.75" customHeight="1" x14ac:dyDescent="0.25"/>
    <row r="785" customFormat="1" ht="12.75" customHeight="1" x14ac:dyDescent="0.25"/>
    <row r="786" customFormat="1" ht="12.75" customHeight="1" x14ac:dyDescent="0.25"/>
    <row r="787" customFormat="1" ht="12.75" customHeight="1" x14ac:dyDescent="0.25"/>
    <row r="788" customFormat="1" ht="12.75" customHeight="1" x14ac:dyDescent="0.25"/>
    <row r="789" customFormat="1" ht="12.75" customHeight="1" x14ac:dyDescent="0.25"/>
    <row r="790" customFormat="1" ht="12.75" customHeight="1" x14ac:dyDescent="0.25"/>
    <row r="791" customFormat="1" ht="12.75" customHeight="1" x14ac:dyDescent="0.25"/>
    <row r="792" customFormat="1" ht="12.75" customHeight="1" x14ac:dyDescent="0.25"/>
    <row r="793" customFormat="1" ht="12.75" customHeight="1" x14ac:dyDescent="0.25"/>
    <row r="794" customFormat="1" ht="12.75" customHeight="1" x14ac:dyDescent="0.25"/>
    <row r="795" customFormat="1" ht="12.75" customHeight="1" x14ac:dyDescent="0.25"/>
    <row r="796" customFormat="1" ht="12.75" customHeight="1" x14ac:dyDescent="0.25"/>
    <row r="797" customFormat="1" ht="12.75" customHeight="1" x14ac:dyDescent="0.25"/>
    <row r="798" customFormat="1" ht="12.75" customHeight="1" x14ac:dyDescent="0.25"/>
    <row r="799" customFormat="1" ht="12.75" customHeight="1" x14ac:dyDescent="0.25"/>
    <row r="800" customFormat="1" ht="12.75" customHeight="1" x14ac:dyDescent="0.25"/>
    <row r="801" customFormat="1" ht="12.75" customHeight="1" x14ac:dyDescent="0.25"/>
    <row r="802" customFormat="1" ht="12.75" customHeight="1" x14ac:dyDescent="0.25"/>
    <row r="803" customFormat="1" ht="12.75" customHeight="1" x14ac:dyDescent="0.25"/>
    <row r="804" customFormat="1" ht="12.75" customHeight="1" x14ac:dyDescent="0.25"/>
    <row r="805" customFormat="1" ht="12.75" customHeight="1" x14ac:dyDescent="0.25"/>
    <row r="806" customFormat="1" ht="12.75" customHeight="1" x14ac:dyDescent="0.25"/>
    <row r="807" customFormat="1" ht="12.75" customHeight="1" x14ac:dyDescent="0.25"/>
    <row r="808" customFormat="1" ht="12.75" customHeight="1" x14ac:dyDescent="0.25"/>
    <row r="809" customFormat="1" ht="12.75" customHeight="1" x14ac:dyDescent="0.25"/>
    <row r="810" customFormat="1" ht="12.75" customHeight="1" x14ac:dyDescent="0.25"/>
    <row r="811" customFormat="1" ht="12.75" customHeight="1" x14ac:dyDescent="0.25"/>
    <row r="812" customFormat="1" ht="12.75" customHeight="1" x14ac:dyDescent="0.25"/>
    <row r="813" customFormat="1" ht="12.75" customHeight="1" x14ac:dyDescent="0.25"/>
    <row r="814" customFormat="1" ht="12.75" customHeight="1" x14ac:dyDescent="0.25"/>
    <row r="815" customFormat="1" ht="12.75" customHeight="1" x14ac:dyDescent="0.25"/>
    <row r="816" customFormat="1" ht="12.75" customHeight="1" x14ac:dyDescent="0.25"/>
    <row r="817" customFormat="1" ht="12.75" customHeight="1" x14ac:dyDescent="0.25"/>
    <row r="818" customFormat="1" ht="12.75" customHeight="1" x14ac:dyDescent="0.25"/>
    <row r="819" customFormat="1" ht="12.75" customHeight="1" x14ac:dyDescent="0.25"/>
    <row r="820" customFormat="1" ht="12.75" customHeight="1" x14ac:dyDescent="0.25"/>
    <row r="821" customFormat="1" ht="12.75" customHeight="1" x14ac:dyDescent="0.25"/>
    <row r="822" customFormat="1" ht="12.75" customHeight="1" x14ac:dyDescent="0.25"/>
    <row r="823" customFormat="1" ht="12.75" customHeight="1" x14ac:dyDescent="0.25"/>
    <row r="824" customFormat="1" ht="12.75" customHeight="1" x14ac:dyDescent="0.25"/>
    <row r="825" customFormat="1" ht="12.75" customHeight="1" x14ac:dyDescent="0.25"/>
    <row r="826" customFormat="1" ht="12.75" customHeight="1" x14ac:dyDescent="0.25"/>
    <row r="827" customFormat="1" ht="12.75" customHeight="1" x14ac:dyDescent="0.25"/>
    <row r="828" customFormat="1" ht="12.75" customHeight="1" x14ac:dyDescent="0.25"/>
    <row r="829" customFormat="1" ht="12.75" customHeight="1" x14ac:dyDescent="0.25"/>
    <row r="830" customFormat="1" ht="12.75" customHeight="1" x14ac:dyDescent="0.25"/>
    <row r="831" customFormat="1" ht="12.75" customHeight="1" x14ac:dyDescent="0.25"/>
    <row r="832" customFormat="1" ht="12.75" customHeight="1" x14ac:dyDescent="0.25"/>
    <row r="833" customFormat="1" ht="12.75" customHeight="1" x14ac:dyDescent="0.25"/>
    <row r="834" customFormat="1" ht="12.75" customHeight="1" x14ac:dyDescent="0.25"/>
    <row r="835" customFormat="1" ht="12.75" customHeight="1" x14ac:dyDescent="0.25"/>
    <row r="836" customFormat="1" ht="12.75" customHeight="1" x14ac:dyDescent="0.25"/>
    <row r="837" customFormat="1" ht="12.75" customHeight="1" x14ac:dyDescent="0.25"/>
    <row r="838" customFormat="1" ht="12.75" customHeight="1" x14ac:dyDescent="0.25"/>
    <row r="839" customFormat="1" ht="12.75" customHeight="1" x14ac:dyDescent="0.25"/>
    <row r="840" customFormat="1" ht="12.75" customHeight="1" x14ac:dyDescent="0.25"/>
    <row r="841" customFormat="1" ht="12.75" customHeight="1" x14ac:dyDescent="0.25"/>
    <row r="842" customFormat="1" ht="12.75" customHeight="1" x14ac:dyDescent="0.25"/>
    <row r="843" customFormat="1" ht="12.75" customHeight="1" x14ac:dyDescent="0.25"/>
    <row r="844" customFormat="1" ht="12.75" customHeight="1" x14ac:dyDescent="0.25"/>
    <row r="845" customFormat="1" ht="12.75" customHeight="1" x14ac:dyDescent="0.25"/>
    <row r="846" customFormat="1" ht="12.75" customHeight="1" x14ac:dyDescent="0.25"/>
    <row r="847" customFormat="1" ht="12.75" customHeight="1" x14ac:dyDescent="0.25"/>
    <row r="848" customFormat="1" ht="12.75" customHeight="1" x14ac:dyDescent="0.25"/>
    <row r="849" customFormat="1" ht="12.75" customHeight="1" x14ac:dyDescent="0.25"/>
    <row r="850" customFormat="1" ht="12.75" customHeight="1" x14ac:dyDescent="0.25"/>
    <row r="851" customFormat="1" ht="12.75" customHeight="1" x14ac:dyDescent="0.25"/>
    <row r="852" customFormat="1" ht="12.75" customHeight="1" x14ac:dyDescent="0.25"/>
    <row r="853" customFormat="1" ht="12.75" customHeight="1" x14ac:dyDescent="0.25"/>
    <row r="854" customFormat="1" ht="12.75" customHeight="1" x14ac:dyDescent="0.25"/>
    <row r="855" customFormat="1" ht="12.75" customHeight="1" x14ac:dyDescent="0.25"/>
    <row r="856" customFormat="1" ht="12.75" customHeight="1" x14ac:dyDescent="0.25"/>
    <row r="857" customFormat="1" ht="12.75" customHeight="1" x14ac:dyDescent="0.25"/>
    <row r="858" customFormat="1" ht="12.75" customHeight="1" x14ac:dyDescent="0.25"/>
    <row r="859" customFormat="1" ht="12.75" customHeight="1" x14ac:dyDescent="0.25"/>
    <row r="860" customFormat="1" ht="12.75" customHeight="1" x14ac:dyDescent="0.25"/>
    <row r="861" customFormat="1" ht="12.75" customHeight="1" x14ac:dyDescent="0.25"/>
    <row r="862" customFormat="1" ht="12.75" customHeight="1" x14ac:dyDescent="0.25"/>
    <row r="863" customFormat="1" ht="12.75" customHeight="1" x14ac:dyDescent="0.25"/>
    <row r="864" customFormat="1" ht="12.75" customHeight="1" x14ac:dyDescent="0.25"/>
    <row r="865" customFormat="1" ht="12.75" customHeight="1" x14ac:dyDescent="0.25"/>
    <row r="866" customFormat="1" ht="12.75" customHeight="1" x14ac:dyDescent="0.25"/>
    <row r="867" customFormat="1" ht="12.75" customHeight="1" x14ac:dyDescent="0.25"/>
    <row r="868" customFormat="1" ht="12.75" customHeight="1" x14ac:dyDescent="0.25"/>
    <row r="869" customFormat="1" ht="12.75" customHeight="1" x14ac:dyDescent="0.25"/>
    <row r="870" customFormat="1" ht="12.75" customHeight="1" x14ac:dyDescent="0.25"/>
    <row r="871" customFormat="1" ht="12.75" customHeight="1" x14ac:dyDescent="0.25"/>
    <row r="872" customFormat="1" ht="12.75" customHeight="1" x14ac:dyDescent="0.25"/>
    <row r="873" customFormat="1" ht="12.75" customHeight="1" x14ac:dyDescent="0.25"/>
    <row r="874" customFormat="1" ht="12.75" customHeight="1" x14ac:dyDescent="0.25"/>
    <row r="875" customFormat="1" ht="12.75" customHeight="1" x14ac:dyDescent="0.25"/>
    <row r="876" customFormat="1" ht="12.75" customHeight="1" x14ac:dyDescent="0.25"/>
    <row r="877" customFormat="1" ht="12.75" customHeight="1" x14ac:dyDescent="0.25"/>
    <row r="878" customFormat="1" ht="12.75" customHeight="1" x14ac:dyDescent="0.25"/>
    <row r="879" customFormat="1" ht="12.75" customHeight="1" x14ac:dyDescent="0.25"/>
    <row r="880" customFormat="1" ht="12.75" customHeight="1" x14ac:dyDescent="0.25"/>
    <row r="881" customFormat="1" ht="12.75" customHeight="1" x14ac:dyDescent="0.25"/>
    <row r="882" customFormat="1" ht="12.75" customHeight="1" x14ac:dyDescent="0.25"/>
    <row r="883" customFormat="1" ht="12.75" customHeight="1" x14ac:dyDescent="0.25"/>
    <row r="884" customFormat="1" ht="12.75" customHeight="1" x14ac:dyDescent="0.25"/>
    <row r="885" customFormat="1" ht="12.75" customHeight="1" x14ac:dyDescent="0.25"/>
    <row r="886" customFormat="1" ht="12.75" customHeight="1" x14ac:dyDescent="0.25"/>
    <row r="887" customFormat="1" ht="12.75" customHeight="1" x14ac:dyDescent="0.25"/>
    <row r="888" customFormat="1" ht="12.75" customHeight="1" x14ac:dyDescent="0.25"/>
    <row r="889" customFormat="1" ht="12.75" customHeight="1" x14ac:dyDescent="0.25"/>
    <row r="890" customFormat="1" ht="12.75" customHeight="1" x14ac:dyDescent="0.25"/>
    <row r="891" customFormat="1" ht="12.75" customHeight="1" x14ac:dyDescent="0.25"/>
    <row r="892" customFormat="1" ht="12.75" customHeight="1" x14ac:dyDescent="0.25"/>
    <row r="893" customFormat="1" ht="12.75" customHeight="1" x14ac:dyDescent="0.25"/>
    <row r="894" customFormat="1" ht="12.75" customHeight="1" x14ac:dyDescent="0.25"/>
    <row r="895" customFormat="1" ht="12.75" customHeight="1" x14ac:dyDescent="0.25"/>
    <row r="896" customFormat="1" ht="12.75" customHeight="1" x14ac:dyDescent="0.25"/>
    <row r="897" customFormat="1" ht="12.75" customHeight="1" x14ac:dyDescent="0.25"/>
    <row r="898" customFormat="1" ht="12.75" customHeight="1" x14ac:dyDescent="0.25"/>
    <row r="899" customFormat="1" ht="12.75" customHeight="1" x14ac:dyDescent="0.25"/>
    <row r="900" customFormat="1" ht="12.75" customHeight="1" x14ac:dyDescent="0.25"/>
    <row r="901" customFormat="1" ht="12.75" customHeight="1" x14ac:dyDescent="0.25"/>
    <row r="902" customFormat="1" ht="12.75" customHeight="1" x14ac:dyDescent="0.25"/>
    <row r="903" customFormat="1" ht="12.75" customHeight="1" x14ac:dyDescent="0.25"/>
    <row r="904" customFormat="1" ht="12.75" customHeight="1" x14ac:dyDescent="0.25"/>
    <row r="905" customFormat="1" ht="12.75" customHeight="1" x14ac:dyDescent="0.25"/>
    <row r="906" customFormat="1" ht="12.75" customHeight="1" x14ac:dyDescent="0.25"/>
    <row r="907" customFormat="1" ht="12.75" customHeight="1" x14ac:dyDescent="0.25"/>
    <row r="908" customFormat="1" ht="12.75" customHeight="1" x14ac:dyDescent="0.25"/>
    <row r="909" customFormat="1" ht="12.75" customHeight="1" x14ac:dyDescent="0.25"/>
    <row r="910" customFormat="1" ht="12.75" customHeight="1" x14ac:dyDescent="0.25"/>
    <row r="911" customFormat="1" ht="12.75" customHeight="1" x14ac:dyDescent="0.25"/>
    <row r="912" customFormat="1" ht="12.75" customHeight="1" x14ac:dyDescent="0.25"/>
    <row r="913" customFormat="1" ht="12.75" customHeight="1" x14ac:dyDescent="0.25"/>
    <row r="914" customFormat="1" ht="12.75" customHeight="1" x14ac:dyDescent="0.25"/>
    <row r="915" customFormat="1" ht="12.75" customHeight="1" x14ac:dyDescent="0.25"/>
    <row r="916" customFormat="1" ht="12.75" customHeight="1" x14ac:dyDescent="0.25"/>
    <row r="917" customFormat="1" ht="12.75" customHeight="1" x14ac:dyDescent="0.25"/>
    <row r="918" customFormat="1" ht="12.75" customHeight="1" x14ac:dyDescent="0.25"/>
    <row r="919" customFormat="1" ht="12.75" customHeight="1" x14ac:dyDescent="0.25"/>
    <row r="920" customFormat="1" ht="12.75" customHeight="1" x14ac:dyDescent="0.25"/>
    <row r="921" customFormat="1" ht="12.75" customHeight="1" x14ac:dyDescent="0.25"/>
    <row r="922" customFormat="1" ht="12.75" customHeight="1" x14ac:dyDescent="0.25"/>
    <row r="923" customFormat="1" ht="12.75" customHeight="1" x14ac:dyDescent="0.25"/>
    <row r="924" customFormat="1" ht="12.75" customHeight="1" x14ac:dyDescent="0.25"/>
    <row r="925" customFormat="1" ht="12.75" customHeight="1" x14ac:dyDescent="0.25"/>
    <row r="926" customFormat="1" ht="12.75" customHeight="1" x14ac:dyDescent="0.25"/>
    <row r="927" customFormat="1" ht="12.75" customHeight="1" x14ac:dyDescent="0.25"/>
    <row r="928" customFormat="1" ht="12.75" customHeight="1" x14ac:dyDescent="0.25"/>
    <row r="929" customFormat="1" ht="12.75" customHeight="1" x14ac:dyDescent="0.25"/>
    <row r="930" customFormat="1" ht="12.75" customHeight="1" x14ac:dyDescent="0.25"/>
    <row r="931" customFormat="1" ht="12.75" customHeight="1" x14ac:dyDescent="0.25"/>
    <row r="932" customFormat="1" ht="12.75" customHeight="1" x14ac:dyDescent="0.25"/>
    <row r="933" customFormat="1" ht="12.75" customHeight="1" x14ac:dyDescent="0.25"/>
    <row r="934" customFormat="1" ht="12.75" customHeight="1" x14ac:dyDescent="0.25"/>
    <row r="935" customFormat="1" ht="12.75" customHeight="1" x14ac:dyDescent="0.25"/>
    <row r="936" customFormat="1" ht="12.75" customHeight="1" x14ac:dyDescent="0.25"/>
    <row r="937" customFormat="1" ht="12.75" customHeight="1" x14ac:dyDescent="0.25"/>
    <row r="938" customFormat="1" ht="12.75" customHeight="1" x14ac:dyDescent="0.25"/>
    <row r="939" customFormat="1" ht="12.75" customHeight="1" x14ac:dyDescent="0.25"/>
    <row r="940" customFormat="1" ht="12.75" customHeight="1" x14ac:dyDescent="0.25"/>
    <row r="941" customFormat="1" ht="12.75" customHeight="1" x14ac:dyDescent="0.25"/>
    <row r="942" customFormat="1" ht="12.75" customHeight="1" x14ac:dyDescent="0.25"/>
    <row r="943" customFormat="1" ht="12.75" customHeight="1" x14ac:dyDescent="0.25"/>
    <row r="944" customFormat="1" ht="12.75" customHeight="1" x14ac:dyDescent="0.25"/>
    <row r="945" customFormat="1" ht="12.75" customHeight="1" x14ac:dyDescent="0.25"/>
    <row r="946" customFormat="1" ht="12.75" customHeight="1" x14ac:dyDescent="0.25"/>
    <row r="947" customFormat="1" ht="12.75" customHeight="1" x14ac:dyDescent="0.25"/>
    <row r="948" customFormat="1" ht="12.75" customHeight="1" x14ac:dyDescent="0.25"/>
    <row r="949" customFormat="1" ht="12.75" customHeight="1" x14ac:dyDescent="0.25"/>
    <row r="950" customFormat="1" ht="12.75" customHeight="1" x14ac:dyDescent="0.25"/>
    <row r="951" customFormat="1" ht="12.75" customHeight="1" x14ac:dyDescent="0.25"/>
    <row r="952" customFormat="1" ht="12.75" customHeight="1" x14ac:dyDescent="0.25"/>
    <row r="953" customFormat="1" ht="12.75" customHeight="1" x14ac:dyDescent="0.25"/>
    <row r="954" customFormat="1" ht="12.75" customHeight="1" x14ac:dyDescent="0.25"/>
    <row r="955" customFormat="1" ht="12.75" customHeight="1" x14ac:dyDescent="0.25"/>
    <row r="956" customFormat="1" ht="12.75" customHeight="1" x14ac:dyDescent="0.25"/>
    <row r="957" customFormat="1" ht="12.75" customHeight="1" x14ac:dyDescent="0.25"/>
    <row r="958" customFormat="1" ht="12.75" customHeight="1" x14ac:dyDescent="0.25"/>
    <row r="959" customFormat="1" ht="12.75" customHeight="1" x14ac:dyDescent="0.25"/>
    <row r="960" customFormat="1" ht="12.75" customHeight="1" x14ac:dyDescent="0.25"/>
    <row r="961" customFormat="1" ht="12.75" customHeight="1" x14ac:dyDescent="0.25"/>
    <row r="962" customFormat="1" ht="12.75" customHeight="1" x14ac:dyDescent="0.25"/>
    <row r="963" customFormat="1" ht="12.75" customHeight="1" x14ac:dyDescent="0.25"/>
    <row r="964" customFormat="1" ht="12.75" customHeight="1" x14ac:dyDescent="0.25"/>
    <row r="965" customFormat="1" ht="12.75" customHeight="1" x14ac:dyDescent="0.25"/>
    <row r="966" customFormat="1" ht="12.75" customHeight="1" x14ac:dyDescent="0.25"/>
    <row r="967" customFormat="1" ht="12.75" customHeight="1" x14ac:dyDescent="0.25"/>
    <row r="968" customFormat="1" ht="12.75" customHeight="1" x14ac:dyDescent="0.25"/>
    <row r="969" customFormat="1" ht="12.75" customHeight="1" x14ac:dyDescent="0.25"/>
    <row r="970" customFormat="1" ht="12.75" customHeight="1" x14ac:dyDescent="0.25"/>
    <row r="971" customFormat="1" ht="12.75" customHeight="1" x14ac:dyDescent="0.25"/>
    <row r="972" customFormat="1" ht="12.75" customHeight="1" x14ac:dyDescent="0.25"/>
    <row r="973" customFormat="1" ht="12.75" customHeight="1" x14ac:dyDescent="0.25"/>
    <row r="974" customFormat="1" ht="12.75" customHeight="1" x14ac:dyDescent="0.25"/>
    <row r="975" customFormat="1" ht="12.75" customHeight="1" x14ac:dyDescent="0.25"/>
    <row r="976" customFormat="1" ht="12.75" customHeight="1" x14ac:dyDescent="0.25"/>
    <row r="977" customFormat="1" ht="12.75" customHeight="1" x14ac:dyDescent="0.25"/>
    <row r="978" customFormat="1" ht="12.75" customHeight="1" x14ac:dyDescent="0.25"/>
    <row r="979" customFormat="1" ht="12.75" customHeight="1" x14ac:dyDescent="0.25"/>
    <row r="980" customFormat="1" ht="12.75" customHeight="1" x14ac:dyDescent="0.25"/>
    <row r="981" customFormat="1" ht="12.75" customHeight="1" x14ac:dyDescent="0.25"/>
    <row r="982" customFormat="1" ht="12.75" customHeight="1" x14ac:dyDescent="0.25"/>
    <row r="983" customFormat="1" ht="12.75" customHeight="1" x14ac:dyDescent="0.25"/>
    <row r="984" customFormat="1" ht="12.75" customHeight="1" x14ac:dyDescent="0.25"/>
    <row r="985" customFormat="1" ht="12.75" customHeight="1" x14ac:dyDescent="0.25"/>
    <row r="986" customFormat="1" ht="12.75" customHeight="1" x14ac:dyDescent="0.25"/>
    <row r="987" customFormat="1" ht="12.75" customHeight="1" x14ac:dyDescent="0.25"/>
    <row r="988" customFormat="1" ht="12.75" customHeight="1" x14ac:dyDescent="0.25"/>
    <row r="989" customFormat="1" ht="12.75" customHeight="1" x14ac:dyDescent="0.25"/>
    <row r="990" customFormat="1" ht="12.75" customHeight="1" x14ac:dyDescent="0.25"/>
    <row r="991" customFormat="1" ht="12.75" customHeight="1" x14ac:dyDescent="0.25"/>
    <row r="992" customFormat="1" ht="12.75" customHeight="1" x14ac:dyDescent="0.25"/>
    <row r="993" customFormat="1" ht="12.75" customHeight="1" x14ac:dyDescent="0.25"/>
    <row r="994" customFormat="1" ht="12.75" customHeight="1" x14ac:dyDescent="0.25"/>
    <row r="995" customFormat="1" ht="12.75" customHeight="1" x14ac:dyDescent="0.25"/>
    <row r="996" customFormat="1" ht="12.75" customHeight="1" x14ac:dyDescent="0.25"/>
    <row r="997" customFormat="1" ht="12.75" customHeight="1" x14ac:dyDescent="0.25"/>
    <row r="998" customFormat="1" ht="12.75" customHeight="1" x14ac:dyDescent="0.25"/>
    <row r="999" customFormat="1" ht="12.75" customHeight="1" x14ac:dyDescent="0.25"/>
    <row r="1000" customFormat="1" ht="12.75" customHeight="1" x14ac:dyDescent="0.25"/>
  </sheetData>
  <mergeCells count="22">
    <mergeCell ref="A45:C45"/>
    <mergeCell ref="I45:L45"/>
    <mergeCell ref="A3:M3"/>
    <mergeCell ref="A4:M4"/>
    <mergeCell ref="A7:F7"/>
    <mergeCell ref="A8:M8"/>
    <mergeCell ref="A9:M9"/>
    <mergeCell ref="A10:M10"/>
    <mergeCell ref="A11:M11"/>
    <mergeCell ref="B14:F14"/>
    <mergeCell ref="G14:L14"/>
    <mergeCell ref="B29:F29"/>
    <mergeCell ref="G29:L29"/>
    <mergeCell ref="A53:C53"/>
    <mergeCell ref="I53:L53"/>
    <mergeCell ref="A46:C46"/>
    <mergeCell ref="I46:L46"/>
    <mergeCell ref="A47:C47"/>
    <mergeCell ref="I47:L47"/>
    <mergeCell ref="A48:C48"/>
    <mergeCell ref="A52:C52"/>
    <mergeCell ref="I52:L5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Resultado primário e nominal</vt:lpstr>
      <vt:lpstr>Receita Corrente Líquida</vt:lpstr>
      <vt:lpstr>Demonstrativo das despesas por </vt:lpstr>
      <vt:lpstr>Balanço Orçamentário</vt:lpstr>
      <vt:lpstr>Relatório de Gestão Fiscal</vt:lpstr>
      <vt:lpstr>Despesa com Pessoal e Encargos</vt:lpstr>
      <vt:lpstr>Restos a pagar</vt:lpstr>
      <vt:lpstr>'Despesa com Pessoal e Encargos'!Area_de_impressao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Helena Desti</dc:creator>
  <cp:lastModifiedBy>Maria Gabriela Gadiolli Angeli</cp:lastModifiedBy>
  <cp:lastPrinted>2023-09-19T13:52:49Z</cp:lastPrinted>
  <dcterms:created xsi:type="dcterms:W3CDTF">2012-03-07T13:30:06Z</dcterms:created>
  <dcterms:modified xsi:type="dcterms:W3CDTF">2023-11-23T12:39:36Z</dcterms:modified>
</cp:coreProperties>
</file>