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161BF475-065F-4472-ACF2-1729607652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º Quadrimestre22" sheetId="1" r:id="rId1"/>
    <sheet name="Balanço Orçamentário" sheetId="3" r:id="rId2"/>
    <sheet name="Primário e Nominal" sheetId="4" r:id="rId3"/>
    <sheet name="Restos a pagar" sheetId="5" r:id="rId4"/>
    <sheet name="Gestão fiscal" sheetId="6" r:id="rId5"/>
    <sheet name="Receita Corrente Líquida" sheetId="7" r:id="rId6"/>
    <sheet name="Despesas com pessoal" sheetId="8" r:id="rId7"/>
  </sheets>
  <definedNames>
    <definedName name="_xlnm.Print_Area" localSheetId="0">'3º Quadrimestre22'!$A$3:$L$93</definedName>
  </definedNames>
  <calcPr calcId="191029"/>
  <extLst>
    <ext uri="GoogleSheetsCustomDataVersion1">
      <go:sheetsCustomData xmlns:go="http://customooxmlschemas.google.com/" r:id="rId8" roundtripDataSignature="AMtx7mguw8/LyaPAF0oljwyb2WAWyU7Vaw=="/>
    </ext>
  </extLst>
</workbook>
</file>

<file path=xl/calcChain.xml><?xml version="1.0" encoding="utf-8"?>
<calcChain xmlns="http://schemas.openxmlformats.org/spreadsheetml/2006/main">
  <c r="B28" i="8" l="1"/>
  <c r="M27" i="8"/>
  <c r="L27" i="8"/>
  <c r="N27" i="8" s="1"/>
  <c r="K27" i="8"/>
  <c r="J27" i="8"/>
  <c r="I27" i="8"/>
  <c r="H27" i="8"/>
  <c r="G27" i="8"/>
  <c r="F27" i="8"/>
  <c r="E27" i="8"/>
  <c r="D27" i="8"/>
  <c r="C27" i="8"/>
  <c r="B27" i="8"/>
  <c r="N26" i="8"/>
  <c r="N25" i="8"/>
  <c r="N24" i="8"/>
  <c r="N23" i="8"/>
  <c r="M22" i="8"/>
  <c r="M28" i="8" s="1"/>
  <c r="L22" i="8"/>
  <c r="L28" i="8" s="1"/>
  <c r="B22" i="8"/>
  <c r="K21" i="8"/>
  <c r="J21" i="8"/>
  <c r="H21" i="8"/>
  <c r="G21" i="8"/>
  <c r="N21" i="8" s="1"/>
  <c r="F21" i="8"/>
  <c r="E21" i="8"/>
  <c r="D21" i="8"/>
  <c r="C21" i="8"/>
  <c r="B21" i="8"/>
  <c r="N20" i="8"/>
  <c r="N19" i="8"/>
  <c r="N18" i="8"/>
  <c r="K17" i="8"/>
  <c r="J17" i="8"/>
  <c r="I17" i="8"/>
  <c r="H17" i="8"/>
  <c r="G17" i="8"/>
  <c r="F17" i="8"/>
  <c r="E17" i="8"/>
  <c r="N17" i="8" s="1"/>
  <c r="D17" i="8"/>
  <c r="C17" i="8"/>
  <c r="K16" i="8"/>
  <c r="K22" i="8" s="1"/>
  <c r="K28" i="8" s="1"/>
  <c r="J16" i="8"/>
  <c r="J22" i="8" s="1"/>
  <c r="J28" i="8" s="1"/>
  <c r="I16" i="8"/>
  <c r="I22" i="8" s="1"/>
  <c r="I28" i="8" s="1"/>
  <c r="H16" i="8"/>
  <c r="H22" i="8" s="1"/>
  <c r="H28" i="8" s="1"/>
  <c r="G16" i="8"/>
  <c r="G22" i="8" s="1"/>
  <c r="G28" i="8" s="1"/>
  <c r="F16" i="8"/>
  <c r="F22" i="8" s="1"/>
  <c r="F28" i="8" s="1"/>
  <c r="E16" i="8"/>
  <c r="E22" i="8" s="1"/>
  <c r="E28" i="8" s="1"/>
  <c r="D16" i="8"/>
  <c r="D22" i="8" s="1"/>
  <c r="D28" i="8" s="1"/>
  <c r="C16" i="8"/>
  <c r="N16" i="8" s="1"/>
  <c r="N15" i="8"/>
  <c r="N14" i="8"/>
  <c r="C22" i="8" l="1"/>
  <c r="N22" i="8" l="1"/>
  <c r="C28" i="8"/>
  <c r="N28" i="8" s="1"/>
  <c r="N45" i="7" l="1"/>
  <c r="N43" i="7"/>
  <c r="N41" i="7"/>
  <c r="N40" i="7"/>
  <c r="N39" i="7"/>
  <c r="N38" i="7"/>
  <c r="N37" i="7" s="1"/>
  <c r="O37" i="7"/>
  <c r="M37" i="7"/>
  <c r="L37" i="7"/>
  <c r="K37" i="7"/>
  <c r="J37" i="7"/>
  <c r="I37" i="7"/>
  <c r="H37" i="7"/>
  <c r="G37" i="7"/>
  <c r="F37" i="7"/>
  <c r="E37" i="7"/>
  <c r="D37" i="7"/>
  <c r="C37" i="7"/>
  <c r="B37" i="7"/>
  <c r="N36" i="7"/>
  <c r="N35" i="7"/>
  <c r="N34" i="7"/>
  <c r="N33" i="7"/>
  <c r="N32" i="7"/>
  <c r="N31" i="7"/>
  <c r="N27" i="7" s="1"/>
  <c r="N30" i="7"/>
  <c r="N29" i="7"/>
  <c r="N28" i="7"/>
  <c r="O27" i="7"/>
  <c r="M27" i="7"/>
  <c r="L27" i="7"/>
  <c r="K27" i="7"/>
  <c r="J27" i="7"/>
  <c r="I27" i="7"/>
  <c r="H27" i="7"/>
  <c r="G27" i="7"/>
  <c r="G15" i="7" s="1"/>
  <c r="G42" i="7" s="1"/>
  <c r="G44" i="7" s="1"/>
  <c r="G46" i="7" s="1"/>
  <c r="F27" i="7"/>
  <c r="E27" i="7"/>
  <c r="D27" i="7"/>
  <c r="C27" i="7"/>
  <c r="B27" i="7"/>
  <c r="N26" i="7"/>
  <c r="N25" i="7"/>
  <c r="N24" i="7"/>
  <c r="O23" i="7"/>
  <c r="N23" i="7"/>
  <c r="M23" i="7"/>
  <c r="L23" i="7"/>
  <c r="K23" i="7"/>
  <c r="J23" i="7"/>
  <c r="I23" i="7"/>
  <c r="H23" i="7"/>
  <c r="G23" i="7"/>
  <c r="F23" i="7"/>
  <c r="E23" i="7"/>
  <c r="D23" i="7"/>
  <c r="D15" i="7" s="1"/>
  <c r="D42" i="7" s="1"/>
  <c r="D44" i="7" s="1"/>
  <c r="D46" i="7" s="1"/>
  <c r="C23" i="7"/>
  <c r="B23" i="7"/>
  <c r="N22" i="7"/>
  <c r="N21" i="7"/>
  <c r="N20" i="7"/>
  <c r="N19" i="7"/>
  <c r="N18" i="7"/>
  <c r="N17" i="7"/>
  <c r="O16" i="7"/>
  <c r="O15" i="7" s="1"/>
  <c r="O42" i="7" s="1"/>
  <c r="O44" i="7" s="1"/>
  <c r="O46" i="7" s="1"/>
  <c r="N16" i="7"/>
  <c r="M16" i="7"/>
  <c r="M15" i="7" s="1"/>
  <c r="M42" i="7" s="1"/>
  <c r="M44" i="7" s="1"/>
  <c r="M46" i="7" s="1"/>
  <c r="L16" i="7"/>
  <c r="L15" i="7" s="1"/>
  <c r="L42" i="7" s="1"/>
  <c r="L44" i="7" s="1"/>
  <c r="L46" i="7" s="1"/>
  <c r="K16" i="7"/>
  <c r="J16" i="7"/>
  <c r="I16" i="7"/>
  <c r="I15" i="7" s="1"/>
  <c r="I42" i="7" s="1"/>
  <c r="I44" i="7" s="1"/>
  <c r="I46" i="7" s="1"/>
  <c r="H16" i="7"/>
  <c r="H15" i="7" s="1"/>
  <c r="H42" i="7" s="1"/>
  <c r="H44" i="7" s="1"/>
  <c r="H46" i="7" s="1"/>
  <c r="G16" i="7"/>
  <c r="F16" i="7"/>
  <c r="E16" i="7"/>
  <c r="E15" i="7" s="1"/>
  <c r="E42" i="7" s="1"/>
  <c r="E44" i="7" s="1"/>
  <c r="E46" i="7" s="1"/>
  <c r="D16" i="7"/>
  <c r="C16" i="7"/>
  <c r="C15" i="7" s="1"/>
  <c r="C42" i="7" s="1"/>
  <c r="C44" i="7" s="1"/>
  <c r="C46" i="7" s="1"/>
  <c r="B16" i="7"/>
  <c r="B15" i="7" s="1"/>
  <c r="B42" i="7" s="1"/>
  <c r="B44" i="7" s="1"/>
  <c r="K15" i="7"/>
  <c r="K42" i="7" s="1"/>
  <c r="K44" i="7" s="1"/>
  <c r="K46" i="7" s="1"/>
  <c r="J15" i="7"/>
  <c r="J42" i="7" s="1"/>
  <c r="J44" i="7" s="1"/>
  <c r="J46" i="7" s="1"/>
  <c r="F15" i="7"/>
  <c r="F42" i="7" s="1"/>
  <c r="F44" i="7" s="1"/>
  <c r="F46" i="7" s="1"/>
  <c r="N44" i="7" l="1"/>
  <c r="B46" i="7"/>
  <c r="N46" i="7" s="1"/>
  <c r="N15" i="7"/>
  <c r="N42" i="7" s="1"/>
  <c r="B36" i="6"/>
  <c r="B35" i="6"/>
  <c r="C34" i="6"/>
  <c r="B31" i="6"/>
  <c r="B30" i="6"/>
  <c r="C29" i="6"/>
  <c r="B26" i="6"/>
  <c r="B25" i="6"/>
  <c r="C24" i="6"/>
  <c r="B21" i="6"/>
  <c r="B20" i="6"/>
  <c r="C19" i="6"/>
  <c r="B16" i="6"/>
  <c r="B15" i="6"/>
  <c r="B14" i="6"/>
  <c r="C13" i="6"/>
  <c r="B10" i="6"/>
  <c r="L39" i="5"/>
  <c r="F39" i="5"/>
  <c r="M39" i="5" s="1"/>
  <c r="M38" i="5"/>
  <c r="L38" i="5"/>
  <c r="F38" i="5"/>
  <c r="K37" i="5"/>
  <c r="K32" i="5" s="1"/>
  <c r="K40" i="5" s="1"/>
  <c r="J37" i="5"/>
  <c r="I37" i="5"/>
  <c r="H37" i="5"/>
  <c r="G37" i="5"/>
  <c r="L37" i="5" s="1"/>
  <c r="E37" i="5"/>
  <c r="D37" i="5"/>
  <c r="C37" i="5"/>
  <c r="B37" i="5"/>
  <c r="F37" i="5" s="1"/>
  <c r="M37" i="5" s="1"/>
  <c r="L36" i="5"/>
  <c r="M36" i="5" s="1"/>
  <c r="F36" i="5"/>
  <c r="L35" i="5"/>
  <c r="F35" i="5"/>
  <c r="M35" i="5" s="1"/>
  <c r="M34" i="5"/>
  <c r="L34" i="5"/>
  <c r="F34" i="5"/>
  <c r="K33" i="5"/>
  <c r="J33" i="5"/>
  <c r="J32" i="5" s="1"/>
  <c r="J40" i="5" s="1"/>
  <c r="I33" i="5"/>
  <c r="I32" i="5" s="1"/>
  <c r="I40" i="5" s="1"/>
  <c r="H33" i="5"/>
  <c r="H32" i="5" s="1"/>
  <c r="H40" i="5" s="1"/>
  <c r="G33" i="5"/>
  <c r="L33" i="5" s="1"/>
  <c r="E33" i="5"/>
  <c r="F33" i="5" s="1"/>
  <c r="D33" i="5"/>
  <c r="C33" i="5"/>
  <c r="B33" i="5"/>
  <c r="D32" i="5"/>
  <c r="D40" i="5" s="1"/>
  <c r="C32" i="5"/>
  <c r="C40" i="5" s="1"/>
  <c r="B32" i="5"/>
  <c r="L24" i="5"/>
  <c r="F24" i="5"/>
  <c r="M24" i="5" s="1"/>
  <c r="L23" i="5"/>
  <c r="M23" i="5" s="1"/>
  <c r="F23" i="5"/>
  <c r="K22" i="5"/>
  <c r="J22" i="5"/>
  <c r="J17" i="5" s="1"/>
  <c r="J25" i="5" s="1"/>
  <c r="I22" i="5"/>
  <c r="H22" i="5"/>
  <c r="L22" i="5" s="1"/>
  <c r="E22" i="5"/>
  <c r="D22" i="5"/>
  <c r="C22" i="5"/>
  <c r="B22" i="5"/>
  <c r="F22" i="5" s="1"/>
  <c r="M22" i="5" s="1"/>
  <c r="L21" i="5"/>
  <c r="C21" i="5"/>
  <c r="C18" i="5" s="1"/>
  <c r="L20" i="5"/>
  <c r="M20" i="5" s="1"/>
  <c r="F20" i="5"/>
  <c r="L19" i="5"/>
  <c r="F19" i="5"/>
  <c r="M19" i="5" s="1"/>
  <c r="K18" i="5"/>
  <c r="J18" i="5"/>
  <c r="I18" i="5"/>
  <c r="I17" i="5" s="1"/>
  <c r="I25" i="5" s="1"/>
  <c r="H18" i="5"/>
  <c r="H17" i="5" s="1"/>
  <c r="H25" i="5" s="1"/>
  <c r="G18" i="5"/>
  <c r="L18" i="5" s="1"/>
  <c r="E18" i="5"/>
  <c r="E17" i="5" s="1"/>
  <c r="E25" i="5" s="1"/>
  <c r="D18" i="5"/>
  <c r="D17" i="5" s="1"/>
  <c r="D25" i="5" s="1"/>
  <c r="B18" i="5"/>
  <c r="K17" i="5"/>
  <c r="K25" i="5" s="1"/>
  <c r="B17" i="5"/>
  <c r="M33" i="5" l="1"/>
  <c r="F18" i="5"/>
  <c r="M18" i="5" s="1"/>
  <c r="C17" i="5"/>
  <c r="C25" i="5" s="1"/>
  <c r="E32" i="5"/>
  <c r="E40" i="5" s="1"/>
  <c r="B40" i="5"/>
  <c r="F21" i="5"/>
  <c r="M21" i="5" s="1"/>
  <c r="B25" i="5"/>
  <c r="G32" i="5"/>
  <c r="G17" i="5"/>
  <c r="L17" i="5" l="1"/>
  <c r="G25" i="5"/>
  <c r="L25" i="5" s="1"/>
  <c r="F25" i="5"/>
  <c r="M25" i="5" s="1"/>
  <c r="F32" i="5"/>
  <c r="M32" i="5" s="1"/>
  <c r="F17" i="5"/>
  <c r="M17" i="5" s="1"/>
  <c r="L32" i="5"/>
  <c r="G40" i="5"/>
  <c r="L40" i="5" s="1"/>
  <c r="F40" i="5"/>
  <c r="M40" i="5" s="1"/>
  <c r="F175" i="4" l="1"/>
  <c r="F143" i="4"/>
  <c r="C124" i="4"/>
  <c r="B124" i="4"/>
  <c r="B123" i="4" s="1"/>
  <c r="B129" i="4" s="1"/>
  <c r="C123" i="4"/>
  <c r="C129" i="4" s="1"/>
  <c r="F100" i="4"/>
  <c r="D75" i="4"/>
  <c r="C75" i="4"/>
  <c r="H69" i="4"/>
  <c r="H67" i="4" s="1"/>
  <c r="H75" i="4" s="1"/>
  <c r="H77" i="4" s="1"/>
  <c r="G69" i="4"/>
  <c r="G67" i="4" s="1"/>
  <c r="G75" i="4" s="1"/>
  <c r="G77" i="4" s="1"/>
  <c r="F69" i="4"/>
  <c r="F67" i="4" s="1"/>
  <c r="F75" i="4" s="1"/>
  <c r="E69" i="4"/>
  <c r="E67" i="4" s="1"/>
  <c r="E75" i="4" s="1"/>
  <c r="D69" i="4"/>
  <c r="C69" i="4"/>
  <c r="B69" i="4"/>
  <c r="B67" i="4" s="1"/>
  <c r="B75" i="4" s="1"/>
  <c r="D67" i="4"/>
  <c r="C67" i="4"/>
  <c r="H66" i="4"/>
  <c r="G66" i="4"/>
  <c r="F66" i="4"/>
  <c r="E66" i="4"/>
  <c r="D66" i="4"/>
  <c r="D77" i="4" s="1"/>
  <c r="C66" i="4"/>
  <c r="C77" i="4" s="1"/>
  <c r="H62" i="4"/>
  <c r="G62" i="4"/>
  <c r="F62" i="4"/>
  <c r="E62" i="4"/>
  <c r="D62" i="4"/>
  <c r="C62" i="4"/>
  <c r="B62" i="4"/>
  <c r="B66" i="4" s="1"/>
  <c r="D49" i="4"/>
  <c r="B49" i="4"/>
  <c r="D46" i="4"/>
  <c r="D39" i="4" s="1"/>
  <c r="D52" i="4" s="1"/>
  <c r="B46" i="4"/>
  <c r="B39" i="4" s="1"/>
  <c r="B52" i="4" s="1"/>
  <c r="B42" i="4"/>
  <c r="D37" i="4"/>
  <c r="B37" i="4"/>
  <c r="D36" i="4"/>
  <c r="B36" i="4"/>
  <c r="D27" i="4"/>
  <c r="B27" i="4"/>
  <c r="D24" i="4"/>
  <c r="B24" i="4"/>
  <c r="D17" i="4"/>
  <c r="B17" i="4"/>
  <c r="B16" i="4" s="1"/>
  <c r="B38" i="4" s="1"/>
  <c r="B53" i="4" s="1"/>
  <c r="D16" i="4"/>
  <c r="D38" i="4" s="1"/>
  <c r="D53" i="4" s="1"/>
  <c r="B77" i="4" l="1"/>
  <c r="F77" i="4"/>
  <c r="E77" i="4"/>
  <c r="F80" i="4" s="1"/>
  <c r="F108" i="4" s="1"/>
  <c r="F136" i="4"/>
  <c r="F150" i="4" s="1"/>
  <c r="F157" i="4" s="1"/>
  <c r="I136" i="3" l="1"/>
  <c r="F136" i="3"/>
  <c r="K132" i="3"/>
  <c r="I132" i="3"/>
  <c r="G132" i="3"/>
  <c r="F132" i="3"/>
  <c r="D132" i="3"/>
  <c r="K131" i="3"/>
  <c r="K130" i="3" s="1"/>
  <c r="I131" i="3"/>
  <c r="I130" i="3" s="1"/>
  <c r="G131" i="3"/>
  <c r="F131" i="3"/>
  <c r="D131" i="3"/>
  <c r="D130" i="3" s="1"/>
  <c r="J130" i="3"/>
  <c r="H130" i="3"/>
  <c r="G130" i="3"/>
  <c r="F130" i="3"/>
  <c r="E130" i="3"/>
  <c r="C130" i="3"/>
  <c r="B130" i="3"/>
  <c r="B126" i="3" s="1"/>
  <c r="K129" i="3"/>
  <c r="I129" i="3"/>
  <c r="G129" i="3"/>
  <c r="G127" i="3" s="1"/>
  <c r="G126" i="3" s="1"/>
  <c r="F129" i="3"/>
  <c r="D129" i="3"/>
  <c r="K128" i="3"/>
  <c r="K127" i="3" s="1"/>
  <c r="K126" i="3" s="1"/>
  <c r="I128" i="3"/>
  <c r="I127" i="3" s="1"/>
  <c r="G128" i="3"/>
  <c r="F128" i="3"/>
  <c r="D128" i="3"/>
  <c r="J127" i="3"/>
  <c r="H127" i="3"/>
  <c r="H126" i="3" s="1"/>
  <c r="F127" i="3"/>
  <c r="E127" i="3"/>
  <c r="E126" i="3" s="1"/>
  <c r="D127" i="3"/>
  <c r="C127" i="3"/>
  <c r="C126" i="3" s="1"/>
  <c r="B127" i="3"/>
  <c r="J126" i="3"/>
  <c r="K124" i="3"/>
  <c r="I124" i="3"/>
  <c r="F124" i="3"/>
  <c r="K123" i="3"/>
  <c r="I123" i="3"/>
  <c r="G123" i="3"/>
  <c r="F123" i="3"/>
  <c r="D123" i="3"/>
  <c r="K122" i="3"/>
  <c r="G122" i="3"/>
  <c r="F122" i="3"/>
  <c r="F119" i="3" s="1"/>
  <c r="D122" i="3"/>
  <c r="K121" i="3"/>
  <c r="I121" i="3"/>
  <c r="I119" i="3" s="1"/>
  <c r="G121" i="3"/>
  <c r="G119" i="3" s="1"/>
  <c r="F121" i="3"/>
  <c r="D121" i="3"/>
  <c r="K120" i="3"/>
  <c r="K119" i="3" s="1"/>
  <c r="F120" i="3"/>
  <c r="J119" i="3"/>
  <c r="H119" i="3"/>
  <c r="E119" i="3"/>
  <c r="D119" i="3"/>
  <c r="C119" i="3"/>
  <c r="B119" i="3"/>
  <c r="K118" i="3"/>
  <c r="K115" i="3" s="1"/>
  <c r="K114" i="3" s="1"/>
  <c r="K125" i="3" s="1"/>
  <c r="K133" i="3" s="1"/>
  <c r="K135" i="3" s="1"/>
  <c r="I118" i="3"/>
  <c r="F118" i="3"/>
  <c r="K117" i="3"/>
  <c r="I117" i="3"/>
  <c r="G117" i="3"/>
  <c r="G115" i="3" s="1"/>
  <c r="F117" i="3"/>
  <c r="D117" i="3"/>
  <c r="K116" i="3"/>
  <c r="I116" i="3"/>
  <c r="F116" i="3"/>
  <c r="J115" i="3"/>
  <c r="J114" i="3" s="1"/>
  <c r="J125" i="3" s="1"/>
  <c r="J133" i="3" s="1"/>
  <c r="J135" i="3" s="1"/>
  <c r="I115" i="3"/>
  <c r="I114" i="3" s="1"/>
  <c r="I125" i="3" s="1"/>
  <c r="H115" i="3"/>
  <c r="H114" i="3" s="1"/>
  <c r="H125" i="3" s="1"/>
  <c r="H133" i="3" s="1"/>
  <c r="F115" i="3"/>
  <c r="E115" i="3"/>
  <c r="E114" i="3" s="1"/>
  <c r="E125" i="3" s="1"/>
  <c r="E133" i="3" s="1"/>
  <c r="E135" i="3" s="1"/>
  <c r="D115" i="3"/>
  <c r="C115" i="3"/>
  <c r="B115" i="3"/>
  <c r="B114" i="3" s="1"/>
  <c r="B125" i="3" s="1"/>
  <c r="B133" i="3" s="1"/>
  <c r="B135" i="3" s="1"/>
  <c r="D114" i="3"/>
  <c r="D125" i="3" s="1"/>
  <c r="C114" i="3"/>
  <c r="C125" i="3" s="1"/>
  <c r="C133" i="3" s="1"/>
  <c r="F65" i="3"/>
  <c r="C65" i="3"/>
  <c r="H61" i="3"/>
  <c r="G61" i="3"/>
  <c r="E61" i="3"/>
  <c r="D61" i="3"/>
  <c r="H60" i="3"/>
  <c r="G60" i="3"/>
  <c r="D60" i="3"/>
  <c r="E60" i="3" s="1"/>
  <c r="F59" i="3"/>
  <c r="C59" i="3"/>
  <c r="H59" i="3" s="1"/>
  <c r="B59" i="3"/>
  <c r="H58" i="3"/>
  <c r="G58" i="3"/>
  <c r="D58" i="3"/>
  <c r="D56" i="3" s="1"/>
  <c r="H57" i="3"/>
  <c r="G57" i="3"/>
  <c r="E57" i="3"/>
  <c r="D57" i="3"/>
  <c r="H56" i="3"/>
  <c r="F56" i="3"/>
  <c r="G56" i="3" s="1"/>
  <c r="C56" i="3"/>
  <c r="C55" i="3" s="1"/>
  <c r="H55" i="3" s="1"/>
  <c r="B56" i="3"/>
  <c r="B55" i="3" s="1"/>
  <c r="F55" i="3"/>
  <c r="G55" i="3" s="1"/>
  <c r="H53" i="3"/>
  <c r="G53" i="3"/>
  <c r="E53" i="3"/>
  <c r="H52" i="3"/>
  <c r="G52" i="3"/>
  <c r="E52" i="3"/>
  <c r="H51" i="3"/>
  <c r="F51" i="3"/>
  <c r="G51" i="3" s="1"/>
  <c r="E51" i="3"/>
  <c r="D51" i="3"/>
  <c r="C51" i="3"/>
  <c r="B51" i="3"/>
  <c r="H50" i="3"/>
  <c r="G50" i="3"/>
  <c r="E50" i="3"/>
  <c r="H49" i="3"/>
  <c r="G49" i="3"/>
  <c r="E49" i="3"/>
  <c r="B49" i="3"/>
  <c r="B48" i="3" s="1"/>
  <c r="F48" i="3"/>
  <c r="F42" i="3" s="1"/>
  <c r="D48" i="3"/>
  <c r="E48" i="3" s="1"/>
  <c r="C48" i="3"/>
  <c r="H47" i="3"/>
  <c r="G47" i="3"/>
  <c r="E47" i="3"/>
  <c r="H46" i="3"/>
  <c r="G46" i="3"/>
  <c r="E46" i="3"/>
  <c r="F45" i="3"/>
  <c r="E45" i="3"/>
  <c r="D45" i="3"/>
  <c r="C45" i="3"/>
  <c r="H45" i="3" s="1"/>
  <c r="B45" i="3"/>
  <c r="H44" i="3"/>
  <c r="G44" i="3"/>
  <c r="E44" i="3"/>
  <c r="F43" i="3"/>
  <c r="G43" i="3" s="1"/>
  <c r="C43" i="3"/>
  <c r="H43" i="3" s="1"/>
  <c r="B43" i="3"/>
  <c r="D42" i="3"/>
  <c r="C42" i="3"/>
  <c r="H41" i="3"/>
  <c r="G41" i="3"/>
  <c r="E41" i="3"/>
  <c r="H40" i="3"/>
  <c r="G40" i="3"/>
  <c r="E40" i="3"/>
  <c r="H39" i="3"/>
  <c r="G39" i="3"/>
  <c r="E39" i="3"/>
  <c r="F38" i="3"/>
  <c r="D38" i="3"/>
  <c r="C38" i="3"/>
  <c r="H38" i="3" s="1"/>
  <c r="B38" i="3"/>
  <c r="H37" i="3"/>
  <c r="G37" i="3"/>
  <c r="E37" i="3"/>
  <c r="H36" i="3"/>
  <c r="G36" i="3"/>
  <c r="E36" i="3"/>
  <c r="H35" i="3"/>
  <c r="H34" i="3" s="1"/>
  <c r="G35" i="3"/>
  <c r="E35" i="3"/>
  <c r="F34" i="3"/>
  <c r="D34" i="3"/>
  <c r="E34" i="3" s="1"/>
  <c r="C34" i="3"/>
  <c r="G34" i="3" s="1"/>
  <c r="B34" i="3"/>
  <c r="H33" i="3"/>
  <c r="H32" i="3" s="1"/>
  <c r="G33" i="3"/>
  <c r="E33" i="3"/>
  <c r="F32" i="3"/>
  <c r="G32" i="3" s="1"/>
  <c r="D32" i="3"/>
  <c r="E32" i="3" s="1"/>
  <c r="C32" i="3"/>
  <c r="B32" i="3"/>
  <c r="H31" i="3"/>
  <c r="G31" i="3"/>
  <c r="E31" i="3"/>
  <c r="H30" i="3"/>
  <c r="G30" i="3"/>
  <c r="E30" i="3"/>
  <c r="G29" i="3"/>
  <c r="F29" i="3"/>
  <c r="H29" i="3" s="1"/>
  <c r="D29" i="3"/>
  <c r="E29" i="3" s="1"/>
  <c r="C29" i="3"/>
  <c r="B29" i="3"/>
  <c r="H28" i="3"/>
  <c r="G28" i="3"/>
  <c r="E28" i="3"/>
  <c r="H27" i="3"/>
  <c r="G27" i="3"/>
  <c r="E27" i="3"/>
  <c r="H26" i="3"/>
  <c r="G26" i="3"/>
  <c r="F26" i="3"/>
  <c r="D26" i="3"/>
  <c r="E26" i="3" s="1"/>
  <c r="C26" i="3"/>
  <c r="B26" i="3"/>
  <c r="H25" i="3"/>
  <c r="G25" i="3"/>
  <c r="E25" i="3"/>
  <c r="H24" i="3"/>
  <c r="G24" i="3"/>
  <c r="E24" i="3"/>
  <c r="H23" i="3"/>
  <c r="G23" i="3"/>
  <c r="E23" i="3"/>
  <c r="H22" i="3"/>
  <c r="G22" i="3"/>
  <c r="F22" i="3"/>
  <c r="D22" i="3"/>
  <c r="E22" i="3" s="1"/>
  <c r="C22" i="3"/>
  <c r="C21" i="3" s="1"/>
  <c r="B22" i="3"/>
  <c r="F21" i="3"/>
  <c r="G21" i="3" s="1"/>
  <c r="D21" i="3"/>
  <c r="D20" i="3" s="1"/>
  <c r="B21" i="3"/>
  <c r="G42" i="3" l="1"/>
  <c r="F20" i="3"/>
  <c r="D54" i="3"/>
  <c r="E20" i="3"/>
  <c r="F114" i="3"/>
  <c r="F125" i="3" s="1"/>
  <c r="C20" i="3"/>
  <c r="C54" i="3" s="1"/>
  <c r="H21" i="3"/>
  <c r="H42" i="3"/>
  <c r="G114" i="3"/>
  <c r="G125" i="3" s="1"/>
  <c r="G133" i="3" s="1"/>
  <c r="G135" i="3" s="1"/>
  <c r="F133" i="3"/>
  <c r="C135" i="3"/>
  <c r="I133" i="3"/>
  <c r="F126" i="3"/>
  <c r="I126" i="3"/>
  <c r="B42" i="3"/>
  <c r="B20" i="3" s="1"/>
  <c r="B54" i="3" s="1"/>
  <c r="B62" i="3" s="1"/>
  <c r="B64" i="3" s="1"/>
  <c r="E56" i="3"/>
  <c r="D126" i="3"/>
  <c r="D133" i="3" s="1"/>
  <c r="D135" i="3" s="1"/>
  <c r="G48" i="3"/>
  <c r="E58" i="3"/>
  <c r="E38" i="3"/>
  <c r="E42" i="3"/>
  <c r="H48" i="3"/>
  <c r="G38" i="3"/>
  <c r="G45" i="3"/>
  <c r="D59" i="3"/>
  <c r="E59" i="3" s="1"/>
  <c r="E21" i="3"/>
  <c r="E43" i="3"/>
  <c r="G59" i="3"/>
  <c r="H20" i="3" l="1"/>
  <c r="C62" i="3"/>
  <c r="E54" i="3"/>
  <c r="D55" i="3"/>
  <c r="E55" i="3" s="1"/>
  <c r="F54" i="3"/>
  <c r="G20" i="3"/>
  <c r="G54" i="3" l="1"/>
  <c r="F62" i="3"/>
  <c r="D62" i="3"/>
  <c r="C64" i="3"/>
  <c r="H62" i="3"/>
  <c r="H54" i="3"/>
  <c r="D64" i="3" l="1"/>
  <c r="E64" i="3" s="1"/>
  <c r="E62" i="3"/>
  <c r="F64" i="3"/>
  <c r="G62" i="3"/>
  <c r="G64" i="3" l="1"/>
  <c r="H134" i="3"/>
  <c r="H135" i="3" s="1"/>
  <c r="H64" i="3"/>
  <c r="L85" i="1" l="1"/>
  <c r="K85" i="1"/>
  <c r="G85" i="1"/>
  <c r="K84" i="1"/>
  <c r="H84" i="1"/>
  <c r="G84" i="1"/>
  <c r="D84" i="1"/>
  <c r="K83" i="1"/>
  <c r="H83" i="1"/>
  <c r="G83" i="1"/>
  <c r="D83" i="1"/>
  <c r="K82" i="1"/>
  <c r="H82" i="1"/>
  <c r="G82" i="1"/>
  <c r="D82" i="1"/>
  <c r="L81" i="1"/>
  <c r="I81" i="1"/>
  <c r="H81" i="1"/>
  <c r="E81" i="1"/>
  <c r="D81" i="1"/>
  <c r="C81" i="1"/>
  <c r="K81" i="1" s="1"/>
  <c r="B81" i="1"/>
  <c r="K80" i="1"/>
  <c r="H80" i="1"/>
  <c r="G80" i="1"/>
  <c r="D80" i="1"/>
  <c r="D79" i="1" s="1"/>
  <c r="L79" i="1"/>
  <c r="I79" i="1"/>
  <c r="H79" i="1"/>
  <c r="E79" i="1"/>
  <c r="C79" i="1"/>
  <c r="K79" i="1" s="1"/>
  <c r="B79" i="1"/>
  <c r="K78" i="1"/>
  <c r="H78" i="1"/>
  <c r="G78" i="1"/>
  <c r="D78" i="1"/>
  <c r="L77" i="1"/>
  <c r="I77" i="1"/>
  <c r="H77" i="1"/>
  <c r="E77" i="1"/>
  <c r="D77" i="1"/>
  <c r="C77" i="1"/>
  <c r="K77" i="1" s="1"/>
  <c r="B77" i="1"/>
  <c r="K76" i="1"/>
  <c r="H76" i="1"/>
  <c r="G76" i="1"/>
  <c r="D76" i="1"/>
  <c r="L75" i="1"/>
  <c r="K75" i="1"/>
  <c r="I75" i="1"/>
  <c r="H75" i="1"/>
  <c r="G75" i="1"/>
  <c r="E75" i="1"/>
  <c r="D75" i="1"/>
  <c r="C75" i="1"/>
  <c r="B75" i="1"/>
  <c r="K74" i="1"/>
  <c r="H74" i="1"/>
  <c r="H73" i="1" s="1"/>
  <c r="G74" i="1"/>
  <c r="D74" i="1"/>
  <c r="L73" i="1"/>
  <c r="I73" i="1"/>
  <c r="E73" i="1"/>
  <c r="D73" i="1"/>
  <c r="C73" i="1"/>
  <c r="K73" i="1" s="1"/>
  <c r="B73" i="1"/>
  <c r="K72" i="1"/>
  <c r="H72" i="1"/>
  <c r="G72" i="1"/>
  <c r="D72" i="1"/>
  <c r="K71" i="1"/>
  <c r="H71" i="1"/>
  <c r="G71" i="1"/>
  <c r="G69" i="1" s="1"/>
  <c r="D71" i="1"/>
  <c r="K70" i="1"/>
  <c r="H70" i="1"/>
  <c r="G70" i="1"/>
  <c r="D70" i="1"/>
  <c r="L69" i="1"/>
  <c r="K69" i="1"/>
  <c r="I69" i="1"/>
  <c r="H69" i="1"/>
  <c r="E69" i="1"/>
  <c r="C69" i="1"/>
  <c r="B69" i="1"/>
  <c r="L68" i="1"/>
  <c r="K68" i="1"/>
  <c r="G68" i="1"/>
  <c r="L67" i="1"/>
  <c r="K67" i="1"/>
  <c r="G67" i="1"/>
  <c r="L66" i="1"/>
  <c r="K66" i="1"/>
  <c r="G66" i="1"/>
  <c r="K65" i="1"/>
  <c r="I65" i="1"/>
  <c r="H65" i="1"/>
  <c r="G65" i="1"/>
  <c r="E65" i="1"/>
  <c r="L65" i="1" s="1"/>
  <c r="D65" i="1"/>
  <c r="C65" i="1"/>
  <c r="B65" i="1"/>
  <c r="K64" i="1"/>
  <c r="H64" i="1"/>
  <c r="G64" i="1"/>
  <c r="D64" i="1"/>
  <c r="L63" i="1"/>
  <c r="I63" i="1"/>
  <c r="H63" i="1"/>
  <c r="E63" i="1"/>
  <c r="D63" i="1"/>
  <c r="C63" i="1"/>
  <c r="K63" i="1" s="1"/>
  <c r="B63" i="1"/>
  <c r="K62" i="1"/>
  <c r="H62" i="1"/>
  <c r="G62" i="1"/>
  <c r="D62" i="1"/>
  <c r="D60" i="1" s="1"/>
  <c r="K61" i="1"/>
  <c r="H61" i="1"/>
  <c r="G61" i="1"/>
  <c r="D61" i="1"/>
  <c r="L60" i="1"/>
  <c r="I60" i="1"/>
  <c r="H60" i="1"/>
  <c r="G60" i="1"/>
  <c r="E60" i="1"/>
  <c r="C60" i="1"/>
  <c r="K60" i="1" s="1"/>
  <c r="B60" i="1"/>
  <c r="K59" i="1"/>
  <c r="H59" i="1"/>
  <c r="H57" i="1" s="1"/>
  <c r="G59" i="1"/>
  <c r="D59" i="1"/>
  <c r="K58" i="1"/>
  <c r="H58" i="1"/>
  <c r="G58" i="1"/>
  <c r="D58" i="1"/>
  <c r="L57" i="1"/>
  <c r="I57" i="1"/>
  <c r="E57" i="1"/>
  <c r="D57" i="1"/>
  <c r="C57" i="1"/>
  <c r="K57" i="1" s="1"/>
  <c r="B57" i="1"/>
  <c r="K56" i="1"/>
  <c r="H56" i="1"/>
  <c r="G56" i="1"/>
  <c r="D56" i="1"/>
  <c r="K55" i="1"/>
  <c r="H55" i="1"/>
  <c r="G55" i="1"/>
  <c r="D55" i="1"/>
  <c r="K54" i="1"/>
  <c r="H54" i="1"/>
  <c r="G54" i="1"/>
  <c r="D54" i="1"/>
  <c r="K53" i="1"/>
  <c r="H53" i="1"/>
  <c r="G53" i="1"/>
  <c r="D53" i="1"/>
  <c r="K52" i="1"/>
  <c r="H52" i="1"/>
  <c r="G52" i="1"/>
  <c r="D52" i="1"/>
  <c r="K51" i="1"/>
  <c r="H51" i="1"/>
  <c r="G51" i="1"/>
  <c r="D51" i="1"/>
  <c r="K50" i="1"/>
  <c r="H50" i="1"/>
  <c r="G50" i="1"/>
  <c r="D50" i="1"/>
  <c r="K49" i="1"/>
  <c r="H49" i="1"/>
  <c r="G49" i="1"/>
  <c r="D49" i="1"/>
  <c r="D48" i="1" s="1"/>
  <c r="L48" i="1"/>
  <c r="K48" i="1"/>
  <c r="I48" i="1"/>
  <c r="H48" i="1"/>
  <c r="E48" i="1"/>
  <c r="C48" i="1"/>
  <c r="B48" i="1"/>
  <c r="K47" i="1"/>
  <c r="H47" i="1"/>
  <c r="G47" i="1"/>
  <c r="D47" i="1"/>
  <c r="L46" i="1"/>
  <c r="I46" i="1"/>
  <c r="H46" i="1"/>
  <c r="E46" i="1"/>
  <c r="D46" i="1"/>
  <c r="C46" i="1"/>
  <c r="K46" i="1" s="1"/>
  <c r="B46" i="1"/>
  <c r="K45" i="1"/>
  <c r="H45" i="1"/>
  <c r="G45" i="1"/>
  <c r="G37" i="1" s="1"/>
  <c r="D45" i="1"/>
  <c r="K44" i="1"/>
  <c r="H44" i="1"/>
  <c r="G44" i="1"/>
  <c r="D44" i="1"/>
  <c r="K43" i="1"/>
  <c r="H43" i="1"/>
  <c r="G43" i="1"/>
  <c r="D43" i="1"/>
  <c r="K42" i="1"/>
  <c r="H42" i="1"/>
  <c r="G42" i="1"/>
  <c r="D42" i="1"/>
  <c r="K41" i="1"/>
  <c r="H41" i="1"/>
  <c r="G41" i="1"/>
  <c r="D41" i="1"/>
  <c r="K40" i="1"/>
  <c r="H40" i="1"/>
  <c r="G40" i="1"/>
  <c r="D40" i="1"/>
  <c r="K39" i="1"/>
  <c r="H39" i="1"/>
  <c r="G39" i="1"/>
  <c r="D39" i="1"/>
  <c r="K38" i="1"/>
  <c r="H38" i="1"/>
  <c r="G38" i="1"/>
  <c r="D38" i="1"/>
  <c r="L37" i="1"/>
  <c r="K37" i="1"/>
  <c r="I37" i="1"/>
  <c r="I17" i="1" s="1"/>
  <c r="H37" i="1"/>
  <c r="E37" i="1"/>
  <c r="E17" i="1" s="1"/>
  <c r="C37" i="1"/>
  <c r="B37" i="1"/>
  <c r="K36" i="1"/>
  <c r="H36" i="1"/>
  <c r="G36" i="1"/>
  <c r="D36" i="1"/>
  <c r="K35" i="1"/>
  <c r="H35" i="1"/>
  <c r="H33" i="1" s="1"/>
  <c r="G35" i="1"/>
  <c r="D35" i="1"/>
  <c r="K34" i="1"/>
  <c r="H34" i="1"/>
  <c r="G34" i="1"/>
  <c r="D34" i="1"/>
  <c r="L33" i="1"/>
  <c r="I33" i="1"/>
  <c r="E33" i="1"/>
  <c r="D33" i="1"/>
  <c r="C33" i="1"/>
  <c r="K33" i="1" s="1"/>
  <c r="B33" i="1"/>
  <c r="K32" i="1"/>
  <c r="H32" i="1"/>
  <c r="G32" i="1"/>
  <c r="D32" i="1"/>
  <c r="K31" i="1"/>
  <c r="H31" i="1"/>
  <c r="G31" i="1"/>
  <c r="D31" i="1"/>
  <c r="K30" i="1"/>
  <c r="H30" i="1"/>
  <c r="G30" i="1"/>
  <c r="D30" i="1"/>
  <c r="K29" i="1"/>
  <c r="H29" i="1"/>
  <c r="G29" i="1"/>
  <c r="D29" i="1"/>
  <c r="D27" i="1" s="1"/>
  <c r="K28" i="1"/>
  <c r="H28" i="1"/>
  <c r="G28" i="1"/>
  <c r="D28" i="1"/>
  <c r="L27" i="1"/>
  <c r="K27" i="1"/>
  <c r="I27" i="1"/>
  <c r="H27" i="1"/>
  <c r="G27" i="1"/>
  <c r="E27" i="1"/>
  <c r="C27" i="1"/>
  <c r="B27" i="1"/>
  <c r="K26" i="1"/>
  <c r="H26" i="1"/>
  <c r="H24" i="1" s="1"/>
  <c r="G26" i="1"/>
  <c r="D26" i="1"/>
  <c r="K25" i="1"/>
  <c r="K24" i="1" s="1"/>
  <c r="H25" i="1"/>
  <c r="G25" i="1"/>
  <c r="D25" i="1"/>
  <c r="L24" i="1"/>
  <c r="I24" i="1"/>
  <c r="G24" i="1"/>
  <c r="E24" i="1"/>
  <c r="D24" i="1"/>
  <c r="C24" i="1"/>
  <c r="B24" i="1"/>
  <c r="K23" i="1"/>
  <c r="H23" i="1"/>
  <c r="G23" i="1"/>
  <c r="D23" i="1"/>
  <c r="K22" i="1"/>
  <c r="H22" i="1"/>
  <c r="G22" i="1"/>
  <c r="D22" i="1"/>
  <c r="D20" i="1" s="1"/>
  <c r="K21" i="1"/>
  <c r="H21" i="1"/>
  <c r="G21" i="1"/>
  <c r="D21" i="1"/>
  <c r="L20" i="1"/>
  <c r="K20" i="1"/>
  <c r="I20" i="1"/>
  <c r="H20" i="1"/>
  <c r="G20" i="1"/>
  <c r="E20" i="1"/>
  <c r="C20" i="1"/>
  <c r="C17" i="1" s="1"/>
  <c r="B20" i="1"/>
  <c r="K19" i="1"/>
  <c r="H19" i="1"/>
  <c r="G19" i="1"/>
  <c r="D19" i="1"/>
  <c r="L18" i="1"/>
  <c r="L17" i="1" s="1"/>
  <c r="L86" i="1" s="1"/>
  <c r="I18" i="1"/>
  <c r="H18" i="1"/>
  <c r="E18" i="1"/>
  <c r="D18" i="1"/>
  <c r="C18" i="1"/>
  <c r="K18" i="1" s="1"/>
  <c r="B18" i="1"/>
  <c r="C86" i="1" l="1"/>
  <c r="G17" i="1"/>
  <c r="K17" i="1"/>
  <c r="K86" i="1" s="1"/>
  <c r="F18" i="1"/>
  <c r="F81" i="1"/>
  <c r="I86" i="1"/>
  <c r="J17" i="1"/>
  <c r="E86" i="1"/>
  <c r="F79" i="1" s="1"/>
  <c r="F17" i="1"/>
  <c r="D37" i="1"/>
  <c r="D17" i="1" s="1"/>
  <c r="D86" i="1" s="1"/>
  <c r="G48" i="1"/>
  <c r="J60" i="1"/>
  <c r="J73" i="1"/>
  <c r="J75" i="1"/>
  <c r="H17" i="1"/>
  <c r="H86" i="1" s="1"/>
  <c r="B17" i="1"/>
  <c r="B86" i="1" s="1"/>
  <c r="F27" i="1"/>
  <c r="J18" i="1"/>
  <c r="F60" i="1"/>
  <c r="D69" i="1"/>
  <c r="F75" i="1"/>
  <c r="J79" i="1"/>
  <c r="J81" i="1"/>
  <c r="G33" i="1"/>
  <c r="G46" i="1"/>
  <c r="G57" i="1"/>
  <c r="G77" i="1"/>
  <c r="G79" i="1"/>
  <c r="G18" i="1"/>
  <c r="G63" i="1"/>
  <c r="G73" i="1"/>
  <c r="G81" i="1"/>
  <c r="J83" i="1" l="1"/>
  <c r="J78" i="1"/>
  <c r="J58" i="1"/>
  <c r="J47" i="1"/>
  <c r="J36" i="1"/>
  <c r="J34" i="1"/>
  <c r="J25" i="1"/>
  <c r="J24" i="1" s="1"/>
  <c r="J76" i="1"/>
  <c r="J71" i="1"/>
  <c r="J68" i="1"/>
  <c r="J63" i="1"/>
  <c r="J61" i="1"/>
  <c r="J56" i="1"/>
  <c r="J54" i="1"/>
  <c r="J52" i="1"/>
  <c r="J50" i="1"/>
  <c r="J45" i="1"/>
  <c r="J43" i="1"/>
  <c r="J41" i="1"/>
  <c r="J39" i="1"/>
  <c r="J32" i="1"/>
  <c r="J30" i="1"/>
  <c r="J28" i="1"/>
  <c r="J23" i="1"/>
  <c r="J21" i="1"/>
  <c r="J85" i="1"/>
  <c r="J84" i="1"/>
  <c r="J82" i="1"/>
  <c r="J74" i="1"/>
  <c r="J67" i="1"/>
  <c r="J64" i="1"/>
  <c r="J59" i="1"/>
  <c r="J35" i="1"/>
  <c r="J26" i="1"/>
  <c r="J19" i="1"/>
  <c r="J86" i="1"/>
  <c r="J72" i="1"/>
  <c r="J49" i="1"/>
  <c r="J40" i="1"/>
  <c r="J29" i="1"/>
  <c r="J62" i="1"/>
  <c r="J51" i="1"/>
  <c r="J70" i="1"/>
  <c r="J69" i="1" s="1"/>
  <c r="J66" i="1"/>
  <c r="J57" i="1"/>
  <c r="J55" i="1"/>
  <c r="J46" i="1"/>
  <c r="J38" i="1"/>
  <c r="J77" i="1"/>
  <c r="J42" i="1"/>
  <c r="J53" i="1"/>
  <c r="J44" i="1"/>
  <c r="J80" i="1"/>
  <c r="J33" i="1"/>
  <c r="J31" i="1"/>
  <c r="J22" i="1"/>
  <c r="F85" i="1"/>
  <c r="F76" i="1"/>
  <c r="F71" i="1"/>
  <c r="F67" i="1"/>
  <c r="F61" i="1"/>
  <c r="F56" i="1"/>
  <c r="F54" i="1"/>
  <c r="F52" i="1"/>
  <c r="F50" i="1"/>
  <c r="F45" i="1"/>
  <c r="F43" i="1"/>
  <c r="F41" i="1"/>
  <c r="F39" i="1"/>
  <c r="F32" i="1"/>
  <c r="F30" i="1"/>
  <c r="F28" i="1"/>
  <c r="F23" i="1"/>
  <c r="F21" i="1"/>
  <c r="F84" i="1"/>
  <c r="F82" i="1"/>
  <c r="F74" i="1"/>
  <c r="F66" i="1"/>
  <c r="F64" i="1"/>
  <c r="F59" i="1"/>
  <c r="F35" i="1"/>
  <c r="F26" i="1"/>
  <c r="F19" i="1"/>
  <c r="F86" i="1"/>
  <c r="F80" i="1"/>
  <c r="F72" i="1"/>
  <c r="F70" i="1"/>
  <c r="F69" i="1" s="1"/>
  <c r="F62" i="1"/>
  <c r="F55" i="1"/>
  <c r="F53" i="1"/>
  <c r="F51" i="1"/>
  <c r="F49" i="1"/>
  <c r="F44" i="1"/>
  <c r="F42" i="1"/>
  <c r="F40" i="1"/>
  <c r="F38" i="1"/>
  <c r="F31" i="1"/>
  <c r="F29" i="1"/>
  <c r="F22" i="1"/>
  <c r="F78" i="1"/>
  <c r="F46" i="1"/>
  <c r="F34" i="1"/>
  <c r="F68" i="1"/>
  <c r="F65" i="1" s="1"/>
  <c r="F36" i="1"/>
  <c r="F83" i="1"/>
  <c r="F33" i="1"/>
  <c r="F57" i="1"/>
  <c r="F77" i="1"/>
  <c r="F58" i="1"/>
  <c r="F47" i="1"/>
  <c r="F25" i="1"/>
  <c r="F24" i="1" s="1"/>
  <c r="F63" i="1"/>
  <c r="F73" i="1"/>
  <c r="J27" i="1"/>
  <c r="G86" i="1"/>
  <c r="F20" i="1" l="1"/>
  <c r="J48" i="1"/>
  <c r="J65" i="1"/>
  <c r="F37" i="1"/>
  <c r="J20" i="1"/>
  <c r="F48" i="1"/>
  <c r="J37" i="1"/>
</calcChain>
</file>

<file path=xl/sharedStrings.xml><?xml version="1.0" encoding="utf-8"?>
<sst xmlns="http://schemas.openxmlformats.org/spreadsheetml/2006/main" count="740" uniqueCount="441">
  <si>
    <t>DEPARTAMENTO DE ÁGUAS E ESGOTOS DE VALINHOS</t>
  </si>
  <si>
    <t>Autarquia Municipal</t>
  </si>
  <si>
    <t>RELATÓRIO RESUMIDO DA EXECUÇÃO ORÇAMENTÁRIA</t>
  </si>
  <si>
    <t>DEMONSTRATIVO DAS DESPESAS POR FUNÇÃO E SUBFUNÇÃO</t>
  </si>
  <si>
    <t>3º QUADRIMESTRE/2022</t>
  </si>
  <si>
    <t>RREO-Anexo 02 - Tabela 2.0 - Demonstrativo da Execução das Despesas por Função/Subfunção - Total das Despesas Exceto Intra-Orçamentárias</t>
  </si>
  <si>
    <t>EXECUÇÃO DA DESPESA</t>
  </si>
  <si>
    <t>INSCRITAS EM</t>
  </si>
  <si>
    <t>Função / Subfunção</t>
  </si>
  <si>
    <t>DOTAÇÃO</t>
  </si>
  <si>
    <t>DESPESAS EMPENHADAS</t>
  </si>
  <si>
    <t>DESPESAS LIQUIDADAS</t>
  </si>
  <si>
    <t>RESTOS A PAGAR</t>
  </si>
  <si>
    <t>INICIAL</t>
  </si>
  <si>
    <t>ATUALIZADA</t>
  </si>
  <si>
    <t>No Bimestre</t>
  </si>
  <si>
    <t>Até o Bimestre</t>
  </si>
  <si>
    <t>%</t>
  </si>
  <si>
    <t>Saldo</t>
  </si>
  <si>
    <t>SALDO</t>
  </si>
  <si>
    <t>NÃO PROCESSADOS</t>
  </si>
  <si>
    <t>(a)</t>
  </si>
  <si>
    <t>(b)</t>
  </si>
  <si>
    <t>(b/total b)</t>
  </si>
  <si>
    <t>(c)=(a-b)</t>
  </si>
  <si>
    <t>(d/total d)</t>
  </si>
  <si>
    <t>(e)=(a-d)</t>
  </si>
  <si>
    <t>(f)</t>
  </si>
  <si>
    <t xml:space="preserve">DESPESAS (EXCETO INTRA-ORÇAMENTÁRIAS) ( I )            </t>
  </si>
  <si>
    <t xml:space="preserve">1- LEGISLATIVA                                         </t>
  </si>
  <si>
    <t xml:space="preserve">       31-Ação Legislativa                                </t>
  </si>
  <si>
    <t xml:space="preserve">4- ADMINISTRAÇÃO                                       </t>
  </si>
  <si>
    <t xml:space="preserve">       122-Administração Geral                             </t>
  </si>
  <si>
    <t xml:space="preserve">       123-Administração Financeira                        </t>
  </si>
  <si>
    <t xml:space="preserve">       126-Tecnologia da Informação</t>
  </si>
  <si>
    <t xml:space="preserve">6- SEGURANÇA PÚBLICA                                   </t>
  </si>
  <si>
    <t xml:space="preserve">       181-Policiamento                                    </t>
  </si>
  <si>
    <t xml:space="preserve">       182-Defesa Civil</t>
  </si>
  <si>
    <t xml:space="preserve">8- ASSISTÊNCIA SOCIAL                                  </t>
  </si>
  <si>
    <t xml:space="preserve">       241-Assistência ao Idoso                            </t>
  </si>
  <si>
    <t xml:space="preserve">       242-Assistência ao Portador de Deficiência          </t>
  </si>
  <si>
    <t xml:space="preserve">       243-Assistência à Criança e ao Adolescente          </t>
  </si>
  <si>
    <t xml:space="preserve">       244-Assistência Comunitária                         </t>
  </si>
  <si>
    <t xml:space="preserve">       122-Administração Geral                                        </t>
  </si>
  <si>
    <t xml:space="preserve">9- PREVIDÊNCIA SOCIAL                                  </t>
  </si>
  <si>
    <t xml:space="preserve">       272-Previdência do Regime Estatutário               </t>
  </si>
  <si>
    <t xml:space="preserve">       273-Previdência Complementar                     </t>
  </si>
  <si>
    <t xml:space="preserve">10-SAÚDE                                               </t>
  </si>
  <si>
    <t xml:space="preserve">       301-Atenção Básica                                  </t>
  </si>
  <si>
    <t xml:space="preserve">       302-Assistência Hospitalar e Ambulatorial           </t>
  </si>
  <si>
    <t xml:space="preserve">       303-Suporte Profilático e Terapêutico</t>
  </si>
  <si>
    <t xml:space="preserve">       304-Vigilância Sanitária</t>
  </si>
  <si>
    <t xml:space="preserve">       305-Vigilância Epidemiológica                       </t>
  </si>
  <si>
    <t xml:space="preserve">       306-Alimentação e Nutrição                          </t>
  </si>
  <si>
    <t xml:space="preserve">       Demais Subfunções</t>
  </si>
  <si>
    <t xml:space="preserve">11-TRABALHO                                            </t>
  </si>
  <si>
    <t xml:space="preserve">       331-Proteção e Benefícios ao Trabalhador            </t>
  </si>
  <si>
    <t xml:space="preserve">12-EDUCAÇÃO                                            </t>
  </si>
  <si>
    <t xml:space="preserve">       361-Ensino Fundamental                              </t>
  </si>
  <si>
    <t xml:space="preserve">       364-Ensino Superior                                 </t>
  </si>
  <si>
    <t xml:space="preserve">       365-Educação Infantil                               </t>
  </si>
  <si>
    <t xml:space="preserve">       366-Educação de Jovens e Adultos                    </t>
  </si>
  <si>
    <t xml:space="preserve">       367-Educação Especial                               </t>
  </si>
  <si>
    <t xml:space="preserve">       368-Educação Básica</t>
  </si>
  <si>
    <t xml:space="preserve">13-CULTURA                                             </t>
  </si>
  <si>
    <t xml:space="preserve">       392-Difusão Cultural                                </t>
  </si>
  <si>
    <t xml:space="preserve">15-URBANISMO                                           </t>
  </si>
  <si>
    <t xml:space="preserve">       451-Infra-Estrutura Urbana                          </t>
  </si>
  <si>
    <t xml:space="preserve">       452-Serviços Urbanos                                </t>
  </si>
  <si>
    <t xml:space="preserve">16-HABITAÇÃO                                           </t>
  </si>
  <si>
    <t xml:space="preserve">       482-Habitação Urbana                                </t>
  </si>
  <si>
    <t xml:space="preserve">17-SANEAMENTO                                          </t>
  </si>
  <si>
    <t xml:space="preserve">       512-Saneamento Básico Urbano                        </t>
  </si>
  <si>
    <t xml:space="preserve">       122-Administração Geral                                       </t>
  </si>
  <si>
    <t xml:space="preserve">18-GESTÃO AMBIENTAL                                    </t>
  </si>
  <si>
    <t xml:space="preserve">       541-Preservação e Conservação Ambiental             </t>
  </si>
  <si>
    <t xml:space="preserve">       542-Controle Ambiental             </t>
  </si>
  <si>
    <t>20-AGRICULTURA</t>
  </si>
  <si>
    <t xml:space="preserve">       605-Abastecimento</t>
  </si>
  <si>
    <t xml:space="preserve">23-COMÉRCIO E SERVIÇOS                                 </t>
  </si>
  <si>
    <t xml:space="preserve">       695-Turismo                                         </t>
  </si>
  <si>
    <t xml:space="preserve">26-TRANSPORTE                                          </t>
  </si>
  <si>
    <t xml:space="preserve">       782-Transporte Rodoviário                           </t>
  </si>
  <si>
    <t xml:space="preserve">27-DESPORTO E LAZER                                    </t>
  </si>
  <si>
    <t xml:space="preserve">       812-Desporto Comunitário                            </t>
  </si>
  <si>
    <t xml:space="preserve">28-ENCARGOS ESPECIAIS                                  </t>
  </si>
  <si>
    <t xml:space="preserve">       841-Refinanciamento da Dívida Interna               </t>
  </si>
  <si>
    <t xml:space="preserve">       846-Outros Encargos Especiais                       </t>
  </si>
  <si>
    <t xml:space="preserve">99-RESERVA DE CONTINGÊNCIA                             </t>
  </si>
  <si>
    <t xml:space="preserve">DESPESAS (INTRA-ORÇAMENTÁRIAS) ( II )                  </t>
  </si>
  <si>
    <t xml:space="preserve">TOTAL ( III ) =  (I + II)                                                 </t>
  </si>
  <si>
    <t>RENATO CARDOSO</t>
  </si>
  <si>
    <t>JOEL MARCELO SABALLO</t>
  </si>
  <si>
    <t>Divisão de Contabilidade e Orçamento</t>
  </si>
  <si>
    <t>Departamento Financeiro</t>
  </si>
  <si>
    <t>Diretor</t>
  </si>
  <si>
    <t>CRC1SP192311/O-9</t>
  </si>
  <si>
    <t>CHRISTIAN MOLL</t>
  </si>
  <si>
    <t>WALTER GASI</t>
  </si>
  <si>
    <t>Agente de Controle Interno</t>
  </si>
  <si>
    <t>Presidente do D.A.E.V.</t>
  </si>
  <si>
    <t>RELATÓRIO RESUMIDO DA EXECUÇÃO ORÇAMENTÁRIA - RREO</t>
  </si>
  <si>
    <t>BALANÇO ORÇAMENTÁRIO</t>
  </si>
  <si>
    <t>ORÇAMENTOS FISCAL E DA SEGURIDADE SOCIAL</t>
  </si>
  <si>
    <t>RREO-Anexo 01 - Tabela 1.0 - Balanço Orçamentário</t>
  </si>
  <si>
    <t xml:space="preserve">Receitas Orçamentárias                                             </t>
  </si>
  <si>
    <t>Estágios da Receita Orçamentária</t>
  </si>
  <si>
    <t>PREVISÃO</t>
  </si>
  <si>
    <t>RECEITAS REALIZADAS</t>
  </si>
  <si>
    <t>(b/a)</t>
  </si>
  <si>
    <t>(c)</t>
  </si>
  <si>
    <t>(c/a)</t>
  </si>
  <si>
    <t>(a-c)</t>
  </si>
  <si>
    <t>-</t>
  </si>
  <si>
    <t xml:space="preserve">RECEITAS (EXCETO INTRA-ORÇAMENTÁRIAS) (I)                                                           </t>
  </si>
  <si>
    <t xml:space="preserve">   RECEITAS CORRENTES                                                                               </t>
  </si>
  <si>
    <t xml:space="preserve">     IMPOSTOS, TAXAS E CONTRIBUIÇÕES DE MELHORIA</t>
  </si>
  <si>
    <t xml:space="preserve">        Impostos                                                                                    </t>
  </si>
  <si>
    <t xml:space="preserve">        Taxas                                                                                       </t>
  </si>
  <si>
    <t xml:space="preserve">        Contribuição de Melhoria                                                                   </t>
  </si>
  <si>
    <t xml:space="preserve">    CONTRIBUIÇÕES                                                                        </t>
  </si>
  <si>
    <t xml:space="preserve">        Contribuições Sociais</t>
  </si>
  <si>
    <t xml:space="preserve">        Contribuição para o Custeio do Serviço de Iluminação Pública</t>
  </si>
  <si>
    <t xml:space="preserve">    RECEITA PATRIMONIAL                                                                             </t>
  </si>
  <si>
    <t xml:space="preserve">        Valores Mobiliários                                                             </t>
  </si>
  <si>
    <t xml:space="preserve">        Delegação de Serviços Públicos Mediante Concessão, Permissão, Autorização ou Licença</t>
  </si>
  <si>
    <t xml:space="preserve">    RECEITA DE SERVIÇOS                                                                             </t>
  </si>
  <si>
    <t xml:space="preserve">        Serviços Administrativos e Comerciais Gerais</t>
  </si>
  <si>
    <t xml:space="preserve">    TRANSFERÊNCIAS CORRENTES                                                                        </t>
  </si>
  <si>
    <t xml:space="preserve">        Transferências da União e de suas Entidades</t>
  </si>
  <si>
    <t xml:space="preserve">        Transferências dos Estados e do Distrito Federal e de suas Entidades</t>
  </si>
  <si>
    <t xml:space="preserve">        Transferências de Outras Instituições Públicas</t>
  </si>
  <si>
    <t xml:space="preserve">    OUTRAS RECEITAS CORRENTES                                                                       </t>
  </si>
  <si>
    <t xml:space="preserve">        Multas Administrativas, Contratuais e Judiciais</t>
  </si>
  <si>
    <t xml:space="preserve">        Indenizações, Restituições e Ressarcimentos                                                               </t>
  </si>
  <si>
    <t xml:space="preserve">        Demais Receitas Correntes</t>
  </si>
  <si>
    <t xml:space="preserve">   RECEITAS DE CAPITAL                                                                              </t>
  </si>
  <si>
    <t xml:space="preserve">    OPERAÇÕES DE CRÉDITO                                                                            </t>
  </si>
  <si>
    <t xml:space="preserve">        Operações de Crédito-Mercado Interno                                                               </t>
  </si>
  <si>
    <t xml:space="preserve">    ALIENAÇÃO DE BENS                                                                               </t>
  </si>
  <si>
    <t xml:space="preserve">        Alienação de Bens Móveis                                                                    </t>
  </si>
  <si>
    <t xml:space="preserve">        Alienação de Bens Imóveis                                                                   </t>
  </si>
  <si>
    <t xml:space="preserve">    TRANSFERÊNCIAS DE CAPITAL                                                                       </t>
  </si>
  <si>
    <t xml:space="preserve">    OUTRAS RECEITAS DE CAPITAL                                                                      </t>
  </si>
  <si>
    <t xml:space="preserve">        Demais Receitas de Capital                                                                </t>
  </si>
  <si>
    <t xml:space="preserve">RECEITAS (INTRA - ORÇAMENTÁRIAS) ( II )                                                               </t>
  </si>
  <si>
    <t xml:space="preserve">SUBTOTAL DAS RECEITAS (III) = (I + II)                                                              </t>
  </si>
  <si>
    <t xml:space="preserve">OPERAÇÕES DE CRÉDITO/REFINANCIAMENTO ( IV )                                                             </t>
  </si>
  <si>
    <t xml:space="preserve">   Operações de Crédito - Mercado Interno</t>
  </si>
  <si>
    <t xml:space="preserve">      Mobiliária                                                                                    </t>
  </si>
  <si>
    <t xml:space="preserve">      Contratual                                                                                    </t>
  </si>
  <si>
    <t xml:space="preserve">   Operações de Crédito - Mercado Externo</t>
  </si>
  <si>
    <t>TOTAL DAS RECEITAS (V) = (III + IV)</t>
  </si>
  <si>
    <t>DÉFICIT (VI)</t>
  </si>
  <si>
    <t/>
  </si>
  <si>
    <t>TOTAL  COM DÉFICIT (VII) = (V + VI)</t>
  </si>
  <si>
    <t>SALDOS DE EXERCÍCIOS ANTERIORES</t>
  </si>
  <si>
    <t xml:space="preserve">      Recursos Arrecadados em Exercícios Anteriores-RPPS</t>
  </si>
  <si>
    <t xml:space="preserve">      Superávit Financeiro Utilizado p/Créditos Adicionais</t>
  </si>
  <si>
    <t xml:space="preserve"> </t>
  </si>
  <si>
    <t>RREO-Anexo 01/Tabela 1.0 - Balanço Orçamentário</t>
  </si>
  <si>
    <t>Estágios da Despesa Orçamentária</t>
  </si>
  <si>
    <t>DESPESAS</t>
  </si>
  <si>
    <t xml:space="preserve">Despesas Orçamentárias              </t>
  </si>
  <si>
    <t>Até o bimestre</t>
  </si>
  <si>
    <t>PAGAS ATÉ</t>
  </si>
  <si>
    <t>O BIMESTRE</t>
  </si>
  <si>
    <t>(d)</t>
  </si>
  <si>
    <t>(e)</t>
  </si>
  <si>
    <t>(g)=(e-f)</t>
  </si>
  <si>
    <t>(h)</t>
  </si>
  <si>
    <t>(i)=(e-h)</t>
  </si>
  <si>
    <t>(j)</t>
  </si>
  <si>
    <t>(k)</t>
  </si>
  <si>
    <r>
      <rPr>
        <b/>
        <sz val="8"/>
        <color rgb="FF000000"/>
        <rFont val="Arial"/>
        <family val="2"/>
      </rPr>
      <t xml:space="preserve">DESPESAS  </t>
    </r>
    <r>
      <rPr>
        <b/>
        <sz val="6"/>
        <color rgb="FF000000"/>
        <rFont val="Arial"/>
        <family val="2"/>
      </rPr>
      <t xml:space="preserve">(EXCETO INTRA-ORÇAMENTÁRIAS)(VIII)                                                     </t>
    </r>
  </si>
  <si>
    <t xml:space="preserve">DESPESAS CORRENTES                                                                                  </t>
  </si>
  <si>
    <t xml:space="preserve">    Pessoal e Encargos Sociais                                                                      </t>
  </si>
  <si>
    <t xml:space="preserve">    Juros e Encargos da Dívida</t>
  </si>
  <si>
    <t xml:space="preserve">    Outras Despesas Correntes                                                                       </t>
  </si>
  <si>
    <t xml:space="preserve">DESPESAS DE CAPITAL                                                                                 </t>
  </si>
  <si>
    <t xml:space="preserve">    Investimentos                                                                                   </t>
  </si>
  <si>
    <t xml:space="preserve">    Inversões Financeiras</t>
  </si>
  <si>
    <t xml:space="preserve">    Amortização da Dívida                                                                           </t>
  </si>
  <si>
    <t xml:space="preserve">RESERVA DE CONTINGÊNCIA                                                                             </t>
  </si>
  <si>
    <t xml:space="preserve">DESPESAS (INTRA-ORÇAMENTÁRIAS) (IX)                                                                 </t>
  </si>
  <si>
    <t xml:space="preserve">SUBTOTAL DAS DESPESAS (X) = (VIII + IX)                                                         </t>
  </si>
  <si>
    <t xml:space="preserve">AMORTIZAÇÃO DA DÍV./REFINANCIAMENTO (XI)                                                            </t>
  </si>
  <si>
    <t xml:space="preserve">   Amortização da Dívida Interna                                                                    </t>
  </si>
  <si>
    <t xml:space="preserve">      Dívida Mobiliária                                                                             </t>
  </si>
  <si>
    <t xml:space="preserve">      Dívida Contratual                                                                               </t>
  </si>
  <si>
    <t xml:space="preserve">   Amortização da Dívida Externa                                                                    </t>
  </si>
  <si>
    <t>TOTAL DAS DESPESAS (XII)= (X + XI)</t>
  </si>
  <si>
    <t>SUPERÁVIT (XIII)</t>
  </si>
  <si>
    <t>TOTAL COM SUPERÁVIT (XIV)= (XII + XIII)</t>
  </si>
  <si>
    <t xml:space="preserve">RESERVA DO RPPS                                                                                     </t>
  </si>
  <si>
    <t>DEMONSTRATIVO DO RESULTADO PRIMÁRIO E NOMINAL</t>
  </si>
  <si>
    <t>3ºQUADRIMESTRE/2022</t>
  </si>
  <si>
    <t>RREO-Anexo 06 - Tabela 6.3 - Demonstrativo dos Resultados Primário e Nominal</t>
  </si>
  <si>
    <t>Receita Orçamentária</t>
  </si>
  <si>
    <t>Cálculo Acima da Linha - Receitas Primárias</t>
  </si>
  <si>
    <t>Até o Bimestre/2022</t>
  </si>
  <si>
    <t>PREVISÃO ATUALIZADA</t>
  </si>
  <si>
    <t>RECEITAS REALIZADAS (a)</t>
  </si>
  <si>
    <t xml:space="preserve">RECEITAS CORRENTES (I)                                                                    </t>
  </si>
  <si>
    <t xml:space="preserve">    Impostos, Taxas e Contribuições de Melhoria</t>
  </si>
  <si>
    <t xml:space="preserve">        IPTU                                                                                        </t>
  </si>
  <si>
    <t xml:space="preserve">        ISS                                                                                         </t>
  </si>
  <si>
    <t xml:space="preserve">        ITBI                                                                                        </t>
  </si>
  <si>
    <t xml:space="preserve">        IRRF                                                                                        </t>
  </si>
  <si>
    <t xml:space="preserve">        Outros Impostos, Taxas e Contribuições de Melhoria</t>
  </si>
  <si>
    <t xml:space="preserve">    Contribuições                                                                        </t>
  </si>
  <si>
    <t xml:space="preserve">    Receita Patrimonial </t>
  </si>
  <si>
    <t xml:space="preserve">        Aplicações Financeiras (II)</t>
  </si>
  <si>
    <t xml:space="preserve">        Outras Receitas Patrimoniais</t>
  </si>
  <si>
    <t xml:space="preserve">    Transferências Correntes                                                                        </t>
  </si>
  <si>
    <t xml:space="preserve">        Cota-Parte do FPM                                                                              </t>
  </si>
  <si>
    <t xml:space="preserve">        Cota-Parte do ICMS                                                                             </t>
  </si>
  <si>
    <t xml:space="preserve">        Cota-Parte do IPVA</t>
  </si>
  <si>
    <t xml:space="preserve">        Cota-Parte do ITR</t>
  </si>
  <si>
    <t xml:space="preserve">        Transferências da LC 87/1996</t>
  </si>
  <si>
    <t xml:space="preserve">        Transferências da LC nº 61/1989</t>
  </si>
  <si>
    <t xml:space="preserve">        Transferências do FUNDEB</t>
  </si>
  <si>
    <t xml:space="preserve">        Outras Transferências Correntes                                                             </t>
  </si>
  <si>
    <t xml:space="preserve">    Demais Receitas Correntes                                                                       </t>
  </si>
  <si>
    <t xml:space="preserve">        Receitas Correntes Restantes</t>
  </si>
  <si>
    <t>RECEITAS PRIMÁRIAS CORRENTES (IV) = (I - II)</t>
  </si>
  <si>
    <t xml:space="preserve">RECEITAS DE CAPITAL (V)                                                                            </t>
  </si>
  <si>
    <t xml:space="preserve">    Operações de Crédito (VI)                                                                      </t>
  </si>
  <si>
    <t xml:space="preserve">    Amortização de Empréstimos (VII)                                                                 </t>
  </si>
  <si>
    <t xml:space="preserve">    Alienação de Bens</t>
  </si>
  <si>
    <t xml:space="preserve">      Receitas de Alienação de Investimentos Temporários (VIII) </t>
  </si>
  <si>
    <t xml:space="preserve">      Receitas de Alienação de Investimentos Permanentes (IX) </t>
  </si>
  <si>
    <t xml:space="preserve">      Outras Alienações de Bens </t>
  </si>
  <si>
    <t xml:space="preserve">    Transferências de Capital                                                                       </t>
  </si>
  <si>
    <t xml:space="preserve">        Convênios</t>
  </si>
  <si>
    <t xml:space="preserve">        Outras Transferências de Capital                                                            </t>
  </si>
  <si>
    <t xml:space="preserve">    Outras Receitas de Capital </t>
  </si>
  <si>
    <t xml:space="preserve">      Outras Receitas de Capital Não Primárias (X) </t>
  </si>
  <si>
    <t xml:space="preserve">      Outras Receitas de Capital Primárias </t>
  </si>
  <si>
    <t xml:space="preserve">RECEITAS PRIMÁRIAS DE CAPITAL (XI) = (V-VI -VII-VIII-IX-X)                                                  </t>
  </si>
  <si>
    <t>RECEITA PRIMÁRIA TOTAL (XII) = (IV + XI)</t>
  </si>
  <si>
    <t>Despesa Orçamentária Até o Bimestre / 2022</t>
  </si>
  <si>
    <t>RESTOS A PAGAR NÃO PROCESSADOS</t>
  </si>
  <si>
    <t>Cálculo Acima da Linha - Despesas Primárias</t>
  </si>
  <si>
    <t xml:space="preserve">DEPESAS </t>
  </si>
  <si>
    <t>PROCESSADOS PAGOS</t>
  </si>
  <si>
    <t>LIQUIDADOS</t>
  </si>
  <si>
    <t>PAGOS</t>
  </si>
  <si>
    <t>EMPENHADAS</t>
  </si>
  <si>
    <t>LIQUIDADAS</t>
  </si>
  <si>
    <t>PAGAS (a)</t>
  </si>
  <si>
    <t xml:space="preserve">DESPESAS CORRENTES (XIII)                                                                           </t>
  </si>
  <si>
    <t xml:space="preserve">    Pessoal e Encargos Socias                                                                       </t>
  </si>
  <si>
    <t xml:space="preserve">    Juros e Encargos da Dívida (XIV)                                                                 </t>
  </si>
  <si>
    <t xml:space="preserve">DESPESAS PRIMÁRIAS CORRENTES (XV) = (XIII - XIV)                                                      </t>
  </si>
  <si>
    <t xml:space="preserve">DESPESAS DE CAPITAL (XVI)                                                                            </t>
  </si>
  <si>
    <t xml:space="preserve">    Inversões Financeiras                                                                           </t>
  </si>
  <si>
    <t xml:space="preserve">        Concessão de Empréstimos e Financiamentos (XVII)                                                              </t>
  </si>
  <si>
    <t xml:space="preserve">        Aq.de Título de Capital Integralizado (XVIII)                                </t>
  </si>
  <si>
    <t xml:space="preserve">        Aq.de Título de Crédito (XIX)                                </t>
  </si>
  <si>
    <t xml:space="preserve">        Demais Inversões Financeiras                                                                </t>
  </si>
  <si>
    <t xml:space="preserve">    Amortização da Dívida (XX)                                                                     </t>
  </si>
  <si>
    <t xml:space="preserve">DESP. PRIMÁRIAS DE CAPITAL (XXI) = (XVI - XVII - XVIII - XIX - XX)                                                  </t>
  </si>
  <si>
    <t xml:space="preserve">RESERVA DE CONTINGÊNCIA (XXII)                                                                       </t>
  </si>
  <si>
    <t>DESPESA PRIMÁRIA TOTAL (XXIII) = (XV + XXI + XXII)</t>
  </si>
  <si>
    <t>RESULTADO PRIMÁRIO - Acima da Linha (XXIV)=(XIIa-(XXIIIa+XXIIIb+XXIIIc))</t>
  </si>
  <si>
    <t>VALOR CORRENTE</t>
  </si>
  <si>
    <t>Meta Fiscal para o Resultado Primário</t>
  </si>
  <si>
    <t xml:space="preserve">   Meta fixada no Anexo de Metas Fiscais da LDO para o exercício de referência</t>
  </si>
  <si>
    <t>Até o Bimestre 2022</t>
  </si>
  <si>
    <t>Juros Nominais</t>
  </si>
  <si>
    <t xml:space="preserve">VALOR </t>
  </si>
  <si>
    <t xml:space="preserve">  Juros, Encargos e Variações Monetárias Ativos (XXV) </t>
  </si>
  <si>
    <t xml:space="preserve">  Juros, Encargos e Variações Monetárias Passivos (XXVI) </t>
  </si>
  <si>
    <t>Resultado Nominal - Acima da Linha</t>
  </si>
  <si>
    <t>VALOR</t>
  </si>
  <si>
    <t>RESULTADO NOMINAL - ACIMA DA LINHA (XXVII) = XXIV + (XXV - XXVI)</t>
  </si>
  <si>
    <t>Meta Fiscal para o Resultado Nominal</t>
  </si>
  <si>
    <t>Cálculo Abaixo da linha - Resultado Nominal</t>
  </si>
  <si>
    <t>Em 31/12/2021</t>
  </si>
  <si>
    <t>Até o Quad.</t>
  </si>
  <si>
    <t>DÍVIDA CONSOLIDADA (XXVIII)</t>
  </si>
  <si>
    <t xml:space="preserve">DEDUÇÕES (XXIX)                                                                             </t>
  </si>
  <si>
    <t xml:space="preserve">    Disponibilidade de Caixa </t>
  </si>
  <si>
    <t xml:space="preserve">      Disponibilidade de Caixa Bruta</t>
  </si>
  <si>
    <t xml:space="preserve">      ( - ) Restos a Pagar Processados (XXX)</t>
  </si>
  <si>
    <t xml:space="preserve">      ( - ) Depósitos Restituíveis e Valores Vinculados</t>
  </si>
  <si>
    <t xml:space="preserve">    Demais Haveres Financeiros</t>
  </si>
  <si>
    <t>DÍVIDA CONSOLIDADA LÍQUIDA (XXXI) = (XXVIII - XXIX)</t>
  </si>
  <si>
    <t>Resultado Nominal - Abaixo da Linha</t>
  </si>
  <si>
    <t>RESULTADO NOMINAL - ABAIXO DA LINHA (XXII) = XXIV + (XXXIa - XXXIb)</t>
  </si>
  <si>
    <t>Ajuste Metodológico</t>
  </si>
  <si>
    <t>VARIAÇÃO SALDO RPP = (XXXIII) = (XXXa - XXXb)</t>
  </si>
  <si>
    <t>RECEITA DE ALIENAÇÃO DE INVESTIMENTOS PERMANENTES (IX)</t>
  </si>
  <si>
    <t>PASSIVOS RECONHECIDOS NA DC (XXXIV)</t>
  </si>
  <si>
    <t>VARIAÇÃO CAMBIAL (XXXV)</t>
  </si>
  <si>
    <t>PAGAMENTO DE PRECATÓRIOS INTEGRANTES DA DC (XXXVI)</t>
  </si>
  <si>
    <t>AJUSTES RELATIVOS AO RPPS (XXXVII)</t>
  </si>
  <si>
    <t>OUTROS AJUSTES (XXXVIII)</t>
  </si>
  <si>
    <t xml:space="preserve">RESULTADO NOMINAL AJUSTADO - Abaixo da Linha (XXXIX) = (XXXII - XXXIII - IX + XXXIV + XXXV - XXXVI + XXXVII + XXXVIII) 
  </t>
  </si>
  <si>
    <t>RESULTADO PRIMÁRIO - ABAIXO DA LINHA</t>
  </si>
  <si>
    <t>ATÉ O BIMESTRE / 2022</t>
  </si>
  <si>
    <t>Resultado Primário - Abaixo da Linha</t>
  </si>
  <si>
    <t xml:space="preserve">RESULTADO PRIMÁRIO - Abaixo da Linha (XL) = XXXIX - (XXV - XXVI) </t>
  </si>
  <si>
    <t>Informações Adicionais</t>
  </si>
  <si>
    <t>PREVISÃO ORÇAMENTÁRIA</t>
  </si>
  <si>
    <t>SALDO DE EXERCÍCIOS ANTERIORES</t>
  </si>
  <si>
    <t xml:space="preserve">  Recursos Arrecadados em Exercícios Anteriores - RPPS</t>
  </si>
  <si>
    <t xml:space="preserve">  Superávit Financeiro Utilizado para Abertura e Reabertura de Créditos Adicionais</t>
  </si>
  <si>
    <t>RESERVA ORÇAMENTÁRIA DO RPPS</t>
  </si>
  <si>
    <t>RELATÓRIO RESUMIDO DE EXECUÇÃO ORÇAMENTÁRIA</t>
  </si>
  <si>
    <t>DEMONSTRATIVO DOS RESTOS A PAGAR POR PODER E ÓRGÃO</t>
  </si>
  <si>
    <t>RREO-Anexo 07 - Tabela 7.0 - Demonstrativo dos Restos à Pagar por Poder e Órgão</t>
  </si>
  <si>
    <t>RESTOS A PAGAR PROCESSADOS</t>
  </si>
  <si>
    <t>Poder / Órgão</t>
  </si>
  <si>
    <t>Em exercícios</t>
  </si>
  <si>
    <t>Em 31 de Dez</t>
  </si>
  <si>
    <t xml:space="preserve">Saldo </t>
  </si>
  <si>
    <t>Anteriores (a)</t>
  </si>
  <si>
    <t>2021 (b)</t>
  </si>
  <si>
    <t>Pagos (c)</t>
  </si>
  <si>
    <t>Cancelados (d)</t>
  </si>
  <si>
    <t>e=(a+b)-(c+d)</t>
  </si>
  <si>
    <t>Anteriores (f)</t>
  </si>
  <si>
    <t>2021 (g)</t>
  </si>
  <si>
    <t>Liquidados (h)</t>
  </si>
  <si>
    <t>Pagos (i)</t>
  </si>
  <si>
    <t>Cancelados (j)</t>
  </si>
  <si>
    <t>k=(f+g)-(i+j)</t>
  </si>
  <si>
    <t>l=(e+k)</t>
  </si>
  <si>
    <t>RESTOS A PAGAR (EXCETO INTRA-ORÇAMENTÁRIOS) (I)</t>
  </si>
  <si>
    <t xml:space="preserve"> PODER EXECUTIVO</t>
  </si>
  <si>
    <t xml:space="preserve">   PREFEITURA</t>
  </si>
  <si>
    <t xml:space="preserve">   DAEV</t>
  </si>
  <si>
    <t xml:space="preserve">   INSTITUTO DE PREVIDÊNCIA</t>
  </si>
  <si>
    <t xml:space="preserve"> PODER LEGISLATIVO</t>
  </si>
  <si>
    <t xml:space="preserve">   CÂMARA MUNICIPAL</t>
  </si>
  <si>
    <t>RESTOS A PAGAR (INTRA-ORÇAMENTÁRIOS) (II)</t>
  </si>
  <si>
    <t>TOTAL (III) = (I + II)</t>
  </si>
  <si>
    <t>RESTOS A PAGAR (INTRA-ORÇAMENTÁRIOS) (I)</t>
  </si>
  <si>
    <t>RELATÓRIO DE GESTÃO FISCAL - PODER EXECUTIVO</t>
  </si>
  <si>
    <t>ATÉ O 3º QUADRIMESTRE DE 2022</t>
  </si>
  <si>
    <t>LRF, art.48</t>
  </si>
  <si>
    <t>QUADRO COMPARATIVO COM OS LIMITES DA LRF:</t>
  </si>
  <si>
    <t>3º Quadrimestre/2022</t>
  </si>
  <si>
    <t>Receita Corrente Líquida Ajustada para Cálculo dos Limites de Endividamento</t>
  </si>
  <si>
    <t>Receita Corrente Líquida Ajustada para Cálculo dos Limites da Despesa com Pessoal</t>
  </si>
  <si>
    <t>R$</t>
  </si>
  <si>
    <t xml:space="preserve">% </t>
  </si>
  <si>
    <t>Despesas Totais com Pessoal</t>
  </si>
  <si>
    <t>Limite Máximo (art. 20 LRF)</t>
  </si>
  <si>
    <t>Limite Prudencial 95% (par.ún.art.22 LRF)</t>
  </si>
  <si>
    <t>Excesso a Regularizar</t>
  </si>
  <si>
    <t>Dívida Consolidada Líquida</t>
  </si>
  <si>
    <t>Saldo Devedor</t>
  </si>
  <si>
    <t>Limite Legal (art.3º e 4º Res.nº 40 Senado)</t>
  </si>
  <si>
    <t>Concessões de Garantia</t>
  </si>
  <si>
    <t>Montante</t>
  </si>
  <si>
    <t>Limite Legal (art. 9º Res.nº  43 Senado)</t>
  </si>
  <si>
    <t>Operações de Crédito (exceto ARO)</t>
  </si>
  <si>
    <t>Realizadas no Período</t>
  </si>
  <si>
    <t>Limite Legal (Inc. I art. 7º Res.nº 43 Senado)</t>
  </si>
  <si>
    <t>Antecipação de Rec. Orçamentárias</t>
  </si>
  <si>
    <t>Limite legal (art. 10 Res.nº 43 Senado)</t>
  </si>
  <si>
    <t>CRC 1SP192311/o-9</t>
  </si>
  <si>
    <t>RREO-Anexo 03/Tabela 3.2 - Demonstrativo da Receita Corrente Líquida - Municípios</t>
  </si>
  <si>
    <t>TOTAL</t>
  </si>
  <si>
    <t>Especificação</t>
  </si>
  <si>
    <t>JANEIRO/22</t>
  </si>
  <si>
    <t>FEVEREIRO/22</t>
  </si>
  <si>
    <t>MARÇO/22</t>
  </si>
  <si>
    <t>ABRIL/22</t>
  </si>
  <si>
    <t>MAIO/22</t>
  </si>
  <si>
    <t>JUNHO/22</t>
  </si>
  <si>
    <t>JULHO/22</t>
  </si>
  <si>
    <t>AGOSTO/22</t>
  </si>
  <si>
    <t>SETEMBRO/22</t>
  </si>
  <si>
    <t>OUTUBRO/22</t>
  </si>
  <si>
    <t>NOVEMBRO/22</t>
  </si>
  <si>
    <t>DEZEMBRO/22</t>
  </si>
  <si>
    <t>(ÚLTIMOS 12 MESES)</t>
  </si>
  <si>
    <t>ATUALIZADA 2022</t>
  </si>
  <si>
    <t xml:space="preserve">RECEITAS CORRENTES (I)                                                                              </t>
  </si>
  <si>
    <t xml:space="preserve">      IPTU                                                                                          </t>
  </si>
  <si>
    <t xml:space="preserve">      ISS                                                                                           </t>
  </si>
  <si>
    <t xml:space="preserve">      ITBI                                                                                          </t>
  </si>
  <si>
    <t xml:space="preserve">      IRRF                                                                   </t>
  </si>
  <si>
    <t xml:space="preserve">      Outros Impostos, Taxas e Contribuições de Melhoria</t>
  </si>
  <si>
    <t xml:space="preserve">    Receita Patrimonial                                                                             </t>
  </si>
  <si>
    <t xml:space="preserve">      Rendimentos de Aplicação Financeira</t>
  </si>
  <si>
    <t xml:space="preserve">      Outras Receitas Patrimoniais</t>
  </si>
  <si>
    <t xml:space="preserve">    Receita de Serviços                                                                             </t>
  </si>
  <si>
    <t xml:space="preserve">      Cota-Parte do FPM                                                                                </t>
  </si>
  <si>
    <t xml:space="preserve">      Cota-Parte do ICMS                                                                               </t>
  </si>
  <si>
    <t xml:space="preserve">      Cota-Parte do IPVA                                                                               </t>
  </si>
  <si>
    <t xml:space="preserve">      Cota-Parte do ITR                                                                                </t>
  </si>
  <si>
    <t xml:space="preserve">      Transferências da LC 87/1996                                                                  </t>
  </si>
  <si>
    <t xml:space="preserve">      Transferências da LC 61/1989                                               </t>
  </si>
  <si>
    <t xml:space="preserve">      Transferências do FUNDEB                                                                      </t>
  </si>
  <si>
    <t xml:space="preserve">      Outras  Transferências Correntes                                                              </t>
  </si>
  <si>
    <t xml:space="preserve">    Outras Receitas Correntes                                                                       </t>
  </si>
  <si>
    <t xml:space="preserve">DEDUÇÕES (II)                                                                                       </t>
  </si>
  <si>
    <t xml:space="preserve">    Contribuição do Servidor a R.P.P.S.</t>
  </si>
  <si>
    <t xml:space="preserve">    Receitas de Compensação Previdenciária</t>
  </si>
  <si>
    <t xml:space="preserve">    Ganhos com Aplicação Financeira do RPPS</t>
  </si>
  <si>
    <t xml:space="preserve">    Dedução de Receita para Formação do FUNDEB                                                      </t>
  </si>
  <si>
    <t>RECEITA CORRENTE LÍQUIDA ( III ) =  (I - II)</t>
  </si>
  <si>
    <t xml:space="preserve">  (-) Transferências obrigatórias da União relativas às emendas individuais (art. 166-A, § 1º, da CF) (IV) </t>
  </si>
  <si>
    <t xml:space="preserve">  RECEITA CORRENTE LÍQUIDA AJUSTADA PARA CÁLCULO DOS LIMITES DE ENDIVIDAMENTO 
  (V) = (III - IV) </t>
  </si>
  <si>
    <t xml:space="preserve">  (-) Transferências obrigatórias da União relativas às emendas de bancada (art. 166, § 16, da CF) (VI) </t>
  </si>
  <si>
    <t xml:space="preserve">  RECEITA CORRENTE LÍQUIDA AJUSTADA PARA CÁLCULO DOS LIMITES DA DESPESA COM 
  PESSOAL (VII) = (V - VI) </t>
  </si>
  <si>
    <t>AUTARQUIA MUNICIPAL</t>
  </si>
  <si>
    <t>DEMONSTRATIVO DA DESPESAS COM PESSOAL</t>
  </si>
  <si>
    <t>JANEIRO/2022 A DEZEMBRO/2022</t>
  </si>
  <si>
    <t>DESPESAS COM PESSOAL</t>
  </si>
  <si>
    <t>JANEIRO/2022</t>
  </si>
  <si>
    <t>FEVEREIRO/2022</t>
  </si>
  <si>
    <t>MARÇO/2022</t>
  </si>
  <si>
    <t>ABRIL/2022</t>
  </si>
  <si>
    <t>MAIO/2022</t>
  </si>
  <si>
    <t>JUNHO/2022</t>
  </si>
  <si>
    <t>JULHO/2022</t>
  </si>
  <si>
    <t>AGOSTO/2022</t>
  </si>
  <si>
    <t>SETEMBRO/2022</t>
  </si>
  <si>
    <t>OUTUBRO/2022</t>
  </si>
  <si>
    <t>NOVEMBRO/2022</t>
  </si>
  <si>
    <t>DEZEMBRO/2022</t>
  </si>
  <si>
    <t>Totais:</t>
  </si>
  <si>
    <t>Despesas com Pessoal Ativo</t>
  </si>
  <si>
    <t>Mão-de-obra terceirizada</t>
  </si>
  <si>
    <t>Encargos Sociais</t>
  </si>
  <si>
    <t>Inativos/Pens</t>
  </si>
  <si>
    <t>Pensionistas</t>
  </si>
  <si>
    <t>Outros Benef. Prev.(S.Fam.)</t>
  </si>
  <si>
    <t>Sentenças Judiciais do período</t>
  </si>
  <si>
    <t>Outras despesas com pessoal</t>
  </si>
  <si>
    <t>Subtotal</t>
  </si>
  <si>
    <t>Indenização por demissão</t>
  </si>
  <si>
    <t>Incentivos à demissão voluntária</t>
  </si>
  <si>
    <t>Decisão Judicial de compet. Anterior</t>
  </si>
  <si>
    <t>Inativos (custeio recursos)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</si>
</sst>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"/>
    <numFmt numFmtId="165" formatCode="00,000,000.00"/>
    <numFmt numFmtId="166" formatCode="_(* #,##0.00_);_(* \(#,##0.00\);_(* &quot;-&quot;??_);_(@_)"/>
  </numFmts>
  <fonts count="71" x14ac:knownFonts="1">
    <font>
      <sz val="10"/>
      <color rgb="FF000000"/>
      <name val="Arial"/>
      <scheme val="minor"/>
    </font>
    <font>
      <b/>
      <sz val="14"/>
      <color theme="1"/>
      <name val="Garamond"/>
    </font>
    <font>
      <b/>
      <i/>
      <sz val="12"/>
      <color theme="1"/>
      <name val="Bookman Old Style"/>
    </font>
    <font>
      <b/>
      <sz val="11"/>
      <color theme="1"/>
      <name val="Bookman Old Style"/>
    </font>
    <font>
      <sz val="12"/>
      <color rgb="FF000000"/>
      <name val="Times New Roman"/>
    </font>
    <font>
      <b/>
      <sz val="12"/>
      <color rgb="FF000000"/>
      <name val="Times New Roman"/>
    </font>
    <font>
      <sz val="10"/>
      <color rgb="FF000000"/>
      <name val="Times New Roman"/>
    </font>
    <font>
      <b/>
      <sz val="8"/>
      <color rgb="FF000000"/>
      <name val="Arial"/>
    </font>
    <font>
      <sz val="8"/>
      <color rgb="FF000000"/>
      <name val="Arial"/>
    </font>
    <font>
      <sz val="10"/>
      <name val="Arial"/>
    </font>
    <font>
      <b/>
      <sz val="10"/>
      <color rgb="FF000000"/>
      <name val="Times New Roman"/>
    </font>
    <font>
      <sz val="10"/>
      <color rgb="FF000000"/>
      <name val="Arial"/>
    </font>
    <font>
      <sz val="8"/>
      <color theme="1"/>
      <name val="Arial"/>
    </font>
    <font>
      <sz val="10"/>
      <color theme="1"/>
      <name val="Times New Roman"/>
    </font>
    <font>
      <sz val="10"/>
      <color theme="1"/>
      <name val="Arial"/>
    </font>
    <font>
      <sz val="12"/>
      <color rgb="FF000000"/>
      <name val="Times New Roman"/>
      <family val="1"/>
    </font>
    <font>
      <b/>
      <sz val="12"/>
      <color theme="1"/>
      <name val="Garamond"/>
      <family val="1"/>
    </font>
    <font>
      <b/>
      <i/>
      <sz val="12"/>
      <color theme="1"/>
      <name val="Bookman Old Style"/>
      <family val="1"/>
    </font>
    <font>
      <b/>
      <sz val="12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Bookman Old Style"/>
      <family val="1"/>
    </font>
    <font>
      <b/>
      <sz val="6"/>
      <color rgb="FF000000"/>
      <name val="Arial"/>
      <family val="2"/>
    </font>
    <font>
      <sz val="12"/>
      <color theme="1"/>
      <name val="Times New Roman"/>
      <family val="1"/>
    </font>
    <font>
      <b/>
      <sz val="13"/>
      <color theme="1"/>
      <name val="Garamond"/>
    </font>
    <font>
      <b/>
      <sz val="10"/>
      <color theme="1"/>
      <name val="Times New Roman"/>
    </font>
    <font>
      <b/>
      <sz val="8"/>
      <color theme="1"/>
      <name val="Times New Roman"/>
    </font>
    <font>
      <b/>
      <sz val="8"/>
      <color theme="1"/>
      <name val="Arial"/>
    </font>
    <font>
      <sz val="10"/>
      <color rgb="FFFF0000"/>
      <name val="Arial"/>
    </font>
    <font>
      <b/>
      <sz val="10"/>
      <color theme="1"/>
      <name val="Arial"/>
    </font>
    <font>
      <sz val="12"/>
      <color theme="1"/>
      <name val="Times New Roman"/>
    </font>
    <font>
      <b/>
      <sz val="10"/>
      <color rgb="FF000000"/>
      <name val="Arial"/>
    </font>
    <font>
      <b/>
      <sz val="10"/>
      <color rgb="FFFF0000"/>
      <name val="Times New Roman"/>
    </font>
    <font>
      <b/>
      <sz val="11"/>
      <color theme="1"/>
      <name val="Times New Roman"/>
    </font>
    <font>
      <b/>
      <sz val="9"/>
      <color rgb="FF000000"/>
      <name val="Arial"/>
    </font>
    <font>
      <sz val="8"/>
      <color theme="1"/>
      <name val="Times New Roman"/>
    </font>
    <font>
      <b/>
      <sz val="10"/>
      <color rgb="FFFF0000"/>
      <name val="Arial"/>
    </font>
    <font>
      <b/>
      <i/>
      <sz val="12"/>
      <name val="Bookman Old Style"/>
      <family val="1"/>
    </font>
    <font>
      <b/>
      <sz val="11"/>
      <name val="Bookman Old Style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8"/>
      <color indexed="8"/>
      <name val="Arial"/>
      <family val="2"/>
    </font>
    <font>
      <b/>
      <sz val="9"/>
      <color indexed="8"/>
      <name val="Times New Roman"/>
      <family val="1"/>
    </font>
    <font>
      <sz val="10"/>
      <color rgb="FF000000"/>
      <name val="Arial"/>
      <family val="2"/>
    </font>
    <font>
      <b/>
      <sz val="13"/>
      <color theme="1"/>
      <name val="Garamond"/>
      <family val="1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rgb="FF366092"/>
      <name val="Times New Roman"/>
      <family val="1"/>
    </font>
    <font>
      <sz val="11"/>
      <color rgb="FF000000"/>
      <name val="Times New Roman"/>
      <family val="1"/>
    </font>
    <font>
      <sz val="11"/>
      <color rgb="FF366092"/>
      <name val="Times New Roman"/>
      <family val="1"/>
    </font>
    <font>
      <sz val="6"/>
      <color theme="1"/>
      <name val="Times New Roman"/>
      <family val="1"/>
    </font>
    <font>
      <sz val="10"/>
      <name val="Times New Roman"/>
      <family val="1"/>
    </font>
    <font>
      <b/>
      <sz val="6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7"/>
      <color theme="1"/>
      <name val="Calibri"/>
      <family val="2"/>
    </font>
    <font>
      <sz val="10"/>
      <color indexed="8"/>
      <name val="Arial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8" fillId="0" borderId="11" applyNumberFormat="0" applyFill="0" applyBorder="0" applyAlignment="0" applyProtection="0"/>
  </cellStyleXfs>
  <cellXfs count="4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/>
    <xf numFmtId="164" fontId="6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8" fillId="2" borderId="1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2" borderId="8" xfId="0" applyFont="1" applyFill="1" applyBorder="1" applyAlignment="1">
      <alignment vertical="top"/>
    </xf>
    <xf numFmtId="0" fontId="6" fillId="2" borderId="9" xfId="0" applyFont="1" applyFill="1" applyBorder="1" applyAlignment="1">
      <alignment vertical="top"/>
    </xf>
    <xf numFmtId="0" fontId="6" fillId="2" borderId="10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6" fillId="0" borderId="0" xfId="0" applyFont="1"/>
    <xf numFmtId="0" fontId="6" fillId="2" borderId="17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/>
    </xf>
    <xf numFmtId="0" fontId="8" fillId="0" borderId="21" xfId="0" applyFont="1" applyBorder="1" applyAlignment="1">
      <alignment horizontal="left" vertical="top"/>
    </xf>
    <xf numFmtId="4" fontId="10" fillId="0" borderId="21" xfId="0" applyNumberFormat="1" applyFont="1" applyBorder="1" applyAlignment="1">
      <alignment horizontal="right" vertical="top"/>
    </xf>
    <xf numFmtId="4" fontId="10" fillId="0" borderId="22" xfId="0" applyNumberFormat="1" applyFont="1" applyBorder="1" applyAlignment="1">
      <alignment horizontal="right" vertical="top"/>
    </xf>
    <xf numFmtId="0" fontId="11" fillId="0" borderId="0" xfId="0" applyFont="1"/>
    <xf numFmtId="4" fontId="10" fillId="0" borderId="0" xfId="0" applyNumberFormat="1" applyFont="1" applyAlignment="1">
      <alignment horizontal="right" vertical="top"/>
    </xf>
    <xf numFmtId="4" fontId="6" fillId="0" borderId="21" xfId="0" applyNumberFormat="1" applyFont="1" applyBorder="1" applyAlignment="1">
      <alignment horizontal="right" vertical="top"/>
    </xf>
    <xf numFmtId="4" fontId="6" fillId="0" borderId="0" xfId="0" applyNumberFormat="1" applyFont="1" applyAlignment="1">
      <alignment horizontal="right" vertical="top"/>
    </xf>
    <xf numFmtId="0" fontId="12" fillId="0" borderId="21" xfId="0" applyFont="1" applyBorder="1" applyAlignment="1">
      <alignment horizontal="left" vertical="top"/>
    </xf>
    <xf numFmtId="4" fontId="13" fillId="0" borderId="21" xfId="0" applyNumberFormat="1" applyFont="1" applyBorder="1" applyAlignment="1">
      <alignment horizontal="right" vertical="top"/>
    </xf>
    <xf numFmtId="4" fontId="13" fillId="0" borderId="0" xfId="0" applyNumberFormat="1" applyFont="1" applyAlignment="1">
      <alignment horizontal="right" vertical="top"/>
    </xf>
    <xf numFmtId="0" fontId="14" fillId="0" borderId="0" xfId="0" applyFont="1"/>
    <xf numFmtId="164" fontId="11" fillId="0" borderId="0" xfId="0" applyNumberFormat="1" applyFont="1"/>
    <xf numFmtId="4" fontId="11" fillId="0" borderId="0" xfId="0" applyNumberFormat="1" applyFont="1"/>
    <xf numFmtId="0" fontId="8" fillId="0" borderId="23" xfId="0" applyFont="1" applyBorder="1" applyAlignment="1">
      <alignment horizontal="left" vertical="top"/>
    </xf>
    <xf numFmtId="4" fontId="10" fillId="0" borderId="23" xfId="0" applyNumberFormat="1" applyFont="1" applyBorder="1" applyAlignment="1">
      <alignment horizontal="right" vertical="top"/>
    </xf>
    <xf numFmtId="4" fontId="10" fillId="0" borderId="24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left" vertical="top"/>
    </xf>
    <xf numFmtId="4" fontId="10" fillId="0" borderId="25" xfId="0" applyNumberFormat="1" applyFont="1" applyBorder="1" applyAlignment="1">
      <alignment horizontal="right" vertical="top"/>
    </xf>
    <xf numFmtId="0" fontId="8" fillId="0" borderId="0" xfId="0" applyFont="1" applyAlignment="1">
      <alignment horizontal="left" vertical="top"/>
    </xf>
    <xf numFmtId="4" fontId="6" fillId="0" borderId="0" xfId="0" applyNumberFormat="1" applyFont="1"/>
    <xf numFmtId="4" fontId="4" fillId="0" borderId="0" xfId="0" applyNumberFormat="1" applyFont="1"/>
    <xf numFmtId="4" fontId="6" fillId="0" borderId="0" xfId="0" applyNumberFormat="1" applyFont="1" applyAlignment="1">
      <alignment horizontal="center" vertical="top"/>
    </xf>
    <xf numFmtId="165" fontId="10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9" fillId="0" borderId="3" xfId="0" applyFont="1" applyBorder="1"/>
    <xf numFmtId="0" fontId="9" fillId="0" borderId="4" xfId="0" applyFont="1" applyBorder="1"/>
    <xf numFmtId="0" fontId="6" fillId="2" borderId="13" xfId="0" applyFont="1" applyFill="1" applyBorder="1" applyAlignment="1">
      <alignment horizontal="center" vertical="top"/>
    </xf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4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top"/>
    </xf>
    <xf numFmtId="4" fontId="10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right" vertical="top"/>
    </xf>
    <xf numFmtId="49" fontId="19" fillId="2" borderId="22" xfId="0" applyNumberFormat="1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/>
    </xf>
    <xf numFmtId="0" fontId="22" fillId="0" borderId="3" xfId="0" applyFont="1" applyBorder="1"/>
    <xf numFmtId="0" fontId="22" fillId="0" borderId="4" xfId="0" applyFont="1" applyBorder="1"/>
    <xf numFmtId="0" fontId="22" fillId="0" borderId="21" xfId="0" applyFont="1" applyBorder="1"/>
    <xf numFmtId="0" fontId="21" fillId="2" borderId="17" xfId="0" applyFont="1" applyFill="1" applyBorder="1" applyAlignment="1">
      <alignment horizontal="center" vertical="top"/>
    </xf>
    <xf numFmtId="0" fontId="21" fillId="2" borderId="21" xfId="0" applyFont="1" applyFill="1" applyBorder="1" applyAlignment="1">
      <alignment horizontal="center" vertical="top"/>
    </xf>
    <xf numFmtId="0" fontId="21" fillId="2" borderId="26" xfId="0" applyFont="1" applyFill="1" applyBorder="1" applyAlignment="1">
      <alignment horizontal="center" vertical="top"/>
    </xf>
    <xf numFmtId="0" fontId="22" fillId="0" borderId="24" xfId="0" applyFont="1" applyBorder="1"/>
    <xf numFmtId="0" fontId="22" fillId="0" borderId="20" xfId="0" applyFont="1" applyBorder="1"/>
    <xf numFmtId="0" fontId="23" fillId="0" borderId="0" xfId="0" applyFont="1"/>
    <xf numFmtId="0" fontId="21" fillId="2" borderId="11" xfId="0" applyFont="1" applyFill="1" applyBorder="1" applyAlignment="1">
      <alignment horizontal="center" vertical="top"/>
    </xf>
    <xf numFmtId="0" fontId="22" fillId="0" borderId="23" xfId="0" applyFont="1" applyBorder="1"/>
    <xf numFmtId="0" fontId="21" fillId="2" borderId="20" xfId="0" applyFont="1" applyFill="1" applyBorder="1" applyAlignment="1">
      <alignment horizontal="center"/>
    </xf>
    <xf numFmtId="0" fontId="21" fillId="2" borderId="23" xfId="0" applyFont="1" applyFill="1" applyBorder="1" applyAlignment="1">
      <alignment horizontal="center" vertical="top"/>
    </xf>
    <xf numFmtId="0" fontId="21" fillId="2" borderId="24" xfId="0" applyFont="1" applyFill="1" applyBorder="1" applyAlignment="1">
      <alignment horizontal="center" vertical="top"/>
    </xf>
    <xf numFmtId="0" fontId="19" fillId="2" borderId="21" xfId="0" applyFont="1" applyFill="1" applyBorder="1" applyAlignment="1">
      <alignment horizontal="left" vertical="top"/>
    </xf>
    <xf numFmtId="4" fontId="21" fillId="0" borderId="22" xfId="0" applyNumberFormat="1" applyFont="1" applyBorder="1" applyAlignment="1">
      <alignment horizontal="center" vertical="top"/>
    </xf>
    <xf numFmtId="0" fontId="20" fillId="2" borderId="21" xfId="0" applyFont="1" applyFill="1" applyBorder="1" applyAlignment="1">
      <alignment horizontal="left" vertical="top"/>
    </xf>
    <xf numFmtId="4" fontId="21" fillId="0" borderId="21" xfId="0" applyNumberFormat="1" applyFont="1" applyBorder="1" applyAlignment="1">
      <alignment horizontal="right" vertical="top"/>
    </xf>
    <xf numFmtId="4" fontId="24" fillId="0" borderId="21" xfId="0" applyNumberFormat="1" applyFont="1" applyBorder="1" applyAlignment="1">
      <alignment horizontal="right" vertical="top"/>
    </xf>
    <xf numFmtId="4" fontId="23" fillId="0" borderId="21" xfId="0" applyNumberFormat="1" applyFont="1" applyBorder="1" applyAlignment="1">
      <alignment horizontal="right" vertical="top"/>
    </xf>
    <xf numFmtId="4" fontId="15" fillId="0" borderId="0" xfId="0" applyNumberFormat="1" applyFont="1"/>
    <xf numFmtId="4" fontId="24" fillId="0" borderId="0" xfId="0" applyNumberFormat="1" applyFont="1" applyAlignment="1">
      <alignment horizontal="right" vertical="top"/>
    </xf>
    <xf numFmtId="4" fontId="21" fillId="0" borderId="0" xfId="0" applyNumberFormat="1" applyFont="1" applyAlignment="1">
      <alignment horizontal="right" vertical="top"/>
    </xf>
    <xf numFmtId="4" fontId="21" fillId="0" borderId="17" xfId="0" applyNumberFormat="1" applyFont="1" applyBorder="1" applyAlignment="1">
      <alignment horizontal="right" vertical="top"/>
    </xf>
    <xf numFmtId="4" fontId="23" fillId="0" borderId="17" xfId="0" applyNumberFormat="1" applyFont="1" applyBorder="1" applyAlignment="1">
      <alignment horizontal="right" vertical="top"/>
    </xf>
    <xf numFmtId="4" fontId="25" fillId="0" borderId="0" xfId="0" applyNumberFormat="1" applyFont="1" applyAlignment="1">
      <alignment horizontal="right" vertical="top"/>
    </xf>
    <xf numFmtId="4" fontId="23" fillId="0" borderId="0" xfId="0" applyNumberFormat="1" applyFont="1" applyAlignment="1">
      <alignment horizontal="right" vertical="top"/>
    </xf>
    <xf numFmtId="166" fontId="23" fillId="0" borderId="0" xfId="0" applyNumberFormat="1" applyFont="1"/>
    <xf numFmtId="4" fontId="23" fillId="0" borderId="0" xfId="0" applyNumberFormat="1" applyFont="1"/>
    <xf numFmtId="4" fontId="23" fillId="0" borderId="21" xfId="0" applyNumberFormat="1" applyFont="1" applyBorder="1"/>
    <xf numFmtId="0" fontId="26" fillId="2" borderId="21" xfId="0" applyFont="1" applyFill="1" applyBorder="1" applyAlignment="1">
      <alignment horizontal="left" vertical="top"/>
    </xf>
    <xf numFmtId="4" fontId="25" fillId="0" borderId="21" xfId="0" applyNumberFormat="1" applyFont="1" applyBorder="1" applyAlignment="1">
      <alignment horizontal="right" vertical="top"/>
    </xf>
    <xf numFmtId="4" fontId="24" fillId="0" borderId="17" xfId="0" applyNumberFormat="1" applyFont="1" applyBorder="1" applyAlignment="1">
      <alignment horizontal="right" vertical="top"/>
    </xf>
    <xf numFmtId="4" fontId="25" fillId="0" borderId="17" xfId="0" applyNumberFormat="1" applyFont="1" applyBorder="1" applyAlignment="1">
      <alignment horizontal="right" vertical="top"/>
    </xf>
    <xf numFmtId="0" fontId="27" fillId="2" borderId="21" xfId="0" applyFont="1" applyFill="1" applyBorder="1" applyAlignment="1">
      <alignment horizontal="left" vertical="top"/>
    </xf>
    <xf numFmtId="0" fontId="27" fillId="2" borderId="25" xfId="0" applyFont="1" applyFill="1" applyBorder="1" applyAlignment="1">
      <alignment horizontal="left" vertical="top"/>
    </xf>
    <xf numFmtId="4" fontId="24" fillId="0" borderId="25" xfId="0" applyNumberFormat="1" applyFont="1" applyBorder="1" applyAlignment="1">
      <alignment horizontal="right" vertical="top"/>
    </xf>
    <xf numFmtId="4" fontId="24" fillId="0" borderId="2" xfId="0" applyNumberFormat="1" applyFont="1" applyBorder="1" applyAlignment="1">
      <alignment horizontal="right" vertical="top"/>
    </xf>
    <xf numFmtId="4" fontId="24" fillId="2" borderId="25" xfId="0" applyNumberFormat="1" applyFont="1" applyFill="1" applyBorder="1" applyAlignment="1">
      <alignment horizontal="right" vertical="top"/>
    </xf>
    <xf numFmtId="0" fontId="27" fillId="0" borderId="25" xfId="0" applyFont="1" applyBorder="1" applyAlignment="1">
      <alignment horizontal="left" vertical="top"/>
    </xf>
    <xf numFmtId="4" fontId="25" fillId="3" borderId="25" xfId="0" applyNumberFormat="1" applyFont="1" applyFill="1" applyBorder="1" applyAlignment="1">
      <alignment horizontal="right" vertical="top"/>
    </xf>
    <xf numFmtId="4" fontId="25" fillId="3" borderId="2" xfId="0" applyNumberFormat="1" applyFont="1" applyFill="1" applyBorder="1"/>
    <xf numFmtId="4" fontId="25" fillId="3" borderId="25" xfId="0" applyNumberFormat="1" applyFont="1" applyFill="1" applyBorder="1"/>
    <xf numFmtId="4" fontId="24" fillId="3" borderId="25" xfId="0" applyNumberFormat="1" applyFont="1" applyFill="1" applyBorder="1" applyAlignment="1">
      <alignment horizontal="right" vertical="top"/>
    </xf>
    <xf numFmtId="4" fontId="24" fillId="0" borderId="25" xfId="0" applyNumberFormat="1" applyFont="1" applyBorder="1"/>
    <xf numFmtId="0" fontId="23" fillId="0" borderId="0" xfId="0" applyFont="1" applyAlignment="1">
      <alignment horizontal="right" vertical="top"/>
    </xf>
    <xf numFmtId="0" fontId="21" fillId="0" borderId="0" xfId="0" applyFont="1" applyAlignment="1">
      <alignment horizontal="left" vertical="top"/>
    </xf>
    <xf numFmtId="0" fontId="27" fillId="0" borderId="22" xfId="0" applyFont="1" applyBorder="1" applyAlignment="1">
      <alignment horizontal="left" vertical="top"/>
    </xf>
    <xf numFmtId="4" fontId="24" fillId="3" borderId="25" xfId="0" applyNumberFormat="1" applyFont="1" applyFill="1" applyBorder="1" applyAlignment="1">
      <alignment horizontal="left" vertical="top"/>
    </xf>
    <xf numFmtId="0" fontId="26" fillId="2" borderId="25" xfId="0" applyFont="1" applyFill="1" applyBorder="1" applyAlignment="1">
      <alignment horizontal="left" vertical="top"/>
    </xf>
    <xf numFmtId="4" fontId="25" fillId="2" borderId="2" xfId="0" applyNumberFormat="1" applyFont="1" applyFill="1" applyBorder="1" applyAlignment="1">
      <alignment horizontal="right" vertical="top"/>
    </xf>
    <xf numFmtId="4" fontId="25" fillId="2" borderId="3" xfId="0" applyNumberFormat="1" applyFont="1" applyFill="1" applyBorder="1" applyAlignment="1">
      <alignment horizontal="right" vertical="top"/>
    </xf>
    <xf numFmtId="4" fontId="25" fillId="3" borderId="4" xfId="0" applyNumberFormat="1" applyFont="1" applyFill="1" applyBorder="1" applyAlignment="1">
      <alignment horizontal="right" vertical="top"/>
    </xf>
    <xf numFmtId="0" fontId="26" fillId="2" borderId="23" xfId="0" applyFont="1" applyFill="1" applyBorder="1" applyAlignment="1">
      <alignment horizontal="left" vertical="top"/>
    </xf>
    <xf numFmtId="4" fontId="25" fillId="0" borderId="3" xfId="0" applyNumberFormat="1" applyFont="1" applyBorder="1" applyAlignment="1">
      <alignment horizontal="right" vertical="top"/>
    </xf>
    <xf numFmtId="0" fontId="27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/>
    </xf>
    <xf numFmtId="165" fontId="24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" fontId="25" fillId="0" borderId="0" xfId="0" applyNumberFormat="1" applyFont="1"/>
    <xf numFmtId="0" fontId="25" fillId="0" borderId="0" xfId="0" applyFont="1"/>
    <xf numFmtId="4" fontId="19" fillId="0" borderId="0" xfId="0" applyNumberFormat="1" applyFont="1" applyAlignment="1">
      <alignment horizontal="left" vertical="top"/>
    </xf>
    <xf numFmtId="4" fontId="21" fillId="0" borderId="0" xfId="0" applyNumberFormat="1" applyFont="1" applyAlignment="1">
      <alignment horizontal="left" vertical="top"/>
    </xf>
    <xf numFmtId="0" fontId="21" fillId="0" borderId="0" xfId="0" applyFont="1" applyAlignment="1">
      <alignment horizontal="center" vertical="top"/>
    </xf>
    <xf numFmtId="165" fontId="21" fillId="0" borderId="0" xfId="0" applyNumberFormat="1" applyFont="1" applyAlignment="1">
      <alignment horizontal="center" vertical="top"/>
    </xf>
    <xf numFmtId="0" fontId="23" fillId="0" borderId="0" xfId="0" applyFont="1" applyAlignment="1">
      <alignment horizontal="center" vertical="top"/>
    </xf>
    <xf numFmtId="4" fontId="21" fillId="0" borderId="0" xfId="0" applyNumberFormat="1" applyFont="1" applyAlignment="1">
      <alignment horizontal="center"/>
    </xf>
    <xf numFmtId="4" fontId="21" fillId="0" borderId="0" xfId="0" applyNumberFormat="1" applyFont="1"/>
    <xf numFmtId="165" fontId="21" fillId="0" borderId="0" xfId="0" applyNumberFormat="1" applyFont="1" applyAlignment="1">
      <alignment horizontal="center" vertical="top"/>
    </xf>
    <xf numFmtId="165" fontId="21" fillId="0" borderId="0" xfId="0" applyNumberFormat="1" applyFont="1" applyAlignment="1">
      <alignment horizontal="right" vertical="top"/>
    </xf>
    <xf numFmtId="0" fontId="28" fillId="0" borderId="0" xfId="0" applyFont="1"/>
    <xf numFmtId="0" fontId="20" fillId="2" borderId="8" xfId="0" applyFont="1" applyFill="1" applyBorder="1" applyAlignment="1">
      <alignment horizontal="left" vertical="top"/>
    </xf>
    <xf numFmtId="0" fontId="20" fillId="2" borderId="21" xfId="0" applyFont="1" applyFill="1" applyBorder="1" applyAlignment="1">
      <alignment horizontal="center"/>
    </xf>
    <xf numFmtId="0" fontId="24" fillId="0" borderId="0" xfId="0" applyFont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19" fillId="2" borderId="21" xfId="0" applyFont="1" applyFill="1" applyBorder="1" applyAlignment="1">
      <alignment horizontal="center"/>
    </xf>
    <xf numFmtId="0" fontId="21" fillId="2" borderId="22" xfId="0" applyFont="1" applyFill="1" applyBorder="1" applyAlignment="1">
      <alignment horizontal="center" vertical="top"/>
    </xf>
    <xf numFmtId="0" fontId="21" fillId="2" borderId="10" xfId="0" applyFont="1" applyFill="1" applyBorder="1" applyAlignment="1">
      <alignment horizontal="center" vertical="top"/>
    </xf>
    <xf numFmtId="0" fontId="21" fillId="0" borderId="21" xfId="0" applyFont="1" applyBorder="1" applyAlignment="1">
      <alignment horizontal="center" vertical="top"/>
    </xf>
    <xf numFmtId="0" fontId="20" fillId="2" borderId="23" xfId="0" applyFont="1" applyFill="1" applyBorder="1" applyAlignment="1">
      <alignment horizontal="center"/>
    </xf>
    <xf numFmtId="0" fontId="21" fillId="2" borderId="20" xfId="0" applyFont="1" applyFill="1" applyBorder="1" applyAlignment="1">
      <alignment horizontal="center" vertical="top"/>
    </xf>
    <xf numFmtId="0" fontId="24" fillId="0" borderId="24" xfId="0" applyFont="1" applyBorder="1" applyAlignment="1">
      <alignment horizontal="center" vertical="top"/>
    </xf>
    <xf numFmtId="0" fontId="21" fillId="0" borderId="23" xfId="0" applyFont="1" applyBorder="1" applyAlignment="1">
      <alignment horizontal="center" vertical="top"/>
    </xf>
    <xf numFmtId="0" fontId="19" fillId="2" borderId="22" xfId="0" applyFont="1" applyFill="1" applyBorder="1" applyAlignment="1">
      <alignment horizontal="left" vertical="top"/>
    </xf>
    <xf numFmtId="0" fontId="21" fillId="2" borderId="22" xfId="0" quotePrefix="1" applyFont="1" applyFill="1" applyBorder="1" applyAlignment="1">
      <alignment horizontal="center" vertical="top"/>
    </xf>
    <xf numFmtId="0" fontId="21" fillId="0" borderId="22" xfId="0" quotePrefix="1" applyFont="1" applyBorder="1" applyAlignment="1">
      <alignment horizontal="center" vertical="top"/>
    </xf>
    <xf numFmtId="0" fontId="19" fillId="2" borderId="23" xfId="0" applyFont="1" applyFill="1" applyBorder="1" applyAlignment="1">
      <alignment horizontal="left" vertical="top"/>
    </xf>
    <xf numFmtId="4" fontId="24" fillId="0" borderId="23" xfId="0" applyNumberFormat="1" applyFont="1" applyBorder="1" applyAlignment="1">
      <alignment horizontal="right" vertical="top"/>
    </xf>
    <xf numFmtId="0" fontId="19" fillId="2" borderId="25" xfId="0" applyFont="1" applyFill="1" applyBorder="1" applyAlignment="1">
      <alignment horizontal="left" vertical="top"/>
    </xf>
    <xf numFmtId="4" fontId="21" fillId="0" borderId="25" xfId="0" applyNumberFormat="1" applyFont="1" applyBorder="1" applyAlignment="1">
      <alignment horizontal="right" vertical="top"/>
    </xf>
    <xf numFmtId="0" fontId="19" fillId="2" borderId="12" xfId="0" applyFont="1" applyFill="1" applyBorder="1" applyAlignment="1">
      <alignment horizontal="left" vertical="top"/>
    </xf>
    <xf numFmtId="0" fontId="20" fillId="2" borderId="12" xfId="0" applyFont="1" applyFill="1" applyBorder="1" applyAlignment="1">
      <alignment horizontal="left" vertical="top"/>
    </xf>
    <xf numFmtId="0" fontId="18" fillId="0" borderId="0" xfId="0" applyFont="1"/>
    <xf numFmtId="4" fontId="25" fillId="0" borderId="23" xfId="0" applyNumberFormat="1" applyFont="1" applyBorder="1" applyAlignment="1">
      <alignment horizontal="right" vertical="top"/>
    </xf>
    <xf numFmtId="4" fontId="23" fillId="0" borderId="23" xfId="0" applyNumberFormat="1" applyFont="1" applyBorder="1" applyAlignment="1">
      <alignment horizontal="right" vertical="top"/>
    </xf>
    <xf numFmtId="4" fontId="23" fillId="0" borderId="24" xfId="0" applyNumberFormat="1" applyFont="1" applyBorder="1" applyAlignment="1">
      <alignment horizontal="right" vertical="top"/>
    </xf>
    <xf numFmtId="0" fontId="19" fillId="0" borderId="25" xfId="0" applyFont="1" applyBorder="1" applyAlignment="1">
      <alignment horizontal="left" vertical="top"/>
    </xf>
    <xf numFmtId="4" fontId="21" fillId="0" borderId="3" xfId="0" applyNumberFormat="1" applyFont="1" applyBorder="1" applyAlignment="1">
      <alignment horizontal="right" vertical="top"/>
    </xf>
    <xf numFmtId="4" fontId="23" fillId="3" borderId="25" xfId="0" applyNumberFormat="1" applyFont="1" applyFill="1" applyBorder="1" applyAlignment="1">
      <alignment horizontal="right" vertical="top"/>
    </xf>
    <xf numFmtId="4" fontId="23" fillId="3" borderId="25" xfId="0" applyNumberFormat="1" applyFont="1" applyFill="1" applyBorder="1"/>
    <xf numFmtId="4" fontId="23" fillId="3" borderId="3" xfId="0" applyNumberFormat="1" applyFont="1" applyFill="1" applyBorder="1" applyAlignment="1">
      <alignment horizontal="right" vertical="top"/>
    </xf>
    <xf numFmtId="4" fontId="21" fillId="2" borderId="25" xfId="0" applyNumberFormat="1" applyFont="1" applyFill="1" applyBorder="1" applyAlignment="1">
      <alignment horizontal="right" vertical="top"/>
    </xf>
    <xf numFmtId="0" fontId="30" fillId="0" borderId="0" xfId="0" applyFont="1"/>
    <xf numFmtId="0" fontId="21" fillId="0" borderId="0" xfId="0" applyFont="1" applyAlignment="1">
      <alignment horizontal="center" vertical="top"/>
    </xf>
    <xf numFmtId="4" fontId="23" fillId="0" borderId="0" xfId="0" applyNumberFormat="1" applyFont="1" applyAlignment="1">
      <alignment horizontal="center"/>
    </xf>
    <xf numFmtId="0" fontId="31" fillId="0" borderId="0" xfId="0" applyFont="1" applyAlignment="1">
      <alignment horizontal="center"/>
    </xf>
    <xf numFmtId="4" fontId="3" fillId="0" borderId="0" xfId="0" applyNumberFormat="1" applyFont="1"/>
    <xf numFmtId="0" fontId="32" fillId="2" borderId="8" xfId="0" applyFont="1" applyFill="1" applyBorder="1"/>
    <xf numFmtId="0" fontId="32" fillId="2" borderId="2" xfId="0" applyFont="1" applyFill="1" applyBorder="1" applyAlignment="1">
      <alignment horizontal="center" vertical="top"/>
    </xf>
    <xf numFmtId="4" fontId="14" fillId="0" borderId="0" xfId="0" applyNumberFormat="1" applyFont="1"/>
    <xf numFmtId="0" fontId="32" fillId="2" borderId="12" xfId="0" applyFont="1" applyFill="1" applyBorder="1" applyAlignment="1">
      <alignment horizontal="center"/>
    </xf>
    <xf numFmtId="0" fontId="32" fillId="2" borderId="12" xfId="0" applyFont="1" applyFill="1" applyBorder="1" applyAlignment="1">
      <alignment vertical="top"/>
    </xf>
    <xf numFmtId="0" fontId="32" fillId="2" borderId="17" xfId="0" applyFont="1" applyFill="1" applyBorder="1" applyAlignment="1">
      <alignment vertical="top"/>
    </xf>
    <xf numFmtId="0" fontId="32" fillId="2" borderId="12" xfId="0" applyFont="1" applyFill="1" applyBorder="1" applyAlignment="1">
      <alignment horizontal="center" vertical="top"/>
    </xf>
    <xf numFmtId="0" fontId="9" fillId="0" borderId="17" xfId="0" applyFont="1" applyBorder="1"/>
    <xf numFmtId="0" fontId="32" fillId="2" borderId="26" xfId="0" applyFont="1" applyFill="1" applyBorder="1" applyAlignment="1">
      <alignment horizontal="center"/>
    </xf>
    <xf numFmtId="0" fontId="32" fillId="2" borderId="26" xfId="0" applyFont="1" applyFill="1" applyBorder="1" applyAlignment="1">
      <alignment horizontal="center" vertical="top"/>
    </xf>
    <xf numFmtId="0" fontId="9" fillId="0" borderId="20" xfId="0" applyFont="1" applyBorder="1"/>
    <xf numFmtId="0" fontId="33" fillId="2" borderId="8" xfId="0" applyFont="1" applyFill="1" applyBorder="1" applyAlignment="1">
      <alignment horizontal="left"/>
    </xf>
    <xf numFmtId="0" fontId="32" fillId="0" borderId="8" xfId="0" quotePrefix="1" applyFont="1" applyBorder="1" applyAlignment="1">
      <alignment horizontal="center" vertical="top"/>
    </xf>
    <xf numFmtId="0" fontId="9" fillId="0" borderId="10" xfId="0" applyFont="1" applyBorder="1"/>
    <xf numFmtId="0" fontId="34" fillId="2" borderId="21" xfId="0" applyFont="1" applyFill="1" applyBorder="1" applyAlignment="1">
      <alignment horizontal="left" vertical="top"/>
    </xf>
    <xf numFmtId="4" fontId="32" fillId="0" borderId="12" xfId="0" applyNumberFormat="1" applyFont="1" applyBorder="1" applyAlignment="1">
      <alignment horizontal="right" vertical="top"/>
    </xf>
    <xf numFmtId="0" fontId="12" fillId="2" borderId="21" xfId="0" applyFont="1" applyFill="1" applyBorder="1" applyAlignment="1">
      <alignment horizontal="left" vertical="top"/>
    </xf>
    <xf numFmtId="4" fontId="13" fillId="0" borderId="12" xfId="0" applyNumberFormat="1" applyFont="1" applyBorder="1" applyAlignment="1">
      <alignment horizontal="right" vertical="top"/>
    </xf>
    <xf numFmtId="4" fontId="35" fillId="0" borderId="0" xfId="0" applyNumberFormat="1" applyFont="1"/>
    <xf numFmtId="0" fontId="36" fillId="2" borderId="11" xfId="0" applyFont="1" applyFill="1" applyBorder="1"/>
    <xf numFmtId="166" fontId="14" fillId="0" borderId="0" xfId="0" applyNumberFormat="1" applyFont="1"/>
    <xf numFmtId="0" fontId="8" fillId="2" borderId="27" xfId="0" applyFont="1" applyFill="1" applyBorder="1" applyAlignment="1">
      <alignment vertical="center" wrapText="1"/>
    </xf>
    <xf numFmtId="4" fontId="32" fillId="0" borderId="12" xfId="0" applyNumberFormat="1" applyFont="1" applyBorder="1" applyAlignment="1">
      <alignment horizontal="right" vertical="top"/>
    </xf>
    <xf numFmtId="4" fontId="13" fillId="0" borderId="17" xfId="0" applyNumberFormat="1" applyFont="1" applyBorder="1" applyAlignment="1">
      <alignment horizontal="right" vertical="top"/>
    </xf>
    <xf numFmtId="4" fontId="13" fillId="0" borderId="12" xfId="0" applyNumberFormat="1" applyFont="1" applyBorder="1" applyAlignment="1">
      <alignment horizontal="right" vertical="top"/>
    </xf>
    <xf numFmtId="0" fontId="34" fillId="2" borderId="23" xfId="0" applyFont="1" applyFill="1" applyBorder="1" applyAlignment="1">
      <alignment horizontal="left" vertical="top"/>
    </xf>
    <xf numFmtId="0" fontId="34" fillId="2" borderId="25" xfId="0" applyFont="1" applyFill="1" applyBorder="1" applyAlignment="1">
      <alignment horizontal="left" vertical="top"/>
    </xf>
    <xf numFmtId="4" fontId="32" fillId="0" borderId="2" xfId="0" applyNumberFormat="1" applyFont="1" applyBorder="1" applyAlignment="1">
      <alignment horizontal="right" vertical="top"/>
    </xf>
    <xf numFmtId="0" fontId="34" fillId="2" borderId="11" xfId="0" applyFont="1" applyFill="1" applyBorder="1" applyAlignment="1">
      <alignment horizontal="left" vertical="top"/>
    </xf>
    <xf numFmtId="4" fontId="32" fillId="2" borderId="11" xfId="0" applyNumberFormat="1" applyFont="1" applyFill="1" applyBorder="1" applyAlignment="1">
      <alignment horizontal="right" vertical="top"/>
    </xf>
    <xf numFmtId="4" fontId="14" fillId="2" borderId="11" xfId="0" applyNumberFormat="1" applyFont="1" applyFill="1" applyBorder="1"/>
    <xf numFmtId="0" fontId="14" fillId="2" borderId="11" xfId="0" applyFont="1" applyFill="1" applyBorder="1"/>
    <xf numFmtId="0" fontId="12" fillId="2" borderId="11" xfId="0" applyFont="1" applyFill="1" applyBorder="1" applyAlignment="1">
      <alignment horizontal="left" vertical="top"/>
    </xf>
    <xf numFmtId="0" fontId="37" fillId="2" borderId="11" xfId="0" applyFont="1" applyFill="1" applyBorder="1" applyAlignment="1">
      <alignment horizontal="center" vertical="top"/>
    </xf>
    <xf numFmtId="4" fontId="37" fillId="2" borderId="11" xfId="0" applyNumberFormat="1" applyFont="1" applyFill="1" applyBorder="1" applyAlignment="1">
      <alignment horizontal="center" vertical="top"/>
    </xf>
    <xf numFmtId="4" fontId="37" fillId="2" borderId="11" xfId="0" applyNumberFormat="1" applyFont="1" applyFill="1" applyBorder="1"/>
    <xf numFmtId="0" fontId="37" fillId="2" borderId="11" xfId="0" applyFont="1" applyFill="1" applyBorder="1"/>
    <xf numFmtId="0" fontId="4" fillId="0" borderId="22" xfId="0" applyFont="1" applyBorder="1"/>
    <xf numFmtId="0" fontId="32" fillId="2" borderId="3" xfId="0" applyFont="1" applyFill="1" applyBorder="1" applyAlignment="1">
      <alignment horizontal="center"/>
    </xf>
    <xf numFmtId="0" fontId="32" fillId="2" borderId="21" xfId="0" applyFont="1" applyFill="1" applyBorder="1" applyAlignment="1">
      <alignment horizontal="center"/>
    </xf>
    <xf numFmtId="0" fontId="32" fillId="2" borderId="10" xfId="0" applyFont="1" applyFill="1" applyBorder="1"/>
    <xf numFmtId="0" fontId="32" fillId="0" borderId="3" xfId="0" applyFont="1" applyBorder="1" applyAlignment="1">
      <alignment horizontal="center"/>
    </xf>
    <xf numFmtId="0" fontId="38" fillId="0" borderId="0" xfId="0" applyFont="1"/>
    <xf numFmtId="0" fontId="32" fillId="2" borderId="17" xfId="0" applyFont="1" applyFill="1" applyBorder="1" applyAlignment="1">
      <alignment horizontal="center" vertical="top"/>
    </xf>
    <xf numFmtId="4" fontId="32" fillId="2" borderId="17" xfId="0" applyNumberFormat="1" applyFont="1" applyFill="1" applyBorder="1" applyAlignment="1">
      <alignment horizontal="center" vertical="top"/>
    </xf>
    <xf numFmtId="0" fontId="32" fillId="0" borderId="17" xfId="0" applyFont="1" applyBorder="1" applyAlignment="1">
      <alignment horizontal="center" vertical="top"/>
    </xf>
    <xf numFmtId="0" fontId="32" fillId="0" borderId="21" xfId="0" applyFont="1" applyBorder="1" applyAlignment="1">
      <alignment horizontal="center" vertical="top"/>
    </xf>
    <xf numFmtId="0" fontId="32" fillId="2" borderId="23" xfId="0" applyFont="1" applyFill="1" applyBorder="1" applyAlignment="1">
      <alignment horizontal="center"/>
    </xf>
    <xf numFmtId="0" fontId="32" fillId="2" borderId="20" xfId="0" applyFont="1" applyFill="1" applyBorder="1" applyAlignment="1">
      <alignment horizontal="center" vertical="top"/>
    </xf>
    <xf numFmtId="4" fontId="32" fillId="2" borderId="20" xfId="0" applyNumberFormat="1" applyFont="1" applyFill="1" applyBorder="1" applyAlignment="1">
      <alignment horizontal="center" vertical="top"/>
    </xf>
    <xf numFmtId="0" fontId="32" fillId="0" borderId="20" xfId="0" applyFont="1" applyBorder="1" applyAlignment="1">
      <alignment horizontal="center" vertical="top"/>
    </xf>
    <xf numFmtId="0" fontId="32" fillId="0" borderId="23" xfId="0" applyFont="1" applyBorder="1" applyAlignment="1">
      <alignment horizontal="center" vertical="top"/>
    </xf>
    <xf numFmtId="0" fontId="34" fillId="2" borderId="12" xfId="0" applyFont="1" applyFill="1" applyBorder="1" applyAlignment="1">
      <alignment horizontal="left"/>
    </xf>
    <xf numFmtId="0" fontId="39" fillId="2" borderId="22" xfId="0" applyFont="1" applyFill="1" applyBorder="1" applyAlignment="1">
      <alignment horizontal="center" vertical="top"/>
    </xf>
    <xf numFmtId="0" fontId="32" fillId="2" borderId="21" xfId="0" applyFont="1" applyFill="1" applyBorder="1" applyAlignment="1">
      <alignment horizontal="center" vertical="top"/>
    </xf>
    <xf numFmtId="0" fontId="39" fillId="2" borderId="21" xfId="0" applyFont="1" applyFill="1" applyBorder="1" applyAlignment="1">
      <alignment horizontal="center" vertical="top"/>
    </xf>
    <xf numFmtId="4" fontId="32" fillId="0" borderId="21" xfId="0" applyNumberFormat="1" applyFont="1" applyBorder="1" applyAlignment="1">
      <alignment horizontal="center" vertical="top"/>
    </xf>
    <xf numFmtId="0" fontId="34" fillId="2" borderId="12" xfId="0" applyFont="1" applyFill="1" applyBorder="1" applyAlignment="1">
      <alignment horizontal="left" vertical="top"/>
    </xf>
    <xf numFmtId="4" fontId="32" fillId="0" borderId="21" xfId="0" applyNumberFormat="1" applyFont="1" applyBorder="1" applyAlignment="1">
      <alignment horizontal="right" vertical="top"/>
    </xf>
    <xf numFmtId="0" fontId="12" fillId="2" borderId="12" xfId="0" applyFont="1" applyFill="1" applyBorder="1" applyAlignment="1">
      <alignment horizontal="left" vertical="top"/>
    </xf>
    <xf numFmtId="4" fontId="6" fillId="0" borderId="17" xfId="0" applyNumberFormat="1" applyFont="1" applyBorder="1" applyAlignment="1">
      <alignment horizontal="right" vertical="top"/>
    </xf>
    <xf numFmtId="4" fontId="32" fillId="0" borderId="23" xfId="0" applyNumberFormat="1" applyFont="1" applyBorder="1" applyAlignment="1">
      <alignment horizontal="right" vertical="top"/>
    </xf>
    <xf numFmtId="0" fontId="34" fillId="0" borderId="2" xfId="0" applyFont="1" applyBorder="1" applyAlignment="1">
      <alignment horizontal="left" vertical="top"/>
    </xf>
    <xf numFmtId="4" fontId="32" fillId="0" borderId="25" xfId="0" applyNumberFormat="1" applyFont="1" applyBorder="1" applyAlignment="1">
      <alignment horizontal="right" vertical="top"/>
    </xf>
    <xf numFmtId="0" fontId="32" fillId="0" borderId="2" xfId="0" applyFont="1" applyBorder="1" applyAlignment="1">
      <alignment horizontal="center"/>
    </xf>
    <xf numFmtId="4" fontId="32" fillId="2" borderId="2" xfId="0" applyNumberFormat="1" applyFont="1" applyFill="1" applyBorder="1" applyAlignment="1">
      <alignment horizontal="center"/>
    </xf>
    <xf numFmtId="0" fontId="32" fillId="2" borderId="8" xfId="0" applyFont="1" applyFill="1" applyBorder="1" applyAlignment="1">
      <alignment horizontal="center"/>
    </xf>
    <xf numFmtId="0" fontId="9" fillId="0" borderId="9" xfId="0" applyFont="1" applyBorder="1"/>
    <xf numFmtId="0" fontId="14" fillId="2" borderId="9" xfId="0" applyFont="1" applyFill="1" applyBorder="1"/>
    <xf numFmtId="0" fontId="32" fillId="2" borderId="26" xfId="0" applyFont="1" applyFill="1" applyBorder="1" applyAlignment="1">
      <alignment horizontal="center"/>
    </xf>
    <xf numFmtId="0" fontId="9" fillId="0" borderId="24" xfId="0" applyFont="1" applyBorder="1"/>
    <xf numFmtId="0" fontId="9" fillId="0" borderId="26" xfId="0" applyFont="1" applyBorder="1"/>
    <xf numFmtId="0" fontId="34" fillId="2" borderId="2" xfId="0" applyFont="1" applyFill="1" applyBorder="1" applyAlignment="1">
      <alignment horizontal="center"/>
    </xf>
    <xf numFmtId="4" fontId="32" fillId="2" borderId="2" xfId="0" applyNumberFormat="1" applyFont="1" applyFill="1" applyBorder="1" applyAlignment="1">
      <alignment horizontal="right"/>
    </xf>
    <xf numFmtId="0" fontId="37" fillId="0" borderId="0" xfId="0" applyFont="1" applyAlignment="1">
      <alignment horizontal="center" vertical="top"/>
    </xf>
    <xf numFmtId="0" fontId="37" fillId="0" borderId="0" xfId="0" applyFont="1" applyAlignment="1">
      <alignment horizontal="center" vertical="top"/>
    </xf>
    <xf numFmtId="0" fontId="37" fillId="0" borderId="0" xfId="0" applyFont="1"/>
    <xf numFmtId="4" fontId="37" fillId="0" borderId="0" xfId="0" applyNumberFormat="1" applyFont="1"/>
    <xf numFmtId="0" fontId="32" fillId="2" borderId="2" xfId="0" applyFont="1" applyFill="1" applyBorder="1" applyAlignment="1">
      <alignment horizontal="center"/>
    </xf>
    <xf numFmtId="0" fontId="34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4" fontId="32" fillId="0" borderId="2" xfId="0" applyNumberFormat="1" applyFont="1" applyBorder="1" applyAlignment="1">
      <alignment horizontal="right"/>
    </xf>
    <xf numFmtId="2" fontId="4" fillId="0" borderId="0" xfId="0" applyNumberFormat="1" applyFont="1"/>
    <xf numFmtId="0" fontId="7" fillId="2" borderId="11" xfId="0" applyFont="1" applyFill="1" applyBorder="1" applyAlignment="1">
      <alignment horizontal="left" vertical="center" wrapText="1"/>
    </xf>
    <xf numFmtId="4" fontId="32" fillId="2" borderId="11" xfId="0" applyNumberFormat="1" applyFont="1" applyFill="1" applyBorder="1" applyAlignment="1">
      <alignment horizontal="right"/>
    </xf>
    <xf numFmtId="0" fontId="13" fillId="2" borderId="11" xfId="0" applyFont="1" applyFill="1" applyBorder="1"/>
    <xf numFmtId="0" fontId="34" fillId="2" borderId="11" xfId="0" applyFont="1" applyFill="1" applyBorder="1" applyAlignment="1">
      <alignment horizontal="center"/>
    </xf>
    <xf numFmtId="0" fontId="40" fillId="2" borderId="22" xfId="0" applyFont="1" applyFill="1" applyBorder="1" applyAlignment="1">
      <alignment horizontal="center"/>
    </xf>
    <xf numFmtId="0" fontId="13" fillId="0" borderId="0" xfId="0" applyFont="1"/>
    <xf numFmtId="0" fontId="40" fillId="2" borderId="21" xfId="0" applyFont="1" applyFill="1" applyBorder="1" applyAlignment="1">
      <alignment horizontal="center" vertical="top"/>
    </xf>
    <xf numFmtId="0" fontId="14" fillId="2" borderId="21" xfId="0" applyFont="1" applyFill="1" applyBorder="1"/>
    <xf numFmtId="0" fontId="34" fillId="2" borderId="22" xfId="0" applyFont="1" applyFill="1" applyBorder="1" applyAlignment="1">
      <alignment horizontal="left" vertical="top"/>
    </xf>
    <xf numFmtId="4" fontId="32" fillId="2" borderId="22" xfId="0" quotePrefix="1" applyNumberFormat="1" applyFont="1" applyFill="1" applyBorder="1" applyAlignment="1">
      <alignment horizontal="center" vertical="top"/>
    </xf>
    <xf numFmtId="4" fontId="32" fillId="0" borderId="22" xfId="0" quotePrefix="1" applyNumberFormat="1" applyFont="1" applyBorder="1" applyAlignment="1">
      <alignment horizontal="center" vertical="top"/>
    </xf>
    <xf numFmtId="4" fontId="32" fillId="0" borderId="17" xfId="0" applyNumberFormat="1" applyFont="1" applyBorder="1" applyAlignment="1">
      <alignment horizontal="right" vertical="top"/>
    </xf>
    <xf numFmtId="4" fontId="13" fillId="0" borderId="0" xfId="0" applyNumberFormat="1" applyFont="1"/>
    <xf numFmtId="4" fontId="13" fillId="2" borderId="17" xfId="0" applyNumberFormat="1" applyFont="1" applyFill="1" applyBorder="1" applyAlignment="1">
      <alignment horizontal="right" vertical="top"/>
    </xf>
    <xf numFmtId="0" fontId="7" fillId="2" borderId="11" xfId="0" applyFont="1" applyFill="1" applyBorder="1" applyAlignment="1">
      <alignment horizontal="left" vertical="top"/>
    </xf>
    <xf numFmtId="4" fontId="10" fillId="2" borderId="11" xfId="0" applyNumberFormat="1" applyFont="1" applyFill="1" applyBorder="1" applyAlignment="1">
      <alignment horizontal="right" vertical="top"/>
    </xf>
    <xf numFmtId="4" fontId="13" fillId="2" borderId="11" xfId="0" applyNumberFormat="1" applyFont="1" applyFill="1" applyBorder="1"/>
    <xf numFmtId="0" fontId="7" fillId="2" borderId="2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41" fillId="2" borderId="2" xfId="0" applyFont="1" applyFill="1" applyBorder="1" applyAlignment="1">
      <alignment horizontal="left" vertical="center" wrapText="1"/>
    </xf>
    <xf numFmtId="0" fontId="41" fillId="2" borderId="11" xfId="0" applyFont="1" applyFill="1" applyBorder="1" applyAlignment="1">
      <alignment horizontal="left" vertical="center" wrapText="1"/>
    </xf>
    <xf numFmtId="0" fontId="32" fillId="2" borderId="8" xfId="0" applyFont="1" applyFill="1" applyBorder="1" applyAlignment="1">
      <alignment horizontal="center" vertical="center"/>
    </xf>
    <xf numFmtId="4" fontId="13" fillId="2" borderId="2" xfId="0" applyNumberFormat="1" applyFont="1" applyFill="1" applyBorder="1" applyAlignment="1">
      <alignment horizontal="right"/>
    </xf>
    <xf numFmtId="4" fontId="13" fillId="0" borderId="2" xfId="0" applyNumberFormat="1" applyFont="1" applyBorder="1" applyAlignment="1">
      <alignment horizontal="right"/>
    </xf>
    <xf numFmtId="4" fontId="10" fillId="0" borderId="0" xfId="0" applyNumberFormat="1" applyFont="1"/>
    <xf numFmtId="165" fontId="10" fillId="0" borderId="0" xfId="0" applyNumberFormat="1" applyFont="1" applyAlignment="1">
      <alignment horizontal="center" vertical="top"/>
    </xf>
    <xf numFmtId="165" fontId="10" fillId="0" borderId="0" xfId="0" applyNumberFormat="1" applyFont="1" applyAlignment="1">
      <alignment vertical="top"/>
    </xf>
    <xf numFmtId="0" fontId="32" fillId="2" borderId="22" xfId="0" applyFont="1" applyFill="1" applyBorder="1" applyAlignment="1">
      <alignment horizontal="center" vertical="top"/>
    </xf>
    <xf numFmtId="0" fontId="11" fillId="0" borderId="22" xfId="0" applyFont="1" applyBorder="1"/>
    <xf numFmtId="0" fontId="32" fillId="2" borderId="12" xfId="0" applyFont="1" applyFill="1" applyBorder="1" applyAlignment="1">
      <alignment horizontal="center" vertical="top"/>
    </xf>
    <xf numFmtId="0" fontId="32" fillId="2" borderId="8" xfId="0" applyFont="1" applyFill="1" applyBorder="1" applyAlignment="1">
      <alignment horizontal="center" vertical="top"/>
    </xf>
    <xf numFmtId="0" fontId="32" fillId="2" borderId="23" xfId="0" applyFont="1" applyFill="1" applyBorder="1"/>
    <xf numFmtId="0" fontId="32" fillId="2" borderId="26" xfId="0" applyFont="1" applyFill="1" applyBorder="1" applyAlignment="1">
      <alignment horizontal="center" vertical="top"/>
    </xf>
    <xf numFmtId="0" fontId="32" fillId="2" borderId="23" xfId="0" applyFont="1" applyFill="1" applyBorder="1" applyAlignment="1">
      <alignment horizontal="center" vertical="top"/>
    </xf>
    <xf numFmtId="166" fontId="11" fillId="0" borderId="0" xfId="0" applyNumberFormat="1" applyFont="1"/>
    <xf numFmtId="0" fontId="33" fillId="2" borderId="12" xfId="0" applyFont="1" applyFill="1" applyBorder="1"/>
    <xf numFmtId="4" fontId="33" fillId="2" borderId="12" xfId="0" applyNumberFormat="1" applyFont="1" applyFill="1" applyBorder="1" applyAlignment="1">
      <alignment horizontal="right"/>
    </xf>
    <xf numFmtId="4" fontId="33" fillId="2" borderId="22" xfId="0" applyNumberFormat="1" applyFont="1" applyFill="1" applyBorder="1" applyAlignment="1">
      <alignment horizontal="right" vertical="top"/>
    </xf>
    <xf numFmtId="4" fontId="33" fillId="2" borderId="21" xfId="0" applyNumberFormat="1" applyFont="1" applyFill="1" applyBorder="1" applyAlignment="1">
      <alignment horizontal="right" vertical="top"/>
    </xf>
    <xf numFmtId="0" fontId="42" fillId="2" borderId="12" xfId="0" applyFont="1" applyFill="1" applyBorder="1" applyAlignment="1">
      <alignment horizontal="left" vertical="top"/>
    </xf>
    <xf numFmtId="4" fontId="42" fillId="2" borderId="12" xfId="0" applyNumberFormat="1" applyFont="1" applyFill="1" applyBorder="1" applyAlignment="1">
      <alignment horizontal="right" vertical="top"/>
    </xf>
    <xf numFmtId="4" fontId="42" fillId="0" borderId="12" xfId="0" applyNumberFormat="1" applyFont="1" applyBorder="1" applyAlignment="1">
      <alignment horizontal="right" vertical="top"/>
    </xf>
    <xf numFmtId="0" fontId="33" fillId="2" borderId="25" xfId="0" applyFont="1" applyFill="1" applyBorder="1" applyAlignment="1">
      <alignment horizontal="left" vertical="top"/>
    </xf>
    <xf numFmtId="4" fontId="33" fillId="2" borderId="25" xfId="0" applyNumberFormat="1" applyFont="1" applyFill="1" applyBorder="1" applyAlignment="1">
      <alignment horizontal="right" vertical="top"/>
    </xf>
    <xf numFmtId="0" fontId="43" fillId="0" borderId="0" xfId="0" applyFont="1"/>
    <xf numFmtId="166" fontId="43" fillId="0" borderId="0" xfId="0" applyNumberFormat="1" applyFont="1"/>
    <xf numFmtId="0" fontId="12" fillId="0" borderId="0" xfId="0" applyFont="1" applyAlignment="1">
      <alignment horizontal="left" vertical="top"/>
    </xf>
    <xf numFmtId="166" fontId="4" fillId="0" borderId="0" xfId="0" applyNumberFormat="1" applyFont="1"/>
    <xf numFmtId="4" fontId="43" fillId="0" borderId="0" xfId="0" applyNumberFormat="1" applyFont="1"/>
    <xf numFmtId="0" fontId="10" fillId="0" borderId="0" xfId="0" applyFont="1" applyAlignment="1">
      <alignment vertical="top"/>
    </xf>
    <xf numFmtId="0" fontId="5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 applyAlignment="1" applyProtection="1">
      <alignment horizontal="center" vertical="top"/>
      <protection locked="0"/>
    </xf>
    <xf numFmtId="0" fontId="46" fillId="0" borderId="0" xfId="0" applyFont="1"/>
    <xf numFmtId="4" fontId="46" fillId="0" borderId="0" xfId="0" applyNumberFormat="1" applyFont="1"/>
    <xf numFmtId="0" fontId="47" fillId="0" borderId="0" xfId="0" applyFont="1" applyAlignment="1" applyProtection="1">
      <alignment horizontal="center" vertical="top"/>
      <protection locked="0"/>
    </xf>
    <xf numFmtId="0" fontId="47" fillId="0" borderId="0" xfId="0" applyFont="1"/>
    <xf numFmtId="4" fontId="47" fillId="0" borderId="0" xfId="0" applyNumberFormat="1" applyFont="1"/>
    <xf numFmtId="0" fontId="48" fillId="0" borderId="0" xfId="0" applyFont="1" applyAlignment="1">
      <alignment horizontal="left" vertical="top"/>
    </xf>
    <xf numFmtId="0" fontId="49" fillId="4" borderId="28" xfId="0" applyFont="1" applyFill="1" applyBorder="1" applyAlignment="1">
      <alignment horizontal="left" vertical="top"/>
    </xf>
    <xf numFmtId="0" fontId="49" fillId="4" borderId="29" xfId="0" applyFont="1" applyFill="1" applyBorder="1" applyAlignment="1">
      <alignment horizontal="center" vertical="top"/>
    </xf>
    <xf numFmtId="0" fontId="49" fillId="4" borderId="30" xfId="0" applyFont="1" applyFill="1" applyBorder="1" applyAlignment="1">
      <alignment horizontal="center" vertical="top"/>
    </xf>
    <xf numFmtId="0" fontId="50" fillId="0" borderId="0" xfId="0" applyFont="1"/>
    <xf numFmtId="4" fontId="50" fillId="0" borderId="0" xfId="0" applyNumberFormat="1" applyFont="1"/>
    <xf numFmtId="0" fontId="49" fillId="4" borderId="31" xfId="0" applyFont="1" applyFill="1" applyBorder="1" applyAlignment="1">
      <alignment horizontal="left" vertical="top"/>
    </xf>
    <xf numFmtId="4" fontId="49" fillId="4" borderId="29" xfId="0" applyNumberFormat="1" applyFont="1" applyFill="1" applyBorder="1" applyAlignment="1">
      <alignment horizontal="center"/>
    </xf>
    <xf numFmtId="4" fontId="49" fillId="4" borderId="30" xfId="0" applyNumberFormat="1" applyFont="1" applyFill="1" applyBorder="1" applyAlignment="1">
      <alignment horizontal="center"/>
    </xf>
    <xf numFmtId="0" fontId="49" fillId="4" borderId="11" xfId="0" applyFont="1" applyFill="1" applyBorder="1" applyAlignment="1">
      <alignment horizontal="left" vertical="top"/>
    </xf>
    <xf numFmtId="4" fontId="49" fillId="4" borderId="11" xfId="0" applyNumberFormat="1" applyFont="1" applyFill="1" applyBorder="1" applyAlignment="1">
      <alignment horizontal="center"/>
    </xf>
    <xf numFmtId="0" fontId="49" fillId="4" borderId="29" xfId="0" applyFont="1" applyFill="1" applyBorder="1" applyAlignment="1">
      <alignment horizontal="left" vertical="top"/>
    </xf>
    <xf numFmtId="0" fontId="49" fillId="4" borderId="29" xfId="0" applyFont="1" applyFill="1" applyBorder="1" applyAlignment="1">
      <alignment horizontal="center" vertical="top"/>
    </xf>
    <xf numFmtId="0" fontId="49" fillId="4" borderId="28" xfId="0" applyFont="1" applyFill="1" applyBorder="1" applyAlignment="1">
      <alignment horizontal="center" vertical="top"/>
    </xf>
    <xf numFmtId="0" fontId="49" fillId="4" borderId="29" xfId="0" applyFont="1" applyFill="1" applyBorder="1" applyAlignment="1">
      <alignment horizontal="left" vertical="center"/>
    </xf>
    <xf numFmtId="4" fontId="49" fillId="4" borderId="32" xfId="0" applyNumberFormat="1" applyFont="1" applyFill="1" applyBorder="1" applyAlignment="1">
      <alignment horizontal="center" vertical="center"/>
    </xf>
    <xf numFmtId="0" fontId="48" fillId="4" borderId="28" xfId="0" applyFont="1" applyFill="1" applyBorder="1" applyAlignment="1">
      <alignment horizontal="left" vertical="top"/>
    </xf>
    <xf numFmtId="4" fontId="51" fillId="4" borderId="28" xfId="0" applyNumberFormat="1" applyFont="1" applyFill="1" applyBorder="1"/>
    <xf numFmtId="4" fontId="0" fillId="0" borderId="0" xfId="0" applyNumberFormat="1"/>
    <xf numFmtId="0" fontId="48" fillId="4" borderId="11" xfId="0" applyFont="1" applyFill="1" applyBorder="1" applyAlignment="1">
      <alignment horizontal="left" vertical="top"/>
    </xf>
    <xf numFmtId="4" fontId="51" fillId="4" borderId="11" xfId="0" applyNumberFormat="1" applyFont="1" applyFill="1" applyBorder="1"/>
    <xf numFmtId="0" fontId="49" fillId="5" borderId="28" xfId="0" applyFont="1" applyFill="1" applyBorder="1" applyAlignment="1">
      <alignment horizontal="center" vertical="top"/>
    </xf>
    <xf numFmtId="0" fontId="52" fillId="0" borderId="28" xfId="0" applyFont="1" applyBorder="1" applyAlignment="1">
      <alignment horizontal="left" vertical="center"/>
    </xf>
    <xf numFmtId="4" fontId="49" fillId="0" borderId="28" xfId="0" applyNumberFormat="1" applyFont="1" applyBorder="1" applyAlignment="1">
      <alignment horizontal="center" vertical="center"/>
    </xf>
    <xf numFmtId="0" fontId="48" fillId="0" borderId="28" xfId="0" applyFont="1" applyBorder="1" applyAlignment="1">
      <alignment horizontal="left" vertical="top"/>
    </xf>
    <xf numFmtId="4" fontId="51" fillId="0" borderId="28" xfId="0" applyNumberFormat="1" applyFont="1" applyBorder="1"/>
    <xf numFmtId="0" fontId="53" fillId="0" borderId="0" xfId="0" applyFont="1" applyAlignment="1">
      <alignment horizontal="center"/>
    </xf>
    <xf numFmtId="0" fontId="53" fillId="0" borderId="0" xfId="0" applyFont="1" applyAlignment="1">
      <alignment horizontal="center" vertical="center"/>
    </xf>
    <xf numFmtId="0" fontId="53" fillId="0" borderId="0" xfId="0" applyFont="1" applyAlignment="1" applyProtection="1">
      <alignment horizontal="center" vertical="top"/>
      <protection locked="0"/>
    </xf>
    <xf numFmtId="0" fontId="49" fillId="0" borderId="0" xfId="0" applyFont="1" applyAlignment="1" applyProtection="1">
      <alignment horizontal="center" vertical="top"/>
      <protection locked="0"/>
    </xf>
    <xf numFmtId="0" fontId="53" fillId="0" borderId="0" xfId="0" applyFont="1" applyAlignment="1">
      <alignment horizontal="center"/>
    </xf>
    <xf numFmtId="0" fontId="53" fillId="0" borderId="0" xfId="0" applyFont="1"/>
    <xf numFmtId="4" fontId="54" fillId="0" borderId="0" xfId="0" applyNumberFormat="1" applyFont="1"/>
    <xf numFmtId="0" fontId="55" fillId="2" borderId="11" xfId="0" applyFont="1" applyFill="1" applyBorder="1" applyAlignment="1">
      <alignment horizontal="center"/>
    </xf>
    <xf numFmtId="0" fontId="22" fillId="0" borderId="11" xfId="0" applyFont="1" applyBorder="1"/>
    <xf numFmtId="4" fontId="28" fillId="0" borderId="0" xfId="0" applyNumberFormat="1" applyFont="1"/>
    <xf numFmtId="0" fontId="15" fillId="2" borderId="11" xfId="0" applyFont="1" applyFill="1" applyBorder="1" applyAlignment="1">
      <alignment horizontal="center" vertical="top"/>
    </xf>
    <xf numFmtId="0" fontId="15" fillId="2" borderId="11" xfId="0" applyFont="1" applyFill="1" applyBorder="1"/>
    <xf numFmtId="0" fontId="15" fillId="2" borderId="11" xfId="0" applyFont="1" applyFill="1" applyBorder="1" applyAlignment="1">
      <alignment horizontal="center" vertical="top"/>
    </xf>
    <xf numFmtId="0" fontId="19" fillId="2" borderId="11" xfId="0" applyFont="1" applyFill="1" applyBorder="1" applyAlignment="1">
      <alignment horizontal="left" vertical="top"/>
    </xf>
    <xf numFmtId="0" fontId="19" fillId="2" borderId="8" xfId="0" applyFont="1" applyFill="1" applyBorder="1" applyAlignment="1">
      <alignment horizontal="left" vertical="top"/>
    </xf>
    <xf numFmtId="0" fontId="23" fillId="2" borderId="3" xfId="0" applyFont="1" applyFill="1" applyBorder="1" applyAlignment="1">
      <alignment horizontal="center"/>
    </xf>
    <xf numFmtId="0" fontId="54" fillId="2" borderId="21" xfId="0" applyFont="1" applyFill="1" applyBorder="1"/>
    <xf numFmtId="0" fontId="23" fillId="2" borderId="17" xfId="0" applyFont="1" applyFill="1" applyBorder="1" applyAlignment="1">
      <alignment horizontal="center" vertical="top"/>
    </xf>
    <xf numFmtId="0" fontId="23" fillId="2" borderId="21" xfId="0" applyFont="1" applyFill="1" applyBorder="1" applyAlignment="1">
      <alignment horizontal="center" vertical="top"/>
    </xf>
    <xf numFmtId="0" fontId="23" fillId="2" borderId="22" xfId="0" applyFont="1" applyFill="1" applyBorder="1" applyAlignment="1">
      <alignment horizontal="center" vertical="top"/>
    </xf>
    <xf numFmtId="0" fontId="54" fillId="0" borderId="0" xfId="0" applyFont="1"/>
    <xf numFmtId="0" fontId="23" fillId="2" borderId="23" xfId="0" applyFont="1" applyFill="1" applyBorder="1" applyAlignment="1">
      <alignment horizontal="center"/>
    </xf>
    <xf numFmtId="17" fontId="23" fillId="2" borderId="26" xfId="0" quotePrefix="1" applyNumberFormat="1" applyFont="1" applyFill="1" applyBorder="1" applyAlignment="1">
      <alignment horizontal="center" vertical="top"/>
    </xf>
    <xf numFmtId="17" fontId="23" fillId="2" borderId="23" xfId="0" quotePrefix="1" applyNumberFormat="1" applyFont="1" applyFill="1" applyBorder="1" applyAlignment="1">
      <alignment horizontal="center" vertical="top"/>
    </xf>
    <xf numFmtId="0" fontId="23" fillId="2" borderId="23" xfId="0" applyFont="1" applyFill="1" applyBorder="1" applyAlignment="1">
      <alignment horizontal="center" vertical="top"/>
    </xf>
    <xf numFmtId="0" fontId="21" fillId="2" borderId="21" xfId="0" applyFont="1" applyFill="1" applyBorder="1" applyAlignment="1">
      <alignment horizontal="left"/>
    </xf>
    <xf numFmtId="17" fontId="21" fillId="2" borderId="22" xfId="0" applyNumberFormat="1" applyFont="1" applyFill="1" applyBorder="1" applyAlignment="1">
      <alignment horizontal="center" vertical="top"/>
    </xf>
    <xf numFmtId="17" fontId="21" fillId="2" borderId="21" xfId="0" applyNumberFormat="1" applyFont="1" applyFill="1" applyBorder="1" applyAlignment="1">
      <alignment horizontal="center" vertical="top"/>
    </xf>
    <xf numFmtId="0" fontId="56" fillId="0" borderId="0" xfId="0" applyFont="1"/>
    <xf numFmtId="4" fontId="56" fillId="0" borderId="0" xfId="0" applyNumberFormat="1" applyFont="1"/>
    <xf numFmtId="4" fontId="24" fillId="2" borderId="21" xfId="0" applyNumberFormat="1" applyFont="1" applyFill="1" applyBorder="1" applyAlignment="1">
      <alignment horizontal="right" vertical="top"/>
    </xf>
    <xf numFmtId="4" fontId="21" fillId="2" borderId="21" xfId="0" applyNumberFormat="1" applyFont="1" applyFill="1" applyBorder="1" applyAlignment="1">
      <alignment horizontal="right" vertical="top"/>
    </xf>
    <xf numFmtId="4" fontId="25" fillId="2" borderId="21" xfId="0" applyNumberFormat="1" applyFont="1" applyFill="1" applyBorder="1" applyAlignment="1">
      <alignment horizontal="right" vertical="top"/>
    </xf>
    <xf numFmtId="4" fontId="23" fillId="2" borderId="21" xfId="0" applyNumberFormat="1" applyFont="1" applyFill="1" applyBorder="1" applyAlignment="1">
      <alignment horizontal="right" vertical="top"/>
    </xf>
    <xf numFmtId="4" fontId="57" fillId="2" borderId="25" xfId="0" applyNumberFormat="1" applyFont="1" applyFill="1" applyBorder="1" applyAlignment="1">
      <alignment horizontal="right" vertical="top"/>
    </xf>
    <xf numFmtId="4" fontId="23" fillId="2" borderId="25" xfId="0" applyNumberFormat="1" applyFont="1" applyFill="1" applyBorder="1" applyAlignment="1">
      <alignment horizontal="right" vertical="top"/>
    </xf>
    <xf numFmtId="4" fontId="58" fillId="2" borderId="25" xfId="0" applyNumberFormat="1" applyFont="1" applyFill="1" applyBorder="1" applyAlignment="1">
      <alignment horizontal="right" vertical="top"/>
    </xf>
    <xf numFmtId="4" fontId="25" fillId="2" borderId="23" xfId="0" applyNumberFormat="1" applyFont="1" applyFill="1" applyBorder="1" applyAlignment="1">
      <alignment horizontal="right" vertical="top"/>
    </xf>
    <xf numFmtId="0" fontId="20" fillId="2" borderId="25" xfId="0" applyFont="1" applyFill="1" applyBorder="1" applyAlignment="1">
      <alignment vertical="center" wrapText="1"/>
    </xf>
    <xf numFmtId="4" fontId="25" fillId="2" borderId="25" xfId="0" applyNumberFormat="1" applyFont="1" applyFill="1" applyBorder="1" applyAlignment="1">
      <alignment horizontal="right" vertical="top"/>
    </xf>
    <xf numFmtId="0" fontId="19" fillId="2" borderId="25" xfId="0" applyFont="1" applyFill="1" applyBorder="1" applyAlignment="1">
      <alignment vertical="center" wrapText="1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center" vertical="center"/>
    </xf>
    <xf numFmtId="4" fontId="21" fillId="0" borderId="0" xfId="0" applyNumberFormat="1" applyFont="1" applyAlignment="1">
      <alignment vertical="center"/>
    </xf>
    <xf numFmtId="4" fontId="21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/>
    </xf>
    <xf numFmtId="0" fontId="60" fillId="0" borderId="0" xfId="0" applyFont="1"/>
    <xf numFmtId="0" fontId="61" fillId="0" borderId="0" xfId="0" applyFont="1" applyAlignment="1">
      <alignment horizontal="center"/>
    </xf>
    <xf numFmtId="0" fontId="61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top"/>
    </xf>
    <xf numFmtId="0" fontId="60" fillId="0" borderId="0" xfId="0" applyFont="1"/>
    <xf numFmtId="0" fontId="62" fillId="0" borderId="0" xfId="0" applyFont="1"/>
    <xf numFmtId="0" fontId="63" fillId="0" borderId="24" xfId="0" applyFont="1" applyBorder="1"/>
    <xf numFmtId="0" fontId="64" fillId="2" borderId="22" xfId="0" applyFont="1" applyFill="1" applyBorder="1" applyAlignment="1">
      <alignment horizontal="center" vertical="center"/>
    </xf>
    <xf numFmtId="17" fontId="65" fillId="2" borderId="22" xfId="0" quotePrefix="1" applyNumberFormat="1" applyFont="1" applyFill="1" applyBorder="1" applyAlignment="1">
      <alignment horizontal="center" vertical="center"/>
    </xf>
    <xf numFmtId="0" fontId="65" fillId="2" borderId="22" xfId="0" applyFont="1" applyFill="1" applyBorder="1" applyAlignment="1">
      <alignment horizontal="center" vertical="center"/>
    </xf>
    <xf numFmtId="0" fontId="64" fillId="2" borderId="23" xfId="0" applyFont="1" applyFill="1" applyBorder="1" applyAlignment="1">
      <alignment horizontal="center" vertical="center"/>
    </xf>
    <xf numFmtId="17" fontId="65" fillId="2" borderId="23" xfId="0" quotePrefix="1" applyNumberFormat="1" applyFont="1" applyFill="1" applyBorder="1" applyAlignment="1">
      <alignment horizontal="center" vertical="center"/>
    </xf>
    <xf numFmtId="0" fontId="65" fillId="2" borderId="23" xfId="0" applyFont="1" applyFill="1" applyBorder="1" applyAlignment="1">
      <alignment horizontal="center" vertical="center"/>
    </xf>
    <xf numFmtId="0" fontId="62" fillId="0" borderId="25" xfId="0" applyFont="1" applyBorder="1"/>
    <xf numFmtId="4" fontId="66" fillId="0" borderId="25" xfId="0" applyNumberFormat="1" applyFont="1" applyBorder="1"/>
    <xf numFmtId="164" fontId="23" fillId="0" borderId="0" xfId="0" applyNumberFormat="1" applyFont="1"/>
    <xf numFmtId="4" fontId="66" fillId="2" borderId="25" xfId="0" applyNumberFormat="1" applyFont="1" applyFill="1" applyBorder="1"/>
    <xf numFmtId="4" fontId="67" fillId="2" borderId="25" xfId="0" applyNumberFormat="1" applyFont="1" applyFill="1" applyBorder="1"/>
    <xf numFmtId="4" fontId="67" fillId="0" borderId="25" xfId="0" applyNumberFormat="1" applyFont="1" applyBorder="1"/>
    <xf numFmtId="0" fontId="64" fillId="0" borderId="25" xfId="0" applyFont="1" applyBorder="1" applyAlignment="1">
      <alignment horizontal="center"/>
    </xf>
    <xf numFmtId="4" fontId="65" fillId="0" borderId="25" xfId="0" applyNumberFormat="1" applyFont="1" applyBorder="1"/>
    <xf numFmtId="0" fontId="64" fillId="0" borderId="25" xfId="0" applyFont="1" applyBorder="1"/>
    <xf numFmtId="4" fontId="65" fillId="6" borderId="25" xfId="0" applyNumberFormat="1" applyFont="1" applyFill="1" applyBorder="1"/>
    <xf numFmtId="4" fontId="65" fillId="7" borderId="25" xfId="0" applyNumberFormat="1" applyFont="1" applyFill="1" applyBorder="1"/>
    <xf numFmtId="0" fontId="64" fillId="0" borderId="0" xfId="0" applyFont="1"/>
    <xf numFmtId="4" fontId="65" fillId="0" borderId="0" xfId="0" applyNumberFormat="1" applyFont="1"/>
    <xf numFmtId="0" fontId="69" fillId="0" borderId="11" xfId="1" applyFont="1" applyAlignment="1" applyProtection="1">
      <alignment horizontal="center" vertical="center"/>
      <protection locked="0"/>
    </xf>
    <xf numFmtId="4" fontId="69" fillId="0" borderId="11" xfId="1" applyNumberFormat="1" applyFont="1" applyAlignment="1">
      <alignment vertical="center"/>
    </xf>
    <xf numFmtId="4" fontId="69" fillId="0" borderId="11" xfId="1" applyNumberFormat="1" applyFont="1" applyAlignment="1">
      <alignment horizontal="center" vertical="center"/>
    </xf>
    <xf numFmtId="4" fontId="70" fillId="0" borderId="11" xfId="1" applyNumberFormat="1" applyFont="1" applyAlignment="1"/>
    <xf numFmtId="0" fontId="70" fillId="0" borderId="11" xfId="1" applyFont="1"/>
    <xf numFmtId="4" fontId="69" fillId="0" borderId="11" xfId="1" applyNumberFormat="1" applyFont="1" applyAlignment="1"/>
    <xf numFmtId="4" fontId="69" fillId="0" borderId="11" xfId="1" applyNumberFormat="1" applyFont="1" applyAlignment="1">
      <alignment horizontal="center"/>
    </xf>
  </cellXfs>
  <cellStyles count="2">
    <cellStyle name="Normal" xfId="0" builtinId="0"/>
    <cellStyle name="Normal 2" xfId="1" xr:uid="{E8E40182-960E-4B51-8D7D-6511D5E43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1</xdr:row>
      <xdr:rowOff>66675</xdr:rowOff>
    </xdr:from>
    <xdr:ext cx="2390775" cy="7334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</xdr:row>
      <xdr:rowOff>0</xdr:rowOff>
    </xdr:from>
    <xdr:ext cx="1819275" cy="742950"/>
    <xdr:pic>
      <xdr:nvPicPr>
        <xdr:cNvPr id="2" name="image1.jpg">
          <a:extLst>
            <a:ext uri="{FF2B5EF4-FFF2-40B4-BE49-F238E27FC236}">
              <a16:creationId xmlns:a16="http://schemas.microsoft.com/office/drawing/2014/main" id="{9FA3D282-8471-4CF9-B82B-FF39BA0008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98120"/>
          <a:ext cx="18192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97</xdr:row>
      <xdr:rowOff>0</xdr:rowOff>
    </xdr:from>
    <xdr:ext cx="1819275" cy="742950"/>
    <xdr:pic>
      <xdr:nvPicPr>
        <xdr:cNvPr id="3" name="image1.jpg">
          <a:extLst>
            <a:ext uri="{FF2B5EF4-FFF2-40B4-BE49-F238E27FC236}">
              <a16:creationId xmlns:a16="http://schemas.microsoft.com/office/drawing/2014/main" id="{21DEFDDE-6EE8-450D-A233-F36EFA2FB6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9217640"/>
          <a:ext cx="1819275" cy="7429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28575</xdr:rowOff>
    </xdr:from>
    <xdr:ext cx="104775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3418C866-B966-4F3A-90D0-EE60E5119A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226695"/>
          <a:ext cx="1047750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87</xdr:row>
      <xdr:rowOff>28575</xdr:rowOff>
    </xdr:from>
    <xdr:ext cx="1047750" cy="590550"/>
    <xdr:pic>
      <xdr:nvPicPr>
        <xdr:cNvPr id="3" name="image1.jpg">
          <a:extLst>
            <a:ext uri="{FF2B5EF4-FFF2-40B4-BE49-F238E27FC236}">
              <a16:creationId xmlns:a16="http://schemas.microsoft.com/office/drawing/2014/main" id="{015F5EF5-1FBA-4DED-ADEB-0C5FC3BDB2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14636115"/>
          <a:ext cx="1047750" cy="5905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162</xdr:row>
      <xdr:rowOff>28575</xdr:rowOff>
    </xdr:from>
    <xdr:ext cx="1047750" cy="590550"/>
    <xdr:pic>
      <xdr:nvPicPr>
        <xdr:cNvPr id="4" name="image1.jpg">
          <a:extLst>
            <a:ext uri="{FF2B5EF4-FFF2-40B4-BE49-F238E27FC236}">
              <a16:creationId xmlns:a16="http://schemas.microsoft.com/office/drawing/2014/main" id="{EA3A3335-8A60-4325-9DBC-424BAB347B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27681555"/>
          <a:ext cx="1047750" cy="5905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1</xdr:row>
      <xdr:rowOff>142875</xdr:rowOff>
    </xdr:from>
    <xdr:ext cx="1295400" cy="590550"/>
    <xdr:pic>
      <xdr:nvPicPr>
        <xdr:cNvPr id="2" name="image1.jpg">
          <a:extLst>
            <a:ext uri="{FF2B5EF4-FFF2-40B4-BE49-F238E27FC236}">
              <a16:creationId xmlns:a16="http://schemas.microsoft.com/office/drawing/2014/main" id="{ED104DCD-7DB5-4157-B2F5-3DCA42FE34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340995"/>
          <a:ext cx="1295400" cy="5905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1104900</xdr:colOff>
      <xdr:row>0</xdr:row>
      <xdr:rowOff>180975</xdr:rowOff>
    </xdr:from>
    <xdr:to>
      <xdr:col>0</xdr:col>
      <xdr:colOff>2152650</xdr:colOff>
      <xdr:row>3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865A625-0EA0-43A6-8591-DF95CBAA798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80975"/>
          <a:ext cx="1047750" cy="3981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28575</xdr:rowOff>
    </xdr:from>
    <xdr:ext cx="1047750" cy="561975"/>
    <xdr:pic>
      <xdr:nvPicPr>
        <xdr:cNvPr id="2" name="image1.jpg">
          <a:extLst>
            <a:ext uri="{FF2B5EF4-FFF2-40B4-BE49-F238E27FC236}">
              <a16:creationId xmlns:a16="http://schemas.microsoft.com/office/drawing/2014/main" id="{5448118A-DDE5-499D-8B03-E38846BB4B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226695"/>
          <a:ext cx="1047750" cy="561975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1</xdr:row>
          <xdr:rowOff>0</xdr:rowOff>
        </xdr:from>
        <xdr:to>
          <xdr:col>1</xdr:col>
          <xdr:colOff>228600</xdr:colOff>
          <xdr:row>3</xdr:row>
          <xdr:rowOff>15240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E20510D3-5384-4973-B44F-1B27B1ACE6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Relationship Id="rId4" Type="http://schemas.openxmlformats.org/officeDocument/2006/relationships/image" Target="../media/image4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Z1000"/>
  <sheetViews>
    <sheetView tabSelected="1"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D4" sqref="D4"/>
    </sheetView>
  </sheetViews>
  <sheetFormatPr defaultColWidth="12.5546875" defaultRowHeight="15" customHeight="1" x14ac:dyDescent="0.25"/>
  <cols>
    <col min="1" max="1" width="36.6640625" customWidth="1"/>
    <col min="2" max="2" width="13.6640625" customWidth="1"/>
    <col min="3" max="4" width="14.33203125" customWidth="1"/>
    <col min="5" max="5" width="13.6640625" customWidth="1"/>
    <col min="6" max="6" width="8.6640625" customWidth="1"/>
    <col min="7" max="7" width="14.109375" customWidth="1"/>
    <col min="8" max="9" width="13.6640625" customWidth="1"/>
    <col min="10" max="10" width="13.109375" customWidth="1"/>
    <col min="11" max="11" width="13.6640625" customWidth="1"/>
    <col min="12" max="12" width="17.6640625" customWidth="1"/>
    <col min="13" max="13" width="8.5546875" customWidth="1"/>
    <col min="14" max="15" width="14.33203125" customWidth="1"/>
    <col min="16" max="16" width="12.88671875" customWidth="1"/>
    <col min="17" max="17" width="15.109375" customWidth="1"/>
    <col min="18" max="18" width="12.88671875" customWidth="1"/>
    <col min="19" max="19" width="13.88671875" customWidth="1"/>
    <col min="20" max="26" width="8.5546875" customWidth="1"/>
  </cols>
  <sheetData>
    <row r="1" spans="1:26" ht="15.75" customHeight="1" x14ac:dyDescent="0.25"/>
    <row r="2" spans="1:26" ht="15.75" customHeight="1" x14ac:dyDescent="0.25"/>
    <row r="3" spans="1:26" ht="15.75" customHeight="1" x14ac:dyDescent="0.35">
      <c r="A3" s="54" t="s">
        <v>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1"/>
    </row>
    <row r="4" spans="1:26" ht="15.75" customHeight="1" x14ac:dyDescent="0.3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6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</row>
    <row r="6" spans="1:26" ht="15.7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</row>
    <row r="7" spans="1:26" ht="15.75" customHeight="1" x14ac:dyDescent="0.25">
      <c r="A7" s="56" t="s">
        <v>2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"/>
    </row>
    <row r="8" spans="1:26" ht="15.75" customHeight="1" x14ac:dyDescent="0.25">
      <c r="A8" s="57" t="s">
        <v>3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6"/>
    </row>
    <row r="9" spans="1:26" ht="12.75" customHeight="1" x14ac:dyDescent="0.3">
      <c r="A9" s="56" t="s">
        <v>4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3">
      <c r="A10" s="4"/>
      <c r="B10" s="4"/>
      <c r="C10" s="4"/>
      <c r="D10" s="4"/>
      <c r="E10" s="4"/>
      <c r="F10" s="4"/>
      <c r="G10" s="4"/>
      <c r="H10" s="4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">
      <c r="A11" s="9" t="s">
        <v>5</v>
      </c>
      <c r="B11" s="4"/>
      <c r="C11" s="4"/>
      <c r="D11" s="4"/>
      <c r="E11" s="4"/>
      <c r="F11" s="4"/>
      <c r="G11" s="4"/>
      <c r="H11" s="7"/>
      <c r="I11" s="7"/>
      <c r="J11" s="7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11"/>
      <c r="B12" s="58" t="s">
        <v>6</v>
      </c>
      <c r="C12" s="59"/>
      <c r="D12" s="59"/>
      <c r="E12" s="59"/>
      <c r="F12" s="59"/>
      <c r="G12" s="59"/>
      <c r="H12" s="59"/>
      <c r="I12" s="59"/>
      <c r="J12" s="59"/>
      <c r="K12" s="59"/>
      <c r="L12" s="60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12"/>
      <c r="B13" s="13"/>
      <c r="C13" s="14"/>
      <c r="D13" s="15"/>
      <c r="E13" s="16"/>
      <c r="F13" s="16"/>
      <c r="G13" s="16"/>
      <c r="H13" s="15"/>
      <c r="I13" s="16"/>
      <c r="J13" s="16"/>
      <c r="K13" s="17"/>
      <c r="L13" s="18" t="s">
        <v>7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5">
      <c r="A14" s="19" t="s">
        <v>8</v>
      </c>
      <c r="B14" s="20" t="s">
        <v>9</v>
      </c>
      <c r="C14" s="21" t="s">
        <v>9</v>
      </c>
      <c r="D14" s="61" t="s">
        <v>10</v>
      </c>
      <c r="E14" s="62"/>
      <c r="F14" s="62"/>
      <c r="G14" s="63"/>
      <c r="H14" s="61" t="s">
        <v>11</v>
      </c>
      <c r="I14" s="62"/>
      <c r="J14" s="62"/>
      <c r="K14" s="64"/>
      <c r="L14" s="19" t="s">
        <v>12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2.75" customHeight="1" x14ac:dyDescent="0.25">
      <c r="A15" s="19"/>
      <c r="B15" s="20" t="s">
        <v>13</v>
      </c>
      <c r="C15" s="19" t="s">
        <v>14</v>
      </c>
      <c r="D15" s="23" t="s">
        <v>15</v>
      </c>
      <c r="E15" s="19" t="s">
        <v>16</v>
      </c>
      <c r="F15" s="24" t="s">
        <v>17</v>
      </c>
      <c r="G15" s="24" t="s">
        <v>18</v>
      </c>
      <c r="H15" s="23" t="s">
        <v>15</v>
      </c>
      <c r="I15" s="19" t="s">
        <v>16</v>
      </c>
      <c r="J15" s="24" t="s">
        <v>17</v>
      </c>
      <c r="K15" s="24" t="s">
        <v>19</v>
      </c>
      <c r="L15" s="19" t="s">
        <v>20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2.75" customHeight="1" x14ac:dyDescent="0.25">
      <c r="A16" s="25"/>
      <c r="B16" s="26"/>
      <c r="C16" s="25" t="s">
        <v>21</v>
      </c>
      <c r="D16" s="27"/>
      <c r="E16" s="25" t="s">
        <v>22</v>
      </c>
      <c r="F16" s="28" t="s">
        <v>23</v>
      </c>
      <c r="G16" s="28" t="s">
        <v>24</v>
      </c>
      <c r="H16" s="27"/>
      <c r="I16" s="25" t="s">
        <v>22</v>
      </c>
      <c r="J16" s="28" t="s">
        <v>25</v>
      </c>
      <c r="K16" s="28" t="s">
        <v>26</v>
      </c>
      <c r="L16" s="25" t="s">
        <v>27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2.75" customHeight="1" x14ac:dyDescent="0.25">
      <c r="A17" s="29" t="s">
        <v>28</v>
      </c>
      <c r="B17" s="30">
        <f t="shared" ref="B17:E17" si="0">B18+B20+B24+B27+B33+B37+B46+B48+B57+B60+B63+B65+B69+B73+B75+B77+B79+B81+B84</f>
        <v>63859000</v>
      </c>
      <c r="C17" s="30">
        <f t="shared" si="0"/>
        <v>78318394.310000002</v>
      </c>
      <c r="D17" s="30">
        <f t="shared" si="0"/>
        <v>11312679.4</v>
      </c>
      <c r="E17" s="30">
        <f t="shared" si="0"/>
        <v>74307038</v>
      </c>
      <c r="F17" s="31">
        <f t="shared" ref="F17:F19" si="1">E17/$E$86*100</f>
        <v>97.192736768665284</v>
      </c>
      <c r="G17" s="31">
        <f t="shared" ref="G17:G19" si="2">C17-E17</f>
        <v>4011356.3100000024</v>
      </c>
      <c r="H17" s="30">
        <f t="shared" ref="H17:I17" si="3">H18+H20+H24+H27+H33+H37+H46+H48+H57+H60+H63+H65+H69+H73+H75+H77+H79+H81+H84</f>
        <v>13455350.199999999</v>
      </c>
      <c r="I17" s="30">
        <f t="shared" si="3"/>
        <v>64034124.57</v>
      </c>
      <c r="J17" s="31">
        <f t="shared" ref="J17:J19" si="4">I17/$I$86*100</f>
        <v>96.75697655182644</v>
      </c>
      <c r="K17" s="31">
        <f t="shared" ref="K17:K19" si="5">C17-I17</f>
        <v>14284269.740000002</v>
      </c>
      <c r="L17" s="31">
        <f>L18+L20+L24+L27+L33+L37+L46+L48+L57+L60+L63+L65+L69+L73+L75+L77+L79+L81+L84</f>
        <v>10272913.43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2.75" customHeight="1" x14ac:dyDescent="0.25">
      <c r="A18" s="29" t="s">
        <v>29</v>
      </c>
      <c r="B18" s="30">
        <f t="shared" ref="B18:E18" si="6">B19</f>
        <v>0</v>
      </c>
      <c r="C18" s="30">
        <f t="shared" si="6"/>
        <v>0</v>
      </c>
      <c r="D18" s="30">
        <f t="shared" si="6"/>
        <v>0</v>
      </c>
      <c r="E18" s="33">
        <f t="shared" si="6"/>
        <v>0</v>
      </c>
      <c r="F18" s="30">
        <f t="shared" si="1"/>
        <v>0</v>
      </c>
      <c r="G18" s="30">
        <f t="shared" si="2"/>
        <v>0</v>
      </c>
      <c r="H18" s="30">
        <f t="shared" ref="H18:I18" si="7">H19</f>
        <v>0</v>
      </c>
      <c r="I18" s="33">
        <f t="shared" si="7"/>
        <v>0</v>
      </c>
      <c r="J18" s="30">
        <f t="shared" si="4"/>
        <v>0</v>
      </c>
      <c r="K18" s="30">
        <f t="shared" si="5"/>
        <v>0</v>
      </c>
      <c r="L18" s="30">
        <f>L19</f>
        <v>0</v>
      </c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2.75" customHeight="1" x14ac:dyDescent="0.25">
      <c r="A19" s="29" t="s">
        <v>30</v>
      </c>
      <c r="B19" s="34">
        <v>0</v>
      </c>
      <c r="C19" s="34">
        <v>0</v>
      </c>
      <c r="D19" s="34">
        <f>E19</f>
        <v>0</v>
      </c>
      <c r="E19" s="35">
        <v>0</v>
      </c>
      <c r="F19" s="34">
        <f t="shared" si="1"/>
        <v>0</v>
      </c>
      <c r="G19" s="34">
        <f t="shared" si="2"/>
        <v>0</v>
      </c>
      <c r="H19" s="34">
        <f>I19</f>
        <v>0</v>
      </c>
      <c r="I19" s="35">
        <v>0</v>
      </c>
      <c r="J19" s="34">
        <f t="shared" si="4"/>
        <v>0</v>
      </c>
      <c r="K19" s="34">
        <f t="shared" si="5"/>
        <v>0</v>
      </c>
      <c r="L19" s="34">
        <v>0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2.75" customHeight="1" x14ac:dyDescent="0.25">
      <c r="A20" s="29" t="s">
        <v>31</v>
      </c>
      <c r="B20" s="30">
        <f t="shared" ref="B20:L20" si="8">B21+B22+B23</f>
        <v>0</v>
      </c>
      <c r="C20" s="30">
        <f t="shared" si="8"/>
        <v>0</v>
      </c>
      <c r="D20" s="30">
        <f t="shared" si="8"/>
        <v>0</v>
      </c>
      <c r="E20" s="30">
        <f t="shared" si="8"/>
        <v>0</v>
      </c>
      <c r="F20" s="30">
        <f t="shared" si="8"/>
        <v>0</v>
      </c>
      <c r="G20" s="30">
        <f t="shared" si="8"/>
        <v>0</v>
      </c>
      <c r="H20" s="30">
        <f t="shared" si="8"/>
        <v>0</v>
      </c>
      <c r="I20" s="30">
        <f t="shared" si="8"/>
        <v>0</v>
      </c>
      <c r="J20" s="30">
        <f t="shared" si="8"/>
        <v>0</v>
      </c>
      <c r="K20" s="30">
        <f t="shared" si="8"/>
        <v>0</v>
      </c>
      <c r="L20" s="30">
        <f t="shared" si="8"/>
        <v>0</v>
      </c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2.75" customHeight="1" x14ac:dyDescent="0.25">
      <c r="A21" s="29" t="s">
        <v>32</v>
      </c>
      <c r="B21" s="34">
        <v>0</v>
      </c>
      <c r="C21" s="34">
        <v>0</v>
      </c>
      <c r="D21" s="34">
        <f t="shared" ref="D21:D23" si="9">E21</f>
        <v>0</v>
      </c>
      <c r="E21" s="35">
        <v>0</v>
      </c>
      <c r="F21" s="34">
        <f t="shared" ref="F21:F23" si="10">E21/$E$86*100</f>
        <v>0</v>
      </c>
      <c r="G21" s="34">
        <f t="shared" ref="G21:G23" si="11">C21-E21</f>
        <v>0</v>
      </c>
      <c r="H21" s="34">
        <f t="shared" ref="H21:H23" si="12">I21</f>
        <v>0</v>
      </c>
      <c r="I21" s="35">
        <v>0</v>
      </c>
      <c r="J21" s="34">
        <f t="shared" ref="J21:J23" si="13">I21/$I$86*100</f>
        <v>0</v>
      </c>
      <c r="K21" s="34">
        <f t="shared" ref="K21:K23" si="14">C21-I21</f>
        <v>0</v>
      </c>
      <c r="L21" s="34">
        <v>0</v>
      </c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2.75" customHeight="1" x14ac:dyDescent="0.25">
      <c r="A22" s="29" t="s">
        <v>33</v>
      </c>
      <c r="B22" s="34">
        <v>0</v>
      </c>
      <c r="C22" s="34">
        <v>0</v>
      </c>
      <c r="D22" s="34">
        <f t="shared" si="9"/>
        <v>0</v>
      </c>
      <c r="E22" s="35">
        <v>0</v>
      </c>
      <c r="F22" s="34">
        <f t="shared" si="10"/>
        <v>0</v>
      </c>
      <c r="G22" s="34">
        <f t="shared" si="11"/>
        <v>0</v>
      </c>
      <c r="H22" s="34">
        <f t="shared" si="12"/>
        <v>0</v>
      </c>
      <c r="I22" s="35">
        <v>0</v>
      </c>
      <c r="J22" s="34">
        <f t="shared" si="13"/>
        <v>0</v>
      </c>
      <c r="K22" s="34">
        <f t="shared" si="14"/>
        <v>0</v>
      </c>
      <c r="L22" s="34">
        <v>0</v>
      </c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2.75" customHeight="1" x14ac:dyDescent="0.25">
      <c r="A23" s="29" t="s">
        <v>34</v>
      </c>
      <c r="B23" s="34">
        <v>0</v>
      </c>
      <c r="C23" s="34">
        <v>0</v>
      </c>
      <c r="D23" s="34">
        <f t="shared" si="9"/>
        <v>0</v>
      </c>
      <c r="E23" s="35">
        <v>0</v>
      </c>
      <c r="F23" s="34">
        <f t="shared" si="10"/>
        <v>0</v>
      </c>
      <c r="G23" s="34">
        <f t="shared" si="11"/>
        <v>0</v>
      </c>
      <c r="H23" s="34">
        <f t="shared" si="12"/>
        <v>0</v>
      </c>
      <c r="I23" s="35">
        <v>0</v>
      </c>
      <c r="J23" s="34">
        <f t="shared" si="13"/>
        <v>0</v>
      </c>
      <c r="K23" s="34">
        <f t="shared" si="14"/>
        <v>0</v>
      </c>
      <c r="L23" s="34">
        <v>0</v>
      </c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2.75" customHeight="1" x14ac:dyDescent="0.25">
      <c r="A24" s="29" t="s">
        <v>35</v>
      </c>
      <c r="B24" s="30">
        <f t="shared" ref="B24:L24" si="15">B25+B26</f>
        <v>0</v>
      </c>
      <c r="C24" s="30">
        <f t="shared" si="15"/>
        <v>0</v>
      </c>
      <c r="D24" s="30">
        <f t="shared" si="15"/>
        <v>0</v>
      </c>
      <c r="E24" s="30">
        <f t="shared" si="15"/>
        <v>0</v>
      </c>
      <c r="F24" s="30">
        <f t="shared" si="15"/>
        <v>0</v>
      </c>
      <c r="G24" s="30">
        <f t="shared" si="15"/>
        <v>0</v>
      </c>
      <c r="H24" s="30">
        <f t="shared" si="15"/>
        <v>0</v>
      </c>
      <c r="I24" s="30">
        <f t="shared" si="15"/>
        <v>0</v>
      </c>
      <c r="J24" s="30">
        <f t="shared" si="15"/>
        <v>0</v>
      </c>
      <c r="K24" s="30">
        <f t="shared" si="15"/>
        <v>0</v>
      </c>
      <c r="L24" s="30">
        <f t="shared" si="15"/>
        <v>0</v>
      </c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2.75" customHeight="1" x14ac:dyDescent="0.25">
      <c r="A25" s="29" t="s">
        <v>36</v>
      </c>
      <c r="B25" s="34">
        <v>0</v>
      </c>
      <c r="C25" s="34">
        <v>0</v>
      </c>
      <c r="D25" s="34">
        <f t="shared" ref="D25:D26" si="16">E25</f>
        <v>0</v>
      </c>
      <c r="E25" s="35">
        <v>0</v>
      </c>
      <c r="F25" s="34">
        <f t="shared" ref="F25:F36" si="17">E25/$E$86*100</f>
        <v>0</v>
      </c>
      <c r="G25" s="34">
        <f t="shared" ref="G25:G36" si="18">C25-E25</f>
        <v>0</v>
      </c>
      <c r="H25" s="34">
        <f t="shared" ref="H25:H26" si="19">I25</f>
        <v>0</v>
      </c>
      <c r="I25" s="35">
        <v>0</v>
      </c>
      <c r="J25" s="34">
        <f t="shared" ref="J25:J36" si="20">I25/$I$86*100</f>
        <v>0</v>
      </c>
      <c r="K25" s="34">
        <f t="shared" ref="K25:K36" si="21">C25-I25</f>
        <v>0</v>
      </c>
      <c r="L25" s="34">
        <v>0</v>
      </c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2.75" customHeight="1" x14ac:dyDescent="0.25">
      <c r="A26" s="29" t="s">
        <v>37</v>
      </c>
      <c r="B26" s="34">
        <v>0</v>
      </c>
      <c r="C26" s="34">
        <v>0</v>
      </c>
      <c r="D26" s="34">
        <f t="shared" si="16"/>
        <v>0</v>
      </c>
      <c r="E26" s="35">
        <v>0</v>
      </c>
      <c r="F26" s="34">
        <f t="shared" si="17"/>
        <v>0</v>
      </c>
      <c r="G26" s="34">
        <f t="shared" si="18"/>
        <v>0</v>
      </c>
      <c r="H26" s="34">
        <f t="shared" si="19"/>
        <v>0</v>
      </c>
      <c r="I26" s="35">
        <v>0</v>
      </c>
      <c r="J26" s="34">
        <f t="shared" si="20"/>
        <v>0</v>
      </c>
      <c r="K26" s="34">
        <f t="shared" si="21"/>
        <v>0</v>
      </c>
      <c r="L26" s="34">
        <v>0</v>
      </c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2.75" customHeight="1" x14ac:dyDescent="0.25">
      <c r="A27" s="29" t="s">
        <v>38</v>
      </c>
      <c r="B27" s="30">
        <f t="shared" ref="B27:E27" si="22">B28+B29+B30+B31+B32</f>
        <v>0</v>
      </c>
      <c r="C27" s="30">
        <f t="shared" si="22"/>
        <v>0</v>
      </c>
      <c r="D27" s="30">
        <f t="shared" si="22"/>
        <v>0</v>
      </c>
      <c r="E27" s="33">
        <f t="shared" si="22"/>
        <v>0</v>
      </c>
      <c r="F27" s="30">
        <f t="shared" si="17"/>
        <v>0</v>
      </c>
      <c r="G27" s="30">
        <f t="shared" si="18"/>
        <v>0</v>
      </c>
      <c r="H27" s="30">
        <f t="shared" ref="H27:I27" si="23">H28+H29+H30+H31+H32</f>
        <v>0</v>
      </c>
      <c r="I27" s="33">
        <f t="shared" si="23"/>
        <v>0</v>
      </c>
      <c r="J27" s="30">
        <f t="shared" si="20"/>
        <v>0</v>
      </c>
      <c r="K27" s="30">
        <f t="shared" si="21"/>
        <v>0</v>
      </c>
      <c r="L27" s="30">
        <f>L28+L29+L30+L31+L32</f>
        <v>0</v>
      </c>
    </row>
    <row r="28" spans="1:26" ht="12.75" customHeight="1" x14ac:dyDescent="0.25">
      <c r="A28" s="29" t="s">
        <v>39</v>
      </c>
      <c r="B28" s="34">
        <v>0</v>
      </c>
      <c r="C28" s="34">
        <v>0</v>
      </c>
      <c r="D28" s="34">
        <f t="shared" ref="D28:D32" si="24">E28</f>
        <v>0</v>
      </c>
      <c r="E28" s="35">
        <v>0</v>
      </c>
      <c r="F28" s="34">
        <f t="shared" si="17"/>
        <v>0</v>
      </c>
      <c r="G28" s="34">
        <f t="shared" si="18"/>
        <v>0</v>
      </c>
      <c r="H28" s="34">
        <f t="shared" ref="H28:H32" si="25">I28</f>
        <v>0</v>
      </c>
      <c r="I28" s="35">
        <v>0</v>
      </c>
      <c r="J28" s="34">
        <f t="shared" si="20"/>
        <v>0</v>
      </c>
      <c r="K28" s="34">
        <f t="shared" si="21"/>
        <v>0</v>
      </c>
      <c r="L28" s="34">
        <v>0</v>
      </c>
    </row>
    <row r="29" spans="1:26" ht="12.75" customHeight="1" x14ac:dyDescent="0.25">
      <c r="A29" s="29" t="s">
        <v>40</v>
      </c>
      <c r="B29" s="34">
        <v>0</v>
      </c>
      <c r="C29" s="34">
        <v>0</v>
      </c>
      <c r="D29" s="34">
        <f t="shared" si="24"/>
        <v>0</v>
      </c>
      <c r="E29" s="35">
        <v>0</v>
      </c>
      <c r="F29" s="34">
        <f t="shared" si="17"/>
        <v>0</v>
      </c>
      <c r="G29" s="34">
        <f t="shared" si="18"/>
        <v>0</v>
      </c>
      <c r="H29" s="34">
        <f t="shared" si="25"/>
        <v>0</v>
      </c>
      <c r="I29" s="35">
        <v>0</v>
      </c>
      <c r="J29" s="34">
        <f t="shared" si="20"/>
        <v>0</v>
      </c>
      <c r="K29" s="34">
        <f t="shared" si="21"/>
        <v>0</v>
      </c>
      <c r="L29" s="34">
        <v>0</v>
      </c>
    </row>
    <row r="30" spans="1:26" ht="12.75" customHeight="1" x14ac:dyDescent="0.25">
      <c r="A30" s="29" t="s">
        <v>41</v>
      </c>
      <c r="B30" s="34">
        <v>0</v>
      </c>
      <c r="C30" s="34">
        <v>0</v>
      </c>
      <c r="D30" s="34">
        <f t="shared" si="24"/>
        <v>0</v>
      </c>
      <c r="E30" s="35">
        <v>0</v>
      </c>
      <c r="F30" s="34">
        <f t="shared" si="17"/>
        <v>0</v>
      </c>
      <c r="G30" s="34">
        <f t="shared" si="18"/>
        <v>0</v>
      </c>
      <c r="H30" s="34">
        <f t="shared" si="25"/>
        <v>0</v>
      </c>
      <c r="I30" s="35">
        <v>0</v>
      </c>
      <c r="J30" s="34">
        <f t="shared" si="20"/>
        <v>0</v>
      </c>
      <c r="K30" s="34">
        <f t="shared" si="21"/>
        <v>0</v>
      </c>
      <c r="L30" s="34">
        <v>0</v>
      </c>
    </row>
    <row r="31" spans="1:26" ht="12.75" customHeight="1" x14ac:dyDescent="0.25">
      <c r="A31" s="29" t="s">
        <v>42</v>
      </c>
      <c r="B31" s="34">
        <v>0</v>
      </c>
      <c r="C31" s="34">
        <v>0</v>
      </c>
      <c r="D31" s="34">
        <f t="shared" si="24"/>
        <v>0</v>
      </c>
      <c r="E31" s="35">
        <v>0</v>
      </c>
      <c r="F31" s="34">
        <f t="shared" si="17"/>
        <v>0</v>
      </c>
      <c r="G31" s="34">
        <f t="shared" si="18"/>
        <v>0</v>
      </c>
      <c r="H31" s="34">
        <f t="shared" si="25"/>
        <v>0</v>
      </c>
      <c r="I31" s="35">
        <v>0</v>
      </c>
      <c r="J31" s="34">
        <f t="shared" si="20"/>
        <v>0</v>
      </c>
      <c r="K31" s="34">
        <f t="shared" si="21"/>
        <v>0</v>
      </c>
      <c r="L31" s="34">
        <v>0</v>
      </c>
    </row>
    <row r="32" spans="1:26" ht="12.75" customHeight="1" x14ac:dyDescent="0.25">
      <c r="A32" s="29" t="s">
        <v>43</v>
      </c>
      <c r="B32" s="34">
        <v>0</v>
      </c>
      <c r="C32" s="34">
        <v>0</v>
      </c>
      <c r="D32" s="34">
        <f t="shared" si="24"/>
        <v>0</v>
      </c>
      <c r="E32" s="35">
        <v>0</v>
      </c>
      <c r="F32" s="34">
        <f t="shared" si="17"/>
        <v>0</v>
      </c>
      <c r="G32" s="34">
        <f t="shared" si="18"/>
        <v>0</v>
      </c>
      <c r="H32" s="34">
        <f t="shared" si="25"/>
        <v>0</v>
      </c>
      <c r="I32" s="35">
        <v>0</v>
      </c>
      <c r="J32" s="34">
        <f t="shared" si="20"/>
        <v>0</v>
      </c>
      <c r="K32" s="34">
        <f t="shared" si="21"/>
        <v>0</v>
      </c>
      <c r="L32" s="34">
        <v>0</v>
      </c>
    </row>
    <row r="33" spans="1:26" ht="12.75" customHeight="1" x14ac:dyDescent="0.25">
      <c r="A33" s="29" t="s">
        <v>44</v>
      </c>
      <c r="B33" s="30">
        <f t="shared" ref="B33:E33" si="26">B34+B36+B35</f>
        <v>0</v>
      </c>
      <c r="C33" s="30">
        <f t="shared" si="26"/>
        <v>0</v>
      </c>
      <c r="D33" s="30">
        <f t="shared" si="26"/>
        <v>0</v>
      </c>
      <c r="E33" s="33">
        <f t="shared" si="26"/>
        <v>0</v>
      </c>
      <c r="F33" s="30">
        <f t="shared" si="17"/>
        <v>0</v>
      </c>
      <c r="G33" s="30">
        <f t="shared" si="18"/>
        <v>0</v>
      </c>
      <c r="H33" s="30">
        <f t="shared" ref="H33:I33" si="27">H34+H36+H35</f>
        <v>0</v>
      </c>
      <c r="I33" s="33">
        <f t="shared" si="27"/>
        <v>0</v>
      </c>
      <c r="J33" s="30">
        <f t="shared" si="20"/>
        <v>0</v>
      </c>
      <c r="K33" s="30">
        <f t="shared" si="21"/>
        <v>0</v>
      </c>
      <c r="L33" s="30">
        <f>L34+L36+L35</f>
        <v>0</v>
      </c>
    </row>
    <row r="34" spans="1:26" ht="12.75" customHeight="1" x14ac:dyDescent="0.25">
      <c r="A34" s="36" t="s">
        <v>45</v>
      </c>
      <c r="B34" s="37">
        <v>0</v>
      </c>
      <c r="C34" s="37">
        <v>0</v>
      </c>
      <c r="D34" s="34">
        <f t="shared" ref="D34:D36" si="28">E34</f>
        <v>0</v>
      </c>
      <c r="E34" s="38">
        <v>0</v>
      </c>
      <c r="F34" s="37">
        <f t="shared" si="17"/>
        <v>0</v>
      </c>
      <c r="G34" s="37">
        <f t="shared" si="18"/>
        <v>0</v>
      </c>
      <c r="H34" s="34">
        <f t="shared" ref="H34:H36" si="29">I34</f>
        <v>0</v>
      </c>
      <c r="I34" s="38">
        <v>0</v>
      </c>
      <c r="J34" s="37">
        <f t="shared" si="20"/>
        <v>0</v>
      </c>
      <c r="K34" s="37">
        <f t="shared" si="21"/>
        <v>0</v>
      </c>
      <c r="L34" s="37">
        <v>0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2.75" customHeight="1" x14ac:dyDescent="0.25">
      <c r="A35" s="36" t="s">
        <v>46</v>
      </c>
      <c r="B35" s="37">
        <v>0</v>
      </c>
      <c r="C35" s="37">
        <v>0</v>
      </c>
      <c r="D35" s="34">
        <f t="shared" si="28"/>
        <v>0</v>
      </c>
      <c r="E35" s="38">
        <v>0</v>
      </c>
      <c r="F35" s="37">
        <f t="shared" si="17"/>
        <v>0</v>
      </c>
      <c r="G35" s="37">
        <f t="shared" si="18"/>
        <v>0</v>
      </c>
      <c r="H35" s="34">
        <f t="shared" si="29"/>
        <v>0</v>
      </c>
      <c r="I35" s="38">
        <v>0</v>
      </c>
      <c r="J35" s="37">
        <f t="shared" si="20"/>
        <v>0</v>
      </c>
      <c r="K35" s="37">
        <f t="shared" si="21"/>
        <v>0</v>
      </c>
      <c r="L35" s="37">
        <v>0</v>
      </c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2.75" customHeight="1" x14ac:dyDescent="0.25">
      <c r="A36" s="36" t="s">
        <v>32</v>
      </c>
      <c r="B36" s="37">
        <v>0</v>
      </c>
      <c r="C36" s="37">
        <v>0</v>
      </c>
      <c r="D36" s="34">
        <f t="shared" si="28"/>
        <v>0</v>
      </c>
      <c r="E36" s="38">
        <v>0</v>
      </c>
      <c r="F36" s="37">
        <f t="shared" si="17"/>
        <v>0</v>
      </c>
      <c r="G36" s="37">
        <f t="shared" si="18"/>
        <v>0</v>
      </c>
      <c r="H36" s="34">
        <f t="shared" si="29"/>
        <v>0</v>
      </c>
      <c r="I36" s="38">
        <v>0</v>
      </c>
      <c r="J36" s="37">
        <f t="shared" si="20"/>
        <v>0</v>
      </c>
      <c r="K36" s="37">
        <f t="shared" si="21"/>
        <v>0</v>
      </c>
      <c r="L36" s="37">
        <v>0</v>
      </c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2.75" customHeight="1" x14ac:dyDescent="0.25">
      <c r="A37" s="29" t="s">
        <v>47</v>
      </c>
      <c r="B37" s="30">
        <f t="shared" ref="B37:L37" si="30">B44+B45+B38+B39+B40+B41+B42+B43</f>
        <v>0</v>
      </c>
      <c r="C37" s="30">
        <f t="shared" si="30"/>
        <v>0</v>
      </c>
      <c r="D37" s="30">
        <f t="shared" si="30"/>
        <v>0</v>
      </c>
      <c r="E37" s="30">
        <f t="shared" si="30"/>
        <v>0</v>
      </c>
      <c r="F37" s="30">
        <f t="shared" si="30"/>
        <v>0</v>
      </c>
      <c r="G37" s="30">
        <f t="shared" si="30"/>
        <v>0</v>
      </c>
      <c r="H37" s="30">
        <f t="shared" si="30"/>
        <v>0</v>
      </c>
      <c r="I37" s="30">
        <f t="shared" si="30"/>
        <v>0</v>
      </c>
      <c r="J37" s="30">
        <f t="shared" si="30"/>
        <v>0</v>
      </c>
      <c r="K37" s="30">
        <f t="shared" si="30"/>
        <v>0</v>
      </c>
      <c r="L37" s="30">
        <f t="shared" si="30"/>
        <v>0</v>
      </c>
    </row>
    <row r="38" spans="1:26" ht="12.75" customHeight="1" x14ac:dyDescent="0.25">
      <c r="A38" s="29" t="s">
        <v>48</v>
      </c>
      <c r="B38" s="34">
        <v>0</v>
      </c>
      <c r="C38" s="34">
        <v>0</v>
      </c>
      <c r="D38" s="34">
        <f t="shared" ref="D38:D45" si="31">E38</f>
        <v>0</v>
      </c>
      <c r="E38" s="35">
        <v>0</v>
      </c>
      <c r="F38" s="34">
        <f t="shared" ref="F38:F47" si="32">E38/$E$86*100</f>
        <v>0</v>
      </c>
      <c r="G38" s="34">
        <f t="shared" ref="G38:G47" si="33">C38-E38</f>
        <v>0</v>
      </c>
      <c r="H38" s="34">
        <f t="shared" ref="H38:H45" si="34">I38</f>
        <v>0</v>
      </c>
      <c r="I38" s="35">
        <v>0</v>
      </c>
      <c r="J38" s="34">
        <f t="shared" ref="J38:J47" si="35">I38/$I$86*100</f>
        <v>0</v>
      </c>
      <c r="K38" s="34">
        <f t="shared" ref="K38:K47" si="36">C38-I38</f>
        <v>0</v>
      </c>
      <c r="L38" s="34">
        <v>0</v>
      </c>
    </row>
    <row r="39" spans="1:26" ht="12.75" customHeight="1" x14ac:dyDescent="0.25">
      <c r="A39" s="29" t="s">
        <v>49</v>
      </c>
      <c r="B39" s="34">
        <v>0</v>
      </c>
      <c r="C39" s="34">
        <v>0</v>
      </c>
      <c r="D39" s="34">
        <f t="shared" si="31"/>
        <v>0</v>
      </c>
      <c r="E39" s="35">
        <v>0</v>
      </c>
      <c r="F39" s="34">
        <f t="shared" si="32"/>
        <v>0</v>
      </c>
      <c r="G39" s="34">
        <f t="shared" si="33"/>
        <v>0</v>
      </c>
      <c r="H39" s="34">
        <f t="shared" si="34"/>
        <v>0</v>
      </c>
      <c r="I39" s="35">
        <v>0</v>
      </c>
      <c r="J39" s="34">
        <f t="shared" si="35"/>
        <v>0</v>
      </c>
      <c r="K39" s="34">
        <f t="shared" si="36"/>
        <v>0</v>
      </c>
      <c r="L39" s="34">
        <v>0</v>
      </c>
    </row>
    <row r="40" spans="1:26" ht="12.75" customHeight="1" x14ac:dyDescent="0.25">
      <c r="A40" s="29" t="s">
        <v>50</v>
      </c>
      <c r="B40" s="34">
        <v>0</v>
      </c>
      <c r="C40" s="34">
        <v>0</v>
      </c>
      <c r="D40" s="34">
        <f t="shared" si="31"/>
        <v>0</v>
      </c>
      <c r="E40" s="35">
        <v>0</v>
      </c>
      <c r="F40" s="34">
        <f t="shared" si="32"/>
        <v>0</v>
      </c>
      <c r="G40" s="34">
        <f t="shared" si="33"/>
        <v>0</v>
      </c>
      <c r="H40" s="34">
        <f t="shared" si="34"/>
        <v>0</v>
      </c>
      <c r="I40" s="35">
        <v>0</v>
      </c>
      <c r="J40" s="34">
        <f t="shared" si="35"/>
        <v>0</v>
      </c>
      <c r="K40" s="34">
        <f t="shared" si="36"/>
        <v>0</v>
      </c>
      <c r="L40" s="34">
        <v>0</v>
      </c>
    </row>
    <row r="41" spans="1:26" ht="12.75" customHeight="1" x14ac:dyDescent="0.25">
      <c r="A41" s="29" t="s">
        <v>51</v>
      </c>
      <c r="B41" s="34">
        <v>0</v>
      </c>
      <c r="C41" s="34">
        <v>0</v>
      </c>
      <c r="D41" s="34">
        <f t="shared" si="31"/>
        <v>0</v>
      </c>
      <c r="E41" s="35">
        <v>0</v>
      </c>
      <c r="F41" s="34">
        <f t="shared" si="32"/>
        <v>0</v>
      </c>
      <c r="G41" s="34">
        <f t="shared" si="33"/>
        <v>0</v>
      </c>
      <c r="H41" s="34">
        <f t="shared" si="34"/>
        <v>0</v>
      </c>
      <c r="I41" s="35">
        <v>0</v>
      </c>
      <c r="J41" s="34">
        <f t="shared" si="35"/>
        <v>0</v>
      </c>
      <c r="K41" s="34">
        <f t="shared" si="36"/>
        <v>0</v>
      </c>
      <c r="L41" s="34">
        <v>0</v>
      </c>
    </row>
    <row r="42" spans="1:26" ht="12.75" customHeight="1" x14ac:dyDescent="0.25">
      <c r="A42" s="29" t="s">
        <v>52</v>
      </c>
      <c r="B42" s="34">
        <v>0</v>
      </c>
      <c r="C42" s="34">
        <v>0</v>
      </c>
      <c r="D42" s="34">
        <f t="shared" si="31"/>
        <v>0</v>
      </c>
      <c r="E42" s="35">
        <v>0</v>
      </c>
      <c r="F42" s="34">
        <f t="shared" si="32"/>
        <v>0</v>
      </c>
      <c r="G42" s="34">
        <f t="shared" si="33"/>
        <v>0</v>
      </c>
      <c r="H42" s="34">
        <f t="shared" si="34"/>
        <v>0</v>
      </c>
      <c r="I42" s="35">
        <v>0</v>
      </c>
      <c r="J42" s="34">
        <f t="shared" si="35"/>
        <v>0</v>
      </c>
      <c r="K42" s="34">
        <f t="shared" si="36"/>
        <v>0</v>
      </c>
      <c r="L42" s="34">
        <v>0</v>
      </c>
    </row>
    <row r="43" spans="1:26" ht="12.75" customHeight="1" x14ac:dyDescent="0.25">
      <c r="A43" s="29" t="s">
        <v>53</v>
      </c>
      <c r="B43" s="34">
        <v>0</v>
      </c>
      <c r="C43" s="34">
        <v>0</v>
      </c>
      <c r="D43" s="34">
        <f t="shared" si="31"/>
        <v>0</v>
      </c>
      <c r="E43" s="35">
        <v>0</v>
      </c>
      <c r="F43" s="34">
        <f t="shared" si="32"/>
        <v>0</v>
      </c>
      <c r="G43" s="34">
        <f t="shared" si="33"/>
        <v>0</v>
      </c>
      <c r="H43" s="34">
        <f t="shared" si="34"/>
        <v>0</v>
      </c>
      <c r="I43" s="35">
        <v>0</v>
      </c>
      <c r="J43" s="34">
        <f t="shared" si="35"/>
        <v>0</v>
      </c>
      <c r="K43" s="34">
        <f t="shared" si="36"/>
        <v>0</v>
      </c>
      <c r="L43" s="34">
        <v>0</v>
      </c>
    </row>
    <row r="44" spans="1:26" ht="12.75" customHeight="1" x14ac:dyDescent="0.25">
      <c r="A44" s="29" t="s">
        <v>32</v>
      </c>
      <c r="B44" s="34">
        <v>0</v>
      </c>
      <c r="C44" s="34">
        <v>0</v>
      </c>
      <c r="D44" s="34">
        <f t="shared" si="31"/>
        <v>0</v>
      </c>
      <c r="E44" s="35">
        <v>0</v>
      </c>
      <c r="F44" s="34">
        <f t="shared" si="32"/>
        <v>0</v>
      </c>
      <c r="G44" s="34">
        <f t="shared" si="33"/>
        <v>0</v>
      </c>
      <c r="H44" s="34">
        <f t="shared" si="34"/>
        <v>0</v>
      </c>
      <c r="I44" s="35">
        <v>0</v>
      </c>
      <c r="J44" s="34">
        <f t="shared" si="35"/>
        <v>0</v>
      </c>
      <c r="K44" s="34">
        <f t="shared" si="36"/>
        <v>0</v>
      </c>
      <c r="L44" s="34">
        <v>0</v>
      </c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2.75" customHeight="1" x14ac:dyDescent="0.25">
      <c r="A45" s="29" t="s">
        <v>54</v>
      </c>
      <c r="B45" s="34">
        <v>0</v>
      </c>
      <c r="C45" s="34">
        <v>0</v>
      </c>
      <c r="D45" s="34">
        <f t="shared" si="31"/>
        <v>0</v>
      </c>
      <c r="E45" s="35">
        <v>0</v>
      </c>
      <c r="F45" s="34">
        <f t="shared" si="32"/>
        <v>0</v>
      </c>
      <c r="G45" s="34">
        <f t="shared" si="33"/>
        <v>0</v>
      </c>
      <c r="H45" s="34">
        <f t="shared" si="34"/>
        <v>0</v>
      </c>
      <c r="I45" s="35">
        <v>0</v>
      </c>
      <c r="J45" s="34">
        <f t="shared" si="35"/>
        <v>0</v>
      </c>
      <c r="K45" s="34">
        <f t="shared" si="36"/>
        <v>0</v>
      </c>
      <c r="L45" s="34">
        <v>0</v>
      </c>
    </row>
    <row r="46" spans="1:26" ht="12.75" customHeight="1" x14ac:dyDescent="0.25">
      <c r="A46" s="29" t="s">
        <v>55</v>
      </c>
      <c r="B46" s="30">
        <f t="shared" ref="B46:E46" si="37">B47</f>
        <v>0</v>
      </c>
      <c r="C46" s="30">
        <f t="shared" si="37"/>
        <v>0</v>
      </c>
      <c r="D46" s="30">
        <f t="shared" si="37"/>
        <v>0</v>
      </c>
      <c r="E46" s="33">
        <f t="shared" si="37"/>
        <v>0</v>
      </c>
      <c r="F46" s="30">
        <f t="shared" si="32"/>
        <v>0</v>
      </c>
      <c r="G46" s="30">
        <f t="shared" si="33"/>
        <v>0</v>
      </c>
      <c r="H46" s="30">
        <f t="shared" ref="H46:I46" si="38">H47</f>
        <v>0</v>
      </c>
      <c r="I46" s="33">
        <f t="shared" si="38"/>
        <v>0</v>
      </c>
      <c r="J46" s="30">
        <f t="shared" si="35"/>
        <v>0</v>
      </c>
      <c r="K46" s="30">
        <f t="shared" si="36"/>
        <v>0</v>
      </c>
      <c r="L46" s="30">
        <f>L47</f>
        <v>0</v>
      </c>
    </row>
    <row r="47" spans="1:26" ht="12.75" customHeight="1" x14ac:dyDescent="0.25">
      <c r="A47" s="29" t="s">
        <v>56</v>
      </c>
      <c r="B47" s="34">
        <v>0</v>
      </c>
      <c r="C47" s="34">
        <v>0</v>
      </c>
      <c r="D47" s="34">
        <f>E47</f>
        <v>0</v>
      </c>
      <c r="E47" s="35">
        <v>0</v>
      </c>
      <c r="F47" s="34">
        <f t="shared" si="32"/>
        <v>0</v>
      </c>
      <c r="G47" s="34">
        <f t="shared" si="33"/>
        <v>0</v>
      </c>
      <c r="H47" s="34">
        <f>I47</f>
        <v>0</v>
      </c>
      <c r="I47" s="35">
        <v>0</v>
      </c>
      <c r="J47" s="34">
        <f t="shared" si="35"/>
        <v>0</v>
      </c>
      <c r="K47" s="34">
        <f t="shared" si="36"/>
        <v>0</v>
      </c>
      <c r="L47" s="34">
        <v>0</v>
      </c>
    </row>
    <row r="48" spans="1:26" ht="12.75" customHeight="1" x14ac:dyDescent="0.25">
      <c r="A48" s="29" t="s">
        <v>57</v>
      </c>
      <c r="B48" s="30">
        <f t="shared" ref="B48:L48" si="39">B49+B50+B51+B52+B53+B56+B54+B55</f>
        <v>0</v>
      </c>
      <c r="C48" s="30">
        <f t="shared" si="39"/>
        <v>0</v>
      </c>
      <c r="D48" s="30">
        <f t="shared" si="39"/>
        <v>0</v>
      </c>
      <c r="E48" s="30">
        <f t="shared" si="39"/>
        <v>0</v>
      </c>
      <c r="F48" s="30">
        <f t="shared" si="39"/>
        <v>0</v>
      </c>
      <c r="G48" s="30">
        <f t="shared" si="39"/>
        <v>0</v>
      </c>
      <c r="H48" s="30">
        <f t="shared" si="39"/>
        <v>0</v>
      </c>
      <c r="I48" s="30">
        <f t="shared" si="39"/>
        <v>0</v>
      </c>
      <c r="J48" s="30">
        <f t="shared" si="39"/>
        <v>0</v>
      </c>
      <c r="K48" s="30">
        <f t="shared" si="39"/>
        <v>0</v>
      </c>
      <c r="L48" s="30">
        <f t="shared" si="39"/>
        <v>0</v>
      </c>
    </row>
    <row r="49" spans="1:14" ht="12.75" customHeight="1" x14ac:dyDescent="0.25">
      <c r="A49" s="29" t="s">
        <v>58</v>
      </c>
      <c r="B49" s="34">
        <v>0</v>
      </c>
      <c r="C49" s="34">
        <v>0</v>
      </c>
      <c r="D49" s="34">
        <f t="shared" ref="D49:D56" si="40">E49</f>
        <v>0</v>
      </c>
      <c r="E49" s="35">
        <v>0</v>
      </c>
      <c r="F49" s="34">
        <f t="shared" ref="F49:F64" si="41">E49/$E$86*100</f>
        <v>0</v>
      </c>
      <c r="G49" s="34">
        <f t="shared" ref="G49:G64" si="42">C49-E49</f>
        <v>0</v>
      </c>
      <c r="H49" s="34">
        <f t="shared" ref="H49:H56" si="43">I49</f>
        <v>0</v>
      </c>
      <c r="I49" s="35">
        <v>0</v>
      </c>
      <c r="J49" s="34">
        <f t="shared" ref="J49:J64" si="44">I49/$I$86*100</f>
        <v>0</v>
      </c>
      <c r="K49" s="34">
        <f t="shared" ref="K49:K64" si="45">C49-I49</f>
        <v>0</v>
      </c>
      <c r="L49" s="34">
        <v>0</v>
      </c>
    </row>
    <row r="50" spans="1:14" ht="12.75" customHeight="1" x14ac:dyDescent="0.25">
      <c r="A50" s="29" t="s">
        <v>59</v>
      </c>
      <c r="B50" s="34">
        <v>0</v>
      </c>
      <c r="C50" s="34">
        <v>0</v>
      </c>
      <c r="D50" s="34">
        <f t="shared" si="40"/>
        <v>0</v>
      </c>
      <c r="E50" s="35">
        <v>0</v>
      </c>
      <c r="F50" s="34">
        <f t="shared" si="41"/>
        <v>0</v>
      </c>
      <c r="G50" s="34">
        <f t="shared" si="42"/>
        <v>0</v>
      </c>
      <c r="H50" s="34">
        <f t="shared" si="43"/>
        <v>0</v>
      </c>
      <c r="I50" s="35">
        <v>0</v>
      </c>
      <c r="J50" s="34">
        <f t="shared" si="44"/>
        <v>0</v>
      </c>
      <c r="K50" s="34">
        <f t="shared" si="45"/>
        <v>0</v>
      </c>
      <c r="L50" s="34">
        <v>0</v>
      </c>
    </row>
    <row r="51" spans="1:14" ht="12.75" customHeight="1" x14ac:dyDescent="0.25">
      <c r="A51" s="29" t="s">
        <v>60</v>
      </c>
      <c r="B51" s="34">
        <v>0</v>
      </c>
      <c r="C51" s="34">
        <v>0</v>
      </c>
      <c r="D51" s="34">
        <f t="shared" si="40"/>
        <v>0</v>
      </c>
      <c r="E51" s="35">
        <v>0</v>
      </c>
      <c r="F51" s="34">
        <f t="shared" si="41"/>
        <v>0</v>
      </c>
      <c r="G51" s="34">
        <f t="shared" si="42"/>
        <v>0</v>
      </c>
      <c r="H51" s="34">
        <f t="shared" si="43"/>
        <v>0</v>
      </c>
      <c r="I51" s="35">
        <v>0</v>
      </c>
      <c r="J51" s="34">
        <f t="shared" si="44"/>
        <v>0</v>
      </c>
      <c r="K51" s="34">
        <f t="shared" si="45"/>
        <v>0</v>
      </c>
      <c r="L51" s="34">
        <v>0</v>
      </c>
    </row>
    <row r="52" spans="1:14" ht="12.75" customHeight="1" x14ac:dyDescent="0.25">
      <c r="A52" s="29" t="s">
        <v>61</v>
      </c>
      <c r="B52" s="34">
        <v>0</v>
      </c>
      <c r="C52" s="34">
        <v>0</v>
      </c>
      <c r="D52" s="34">
        <f t="shared" si="40"/>
        <v>0</v>
      </c>
      <c r="E52" s="35">
        <v>0</v>
      </c>
      <c r="F52" s="34">
        <f t="shared" si="41"/>
        <v>0</v>
      </c>
      <c r="G52" s="34">
        <f t="shared" si="42"/>
        <v>0</v>
      </c>
      <c r="H52" s="34">
        <f t="shared" si="43"/>
        <v>0</v>
      </c>
      <c r="I52" s="35">
        <v>0</v>
      </c>
      <c r="J52" s="34">
        <f t="shared" si="44"/>
        <v>0</v>
      </c>
      <c r="K52" s="34">
        <f t="shared" si="45"/>
        <v>0</v>
      </c>
      <c r="L52" s="34">
        <v>0</v>
      </c>
    </row>
    <row r="53" spans="1:14" ht="12.75" customHeight="1" x14ac:dyDescent="0.25">
      <c r="A53" s="29" t="s">
        <v>62</v>
      </c>
      <c r="B53" s="34">
        <v>0</v>
      </c>
      <c r="C53" s="34">
        <v>0</v>
      </c>
      <c r="D53" s="34">
        <f t="shared" si="40"/>
        <v>0</v>
      </c>
      <c r="E53" s="35">
        <v>0</v>
      </c>
      <c r="F53" s="34">
        <f t="shared" si="41"/>
        <v>0</v>
      </c>
      <c r="G53" s="34">
        <f t="shared" si="42"/>
        <v>0</v>
      </c>
      <c r="H53" s="34">
        <f t="shared" si="43"/>
        <v>0</v>
      </c>
      <c r="I53" s="35">
        <v>0</v>
      </c>
      <c r="J53" s="34">
        <f t="shared" si="44"/>
        <v>0</v>
      </c>
      <c r="K53" s="34">
        <f t="shared" si="45"/>
        <v>0</v>
      </c>
      <c r="L53" s="34">
        <v>0</v>
      </c>
    </row>
    <row r="54" spans="1:14" ht="12.75" customHeight="1" x14ac:dyDescent="0.25">
      <c r="A54" s="29" t="s">
        <v>63</v>
      </c>
      <c r="B54" s="34">
        <v>0</v>
      </c>
      <c r="C54" s="34">
        <v>0</v>
      </c>
      <c r="D54" s="34">
        <f t="shared" si="40"/>
        <v>0</v>
      </c>
      <c r="E54" s="35">
        <v>0</v>
      </c>
      <c r="F54" s="34">
        <f t="shared" si="41"/>
        <v>0</v>
      </c>
      <c r="G54" s="34">
        <f t="shared" si="42"/>
        <v>0</v>
      </c>
      <c r="H54" s="34">
        <f t="shared" si="43"/>
        <v>0</v>
      </c>
      <c r="I54" s="35">
        <v>0</v>
      </c>
      <c r="J54" s="34">
        <f t="shared" si="44"/>
        <v>0</v>
      </c>
      <c r="K54" s="34">
        <f t="shared" si="45"/>
        <v>0</v>
      </c>
      <c r="L54" s="34">
        <v>0</v>
      </c>
    </row>
    <row r="55" spans="1:14" ht="12.75" customHeight="1" x14ac:dyDescent="0.25">
      <c r="A55" s="29" t="s">
        <v>32</v>
      </c>
      <c r="B55" s="34">
        <v>0</v>
      </c>
      <c r="C55" s="34">
        <v>0</v>
      </c>
      <c r="D55" s="34">
        <f t="shared" si="40"/>
        <v>0</v>
      </c>
      <c r="E55" s="35">
        <v>0</v>
      </c>
      <c r="F55" s="34">
        <f t="shared" si="41"/>
        <v>0</v>
      </c>
      <c r="G55" s="34">
        <f t="shared" si="42"/>
        <v>0</v>
      </c>
      <c r="H55" s="34">
        <f t="shared" si="43"/>
        <v>0</v>
      </c>
      <c r="I55" s="35">
        <v>0</v>
      </c>
      <c r="J55" s="34">
        <f t="shared" si="44"/>
        <v>0</v>
      </c>
      <c r="K55" s="34">
        <f t="shared" si="45"/>
        <v>0</v>
      </c>
      <c r="L55" s="34">
        <v>0</v>
      </c>
    </row>
    <row r="56" spans="1:14" ht="12.75" customHeight="1" x14ac:dyDescent="0.25">
      <c r="A56" s="29" t="s">
        <v>54</v>
      </c>
      <c r="B56" s="34">
        <v>0</v>
      </c>
      <c r="C56" s="34">
        <v>0</v>
      </c>
      <c r="D56" s="34">
        <f t="shared" si="40"/>
        <v>0</v>
      </c>
      <c r="E56" s="35">
        <v>0</v>
      </c>
      <c r="F56" s="34">
        <f t="shared" si="41"/>
        <v>0</v>
      </c>
      <c r="G56" s="34">
        <f t="shared" si="42"/>
        <v>0</v>
      </c>
      <c r="H56" s="34">
        <f t="shared" si="43"/>
        <v>0</v>
      </c>
      <c r="I56" s="35">
        <v>0</v>
      </c>
      <c r="J56" s="34">
        <f t="shared" si="44"/>
        <v>0</v>
      </c>
      <c r="K56" s="34">
        <f t="shared" si="45"/>
        <v>0</v>
      </c>
      <c r="L56" s="34">
        <v>0</v>
      </c>
    </row>
    <row r="57" spans="1:14" ht="12.75" customHeight="1" x14ac:dyDescent="0.25">
      <c r="A57" s="29" t="s">
        <v>64</v>
      </c>
      <c r="B57" s="30">
        <f t="shared" ref="B57:E57" si="46">B58+B59</f>
        <v>0</v>
      </c>
      <c r="C57" s="30">
        <f t="shared" si="46"/>
        <v>0</v>
      </c>
      <c r="D57" s="30">
        <f t="shared" si="46"/>
        <v>0</v>
      </c>
      <c r="E57" s="30">
        <f t="shared" si="46"/>
        <v>0</v>
      </c>
      <c r="F57" s="30">
        <f t="shared" si="41"/>
        <v>0</v>
      </c>
      <c r="G57" s="30">
        <f t="shared" si="42"/>
        <v>0</v>
      </c>
      <c r="H57" s="30">
        <f t="shared" ref="H57:I57" si="47">H58+H59</f>
        <v>0</v>
      </c>
      <c r="I57" s="30">
        <f t="shared" si="47"/>
        <v>0</v>
      </c>
      <c r="J57" s="30">
        <f t="shared" si="44"/>
        <v>0</v>
      </c>
      <c r="K57" s="30">
        <f t="shared" si="45"/>
        <v>0</v>
      </c>
      <c r="L57" s="30">
        <f>L58+L59</f>
        <v>0</v>
      </c>
    </row>
    <row r="58" spans="1:14" ht="12.75" customHeight="1" x14ac:dyDescent="0.25">
      <c r="A58" s="29" t="s">
        <v>65</v>
      </c>
      <c r="B58" s="34">
        <v>0</v>
      </c>
      <c r="C58" s="34">
        <v>0</v>
      </c>
      <c r="D58" s="34">
        <f t="shared" ref="D58:D59" si="48">E58</f>
        <v>0</v>
      </c>
      <c r="E58" s="35">
        <v>0</v>
      </c>
      <c r="F58" s="34">
        <f t="shared" si="41"/>
        <v>0</v>
      </c>
      <c r="G58" s="34">
        <f t="shared" si="42"/>
        <v>0</v>
      </c>
      <c r="H58" s="34">
        <f t="shared" ref="H58:H59" si="49">I58</f>
        <v>0</v>
      </c>
      <c r="I58" s="35">
        <v>0</v>
      </c>
      <c r="J58" s="34">
        <f t="shared" si="44"/>
        <v>0</v>
      </c>
      <c r="K58" s="34">
        <f t="shared" si="45"/>
        <v>0</v>
      </c>
      <c r="L58" s="34">
        <v>0</v>
      </c>
    </row>
    <row r="59" spans="1:14" ht="12.75" customHeight="1" x14ac:dyDescent="0.25">
      <c r="A59" s="29" t="s">
        <v>54</v>
      </c>
      <c r="B59" s="34">
        <v>0</v>
      </c>
      <c r="C59" s="34">
        <v>0</v>
      </c>
      <c r="D59" s="34">
        <f t="shared" si="48"/>
        <v>0</v>
      </c>
      <c r="E59" s="35">
        <v>0</v>
      </c>
      <c r="F59" s="34">
        <f t="shared" si="41"/>
        <v>0</v>
      </c>
      <c r="G59" s="34">
        <f t="shared" si="42"/>
        <v>0</v>
      </c>
      <c r="H59" s="34">
        <f t="shared" si="49"/>
        <v>0</v>
      </c>
      <c r="I59" s="35">
        <v>0</v>
      </c>
      <c r="J59" s="34">
        <f t="shared" si="44"/>
        <v>0</v>
      </c>
      <c r="K59" s="34">
        <f t="shared" si="45"/>
        <v>0</v>
      </c>
      <c r="L59" s="34">
        <v>0</v>
      </c>
    </row>
    <row r="60" spans="1:14" ht="12.75" customHeight="1" x14ac:dyDescent="0.25">
      <c r="A60" s="29" t="s">
        <v>66</v>
      </c>
      <c r="B60" s="30">
        <f t="shared" ref="B60:E60" si="50">B61+B62</f>
        <v>0</v>
      </c>
      <c r="C60" s="30">
        <f t="shared" si="50"/>
        <v>0</v>
      </c>
      <c r="D60" s="30">
        <f t="shared" si="50"/>
        <v>0</v>
      </c>
      <c r="E60" s="33">
        <f t="shared" si="50"/>
        <v>0</v>
      </c>
      <c r="F60" s="30">
        <f t="shared" si="41"/>
        <v>0</v>
      </c>
      <c r="G60" s="30">
        <f t="shared" si="42"/>
        <v>0</v>
      </c>
      <c r="H60" s="30">
        <f t="shared" ref="H60:I60" si="51">H61+H62</f>
        <v>0</v>
      </c>
      <c r="I60" s="33">
        <f t="shared" si="51"/>
        <v>0</v>
      </c>
      <c r="J60" s="30">
        <f t="shared" si="44"/>
        <v>0</v>
      </c>
      <c r="K60" s="30">
        <f t="shared" si="45"/>
        <v>0</v>
      </c>
      <c r="L60" s="30">
        <f>L61+L62</f>
        <v>0</v>
      </c>
    </row>
    <row r="61" spans="1:14" ht="12.75" customHeight="1" x14ac:dyDescent="0.25">
      <c r="A61" s="29" t="s">
        <v>67</v>
      </c>
      <c r="B61" s="34">
        <v>0</v>
      </c>
      <c r="C61" s="34">
        <v>0</v>
      </c>
      <c r="D61" s="34">
        <f t="shared" ref="D61:D62" si="52">E61</f>
        <v>0</v>
      </c>
      <c r="E61" s="35">
        <v>0</v>
      </c>
      <c r="F61" s="34">
        <f t="shared" si="41"/>
        <v>0</v>
      </c>
      <c r="G61" s="34">
        <f t="shared" si="42"/>
        <v>0</v>
      </c>
      <c r="H61" s="34">
        <f t="shared" ref="H61:H62" si="53">I61</f>
        <v>0</v>
      </c>
      <c r="I61" s="35">
        <v>0</v>
      </c>
      <c r="J61" s="34">
        <f t="shared" si="44"/>
        <v>0</v>
      </c>
      <c r="K61" s="34">
        <f t="shared" si="45"/>
        <v>0</v>
      </c>
      <c r="L61" s="34">
        <v>0</v>
      </c>
    </row>
    <row r="62" spans="1:14" ht="12.75" customHeight="1" x14ac:dyDescent="0.25">
      <c r="A62" s="29" t="s">
        <v>68</v>
      </c>
      <c r="B62" s="34">
        <v>0</v>
      </c>
      <c r="C62" s="34">
        <v>0</v>
      </c>
      <c r="D62" s="34">
        <f t="shared" si="52"/>
        <v>0</v>
      </c>
      <c r="E62" s="35">
        <v>0</v>
      </c>
      <c r="F62" s="34">
        <f t="shared" si="41"/>
        <v>0</v>
      </c>
      <c r="G62" s="34">
        <f t="shared" si="42"/>
        <v>0</v>
      </c>
      <c r="H62" s="34">
        <f t="shared" si="53"/>
        <v>0</v>
      </c>
      <c r="I62" s="35">
        <v>0</v>
      </c>
      <c r="J62" s="34">
        <f t="shared" si="44"/>
        <v>0</v>
      </c>
      <c r="K62" s="34">
        <f t="shared" si="45"/>
        <v>0</v>
      </c>
      <c r="L62" s="34">
        <v>0</v>
      </c>
    </row>
    <row r="63" spans="1:14" ht="12.75" customHeight="1" x14ac:dyDescent="0.25">
      <c r="A63" s="29" t="s">
        <v>69</v>
      </c>
      <c r="B63" s="30">
        <f t="shared" ref="B63:E63" si="54">B64</f>
        <v>0</v>
      </c>
      <c r="C63" s="30">
        <f t="shared" si="54"/>
        <v>0</v>
      </c>
      <c r="D63" s="30">
        <f t="shared" si="54"/>
        <v>0</v>
      </c>
      <c r="E63" s="33">
        <f t="shared" si="54"/>
        <v>0</v>
      </c>
      <c r="F63" s="30">
        <f t="shared" si="41"/>
        <v>0</v>
      </c>
      <c r="G63" s="30">
        <f t="shared" si="42"/>
        <v>0</v>
      </c>
      <c r="H63" s="30">
        <f t="shared" ref="H63:I63" si="55">H64</f>
        <v>0</v>
      </c>
      <c r="I63" s="33">
        <f t="shared" si="55"/>
        <v>0</v>
      </c>
      <c r="J63" s="30">
        <f t="shared" si="44"/>
        <v>0</v>
      </c>
      <c r="K63" s="30">
        <f t="shared" si="45"/>
        <v>0</v>
      </c>
      <c r="L63" s="30">
        <f>L64</f>
        <v>0</v>
      </c>
    </row>
    <row r="64" spans="1:14" ht="12.75" customHeight="1" x14ac:dyDescent="0.25">
      <c r="A64" s="29" t="s">
        <v>70</v>
      </c>
      <c r="B64" s="34">
        <v>0</v>
      </c>
      <c r="C64" s="34">
        <v>0</v>
      </c>
      <c r="D64" s="34">
        <f>E64</f>
        <v>0</v>
      </c>
      <c r="E64" s="35">
        <v>0</v>
      </c>
      <c r="F64" s="34">
        <f t="shared" si="41"/>
        <v>0</v>
      </c>
      <c r="G64" s="34">
        <f t="shared" si="42"/>
        <v>0</v>
      </c>
      <c r="H64" s="34">
        <f>I64</f>
        <v>0</v>
      </c>
      <c r="I64" s="35">
        <v>0</v>
      </c>
      <c r="J64" s="34">
        <f t="shared" si="44"/>
        <v>0</v>
      </c>
      <c r="K64" s="34">
        <f t="shared" si="45"/>
        <v>0</v>
      </c>
      <c r="L64" s="34">
        <v>0</v>
      </c>
      <c r="N64" s="40"/>
    </row>
    <row r="65" spans="1:19" ht="12.75" customHeight="1" x14ac:dyDescent="0.25">
      <c r="A65" s="29" t="s">
        <v>71</v>
      </c>
      <c r="B65" s="30">
        <f t="shared" ref="B65:K65" si="56">B68+B67+B66</f>
        <v>63076000</v>
      </c>
      <c r="C65" s="30">
        <f t="shared" si="56"/>
        <v>78318394.310000002</v>
      </c>
      <c r="D65" s="30">
        <f t="shared" si="56"/>
        <v>11312679.4</v>
      </c>
      <c r="E65" s="30">
        <f t="shared" si="56"/>
        <v>74307038</v>
      </c>
      <c r="F65" s="30">
        <f t="shared" si="56"/>
        <v>97.192736768665299</v>
      </c>
      <c r="G65" s="30">
        <f t="shared" si="56"/>
        <v>4011356.3100000042</v>
      </c>
      <c r="H65" s="30">
        <f t="shared" si="56"/>
        <v>13455350.199999999</v>
      </c>
      <c r="I65" s="30">
        <f t="shared" si="56"/>
        <v>64034124.57</v>
      </c>
      <c r="J65" s="30">
        <f t="shared" si="56"/>
        <v>96.75697655182644</v>
      </c>
      <c r="K65" s="30">
        <f t="shared" si="56"/>
        <v>14284269.740000004</v>
      </c>
      <c r="L65" s="30">
        <f t="shared" ref="L65:L68" si="57">E65-I65</f>
        <v>10272913.43</v>
      </c>
      <c r="N65" s="40"/>
    </row>
    <row r="66" spans="1:19" ht="12.75" customHeight="1" x14ac:dyDescent="0.25">
      <c r="A66" s="29" t="s">
        <v>72</v>
      </c>
      <c r="B66" s="34">
        <v>40523000</v>
      </c>
      <c r="C66" s="34">
        <v>54195094.310000002</v>
      </c>
      <c r="D66" s="34">
        <v>7107118.7400000002</v>
      </c>
      <c r="E66" s="35">
        <v>50951311.829999998</v>
      </c>
      <c r="F66" s="34">
        <f t="shared" ref="F66:F68" si="58">E66/$E$86*100</f>
        <v>66.643720056656974</v>
      </c>
      <c r="G66" s="34">
        <f t="shared" ref="G66:G68" si="59">C66-E66</f>
        <v>3243782.4800000042</v>
      </c>
      <c r="H66" s="34">
        <v>9046887.2899999991</v>
      </c>
      <c r="I66" s="35">
        <v>42168502.869999997</v>
      </c>
      <c r="J66" s="34">
        <f t="shared" ref="J66:J68" si="60">I66/$I$86*100</f>
        <v>63.717539215484834</v>
      </c>
      <c r="K66" s="34">
        <f t="shared" ref="K66:K68" si="61">C66-I66</f>
        <v>12026591.440000005</v>
      </c>
      <c r="L66" s="34">
        <f t="shared" si="57"/>
        <v>8782808.9600000009</v>
      </c>
      <c r="N66" s="40"/>
    </row>
    <row r="67" spans="1:19" ht="12.75" customHeight="1" x14ac:dyDescent="0.25">
      <c r="A67" s="29" t="s">
        <v>73</v>
      </c>
      <c r="B67" s="34">
        <v>13344000</v>
      </c>
      <c r="C67" s="34">
        <v>14391600</v>
      </c>
      <c r="D67" s="34">
        <v>2309150.79</v>
      </c>
      <c r="E67" s="35">
        <v>13668596.310000001</v>
      </c>
      <c r="F67" s="34">
        <f t="shared" si="58"/>
        <v>17.878364134969015</v>
      </c>
      <c r="G67" s="34">
        <f t="shared" si="59"/>
        <v>723003.68999999948</v>
      </c>
      <c r="H67" s="34">
        <v>2587996.9300000002</v>
      </c>
      <c r="I67" s="35">
        <v>12330717.300000001</v>
      </c>
      <c r="J67" s="34">
        <f t="shared" si="60"/>
        <v>18.631986189786378</v>
      </c>
      <c r="K67" s="34">
        <f t="shared" si="61"/>
        <v>2060882.6999999993</v>
      </c>
      <c r="L67" s="34">
        <f t="shared" si="57"/>
        <v>1337879.0099999998</v>
      </c>
      <c r="N67" s="40"/>
      <c r="O67" s="40"/>
      <c r="P67" s="40"/>
      <c r="Q67" s="40"/>
      <c r="R67" s="40"/>
      <c r="S67" s="40"/>
    </row>
    <row r="68" spans="1:19" ht="12.75" customHeight="1" x14ac:dyDescent="0.25">
      <c r="A68" s="29" t="s">
        <v>54</v>
      </c>
      <c r="B68" s="34">
        <v>9209000</v>
      </c>
      <c r="C68" s="34">
        <v>9731700</v>
      </c>
      <c r="D68" s="34">
        <v>1896409.87</v>
      </c>
      <c r="E68" s="35">
        <v>9687129.8599999994</v>
      </c>
      <c r="F68" s="34">
        <f t="shared" si="58"/>
        <v>12.670652577039304</v>
      </c>
      <c r="G68" s="34">
        <f t="shared" si="59"/>
        <v>44570.140000000596</v>
      </c>
      <c r="H68" s="34">
        <v>1820465.98</v>
      </c>
      <c r="I68" s="35">
        <v>9534904.4000000004</v>
      </c>
      <c r="J68" s="34">
        <f t="shared" si="60"/>
        <v>14.407451146555228</v>
      </c>
      <c r="K68" s="34">
        <f t="shared" si="61"/>
        <v>196795.59999999963</v>
      </c>
      <c r="L68" s="34">
        <f t="shared" si="57"/>
        <v>152225.45999999903</v>
      </c>
      <c r="N68" s="40"/>
      <c r="O68" s="40"/>
      <c r="P68" s="40"/>
      <c r="Q68" s="40"/>
      <c r="R68" s="40"/>
      <c r="S68" s="40"/>
    </row>
    <row r="69" spans="1:19" ht="12.75" customHeight="1" x14ac:dyDescent="0.25">
      <c r="A69" s="29" t="s">
        <v>74</v>
      </c>
      <c r="B69" s="30">
        <f t="shared" ref="B69:L69" si="62">B70+B71+B72</f>
        <v>0</v>
      </c>
      <c r="C69" s="30">
        <f t="shared" si="62"/>
        <v>0</v>
      </c>
      <c r="D69" s="30">
        <f t="shared" si="62"/>
        <v>0</v>
      </c>
      <c r="E69" s="30">
        <f t="shared" si="62"/>
        <v>0</v>
      </c>
      <c r="F69" s="30">
        <f t="shared" si="62"/>
        <v>0</v>
      </c>
      <c r="G69" s="30">
        <f t="shared" si="62"/>
        <v>0</v>
      </c>
      <c r="H69" s="30">
        <f t="shared" si="62"/>
        <v>0</v>
      </c>
      <c r="I69" s="30">
        <f t="shared" si="62"/>
        <v>0</v>
      </c>
      <c r="J69" s="30">
        <f t="shared" si="62"/>
        <v>0</v>
      </c>
      <c r="K69" s="30">
        <f t="shared" si="62"/>
        <v>0</v>
      </c>
      <c r="L69" s="30">
        <f t="shared" si="62"/>
        <v>0</v>
      </c>
      <c r="N69" s="40"/>
      <c r="O69" s="40"/>
      <c r="P69" s="40"/>
      <c r="Q69" s="40"/>
      <c r="R69" s="40"/>
      <c r="S69" s="40"/>
    </row>
    <row r="70" spans="1:19" ht="12.75" customHeight="1" x14ac:dyDescent="0.25">
      <c r="A70" s="29" t="s">
        <v>75</v>
      </c>
      <c r="B70" s="34">
        <v>0</v>
      </c>
      <c r="C70" s="34">
        <v>0</v>
      </c>
      <c r="D70" s="34">
        <f t="shared" ref="D70:D72" si="63">E70</f>
        <v>0</v>
      </c>
      <c r="E70" s="35">
        <v>0</v>
      </c>
      <c r="F70" s="34">
        <f t="shared" ref="F70:F86" si="64">E70/$E$86*100</f>
        <v>0</v>
      </c>
      <c r="G70" s="34">
        <f t="shared" ref="G70:G86" si="65">C70-E70</f>
        <v>0</v>
      </c>
      <c r="H70" s="34">
        <f t="shared" ref="H70:H72" si="66">I70</f>
        <v>0</v>
      </c>
      <c r="I70" s="35">
        <v>0</v>
      </c>
      <c r="J70" s="34">
        <f t="shared" ref="J70:J86" si="67">I70/$I$86*100</f>
        <v>0</v>
      </c>
      <c r="K70" s="34">
        <f t="shared" ref="K70:K85" si="68">C70-I70</f>
        <v>0</v>
      </c>
      <c r="L70" s="34">
        <v>0</v>
      </c>
      <c r="N70" s="40"/>
      <c r="O70" s="40"/>
      <c r="P70" s="40"/>
      <c r="Q70" s="40"/>
      <c r="R70" s="40"/>
      <c r="S70" s="40"/>
    </row>
    <row r="71" spans="1:19" ht="12.75" customHeight="1" x14ac:dyDescent="0.25">
      <c r="A71" s="29" t="s">
        <v>76</v>
      </c>
      <c r="B71" s="34">
        <v>0</v>
      </c>
      <c r="C71" s="34">
        <v>0</v>
      </c>
      <c r="D71" s="34">
        <f t="shared" si="63"/>
        <v>0</v>
      </c>
      <c r="E71" s="35">
        <v>0</v>
      </c>
      <c r="F71" s="34">
        <f t="shared" si="64"/>
        <v>0</v>
      </c>
      <c r="G71" s="34">
        <f t="shared" si="65"/>
        <v>0</v>
      </c>
      <c r="H71" s="34">
        <f t="shared" si="66"/>
        <v>0</v>
      </c>
      <c r="I71" s="35">
        <v>0</v>
      </c>
      <c r="J71" s="34">
        <f t="shared" si="67"/>
        <v>0</v>
      </c>
      <c r="K71" s="34">
        <f t="shared" si="68"/>
        <v>0</v>
      </c>
      <c r="L71" s="34">
        <v>0</v>
      </c>
      <c r="N71" s="40"/>
    </row>
    <row r="72" spans="1:19" ht="12.75" customHeight="1" x14ac:dyDescent="0.25">
      <c r="A72" s="29" t="s">
        <v>54</v>
      </c>
      <c r="B72" s="34">
        <v>0</v>
      </c>
      <c r="C72" s="34">
        <v>0</v>
      </c>
      <c r="D72" s="34">
        <f t="shared" si="63"/>
        <v>0</v>
      </c>
      <c r="E72" s="35">
        <v>0</v>
      </c>
      <c r="F72" s="34">
        <f t="shared" si="64"/>
        <v>0</v>
      </c>
      <c r="G72" s="34">
        <f t="shared" si="65"/>
        <v>0</v>
      </c>
      <c r="H72" s="34">
        <f t="shared" si="66"/>
        <v>0</v>
      </c>
      <c r="I72" s="35">
        <v>0</v>
      </c>
      <c r="J72" s="34">
        <f t="shared" si="67"/>
        <v>0</v>
      </c>
      <c r="K72" s="34">
        <f t="shared" si="68"/>
        <v>0</v>
      </c>
      <c r="L72" s="34">
        <v>0</v>
      </c>
      <c r="N72" s="40"/>
      <c r="O72" s="40"/>
      <c r="P72" s="40"/>
      <c r="Q72" s="40"/>
      <c r="R72" s="40"/>
      <c r="S72" s="40"/>
    </row>
    <row r="73" spans="1:19" ht="12.75" customHeight="1" x14ac:dyDescent="0.25">
      <c r="A73" s="29" t="s">
        <v>77</v>
      </c>
      <c r="B73" s="30">
        <f t="shared" ref="B73:E73" si="69">B74</f>
        <v>0</v>
      </c>
      <c r="C73" s="30">
        <f t="shared" si="69"/>
        <v>0</v>
      </c>
      <c r="D73" s="30">
        <f t="shared" si="69"/>
        <v>0</v>
      </c>
      <c r="E73" s="33">
        <f t="shared" si="69"/>
        <v>0</v>
      </c>
      <c r="F73" s="30">
        <f t="shared" si="64"/>
        <v>0</v>
      </c>
      <c r="G73" s="30">
        <f t="shared" si="65"/>
        <v>0</v>
      </c>
      <c r="H73" s="30">
        <f t="shared" ref="H73:I73" si="70">H74</f>
        <v>0</v>
      </c>
      <c r="I73" s="33">
        <f t="shared" si="70"/>
        <v>0</v>
      </c>
      <c r="J73" s="30">
        <f t="shared" si="67"/>
        <v>0</v>
      </c>
      <c r="K73" s="30">
        <f t="shared" si="68"/>
        <v>0</v>
      </c>
      <c r="L73" s="30">
        <f>L74</f>
        <v>0</v>
      </c>
      <c r="N73" s="40"/>
      <c r="O73" s="40"/>
      <c r="P73" s="40"/>
      <c r="Q73" s="40"/>
      <c r="R73" s="40"/>
    </row>
    <row r="74" spans="1:19" ht="12.75" customHeight="1" x14ac:dyDescent="0.25">
      <c r="A74" s="29" t="s">
        <v>78</v>
      </c>
      <c r="B74" s="34">
        <v>0</v>
      </c>
      <c r="C74" s="34">
        <v>0</v>
      </c>
      <c r="D74" s="34">
        <f>E74</f>
        <v>0</v>
      </c>
      <c r="E74" s="35">
        <v>0</v>
      </c>
      <c r="F74" s="34">
        <f t="shared" si="64"/>
        <v>0</v>
      </c>
      <c r="G74" s="34">
        <f t="shared" si="65"/>
        <v>0</v>
      </c>
      <c r="H74" s="34">
        <f>I74</f>
        <v>0</v>
      </c>
      <c r="I74" s="35">
        <v>0</v>
      </c>
      <c r="J74" s="34">
        <f t="shared" si="67"/>
        <v>0</v>
      </c>
      <c r="K74" s="34">
        <f t="shared" si="68"/>
        <v>0</v>
      </c>
      <c r="L74" s="34">
        <v>0</v>
      </c>
    </row>
    <row r="75" spans="1:19" ht="12.75" customHeight="1" x14ac:dyDescent="0.25">
      <c r="A75" s="29" t="s">
        <v>79</v>
      </c>
      <c r="B75" s="30">
        <f t="shared" ref="B75:E75" si="71">B76</f>
        <v>0</v>
      </c>
      <c r="C75" s="30">
        <f t="shared" si="71"/>
        <v>0</v>
      </c>
      <c r="D75" s="30">
        <f t="shared" si="71"/>
        <v>0</v>
      </c>
      <c r="E75" s="33">
        <f t="shared" si="71"/>
        <v>0</v>
      </c>
      <c r="F75" s="30">
        <f t="shared" si="64"/>
        <v>0</v>
      </c>
      <c r="G75" s="30">
        <f t="shared" si="65"/>
        <v>0</v>
      </c>
      <c r="H75" s="30">
        <f t="shared" ref="H75:I75" si="72">H76</f>
        <v>0</v>
      </c>
      <c r="I75" s="33">
        <f t="shared" si="72"/>
        <v>0</v>
      </c>
      <c r="J75" s="30">
        <f t="shared" si="67"/>
        <v>0</v>
      </c>
      <c r="K75" s="30">
        <f t="shared" si="68"/>
        <v>0</v>
      </c>
      <c r="L75" s="30">
        <f>L76</f>
        <v>0</v>
      </c>
    </row>
    <row r="76" spans="1:19" ht="12.75" customHeight="1" x14ac:dyDescent="0.25">
      <c r="A76" s="29" t="s">
        <v>80</v>
      </c>
      <c r="B76" s="34">
        <v>0</v>
      </c>
      <c r="C76" s="34">
        <v>0</v>
      </c>
      <c r="D76" s="34">
        <f>E76</f>
        <v>0</v>
      </c>
      <c r="E76" s="35">
        <v>0</v>
      </c>
      <c r="F76" s="34">
        <f t="shared" si="64"/>
        <v>0</v>
      </c>
      <c r="G76" s="34">
        <f t="shared" si="65"/>
        <v>0</v>
      </c>
      <c r="H76" s="34">
        <f>I76</f>
        <v>0</v>
      </c>
      <c r="I76" s="35">
        <v>0</v>
      </c>
      <c r="J76" s="34">
        <f t="shared" si="67"/>
        <v>0</v>
      </c>
      <c r="K76" s="34">
        <f t="shared" si="68"/>
        <v>0</v>
      </c>
      <c r="L76" s="34">
        <v>0</v>
      </c>
    </row>
    <row r="77" spans="1:19" ht="12.75" customHeight="1" x14ac:dyDescent="0.25">
      <c r="A77" s="29" t="s">
        <v>81</v>
      </c>
      <c r="B77" s="30">
        <f t="shared" ref="B77:E77" si="73">B78</f>
        <v>0</v>
      </c>
      <c r="C77" s="30">
        <f t="shared" si="73"/>
        <v>0</v>
      </c>
      <c r="D77" s="30">
        <f t="shared" si="73"/>
        <v>0</v>
      </c>
      <c r="E77" s="33">
        <f t="shared" si="73"/>
        <v>0</v>
      </c>
      <c r="F77" s="30">
        <f t="shared" si="64"/>
        <v>0</v>
      </c>
      <c r="G77" s="30">
        <f t="shared" si="65"/>
        <v>0</v>
      </c>
      <c r="H77" s="30">
        <f t="shared" ref="H77:I77" si="74">H78</f>
        <v>0</v>
      </c>
      <c r="I77" s="33">
        <f t="shared" si="74"/>
        <v>0</v>
      </c>
      <c r="J77" s="30">
        <f t="shared" si="67"/>
        <v>0</v>
      </c>
      <c r="K77" s="30">
        <f t="shared" si="68"/>
        <v>0</v>
      </c>
      <c r="L77" s="30">
        <f>L78</f>
        <v>0</v>
      </c>
      <c r="N77" s="41"/>
    </row>
    <row r="78" spans="1:19" ht="12.75" customHeight="1" x14ac:dyDescent="0.25">
      <c r="A78" s="29" t="s">
        <v>82</v>
      </c>
      <c r="B78" s="34">
        <v>0</v>
      </c>
      <c r="C78" s="34">
        <v>0</v>
      </c>
      <c r="D78" s="34">
        <f>E78</f>
        <v>0</v>
      </c>
      <c r="E78" s="35">
        <v>0</v>
      </c>
      <c r="F78" s="34">
        <f t="shared" si="64"/>
        <v>0</v>
      </c>
      <c r="G78" s="34">
        <f t="shared" si="65"/>
        <v>0</v>
      </c>
      <c r="H78" s="34">
        <f>I78</f>
        <v>0</v>
      </c>
      <c r="I78" s="35">
        <v>0</v>
      </c>
      <c r="J78" s="34">
        <f t="shared" si="67"/>
        <v>0</v>
      </c>
      <c r="K78" s="34">
        <f t="shared" si="68"/>
        <v>0</v>
      </c>
      <c r="L78" s="34">
        <v>0</v>
      </c>
    </row>
    <row r="79" spans="1:19" ht="12.75" customHeight="1" x14ac:dyDescent="0.25">
      <c r="A79" s="29" t="s">
        <v>83</v>
      </c>
      <c r="B79" s="30">
        <f t="shared" ref="B79:E79" si="75">B80</f>
        <v>0</v>
      </c>
      <c r="C79" s="30">
        <f t="shared" si="75"/>
        <v>0</v>
      </c>
      <c r="D79" s="30">
        <f t="shared" si="75"/>
        <v>0</v>
      </c>
      <c r="E79" s="33">
        <f t="shared" si="75"/>
        <v>0</v>
      </c>
      <c r="F79" s="30">
        <f t="shared" si="64"/>
        <v>0</v>
      </c>
      <c r="G79" s="30">
        <f t="shared" si="65"/>
        <v>0</v>
      </c>
      <c r="H79" s="30">
        <f t="shared" ref="H79:I79" si="76">H80</f>
        <v>0</v>
      </c>
      <c r="I79" s="33">
        <f t="shared" si="76"/>
        <v>0</v>
      </c>
      <c r="J79" s="30">
        <f t="shared" si="67"/>
        <v>0</v>
      </c>
      <c r="K79" s="30">
        <f t="shared" si="68"/>
        <v>0</v>
      </c>
      <c r="L79" s="30">
        <f>L80</f>
        <v>0</v>
      </c>
    </row>
    <row r="80" spans="1:19" ht="12.75" customHeight="1" x14ac:dyDescent="0.25">
      <c r="A80" s="29" t="s">
        <v>84</v>
      </c>
      <c r="B80" s="34">
        <v>0</v>
      </c>
      <c r="C80" s="34">
        <v>0</v>
      </c>
      <c r="D80" s="34">
        <f>E80</f>
        <v>0</v>
      </c>
      <c r="E80" s="35">
        <v>0</v>
      </c>
      <c r="F80" s="34">
        <f t="shared" si="64"/>
        <v>0</v>
      </c>
      <c r="G80" s="34">
        <f t="shared" si="65"/>
        <v>0</v>
      </c>
      <c r="H80" s="34">
        <f>I80</f>
        <v>0</v>
      </c>
      <c r="I80" s="35">
        <v>0</v>
      </c>
      <c r="J80" s="34">
        <f t="shared" si="67"/>
        <v>0</v>
      </c>
      <c r="K80" s="34">
        <f t="shared" si="68"/>
        <v>0</v>
      </c>
      <c r="L80" s="34">
        <v>0</v>
      </c>
    </row>
    <row r="81" spans="1:26" ht="12.75" customHeight="1" x14ac:dyDescent="0.25">
      <c r="A81" s="29" t="s">
        <v>85</v>
      </c>
      <c r="B81" s="30">
        <f t="shared" ref="B81:E81" si="77">B82+B83</f>
        <v>0</v>
      </c>
      <c r="C81" s="30">
        <f t="shared" si="77"/>
        <v>0</v>
      </c>
      <c r="D81" s="30">
        <f t="shared" si="77"/>
        <v>0</v>
      </c>
      <c r="E81" s="33">
        <f t="shared" si="77"/>
        <v>0</v>
      </c>
      <c r="F81" s="30">
        <f t="shared" si="64"/>
        <v>0</v>
      </c>
      <c r="G81" s="30">
        <f t="shared" si="65"/>
        <v>0</v>
      </c>
      <c r="H81" s="30">
        <f t="shared" ref="H81:I81" si="78">H82+H83</f>
        <v>0</v>
      </c>
      <c r="I81" s="33">
        <f t="shared" si="78"/>
        <v>0</v>
      </c>
      <c r="J81" s="30">
        <f t="shared" si="67"/>
        <v>0</v>
      </c>
      <c r="K81" s="30">
        <f t="shared" si="68"/>
        <v>0</v>
      </c>
      <c r="L81" s="30">
        <f>L82+L83</f>
        <v>0</v>
      </c>
    </row>
    <row r="82" spans="1:26" ht="12.75" customHeight="1" x14ac:dyDescent="0.25">
      <c r="A82" s="29" t="s">
        <v>86</v>
      </c>
      <c r="B82" s="34">
        <v>0</v>
      </c>
      <c r="C82" s="34">
        <v>0</v>
      </c>
      <c r="D82" s="34">
        <f t="shared" ref="D82:D84" si="79">E82</f>
        <v>0</v>
      </c>
      <c r="E82" s="35">
        <v>0</v>
      </c>
      <c r="F82" s="34">
        <f t="shared" si="64"/>
        <v>0</v>
      </c>
      <c r="G82" s="34">
        <f t="shared" si="65"/>
        <v>0</v>
      </c>
      <c r="H82" s="34">
        <f t="shared" ref="H82:H84" si="80">I82</f>
        <v>0</v>
      </c>
      <c r="I82" s="35">
        <v>0</v>
      </c>
      <c r="J82" s="34">
        <f t="shared" si="67"/>
        <v>0</v>
      </c>
      <c r="K82" s="34">
        <f t="shared" si="68"/>
        <v>0</v>
      </c>
      <c r="L82" s="34">
        <v>0</v>
      </c>
    </row>
    <row r="83" spans="1:26" ht="12.75" customHeight="1" x14ac:dyDescent="0.25">
      <c r="A83" s="29" t="s">
        <v>87</v>
      </c>
      <c r="B83" s="34">
        <v>0</v>
      </c>
      <c r="C83" s="34">
        <v>0</v>
      </c>
      <c r="D83" s="34">
        <f t="shared" si="79"/>
        <v>0</v>
      </c>
      <c r="E83" s="35">
        <v>0</v>
      </c>
      <c r="F83" s="34">
        <f t="shared" si="64"/>
        <v>0</v>
      </c>
      <c r="G83" s="34">
        <f t="shared" si="65"/>
        <v>0</v>
      </c>
      <c r="H83" s="34">
        <f t="shared" si="80"/>
        <v>0</v>
      </c>
      <c r="I83" s="35">
        <v>0</v>
      </c>
      <c r="J83" s="34">
        <f t="shared" si="67"/>
        <v>0</v>
      </c>
      <c r="K83" s="34">
        <f t="shared" si="68"/>
        <v>0</v>
      </c>
      <c r="L83" s="34">
        <v>0</v>
      </c>
    </row>
    <row r="84" spans="1:26" ht="12.75" customHeight="1" x14ac:dyDescent="0.25">
      <c r="A84" s="29" t="s">
        <v>88</v>
      </c>
      <c r="B84" s="30">
        <v>783000</v>
      </c>
      <c r="C84" s="30">
        <v>0</v>
      </c>
      <c r="D84" s="30">
        <f t="shared" si="79"/>
        <v>0</v>
      </c>
      <c r="E84" s="33">
        <v>0</v>
      </c>
      <c r="F84" s="30">
        <f t="shared" si="64"/>
        <v>0</v>
      </c>
      <c r="G84" s="30">
        <f t="shared" si="65"/>
        <v>0</v>
      </c>
      <c r="H84" s="30">
        <f t="shared" si="80"/>
        <v>0</v>
      </c>
      <c r="I84" s="33">
        <v>0</v>
      </c>
      <c r="J84" s="30">
        <f t="shared" si="67"/>
        <v>0</v>
      </c>
      <c r="K84" s="30">
        <f t="shared" si="68"/>
        <v>0</v>
      </c>
      <c r="L84" s="30">
        <v>0</v>
      </c>
    </row>
    <row r="85" spans="1:26" ht="12.75" customHeight="1" x14ac:dyDescent="0.25">
      <c r="A85" s="42" t="s">
        <v>89</v>
      </c>
      <c r="B85" s="43">
        <v>14441000</v>
      </c>
      <c r="C85" s="43">
        <v>3917000</v>
      </c>
      <c r="D85" s="30">
        <v>674169.42</v>
      </c>
      <c r="E85" s="44">
        <v>2146244.9</v>
      </c>
      <c r="F85" s="30">
        <f t="shared" si="64"/>
        <v>2.8072632313347001</v>
      </c>
      <c r="G85" s="30">
        <f t="shared" si="65"/>
        <v>1770755.1</v>
      </c>
      <c r="H85" s="30">
        <v>674169.42</v>
      </c>
      <c r="I85" s="44">
        <v>2146244.9</v>
      </c>
      <c r="J85" s="30">
        <f t="shared" si="67"/>
        <v>3.2430234481735662</v>
      </c>
      <c r="K85" s="43">
        <f t="shared" si="68"/>
        <v>1770755.1</v>
      </c>
      <c r="L85" s="43">
        <f>E85-I85</f>
        <v>0</v>
      </c>
    </row>
    <row r="86" spans="1:26" ht="12.75" customHeight="1" x14ac:dyDescent="0.25">
      <c r="A86" s="45" t="s">
        <v>90</v>
      </c>
      <c r="B86" s="46">
        <f t="shared" ref="B86:E86" si="81">B17+B85</f>
        <v>78300000</v>
      </c>
      <c r="C86" s="46">
        <f t="shared" si="81"/>
        <v>82235394.310000002</v>
      </c>
      <c r="D86" s="46">
        <f t="shared" si="81"/>
        <v>11986848.82</v>
      </c>
      <c r="E86" s="46">
        <f t="shared" si="81"/>
        <v>76453282.900000006</v>
      </c>
      <c r="F86" s="46">
        <f t="shared" si="64"/>
        <v>100</v>
      </c>
      <c r="G86" s="46">
        <f t="shared" si="65"/>
        <v>5782111.4099999964</v>
      </c>
      <c r="H86" s="46">
        <f t="shared" ref="H86:I86" si="82">H17+H85</f>
        <v>14129519.619999999</v>
      </c>
      <c r="I86" s="46">
        <f t="shared" si="82"/>
        <v>66180369.469999999</v>
      </c>
      <c r="J86" s="46">
        <f t="shared" si="67"/>
        <v>100</v>
      </c>
      <c r="K86" s="46">
        <f t="shared" ref="K86:L86" si="83">K17+K85</f>
        <v>16055024.840000002</v>
      </c>
      <c r="L86" s="46">
        <f t="shared" si="83"/>
        <v>10272913.43</v>
      </c>
    </row>
    <row r="87" spans="1:26" ht="12.75" customHeight="1" x14ac:dyDescent="0.25">
      <c r="A87" s="47"/>
      <c r="B87" s="22"/>
      <c r="C87" s="22"/>
      <c r="D87" s="48"/>
      <c r="E87" s="48"/>
      <c r="F87" s="48"/>
      <c r="G87" s="48"/>
      <c r="H87" s="48"/>
      <c r="I87" s="22"/>
      <c r="J87" s="22"/>
    </row>
    <row r="88" spans="1:26" ht="12.75" customHeight="1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2.75" customHeight="1" x14ac:dyDescent="0.25">
      <c r="D89" s="41"/>
      <c r="E89" s="41"/>
      <c r="F89" s="41"/>
      <c r="G89" s="41"/>
      <c r="H89" s="41"/>
      <c r="K89" s="41"/>
    </row>
    <row r="90" spans="1:26" ht="12.75" customHeight="1" x14ac:dyDescent="0.3">
      <c r="A90" s="7"/>
      <c r="B90" s="7"/>
      <c r="C90" s="7"/>
      <c r="D90" s="49"/>
      <c r="E90" s="7"/>
      <c r="F90" s="7"/>
    </row>
    <row r="91" spans="1:26" ht="12.75" customHeight="1" x14ac:dyDescent="0.25">
      <c r="A91" s="66" t="s">
        <v>91</v>
      </c>
      <c r="B91" s="55"/>
      <c r="C91" s="55"/>
      <c r="D91" s="50"/>
      <c r="E91" s="51"/>
      <c r="F91" s="51"/>
      <c r="G91" s="67" t="s">
        <v>92</v>
      </c>
      <c r="H91" s="55"/>
      <c r="I91" s="55"/>
      <c r="J91" s="55"/>
      <c r="K91" s="55"/>
    </row>
    <row r="92" spans="1:26" ht="15.75" customHeight="1" x14ac:dyDescent="0.25">
      <c r="A92" s="66" t="s">
        <v>93</v>
      </c>
      <c r="B92" s="55"/>
      <c r="C92" s="55"/>
      <c r="D92" s="52"/>
      <c r="E92" s="51"/>
      <c r="F92" s="51"/>
      <c r="G92" s="67" t="s">
        <v>94</v>
      </c>
      <c r="H92" s="55"/>
      <c r="I92" s="55"/>
      <c r="J92" s="55"/>
      <c r="K92" s="55"/>
    </row>
    <row r="93" spans="1:26" ht="12.75" customHeight="1" x14ac:dyDescent="0.25">
      <c r="A93" s="66" t="s">
        <v>95</v>
      </c>
      <c r="B93" s="55"/>
      <c r="C93" s="55"/>
      <c r="D93" s="52"/>
      <c r="E93" s="51"/>
      <c r="F93" s="51"/>
      <c r="G93" s="67" t="s">
        <v>95</v>
      </c>
      <c r="H93" s="55"/>
      <c r="I93" s="55"/>
      <c r="J93" s="55"/>
      <c r="K93" s="55"/>
    </row>
    <row r="94" spans="1:26" ht="12.75" customHeight="1" x14ac:dyDescent="0.3">
      <c r="A94" s="66" t="s">
        <v>96</v>
      </c>
      <c r="B94" s="55"/>
      <c r="C94" s="55"/>
      <c r="D94" s="52"/>
      <c r="E94" s="51"/>
      <c r="F94" s="51"/>
      <c r="G94" s="65"/>
      <c r="H94" s="55"/>
      <c r="I94" s="55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3">
      <c r="A95" s="53"/>
      <c r="B95" s="53"/>
      <c r="C95" s="51"/>
      <c r="D95" s="52"/>
      <c r="E95" s="51"/>
      <c r="F95" s="51"/>
      <c r="G95" s="65"/>
      <c r="H95" s="55"/>
      <c r="I95" s="55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3">
      <c r="A96" s="53"/>
      <c r="B96" s="53"/>
      <c r="C96" s="51"/>
      <c r="D96" s="52"/>
      <c r="E96" s="51"/>
      <c r="F96" s="51"/>
      <c r="G96" s="65"/>
      <c r="H96" s="55"/>
      <c r="I96" s="55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3">
      <c r="A97" s="53"/>
      <c r="B97" s="53"/>
      <c r="C97" s="51"/>
      <c r="D97" s="52"/>
      <c r="E97" s="51"/>
      <c r="F97" s="51"/>
      <c r="G97" s="65"/>
      <c r="H97" s="55"/>
      <c r="I97" s="55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3">
      <c r="A98" s="66" t="s">
        <v>97</v>
      </c>
      <c r="B98" s="55"/>
      <c r="C98" s="55"/>
      <c r="D98" s="52"/>
      <c r="E98" s="51"/>
      <c r="F98" s="51"/>
      <c r="G98" s="67" t="s">
        <v>98</v>
      </c>
      <c r="H98" s="55"/>
      <c r="I98" s="55"/>
      <c r="J98" s="55"/>
      <c r="K98" s="55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66" t="s">
        <v>99</v>
      </c>
      <c r="B99" s="55"/>
      <c r="C99" s="55"/>
      <c r="D99" s="52"/>
      <c r="E99" s="51"/>
      <c r="F99" s="51"/>
      <c r="G99" s="67" t="s">
        <v>100</v>
      </c>
      <c r="H99" s="55"/>
      <c r="I99" s="55"/>
      <c r="J99" s="55"/>
      <c r="K99" s="55"/>
    </row>
    <row r="100" spans="1:26" ht="12.75" customHeight="1" x14ac:dyDescent="0.25"/>
    <row r="101" spans="1:26" ht="12.75" customHeight="1" x14ac:dyDescent="0.25"/>
    <row r="102" spans="1:26" ht="12.75" customHeight="1" x14ac:dyDescent="0.25"/>
    <row r="103" spans="1:26" ht="12.75" customHeight="1" x14ac:dyDescent="0.25"/>
    <row r="104" spans="1:26" ht="12.75" customHeight="1" x14ac:dyDescent="0.25"/>
    <row r="105" spans="1:26" ht="12.75" customHeight="1" x14ac:dyDescent="0.25"/>
    <row r="106" spans="1:26" ht="12.75" customHeight="1" x14ac:dyDescent="0.25"/>
    <row r="107" spans="1:26" ht="12.75" customHeight="1" x14ac:dyDescent="0.25"/>
    <row r="108" spans="1:26" ht="12.75" customHeight="1" x14ac:dyDescent="0.25"/>
    <row r="109" spans="1:26" ht="12.75" customHeight="1" x14ac:dyDescent="0.25"/>
    <row r="110" spans="1:26" ht="12.75" customHeight="1" x14ac:dyDescent="0.25"/>
    <row r="111" spans="1:26" ht="12.75" customHeight="1" x14ac:dyDescent="0.25"/>
    <row r="112" spans="1:26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sheetProtection algorithmName="SHA-512" hashValue="2S176WPwkMewwO5CPQj6Ud5sK4AiXlf8Cy0EKeIIB7AhgGT6cYuBhR20ByPyzjzho8fHp8wmh3WLq84EgT74Cw==" saltValue="XT0GjavyrjhZ/XM99FwQeQ==" spinCount="100000" sheet="1" objects="1" scenarios="1"/>
  <mergeCells count="22">
    <mergeCell ref="A94:C94"/>
    <mergeCell ref="A91:C91"/>
    <mergeCell ref="G91:K91"/>
    <mergeCell ref="A92:C92"/>
    <mergeCell ref="G92:K92"/>
    <mergeCell ref="A93:C93"/>
    <mergeCell ref="G93:K93"/>
    <mergeCell ref="G97:I97"/>
    <mergeCell ref="A98:C98"/>
    <mergeCell ref="G98:K98"/>
    <mergeCell ref="A99:C99"/>
    <mergeCell ref="G99:K99"/>
    <mergeCell ref="D14:G14"/>
    <mergeCell ref="H14:K14"/>
    <mergeCell ref="G94:I94"/>
    <mergeCell ref="G95:I95"/>
    <mergeCell ref="G96:I96"/>
    <mergeCell ref="A3:L3"/>
    <mergeCell ref="A7:L7"/>
    <mergeCell ref="A8:L8"/>
    <mergeCell ref="A9:L9"/>
    <mergeCell ref="B12:L12"/>
  </mergeCells>
  <pageMargins left="0.39370078740157483" right="0.39370078740157483" top="0.78740157480314965" bottom="0.59055118110236227" header="0" footer="0"/>
  <pageSetup paperSize="9" scale="5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4BAB-D685-4DBE-B2C4-BA2AC3F56195}">
  <dimension ref="A1:Z1000"/>
  <sheetViews>
    <sheetView workbookViewId="0">
      <selection sqref="A1:XFD1048576"/>
    </sheetView>
  </sheetViews>
  <sheetFormatPr defaultColWidth="12.5546875" defaultRowHeight="15" customHeight="1" x14ac:dyDescent="0.25"/>
  <cols>
    <col min="1" max="1" width="41.109375" customWidth="1"/>
    <col min="2" max="9" width="13.6640625" customWidth="1"/>
    <col min="10" max="10" width="22.88671875" customWidth="1"/>
    <col min="11" max="11" width="19.6640625" customWidth="1"/>
    <col min="12" max="12" width="15.44140625" customWidth="1"/>
    <col min="13" max="13" width="9.109375" customWidth="1"/>
    <col min="14" max="26" width="8.5546875" customWidth="1"/>
  </cols>
  <sheetData>
    <row r="1" spans="1:26" ht="15.75" customHeight="1" x14ac:dyDescent="0.3">
      <c r="A1" s="70"/>
      <c r="B1" s="55"/>
      <c r="C1" s="55"/>
      <c r="D1" s="55"/>
      <c r="E1" s="55"/>
      <c r="F1" s="55"/>
      <c r="G1" s="55"/>
      <c r="H1" s="55"/>
      <c r="I1" s="71"/>
      <c r="J1" s="71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6" ht="15.75" customHeight="1" x14ac:dyDescent="0.3">
      <c r="A2" s="73" t="s">
        <v>0</v>
      </c>
      <c r="B2" s="55"/>
      <c r="C2" s="55"/>
      <c r="D2" s="55"/>
      <c r="E2" s="55"/>
      <c r="F2" s="55"/>
      <c r="G2" s="55"/>
      <c r="H2" s="55"/>
      <c r="I2" s="74"/>
      <c r="J2" s="71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 ht="15.75" customHeight="1" x14ac:dyDescent="0.3">
      <c r="A3" s="73" t="s">
        <v>1</v>
      </c>
      <c r="B3" s="55"/>
      <c r="C3" s="55"/>
      <c r="D3" s="55"/>
      <c r="E3" s="55"/>
      <c r="F3" s="55"/>
      <c r="G3" s="55"/>
      <c r="H3" s="55"/>
      <c r="I3" s="74"/>
      <c r="J3" s="71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6" ht="15.75" customHeight="1" x14ac:dyDescent="0.3">
      <c r="A4" s="75"/>
      <c r="B4" s="75"/>
      <c r="C4" s="75"/>
      <c r="D4" s="75"/>
      <c r="E4" s="75"/>
      <c r="F4" s="75"/>
      <c r="G4" s="75"/>
      <c r="H4" s="75"/>
      <c r="I4" s="75"/>
      <c r="J4" s="71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5.75" customHeight="1" x14ac:dyDescent="0.3">
      <c r="A5" s="75"/>
      <c r="B5" s="75"/>
      <c r="C5" s="75"/>
      <c r="D5" s="75"/>
      <c r="E5" s="75"/>
      <c r="F5" s="75"/>
      <c r="G5" s="75"/>
      <c r="H5" s="75"/>
      <c r="I5" s="75"/>
      <c r="J5" s="71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 ht="15.75" customHeight="1" x14ac:dyDescent="0.3">
      <c r="A6" s="70" t="s">
        <v>101</v>
      </c>
      <c r="B6" s="55"/>
      <c r="C6" s="55"/>
      <c r="D6" s="55"/>
      <c r="E6" s="55"/>
      <c r="F6" s="55"/>
      <c r="G6" s="55"/>
      <c r="H6" s="55"/>
      <c r="I6" s="71"/>
      <c r="J6" s="71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 ht="15.75" customHeight="1" x14ac:dyDescent="0.3">
      <c r="A7" s="76" t="s">
        <v>102</v>
      </c>
      <c r="B7" s="55"/>
      <c r="C7" s="55"/>
      <c r="D7" s="55"/>
      <c r="E7" s="55"/>
      <c r="F7" s="55"/>
      <c r="G7" s="55"/>
      <c r="H7" s="55"/>
      <c r="I7" s="77"/>
      <c r="J7" s="71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ht="15.75" customHeight="1" x14ac:dyDescent="0.3">
      <c r="A8" s="70" t="s">
        <v>103</v>
      </c>
      <c r="B8" s="55"/>
      <c r="C8" s="55"/>
      <c r="D8" s="55"/>
      <c r="E8" s="55"/>
      <c r="F8" s="55"/>
      <c r="G8" s="55"/>
      <c r="H8" s="55"/>
      <c r="I8" s="71"/>
      <c r="J8" s="71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1:26" ht="15.75" customHeight="1" x14ac:dyDescent="0.3">
      <c r="A9" s="70" t="s">
        <v>4</v>
      </c>
      <c r="B9" s="55"/>
      <c r="C9" s="55"/>
      <c r="D9" s="55"/>
      <c r="E9" s="55"/>
      <c r="F9" s="55"/>
      <c r="G9" s="55"/>
      <c r="H9" s="55"/>
      <c r="I9" s="71"/>
      <c r="J9" s="71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spans="1:26" ht="15.75" customHeight="1" x14ac:dyDescent="0.3">
      <c r="A10" s="78"/>
      <c r="B10" s="78"/>
      <c r="C10" s="78"/>
      <c r="D10" s="78"/>
      <c r="E10" s="78"/>
      <c r="F10" s="78"/>
      <c r="G10" s="78"/>
      <c r="H10" s="78"/>
      <c r="I10" s="71"/>
      <c r="J10" s="71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spans="1:26" ht="15.75" customHeight="1" x14ac:dyDescent="0.3">
      <c r="A11" s="78"/>
      <c r="B11" s="78"/>
      <c r="C11" s="78"/>
      <c r="D11" s="78"/>
      <c r="E11" s="78"/>
      <c r="F11" s="78"/>
      <c r="G11" s="78"/>
      <c r="H11" s="78"/>
      <c r="I11" s="71"/>
      <c r="J11" s="71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spans="1:26" ht="15.75" customHeight="1" x14ac:dyDescent="0.3">
      <c r="A12" s="78"/>
      <c r="B12" s="78"/>
      <c r="C12" s="78"/>
      <c r="D12" s="78"/>
      <c r="E12" s="78"/>
      <c r="F12" s="78"/>
      <c r="G12" s="78"/>
      <c r="H12" s="78"/>
      <c r="I12" s="71"/>
      <c r="J12" s="71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26" ht="15.75" customHeight="1" x14ac:dyDescent="0.3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spans="1:26" ht="15.75" customHeight="1" x14ac:dyDescent="0.3">
      <c r="A14" s="79" t="s">
        <v>104</v>
      </c>
      <c r="B14" s="72"/>
      <c r="C14" s="72"/>
      <c r="D14" s="72"/>
      <c r="E14" s="72"/>
      <c r="F14" s="72"/>
      <c r="G14" s="72"/>
      <c r="H14" s="80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spans="1:26" ht="15.75" customHeight="1" x14ac:dyDescent="0.3">
      <c r="A15" s="81" t="s">
        <v>105</v>
      </c>
      <c r="B15" s="82" t="s">
        <v>106</v>
      </c>
      <c r="C15" s="83"/>
      <c r="D15" s="83"/>
      <c r="E15" s="83"/>
      <c r="F15" s="83"/>
      <c r="G15" s="83"/>
      <c r="H15" s="84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spans="1:26" ht="15.75" customHeight="1" x14ac:dyDescent="0.25">
      <c r="A16" s="85"/>
      <c r="B16" s="86" t="s">
        <v>107</v>
      </c>
      <c r="C16" s="87" t="s">
        <v>107</v>
      </c>
      <c r="D16" s="88" t="s">
        <v>108</v>
      </c>
      <c r="E16" s="89"/>
      <c r="F16" s="89"/>
      <c r="G16" s="90"/>
      <c r="H16" s="87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spans="1:26" ht="15.75" customHeight="1" x14ac:dyDescent="0.25">
      <c r="A17" s="85"/>
      <c r="B17" s="86" t="s">
        <v>13</v>
      </c>
      <c r="C17" s="87" t="s">
        <v>14</v>
      </c>
      <c r="D17" s="87" t="s">
        <v>15</v>
      </c>
      <c r="E17" s="92" t="s">
        <v>17</v>
      </c>
      <c r="F17" s="87" t="s">
        <v>16</v>
      </c>
      <c r="G17" s="92" t="s">
        <v>17</v>
      </c>
      <c r="H17" s="87" t="s">
        <v>19</v>
      </c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ht="15.75" customHeight="1" x14ac:dyDescent="0.25">
      <c r="A18" s="93"/>
      <c r="B18" s="94"/>
      <c r="C18" s="95" t="s">
        <v>21</v>
      </c>
      <c r="D18" s="95" t="s">
        <v>22</v>
      </c>
      <c r="E18" s="96" t="s">
        <v>109</v>
      </c>
      <c r="F18" s="95" t="s">
        <v>110</v>
      </c>
      <c r="G18" s="96" t="s">
        <v>111</v>
      </c>
      <c r="H18" s="95" t="s">
        <v>112</v>
      </c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1:26" ht="15.75" customHeight="1" x14ac:dyDescent="0.3">
      <c r="A19" s="97" t="s">
        <v>105</v>
      </c>
      <c r="B19" s="98" t="s">
        <v>113</v>
      </c>
      <c r="C19" s="98" t="s">
        <v>113</v>
      </c>
      <c r="D19" s="98" t="s">
        <v>113</v>
      </c>
      <c r="E19" s="98" t="s">
        <v>113</v>
      </c>
      <c r="F19" s="98" t="s">
        <v>113</v>
      </c>
      <c r="G19" s="98" t="s">
        <v>113</v>
      </c>
      <c r="H19" s="98" t="s">
        <v>113</v>
      </c>
      <c r="I19" s="91"/>
      <c r="J19" s="91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spans="1:26" ht="15.75" customHeight="1" x14ac:dyDescent="0.3">
      <c r="A20" s="99" t="s">
        <v>114</v>
      </c>
      <c r="B20" s="100">
        <f t="shared" ref="B20:D20" si="0">B21+B42</f>
        <v>78300000</v>
      </c>
      <c r="C20" s="100">
        <f t="shared" si="0"/>
        <v>78300000</v>
      </c>
      <c r="D20" s="101">
        <f t="shared" si="0"/>
        <v>14043358.450000001</v>
      </c>
      <c r="E20" s="102">
        <f t="shared" ref="E20:E61" si="1">IFERROR(D20/C20*100,0)</f>
        <v>17.935323690932314</v>
      </c>
      <c r="F20" s="100">
        <f>F21+F42</f>
        <v>76457952.280000001</v>
      </c>
      <c r="G20" s="102">
        <f t="shared" ref="G20:G61" si="2">IFERROR(F20/C20*100,0)</f>
        <v>97.647448633461053</v>
      </c>
      <c r="H20" s="100">
        <f>H21+H42</f>
        <v>1842047.720000003</v>
      </c>
      <c r="I20" s="91"/>
      <c r="J20" s="91"/>
      <c r="K20" s="103"/>
      <c r="L20" s="72"/>
      <c r="M20" s="103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spans="1:26" ht="15.75" customHeight="1" x14ac:dyDescent="0.3">
      <c r="A21" s="97" t="s">
        <v>115</v>
      </c>
      <c r="B21" s="100">
        <f t="shared" ref="B21:D21" si="3">B22+B26+B29+B32+B34+B38</f>
        <v>75692000</v>
      </c>
      <c r="C21" s="100">
        <f t="shared" si="3"/>
        <v>75692000</v>
      </c>
      <c r="D21" s="104">
        <f t="shared" si="3"/>
        <v>13210192.810000001</v>
      </c>
      <c r="E21" s="100">
        <f t="shared" si="1"/>
        <v>17.452561446387993</v>
      </c>
      <c r="F21" s="105">
        <f>F22+F26+F29+F32+F34+F38</f>
        <v>74439610.799999997</v>
      </c>
      <c r="G21" s="100">
        <f t="shared" si="2"/>
        <v>98.34541404639856</v>
      </c>
      <c r="H21" s="106">
        <f t="shared" ref="H21:H31" si="4">C21-F21</f>
        <v>1252389.200000003</v>
      </c>
      <c r="I21" s="91"/>
      <c r="J21" s="91"/>
      <c r="K21" s="103"/>
      <c r="L21" s="72"/>
      <c r="M21" s="103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spans="1:26" ht="15.75" customHeight="1" x14ac:dyDescent="0.3">
      <c r="A22" s="99" t="s">
        <v>116</v>
      </c>
      <c r="B22" s="100">
        <f t="shared" ref="B22:D22" si="5">B23+B24+B25</f>
        <v>325000</v>
      </c>
      <c r="C22" s="100">
        <f t="shared" si="5"/>
        <v>325000</v>
      </c>
      <c r="D22" s="104">
        <f t="shared" si="5"/>
        <v>57923.07</v>
      </c>
      <c r="E22" s="102">
        <f t="shared" si="1"/>
        <v>17.822483076923078</v>
      </c>
      <c r="F22" s="105">
        <f>F23+F24+F25</f>
        <v>362311.08</v>
      </c>
      <c r="G22" s="102">
        <f t="shared" si="2"/>
        <v>111.48033230769232</v>
      </c>
      <c r="H22" s="107">
        <f t="shared" si="4"/>
        <v>-37311.080000000016</v>
      </c>
      <c r="I22" s="91"/>
      <c r="J22" s="91"/>
      <c r="K22" s="103"/>
      <c r="L22" s="72"/>
      <c r="M22" s="103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spans="1:26" ht="15.75" customHeight="1" x14ac:dyDescent="0.3">
      <c r="A23" s="99" t="s">
        <v>117</v>
      </c>
      <c r="B23" s="102">
        <v>0</v>
      </c>
      <c r="C23" s="102">
        <v>0</v>
      </c>
      <c r="D23" s="108">
        <v>0</v>
      </c>
      <c r="E23" s="102">
        <f t="shared" si="1"/>
        <v>0</v>
      </c>
      <c r="F23" s="102">
        <v>0</v>
      </c>
      <c r="G23" s="102">
        <f t="shared" si="2"/>
        <v>0</v>
      </c>
      <c r="H23" s="107">
        <f t="shared" si="4"/>
        <v>0</v>
      </c>
      <c r="I23" s="91"/>
      <c r="J23" s="91"/>
      <c r="K23" s="103"/>
      <c r="L23" s="72"/>
      <c r="M23" s="103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spans="1:26" ht="15.75" customHeight="1" x14ac:dyDescent="0.3">
      <c r="A24" s="99" t="s">
        <v>118</v>
      </c>
      <c r="B24" s="102">
        <v>325000</v>
      </c>
      <c r="C24" s="102">
        <v>325000</v>
      </c>
      <c r="D24" s="108">
        <v>57923.07</v>
      </c>
      <c r="E24" s="102">
        <f t="shared" si="1"/>
        <v>17.822483076923078</v>
      </c>
      <c r="F24" s="109">
        <v>362311.08</v>
      </c>
      <c r="G24" s="102">
        <f t="shared" si="2"/>
        <v>111.48033230769232</v>
      </c>
      <c r="H24" s="107">
        <f t="shared" si="4"/>
        <v>-37311.080000000016</v>
      </c>
      <c r="I24" s="110"/>
      <c r="J24" s="110"/>
      <c r="K24" s="103"/>
      <c r="L24" s="72"/>
      <c r="M24" s="103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spans="1:26" ht="15.75" customHeight="1" x14ac:dyDescent="0.3">
      <c r="A25" s="99" t="s">
        <v>119</v>
      </c>
      <c r="B25" s="102">
        <v>0</v>
      </c>
      <c r="C25" s="102">
        <v>0</v>
      </c>
      <c r="D25" s="108">
        <v>0</v>
      </c>
      <c r="E25" s="102">
        <f t="shared" si="1"/>
        <v>0</v>
      </c>
      <c r="F25" s="109">
        <v>0</v>
      </c>
      <c r="G25" s="102">
        <f t="shared" si="2"/>
        <v>0</v>
      </c>
      <c r="H25" s="107">
        <f t="shared" si="4"/>
        <v>0</v>
      </c>
      <c r="I25" s="91"/>
      <c r="J25" s="110"/>
      <c r="K25" s="103"/>
      <c r="L25" s="72"/>
      <c r="M25" s="103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spans="1:26" ht="15.75" customHeight="1" x14ac:dyDescent="0.3">
      <c r="A26" s="99" t="s">
        <v>120</v>
      </c>
      <c r="B26" s="100">
        <f t="shared" ref="B26:D26" si="6">B27+B28</f>
        <v>0</v>
      </c>
      <c r="C26" s="100">
        <f t="shared" si="6"/>
        <v>0</v>
      </c>
      <c r="D26" s="104">
        <f t="shared" si="6"/>
        <v>0</v>
      </c>
      <c r="E26" s="102">
        <f t="shared" si="1"/>
        <v>0</v>
      </c>
      <c r="F26" s="105">
        <f>F27+F28</f>
        <v>0</v>
      </c>
      <c r="G26" s="102">
        <f t="shared" si="2"/>
        <v>0</v>
      </c>
      <c r="H26" s="107">
        <f t="shared" si="4"/>
        <v>0</v>
      </c>
      <c r="I26" s="91"/>
      <c r="J26" s="110"/>
      <c r="K26" s="103"/>
      <c r="L26" s="72"/>
      <c r="M26" s="103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spans="1:26" ht="15.75" customHeight="1" x14ac:dyDescent="0.3">
      <c r="A27" s="99" t="s">
        <v>121</v>
      </c>
      <c r="B27" s="102">
        <v>0</v>
      </c>
      <c r="C27" s="102">
        <v>0</v>
      </c>
      <c r="D27" s="108">
        <v>0</v>
      </c>
      <c r="E27" s="102">
        <f t="shared" si="1"/>
        <v>0</v>
      </c>
      <c r="F27" s="109">
        <v>0</v>
      </c>
      <c r="G27" s="102">
        <f t="shared" si="2"/>
        <v>0</v>
      </c>
      <c r="H27" s="107">
        <f t="shared" si="4"/>
        <v>0</v>
      </c>
      <c r="I27" s="91"/>
      <c r="J27" s="110"/>
      <c r="K27" s="103"/>
      <c r="L27" s="72"/>
      <c r="M27" s="103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spans="1:26" ht="15.75" customHeight="1" x14ac:dyDescent="0.3">
      <c r="A28" s="99" t="s">
        <v>122</v>
      </c>
      <c r="B28" s="102">
        <v>0</v>
      </c>
      <c r="C28" s="102">
        <v>0</v>
      </c>
      <c r="D28" s="108">
        <v>0</v>
      </c>
      <c r="E28" s="102">
        <f t="shared" si="1"/>
        <v>0</v>
      </c>
      <c r="F28" s="109">
        <v>0</v>
      </c>
      <c r="G28" s="102">
        <f t="shared" si="2"/>
        <v>0</v>
      </c>
      <c r="H28" s="107">
        <f t="shared" si="4"/>
        <v>0</v>
      </c>
      <c r="I28" s="91"/>
      <c r="J28" s="110"/>
      <c r="K28" s="103"/>
      <c r="L28" s="72"/>
      <c r="M28" s="103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 ht="15.75" customHeight="1" x14ac:dyDescent="0.3">
      <c r="A29" s="99" t="s">
        <v>123</v>
      </c>
      <c r="B29" s="100">
        <f t="shared" ref="B29:D29" si="7">+B30+B31</f>
        <v>166000</v>
      </c>
      <c r="C29" s="100">
        <f t="shared" si="7"/>
        <v>166000</v>
      </c>
      <c r="D29" s="104">
        <f t="shared" si="7"/>
        <v>511609.18</v>
      </c>
      <c r="E29" s="102">
        <f t="shared" si="1"/>
        <v>308.1983012048193</v>
      </c>
      <c r="F29" s="105">
        <f>+F30+F31</f>
        <v>1727411.96</v>
      </c>
      <c r="G29" s="102">
        <f t="shared" si="2"/>
        <v>1040.6096144578314</v>
      </c>
      <c r="H29" s="107">
        <f t="shared" si="4"/>
        <v>-1561411.96</v>
      </c>
      <c r="I29" s="91"/>
      <c r="J29" s="110"/>
      <c r="K29" s="103"/>
      <c r="L29" s="72"/>
      <c r="M29" s="103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1:26" ht="15.75" customHeight="1" x14ac:dyDescent="0.3">
      <c r="A30" s="99" t="s">
        <v>124</v>
      </c>
      <c r="B30" s="102">
        <v>166000</v>
      </c>
      <c r="C30" s="102">
        <v>166000</v>
      </c>
      <c r="D30" s="108">
        <v>511609.18</v>
      </c>
      <c r="E30" s="102">
        <f t="shared" si="1"/>
        <v>308.1983012048193</v>
      </c>
      <c r="F30" s="109">
        <v>1727411.96</v>
      </c>
      <c r="G30" s="102">
        <f t="shared" si="2"/>
        <v>1040.6096144578314</v>
      </c>
      <c r="H30" s="107">
        <f t="shared" si="4"/>
        <v>-1561411.96</v>
      </c>
      <c r="I30" s="110"/>
      <c r="J30" s="110"/>
      <c r="K30" s="103"/>
      <c r="L30" s="72"/>
      <c r="M30" s="103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spans="1:26" ht="15.75" customHeight="1" x14ac:dyDescent="0.3">
      <c r="A31" s="99" t="s">
        <v>125</v>
      </c>
      <c r="B31" s="102">
        <v>0</v>
      </c>
      <c r="C31" s="102">
        <v>0</v>
      </c>
      <c r="D31" s="108">
        <v>0</v>
      </c>
      <c r="E31" s="102">
        <f t="shared" si="1"/>
        <v>0</v>
      </c>
      <c r="F31" s="109">
        <v>0</v>
      </c>
      <c r="G31" s="102">
        <f t="shared" si="2"/>
        <v>0</v>
      </c>
      <c r="H31" s="107">
        <f t="shared" si="4"/>
        <v>0</v>
      </c>
      <c r="I31" s="91"/>
      <c r="J31" s="110"/>
      <c r="K31" s="103"/>
      <c r="L31" s="72"/>
      <c r="M31" s="103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spans="1:26" ht="15.75" customHeight="1" x14ac:dyDescent="0.3">
      <c r="A32" s="99" t="s">
        <v>126</v>
      </c>
      <c r="B32" s="100">
        <f t="shared" ref="B32:D32" si="8">B33</f>
        <v>71141000</v>
      </c>
      <c r="C32" s="100">
        <f t="shared" si="8"/>
        <v>71141000</v>
      </c>
      <c r="D32" s="104">
        <f t="shared" si="8"/>
        <v>12147207.99</v>
      </c>
      <c r="E32" s="102">
        <f t="shared" si="1"/>
        <v>17.074834469574508</v>
      </c>
      <c r="F32" s="105">
        <f>F33</f>
        <v>67333870.409999996</v>
      </c>
      <c r="G32" s="102">
        <f t="shared" si="2"/>
        <v>94.648473327616983</v>
      </c>
      <c r="H32" s="107">
        <f>H33</f>
        <v>3807129.5900000036</v>
      </c>
      <c r="I32" s="91"/>
      <c r="J32" s="110"/>
      <c r="K32" s="103"/>
      <c r="L32" s="72"/>
      <c r="M32" s="103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5.75" customHeight="1" x14ac:dyDescent="0.3">
      <c r="A33" s="99" t="s">
        <v>127</v>
      </c>
      <c r="B33" s="102">
        <v>71141000</v>
      </c>
      <c r="C33" s="102">
        <v>71141000</v>
      </c>
      <c r="D33" s="108">
        <v>12147207.99</v>
      </c>
      <c r="E33" s="102">
        <f t="shared" si="1"/>
        <v>17.074834469574508</v>
      </c>
      <c r="F33" s="109">
        <v>67333870.409999996</v>
      </c>
      <c r="G33" s="102">
        <f t="shared" si="2"/>
        <v>94.648473327616983</v>
      </c>
      <c r="H33" s="107">
        <f>C33-F33</f>
        <v>3807129.5900000036</v>
      </c>
      <c r="I33" s="110"/>
      <c r="J33" s="110"/>
      <c r="K33" s="103"/>
      <c r="L33" s="72"/>
      <c r="M33" s="103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spans="1:26" ht="15.75" customHeight="1" x14ac:dyDescent="0.3">
      <c r="A34" s="99" t="s">
        <v>128</v>
      </c>
      <c r="B34" s="100">
        <f t="shared" ref="B34:D34" si="9">SUM(B35:B37)</f>
        <v>0</v>
      </c>
      <c r="C34" s="100">
        <f t="shared" si="9"/>
        <v>0</v>
      </c>
      <c r="D34" s="101">
        <f t="shared" si="9"/>
        <v>0</v>
      </c>
      <c r="E34" s="102">
        <f t="shared" si="1"/>
        <v>0</v>
      </c>
      <c r="F34" s="100">
        <f>SUM(F35:F37)</f>
        <v>0</v>
      </c>
      <c r="G34" s="102">
        <f t="shared" si="2"/>
        <v>0</v>
      </c>
      <c r="H34" s="100">
        <f>SUM(H35:H37)</f>
        <v>0</v>
      </c>
      <c r="I34" s="91"/>
      <c r="J34" s="110"/>
      <c r="K34" s="103"/>
      <c r="L34" s="72"/>
      <c r="M34" s="103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5.75" customHeight="1" x14ac:dyDescent="0.3">
      <c r="A35" s="99" t="s">
        <v>129</v>
      </c>
      <c r="B35" s="102">
        <v>0</v>
      </c>
      <c r="C35" s="102">
        <v>0</v>
      </c>
      <c r="D35" s="108">
        <v>0</v>
      </c>
      <c r="E35" s="102">
        <f t="shared" si="1"/>
        <v>0</v>
      </c>
      <c r="F35" s="109">
        <v>0</v>
      </c>
      <c r="G35" s="102">
        <f t="shared" si="2"/>
        <v>0</v>
      </c>
      <c r="H35" s="107">
        <f t="shared" ref="H35:H62" si="10">C35-F35</f>
        <v>0</v>
      </c>
      <c r="I35" s="111"/>
      <c r="J35" s="110"/>
      <c r="K35" s="103"/>
      <c r="L35" s="72"/>
      <c r="M35" s="103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5.75" customHeight="1" x14ac:dyDescent="0.3">
      <c r="A36" s="99" t="s">
        <v>130</v>
      </c>
      <c r="B36" s="112">
        <v>0</v>
      </c>
      <c r="C36" s="102">
        <v>0</v>
      </c>
      <c r="D36" s="108">
        <v>0</v>
      </c>
      <c r="E36" s="102">
        <f t="shared" si="1"/>
        <v>0</v>
      </c>
      <c r="F36" s="109">
        <v>0</v>
      </c>
      <c r="G36" s="102">
        <f t="shared" si="2"/>
        <v>0</v>
      </c>
      <c r="H36" s="107">
        <f t="shared" si="10"/>
        <v>0</v>
      </c>
      <c r="I36" s="111"/>
      <c r="J36" s="91"/>
      <c r="K36" s="103"/>
      <c r="L36" s="72"/>
      <c r="M36" s="103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spans="1:26" ht="15.75" customHeight="1" x14ac:dyDescent="0.3">
      <c r="A37" s="99" t="s">
        <v>131</v>
      </c>
      <c r="B37" s="111">
        <v>0</v>
      </c>
      <c r="C37" s="102">
        <v>0</v>
      </c>
      <c r="D37" s="108">
        <v>0</v>
      </c>
      <c r="E37" s="102">
        <f t="shared" si="1"/>
        <v>0</v>
      </c>
      <c r="F37" s="109">
        <v>0</v>
      </c>
      <c r="G37" s="102">
        <f t="shared" si="2"/>
        <v>0</v>
      </c>
      <c r="H37" s="107">
        <f t="shared" si="10"/>
        <v>0</v>
      </c>
      <c r="I37" s="91"/>
      <c r="J37" s="91"/>
      <c r="K37" s="103"/>
      <c r="L37" s="72"/>
      <c r="M37" s="103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spans="1:26" ht="15.75" customHeight="1" x14ac:dyDescent="0.3">
      <c r="A38" s="113" t="s">
        <v>132</v>
      </c>
      <c r="B38" s="101">
        <f t="shared" ref="B38:D38" si="11">B39+B40+B41</f>
        <v>4060000</v>
      </c>
      <c r="C38" s="101">
        <f t="shared" si="11"/>
        <v>4060000</v>
      </c>
      <c r="D38" s="104">
        <f t="shared" si="11"/>
        <v>493452.57</v>
      </c>
      <c r="E38" s="114">
        <f t="shared" si="1"/>
        <v>12.154004187192118</v>
      </c>
      <c r="F38" s="104">
        <f>F39+F40+F41</f>
        <v>5016017.3499999996</v>
      </c>
      <c r="G38" s="114">
        <f t="shared" si="2"/>
        <v>123.54722536945812</v>
      </c>
      <c r="H38" s="115">
        <f t="shared" si="10"/>
        <v>-956017.34999999963</v>
      </c>
      <c r="I38" s="91"/>
      <c r="J38" s="91"/>
      <c r="K38" s="103"/>
      <c r="L38" s="72"/>
      <c r="M38" s="103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spans="1:26" ht="15.75" customHeight="1" x14ac:dyDescent="0.3">
      <c r="A39" s="113" t="s">
        <v>133</v>
      </c>
      <c r="B39" s="114">
        <v>0</v>
      </c>
      <c r="C39" s="114">
        <v>0</v>
      </c>
      <c r="D39" s="108">
        <v>0</v>
      </c>
      <c r="E39" s="114">
        <f t="shared" si="1"/>
        <v>0</v>
      </c>
      <c r="F39" s="108">
        <v>0</v>
      </c>
      <c r="G39" s="114">
        <f t="shared" si="2"/>
        <v>0</v>
      </c>
      <c r="H39" s="116">
        <f t="shared" si="10"/>
        <v>0</v>
      </c>
      <c r="I39" s="91"/>
      <c r="J39" s="91"/>
      <c r="K39" s="103"/>
      <c r="L39" s="72"/>
      <c r="M39" s="103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 ht="15.75" customHeight="1" x14ac:dyDescent="0.3">
      <c r="A40" s="113" t="s">
        <v>134</v>
      </c>
      <c r="B40" s="114">
        <v>50000</v>
      </c>
      <c r="C40" s="114">
        <v>50000</v>
      </c>
      <c r="D40" s="108">
        <v>126.27</v>
      </c>
      <c r="E40" s="114">
        <f t="shared" si="1"/>
        <v>0.25253999999999999</v>
      </c>
      <c r="F40" s="109">
        <v>16307.56</v>
      </c>
      <c r="G40" s="114">
        <f t="shared" si="2"/>
        <v>32.615119999999997</v>
      </c>
      <c r="H40" s="116">
        <f t="shared" si="10"/>
        <v>33692.44</v>
      </c>
      <c r="I40" s="91"/>
      <c r="J40" s="91"/>
      <c r="K40" s="103"/>
      <c r="L40" s="72"/>
      <c r="M40" s="103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 ht="15.75" customHeight="1" x14ac:dyDescent="0.3">
      <c r="A41" s="113" t="s">
        <v>135</v>
      </c>
      <c r="B41" s="114">
        <v>4010000</v>
      </c>
      <c r="C41" s="114">
        <v>4010000</v>
      </c>
      <c r="D41" s="108">
        <v>493326.3</v>
      </c>
      <c r="E41" s="114">
        <f t="shared" si="1"/>
        <v>12.302401496259352</v>
      </c>
      <c r="F41" s="109">
        <v>4999709.79</v>
      </c>
      <c r="G41" s="114">
        <f t="shared" si="2"/>
        <v>124.6810421446384</v>
      </c>
      <c r="H41" s="116">
        <f t="shared" si="10"/>
        <v>-989709.79</v>
      </c>
      <c r="I41" s="110"/>
      <c r="J41" s="110"/>
      <c r="K41" s="103"/>
      <c r="L41" s="72"/>
      <c r="M41" s="103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spans="1:26" ht="15.75" customHeight="1" x14ac:dyDescent="0.3">
      <c r="A42" s="117" t="s">
        <v>136</v>
      </c>
      <c r="B42" s="101">
        <f t="shared" ref="B42:D42" si="12">B43+B45+B48+B51</f>
        <v>2608000</v>
      </c>
      <c r="C42" s="101">
        <f t="shared" si="12"/>
        <v>2608000</v>
      </c>
      <c r="D42" s="104">
        <f t="shared" si="12"/>
        <v>833165.64</v>
      </c>
      <c r="E42" s="101">
        <f t="shared" si="1"/>
        <v>31.946535276073618</v>
      </c>
      <c r="F42" s="104">
        <f>F43+F45+F48+F51</f>
        <v>2018341.48</v>
      </c>
      <c r="G42" s="101">
        <f t="shared" si="2"/>
        <v>77.390394171779135</v>
      </c>
      <c r="H42" s="115">
        <f t="shared" si="10"/>
        <v>589658.52</v>
      </c>
      <c r="I42" s="91"/>
      <c r="J42" s="91"/>
      <c r="K42" s="103"/>
      <c r="L42" s="72"/>
      <c r="M42" s="103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spans="1:26" ht="15.75" customHeight="1" x14ac:dyDescent="0.3">
      <c r="A43" s="113" t="s">
        <v>137</v>
      </c>
      <c r="B43" s="101">
        <f t="shared" ref="B43:C43" si="13">B44</f>
        <v>1000</v>
      </c>
      <c r="C43" s="101">
        <f t="shared" si="13"/>
        <v>1000</v>
      </c>
      <c r="D43" s="104">
        <v>0</v>
      </c>
      <c r="E43" s="114">
        <f t="shared" si="1"/>
        <v>0</v>
      </c>
      <c r="F43" s="104">
        <f>F44</f>
        <v>0</v>
      </c>
      <c r="G43" s="114">
        <f t="shared" si="2"/>
        <v>0</v>
      </c>
      <c r="H43" s="116">
        <f t="shared" si="10"/>
        <v>1000</v>
      </c>
      <c r="I43" s="91"/>
      <c r="J43" s="91"/>
      <c r="K43" s="103"/>
      <c r="L43" s="72"/>
      <c r="M43" s="103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spans="1:26" ht="15.75" customHeight="1" x14ac:dyDescent="0.3">
      <c r="A44" s="113" t="s">
        <v>138</v>
      </c>
      <c r="B44" s="114">
        <v>1000</v>
      </c>
      <c r="C44" s="114">
        <v>1000</v>
      </c>
      <c r="D44" s="108">
        <v>0</v>
      </c>
      <c r="E44" s="114">
        <f t="shared" si="1"/>
        <v>0</v>
      </c>
      <c r="F44" s="108">
        <v>0</v>
      </c>
      <c r="G44" s="114">
        <f t="shared" si="2"/>
        <v>0</v>
      </c>
      <c r="H44" s="116">
        <f t="shared" si="10"/>
        <v>1000</v>
      </c>
      <c r="I44" s="91"/>
      <c r="J44" s="91"/>
      <c r="K44" s="103"/>
      <c r="L44" s="72"/>
      <c r="M44" s="103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spans="1:26" ht="15.75" customHeight="1" x14ac:dyDescent="0.3">
      <c r="A45" s="113" t="s">
        <v>139</v>
      </c>
      <c r="B45" s="101">
        <f t="shared" ref="B45:D45" si="14">B46+B47</f>
        <v>2000</v>
      </c>
      <c r="C45" s="101">
        <f t="shared" si="14"/>
        <v>2000</v>
      </c>
      <c r="D45" s="104">
        <f t="shared" si="14"/>
        <v>0</v>
      </c>
      <c r="E45" s="114">
        <f t="shared" si="1"/>
        <v>0</v>
      </c>
      <c r="F45" s="104">
        <f>F46+F47</f>
        <v>0</v>
      </c>
      <c r="G45" s="114">
        <f t="shared" si="2"/>
        <v>0</v>
      </c>
      <c r="H45" s="116">
        <f t="shared" si="10"/>
        <v>2000</v>
      </c>
      <c r="I45" s="91"/>
      <c r="J45" s="91"/>
      <c r="K45" s="103"/>
      <c r="L45" s="72"/>
      <c r="M45" s="103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spans="1:26" ht="15.75" customHeight="1" x14ac:dyDescent="0.3">
      <c r="A46" s="113" t="s">
        <v>140</v>
      </c>
      <c r="B46" s="114">
        <v>1000</v>
      </c>
      <c r="C46" s="114">
        <v>1000</v>
      </c>
      <c r="D46" s="108">
        <v>0</v>
      </c>
      <c r="E46" s="114">
        <f t="shared" si="1"/>
        <v>0</v>
      </c>
      <c r="F46" s="108">
        <v>0</v>
      </c>
      <c r="G46" s="114">
        <f t="shared" si="2"/>
        <v>0</v>
      </c>
      <c r="H46" s="116">
        <f t="shared" si="10"/>
        <v>1000</v>
      </c>
      <c r="I46" s="91"/>
      <c r="J46" s="91"/>
      <c r="K46" s="103"/>
      <c r="L46" s="72"/>
      <c r="M46" s="103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spans="1:26" ht="15.75" customHeight="1" x14ac:dyDescent="0.3">
      <c r="A47" s="113" t="s">
        <v>141</v>
      </c>
      <c r="B47" s="114">
        <v>1000</v>
      </c>
      <c r="C47" s="114">
        <v>1000</v>
      </c>
      <c r="D47" s="108">
        <v>0</v>
      </c>
      <c r="E47" s="114">
        <f t="shared" si="1"/>
        <v>0</v>
      </c>
      <c r="F47" s="108">
        <v>0</v>
      </c>
      <c r="G47" s="114">
        <f t="shared" si="2"/>
        <v>0</v>
      </c>
      <c r="H47" s="116">
        <f t="shared" si="10"/>
        <v>1000</v>
      </c>
      <c r="I47" s="91"/>
      <c r="J47" s="111"/>
      <c r="K47" s="103"/>
      <c r="L47" s="72"/>
      <c r="M47" s="103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spans="1:26" ht="15.75" customHeight="1" x14ac:dyDescent="0.3">
      <c r="A48" s="113" t="s">
        <v>142</v>
      </c>
      <c r="B48" s="101">
        <f t="shared" ref="B48:D48" si="15">B49+B50</f>
        <v>0</v>
      </c>
      <c r="C48" s="101">
        <f t="shared" si="15"/>
        <v>0</v>
      </c>
      <c r="D48" s="104">
        <f t="shared" si="15"/>
        <v>0</v>
      </c>
      <c r="E48" s="114">
        <f t="shared" si="1"/>
        <v>0</v>
      </c>
      <c r="F48" s="104">
        <f>F49+F50</f>
        <v>0</v>
      </c>
      <c r="G48" s="114">
        <f t="shared" si="2"/>
        <v>0</v>
      </c>
      <c r="H48" s="116">
        <f t="shared" si="10"/>
        <v>0</v>
      </c>
      <c r="I48" s="91"/>
      <c r="J48" s="111"/>
      <c r="K48" s="103"/>
      <c r="L48" s="72"/>
      <c r="M48" s="103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spans="1:26" ht="15.75" customHeight="1" x14ac:dyDescent="0.3">
      <c r="A49" s="113" t="s">
        <v>129</v>
      </c>
      <c r="B49" s="114">
        <f>0</f>
        <v>0</v>
      </c>
      <c r="C49" s="114">
        <v>0</v>
      </c>
      <c r="D49" s="108">
        <v>0</v>
      </c>
      <c r="E49" s="114">
        <f t="shared" si="1"/>
        <v>0</v>
      </c>
      <c r="F49" s="108">
        <v>0</v>
      </c>
      <c r="G49" s="114">
        <f t="shared" si="2"/>
        <v>0</v>
      </c>
      <c r="H49" s="116">
        <f t="shared" si="10"/>
        <v>0</v>
      </c>
      <c r="I49" s="91"/>
      <c r="J49" s="91"/>
      <c r="K49" s="103"/>
      <c r="L49" s="72"/>
      <c r="M49" s="103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spans="1:26" ht="15.75" customHeight="1" x14ac:dyDescent="0.3">
      <c r="A50" s="113" t="s">
        <v>130</v>
      </c>
      <c r="B50" s="114">
        <v>0</v>
      </c>
      <c r="C50" s="114">
        <v>0</v>
      </c>
      <c r="D50" s="108">
        <v>0</v>
      </c>
      <c r="E50" s="114">
        <f t="shared" si="1"/>
        <v>0</v>
      </c>
      <c r="F50" s="108">
        <v>0</v>
      </c>
      <c r="G50" s="114">
        <f t="shared" si="2"/>
        <v>0</v>
      </c>
      <c r="H50" s="116">
        <f t="shared" si="10"/>
        <v>0</v>
      </c>
      <c r="I50" s="91"/>
      <c r="J50" s="91"/>
      <c r="K50" s="103"/>
      <c r="L50" s="72"/>
      <c r="M50" s="103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spans="1:26" ht="15.75" customHeight="1" x14ac:dyDescent="0.3">
      <c r="A51" s="113" t="s">
        <v>143</v>
      </c>
      <c r="B51" s="101">
        <f t="shared" ref="B51:D51" si="16">B52</f>
        <v>2605000</v>
      </c>
      <c r="C51" s="101">
        <f t="shared" si="16"/>
        <v>2605000</v>
      </c>
      <c r="D51" s="101">
        <f t="shared" si="16"/>
        <v>833165.64</v>
      </c>
      <c r="E51" s="114">
        <f t="shared" si="1"/>
        <v>31.983325911708256</v>
      </c>
      <c r="F51" s="104">
        <f>F52</f>
        <v>2018341.48</v>
      </c>
      <c r="G51" s="114">
        <f t="shared" si="2"/>
        <v>77.47951938579655</v>
      </c>
      <c r="H51" s="116">
        <f t="shared" si="10"/>
        <v>586658.52</v>
      </c>
      <c r="I51" s="91"/>
      <c r="J51" s="91"/>
      <c r="K51" s="103"/>
      <c r="L51" s="72"/>
      <c r="M51" s="103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spans="1:26" ht="15.75" customHeight="1" x14ac:dyDescent="0.3">
      <c r="A52" s="113" t="s">
        <v>144</v>
      </c>
      <c r="B52" s="114">
        <v>2605000</v>
      </c>
      <c r="C52" s="114">
        <v>2605000</v>
      </c>
      <c r="D52" s="108">
        <v>833165.64</v>
      </c>
      <c r="E52" s="114">
        <f t="shared" si="1"/>
        <v>31.983325911708256</v>
      </c>
      <c r="F52" s="109">
        <v>2018341.48</v>
      </c>
      <c r="G52" s="114">
        <f t="shared" si="2"/>
        <v>77.47951938579655</v>
      </c>
      <c r="H52" s="116">
        <f t="shared" si="10"/>
        <v>586658.52</v>
      </c>
      <c r="I52" s="91"/>
      <c r="J52" s="111"/>
      <c r="K52" s="103"/>
      <c r="L52" s="72"/>
      <c r="M52" s="103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spans="1:26" ht="15.75" customHeight="1" x14ac:dyDescent="0.3">
      <c r="A53" s="117" t="s">
        <v>145</v>
      </c>
      <c r="B53" s="101">
        <v>0</v>
      </c>
      <c r="C53" s="101">
        <v>0</v>
      </c>
      <c r="D53" s="104">
        <v>290264.88</v>
      </c>
      <c r="E53" s="101">
        <f t="shared" si="1"/>
        <v>0</v>
      </c>
      <c r="F53" s="101">
        <v>645104.55000000005</v>
      </c>
      <c r="G53" s="101">
        <f t="shared" si="2"/>
        <v>0</v>
      </c>
      <c r="H53" s="115">
        <f t="shared" si="10"/>
        <v>-645104.55000000005</v>
      </c>
      <c r="I53" s="91"/>
      <c r="J53" s="91"/>
      <c r="K53" s="103"/>
      <c r="L53" s="72"/>
      <c r="M53" s="103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spans="1:26" ht="15.75" customHeight="1" x14ac:dyDescent="0.3">
      <c r="A54" s="117" t="s">
        <v>146</v>
      </c>
      <c r="B54" s="101">
        <f t="shared" ref="B54:D54" si="17">B20+B53</f>
        <v>78300000</v>
      </c>
      <c r="C54" s="101">
        <f t="shared" si="17"/>
        <v>78300000</v>
      </c>
      <c r="D54" s="104">
        <f t="shared" si="17"/>
        <v>14333623.330000002</v>
      </c>
      <c r="E54" s="101">
        <f t="shared" si="1"/>
        <v>18.306032349936146</v>
      </c>
      <c r="F54" s="104">
        <f>F20+F53</f>
        <v>77103056.829999998</v>
      </c>
      <c r="G54" s="101">
        <f t="shared" si="2"/>
        <v>98.471336947637283</v>
      </c>
      <c r="H54" s="115">
        <f t="shared" si="10"/>
        <v>1196943.1700000018</v>
      </c>
      <c r="I54" s="91"/>
      <c r="J54" s="91"/>
      <c r="K54" s="103"/>
      <c r="L54" s="72"/>
      <c r="M54" s="103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spans="1:26" ht="15.75" customHeight="1" x14ac:dyDescent="0.3">
      <c r="A55" s="117" t="s">
        <v>147</v>
      </c>
      <c r="B55" s="101">
        <f t="shared" ref="B55:D55" si="18">B56+B59</f>
        <v>0</v>
      </c>
      <c r="C55" s="101">
        <f t="shared" si="18"/>
        <v>0</v>
      </c>
      <c r="D55" s="104">
        <f t="shared" si="18"/>
        <v>0</v>
      </c>
      <c r="E55" s="101">
        <f t="shared" si="1"/>
        <v>0</v>
      </c>
      <c r="F55" s="104">
        <f>F56+F59</f>
        <v>0</v>
      </c>
      <c r="G55" s="101">
        <f t="shared" si="2"/>
        <v>0</v>
      </c>
      <c r="H55" s="115">
        <f t="shared" si="10"/>
        <v>0</v>
      </c>
      <c r="I55" s="91"/>
      <c r="J55" s="91"/>
      <c r="K55" s="103"/>
      <c r="L55" s="72"/>
      <c r="M55" s="103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spans="1:26" ht="15.75" customHeight="1" x14ac:dyDescent="0.3">
      <c r="A56" s="113" t="s">
        <v>148</v>
      </c>
      <c r="B56" s="101">
        <f t="shared" ref="B56:D56" si="19">B57+B58</f>
        <v>0</v>
      </c>
      <c r="C56" s="101">
        <f t="shared" si="19"/>
        <v>0</v>
      </c>
      <c r="D56" s="104">
        <f t="shared" si="19"/>
        <v>0</v>
      </c>
      <c r="E56" s="114">
        <f t="shared" si="1"/>
        <v>0</v>
      </c>
      <c r="F56" s="104">
        <f>F57+F58</f>
        <v>0</v>
      </c>
      <c r="G56" s="114">
        <f t="shared" si="2"/>
        <v>0</v>
      </c>
      <c r="H56" s="116">
        <f t="shared" si="10"/>
        <v>0</v>
      </c>
      <c r="I56" s="91"/>
      <c r="J56" s="91"/>
      <c r="K56" s="103"/>
      <c r="L56" s="72"/>
      <c r="M56" s="103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spans="1:26" ht="15.75" customHeight="1" x14ac:dyDescent="0.3">
      <c r="A57" s="113" t="s">
        <v>149</v>
      </c>
      <c r="B57" s="114">
        <v>0</v>
      </c>
      <c r="C57" s="114">
        <v>0</v>
      </c>
      <c r="D57" s="109">
        <f t="shared" ref="D57:D58" si="20">F57</f>
        <v>0</v>
      </c>
      <c r="E57" s="114">
        <f t="shared" si="1"/>
        <v>0</v>
      </c>
      <c r="F57" s="108">
        <v>0</v>
      </c>
      <c r="G57" s="114">
        <f t="shared" si="2"/>
        <v>0</v>
      </c>
      <c r="H57" s="116">
        <f t="shared" si="10"/>
        <v>0</v>
      </c>
      <c r="I57" s="91"/>
      <c r="J57" s="91"/>
      <c r="K57" s="103"/>
      <c r="L57" s="72"/>
      <c r="M57" s="103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spans="1:26" ht="15.75" customHeight="1" x14ac:dyDescent="0.3">
      <c r="A58" s="113" t="s">
        <v>150</v>
      </c>
      <c r="B58" s="114">
        <v>0</v>
      </c>
      <c r="C58" s="114">
        <v>0</v>
      </c>
      <c r="D58" s="109">
        <f t="shared" si="20"/>
        <v>0</v>
      </c>
      <c r="E58" s="114">
        <f t="shared" si="1"/>
        <v>0</v>
      </c>
      <c r="F58" s="108">
        <v>0</v>
      </c>
      <c r="G58" s="114">
        <f t="shared" si="2"/>
        <v>0</v>
      </c>
      <c r="H58" s="116">
        <f t="shared" si="10"/>
        <v>0</v>
      </c>
      <c r="I58" s="91"/>
      <c r="J58" s="91"/>
      <c r="K58" s="103"/>
      <c r="L58" s="72"/>
      <c r="M58" s="103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spans="1:26" ht="15.75" customHeight="1" x14ac:dyDescent="0.3">
      <c r="A59" s="113" t="s">
        <v>151</v>
      </c>
      <c r="B59" s="101">
        <f t="shared" ref="B59:D59" si="21">B60+B61</f>
        <v>0</v>
      </c>
      <c r="C59" s="101">
        <f t="shared" si="21"/>
        <v>0</v>
      </c>
      <c r="D59" s="104">
        <f t="shared" si="21"/>
        <v>0</v>
      </c>
      <c r="E59" s="114">
        <f t="shared" si="1"/>
        <v>0</v>
      </c>
      <c r="F59" s="104">
        <f>F60+F61</f>
        <v>0</v>
      </c>
      <c r="G59" s="114">
        <f t="shared" si="2"/>
        <v>0</v>
      </c>
      <c r="H59" s="116">
        <f t="shared" si="10"/>
        <v>0</v>
      </c>
      <c r="I59" s="91"/>
      <c r="J59" s="91"/>
      <c r="K59" s="103"/>
      <c r="L59" s="72"/>
      <c r="M59" s="103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spans="1:26" ht="15.75" customHeight="1" x14ac:dyDescent="0.3">
      <c r="A60" s="113" t="s">
        <v>149</v>
      </c>
      <c r="B60" s="114">
        <v>0</v>
      </c>
      <c r="C60" s="114">
        <v>0</v>
      </c>
      <c r="D60" s="109">
        <f t="shared" ref="D60:D61" si="22">F60</f>
        <v>0</v>
      </c>
      <c r="E60" s="114">
        <f t="shared" si="1"/>
        <v>0</v>
      </c>
      <c r="F60" s="108">
        <v>0</v>
      </c>
      <c r="G60" s="114">
        <f t="shared" si="2"/>
        <v>0</v>
      </c>
      <c r="H60" s="116">
        <f t="shared" si="10"/>
        <v>0</v>
      </c>
      <c r="I60" s="91"/>
      <c r="J60" s="91"/>
      <c r="K60" s="103"/>
      <c r="L60" s="72"/>
      <c r="M60" s="103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spans="1:26" ht="15.75" customHeight="1" x14ac:dyDescent="0.3">
      <c r="A61" s="113" t="s">
        <v>150</v>
      </c>
      <c r="B61" s="114">
        <v>0</v>
      </c>
      <c r="C61" s="114">
        <v>0</v>
      </c>
      <c r="D61" s="109">
        <f t="shared" si="22"/>
        <v>0</v>
      </c>
      <c r="E61" s="114">
        <f t="shared" si="1"/>
        <v>0</v>
      </c>
      <c r="F61" s="108">
        <v>0</v>
      </c>
      <c r="G61" s="114">
        <f t="shared" si="2"/>
        <v>0</v>
      </c>
      <c r="H61" s="116">
        <f t="shared" si="10"/>
        <v>0</v>
      </c>
      <c r="I61" s="91"/>
      <c r="J61" s="110"/>
      <c r="K61" s="103"/>
      <c r="L61" s="72"/>
      <c r="M61" s="103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spans="1:26" ht="15.75" customHeight="1" x14ac:dyDescent="0.3">
      <c r="A62" s="118" t="s">
        <v>152</v>
      </c>
      <c r="B62" s="119">
        <f t="shared" ref="B62:D62" si="23">B54+B55</f>
        <v>78300000</v>
      </c>
      <c r="C62" s="120">
        <f t="shared" si="23"/>
        <v>78300000</v>
      </c>
      <c r="D62" s="119">
        <f t="shared" si="23"/>
        <v>14333623.330000002</v>
      </c>
      <c r="E62" s="119">
        <f>D62/C62*100</f>
        <v>18.306032349936146</v>
      </c>
      <c r="F62" s="121">
        <f>F54+F55</f>
        <v>77103056.829999998</v>
      </c>
      <c r="G62" s="121">
        <f>F62/C62*100</f>
        <v>98.471336947637283</v>
      </c>
      <c r="H62" s="119">
        <f t="shared" si="10"/>
        <v>1196943.1700000018</v>
      </c>
      <c r="I62" s="91"/>
      <c r="J62" s="110"/>
      <c r="K62" s="103"/>
      <c r="L62" s="72"/>
      <c r="M62" s="103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spans="1:26" ht="15.75" customHeight="1" x14ac:dyDescent="0.3">
      <c r="A63" s="122" t="s">
        <v>153</v>
      </c>
      <c r="B63" s="123" t="s">
        <v>154</v>
      </c>
      <c r="C63" s="124"/>
      <c r="D63" s="125"/>
      <c r="E63" s="126"/>
      <c r="F63" s="127">
        <v>0</v>
      </c>
      <c r="G63" s="125"/>
      <c r="H63" s="125"/>
      <c r="I63" s="128" t="s">
        <v>154</v>
      </c>
      <c r="J63" s="91"/>
      <c r="K63" s="103"/>
      <c r="L63" s="72"/>
      <c r="M63" s="103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spans="1:26" ht="15.75" customHeight="1" x14ac:dyDescent="0.3">
      <c r="A64" s="122" t="s">
        <v>155</v>
      </c>
      <c r="B64" s="119">
        <f t="shared" ref="B64:D64" si="24">B62</f>
        <v>78300000</v>
      </c>
      <c r="C64" s="120">
        <f t="shared" si="24"/>
        <v>78300000</v>
      </c>
      <c r="D64" s="119">
        <f t="shared" si="24"/>
        <v>14333623.330000002</v>
      </c>
      <c r="E64" s="104">
        <f>D64/C64*100</f>
        <v>18.306032349936146</v>
      </c>
      <c r="F64" s="119">
        <f>F62</f>
        <v>77103056.829999998</v>
      </c>
      <c r="G64" s="121">
        <f>F64/C64*100</f>
        <v>98.471336947637283</v>
      </c>
      <c r="H64" s="119">
        <f>C64-F64</f>
        <v>1196943.1700000018</v>
      </c>
      <c r="I64" s="129" t="s">
        <v>154</v>
      </c>
      <c r="J64" s="129"/>
      <c r="K64" s="103"/>
      <c r="L64" s="72"/>
      <c r="M64" s="103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spans="1:26" ht="15.75" customHeight="1" x14ac:dyDescent="0.3">
      <c r="A65" s="130" t="s">
        <v>156</v>
      </c>
      <c r="B65" s="131" t="s">
        <v>154</v>
      </c>
      <c r="C65" s="120">
        <f>C66+C67</f>
        <v>0</v>
      </c>
      <c r="D65" s="123" t="s">
        <v>154</v>
      </c>
      <c r="E65" s="126"/>
      <c r="F65" s="127">
        <f>F66+F67</f>
        <v>2500000</v>
      </c>
      <c r="G65" s="125"/>
      <c r="H65" s="125"/>
      <c r="I65" s="128" t="s">
        <v>154</v>
      </c>
      <c r="J65" s="91"/>
      <c r="K65" s="103"/>
      <c r="L65" s="72"/>
      <c r="M65" s="103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spans="1:26" ht="15.75" customHeight="1" x14ac:dyDescent="0.3">
      <c r="A66" s="132" t="s">
        <v>157</v>
      </c>
      <c r="B66" s="131" t="s">
        <v>154</v>
      </c>
      <c r="C66" s="133">
        <v>0</v>
      </c>
      <c r="D66" s="123"/>
      <c r="E66" s="123"/>
      <c r="F66" s="134">
        <v>0</v>
      </c>
      <c r="G66" s="123"/>
      <c r="H66" s="135"/>
      <c r="I66" s="91"/>
      <c r="J66" s="91"/>
      <c r="K66" s="103"/>
      <c r="L66" s="72"/>
      <c r="M66" s="103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spans="1:26" ht="15.75" customHeight="1" x14ac:dyDescent="0.3">
      <c r="A67" s="136" t="s">
        <v>158</v>
      </c>
      <c r="B67" s="131" t="s">
        <v>154</v>
      </c>
      <c r="C67" s="134">
        <v>0</v>
      </c>
      <c r="D67" s="123"/>
      <c r="E67" s="123"/>
      <c r="F67" s="137">
        <v>2500000</v>
      </c>
      <c r="G67" s="123"/>
      <c r="H67" s="135"/>
      <c r="I67" s="91"/>
      <c r="J67" s="91"/>
      <c r="K67" s="103"/>
      <c r="L67" s="72"/>
      <c r="M67" s="103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spans="1:26" ht="15.75" customHeight="1" x14ac:dyDescent="0.3">
      <c r="A68" s="138"/>
      <c r="B68" s="139"/>
      <c r="C68" s="140"/>
      <c r="D68" s="141"/>
      <c r="E68" s="140"/>
      <c r="F68" s="140" t="s">
        <v>159</v>
      </c>
      <c r="G68" s="142"/>
      <c r="H68" s="143"/>
      <c r="I68" s="91"/>
      <c r="J68" s="91"/>
      <c r="K68" s="103"/>
      <c r="L68" s="72"/>
      <c r="M68" s="103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spans="1:26" ht="15.75" customHeight="1" x14ac:dyDescent="0.3">
      <c r="A69" s="138"/>
      <c r="B69" s="139"/>
      <c r="C69" s="140"/>
      <c r="D69" s="141"/>
      <c r="E69" s="140"/>
      <c r="F69" s="140"/>
      <c r="G69" s="142"/>
      <c r="H69" s="143"/>
      <c r="I69" s="91"/>
      <c r="J69" s="91"/>
      <c r="K69" s="109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spans="1:26" ht="15.75" customHeight="1" x14ac:dyDescent="0.3">
      <c r="A70" s="138"/>
      <c r="B70" s="139"/>
      <c r="C70" s="140"/>
      <c r="D70" s="141"/>
      <c r="E70" s="140"/>
      <c r="F70" s="140"/>
      <c r="G70" s="142"/>
      <c r="H70" s="143"/>
      <c r="I70" s="91"/>
      <c r="J70" s="91"/>
      <c r="K70" s="109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spans="1:26" ht="15.75" customHeight="1" x14ac:dyDescent="0.3">
      <c r="A71" s="144"/>
      <c r="B71" s="145"/>
      <c r="C71" s="145"/>
      <c r="D71" s="109"/>
      <c r="E71" s="109"/>
      <c r="F71" s="109"/>
      <c r="G71" s="111"/>
      <c r="H71" s="111"/>
      <c r="I71" s="111"/>
      <c r="J71" s="111"/>
      <c r="K71" s="109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ht="15.75" customHeight="1" x14ac:dyDescent="0.3">
      <c r="A72" s="146" t="s">
        <v>91</v>
      </c>
      <c r="B72" s="146"/>
      <c r="C72" s="147"/>
      <c r="D72" s="148"/>
      <c r="E72" s="147"/>
      <c r="F72" s="149" t="s">
        <v>92</v>
      </c>
      <c r="G72" s="55"/>
      <c r="H72" s="55"/>
      <c r="I72" s="150"/>
      <c r="J72" s="150"/>
      <c r="K72" s="128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spans="1:26" ht="15.75" customHeight="1" x14ac:dyDescent="0.3">
      <c r="A73" s="146" t="s">
        <v>93</v>
      </c>
      <c r="B73" s="146"/>
      <c r="C73" s="147"/>
      <c r="D73" s="148"/>
      <c r="E73" s="147"/>
      <c r="F73" s="149" t="s">
        <v>94</v>
      </c>
      <c r="G73" s="55"/>
      <c r="H73" s="55"/>
      <c r="I73" s="150"/>
      <c r="J73" s="150"/>
      <c r="K73" s="128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spans="1:26" ht="15.75" customHeight="1" x14ac:dyDescent="0.3">
      <c r="A74" s="146" t="s">
        <v>95</v>
      </c>
      <c r="B74" s="146"/>
      <c r="C74" s="147"/>
      <c r="D74" s="148"/>
      <c r="E74" s="147"/>
      <c r="F74" s="149" t="s">
        <v>95</v>
      </c>
      <c r="G74" s="55"/>
      <c r="H74" s="55"/>
      <c r="I74" s="150"/>
      <c r="J74" s="150"/>
      <c r="K74" s="128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spans="1:26" ht="15.75" customHeight="1" x14ac:dyDescent="0.3">
      <c r="A75" s="146" t="s">
        <v>96</v>
      </c>
      <c r="B75" s="146"/>
      <c r="C75" s="147"/>
      <c r="D75" s="148"/>
      <c r="E75" s="147"/>
      <c r="F75" s="147"/>
      <c r="G75" s="111"/>
      <c r="H75" s="111"/>
      <c r="I75" s="111"/>
      <c r="J75" s="91"/>
      <c r="K75" s="128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spans="1:26" ht="15.75" customHeight="1" x14ac:dyDescent="0.3">
      <c r="A76" s="146"/>
      <c r="B76" s="146"/>
      <c r="C76" s="147"/>
      <c r="D76" s="148"/>
      <c r="E76" s="147"/>
      <c r="F76" s="147"/>
      <c r="G76" s="111"/>
      <c r="H76" s="111"/>
      <c r="I76" s="111"/>
      <c r="J76" s="91"/>
      <c r="K76" s="128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spans="1:26" ht="15.75" customHeight="1" x14ac:dyDescent="0.3">
      <c r="A77" s="146"/>
      <c r="B77" s="146"/>
      <c r="C77" s="147"/>
      <c r="D77" s="148"/>
      <c r="E77" s="147"/>
      <c r="F77" s="147"/>
      <c r="G77" s="111"/>
      <c r="H77" s="111"/>
      <c r="I77" s="111"/>
      <c r="J77" s="91"/>
      <c r="K77" s="128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spans="1:26" ht="15.75" customHeight="1" x14ac:dyDescent="0.3">
      <c r="A78" s="146"/>
      <c r="B78" s="146"/>
      <c r="C78" s="147"/>
      <c r="D78" s="148"/>
      <c r="E78" s="147"/>
      <c r="F78" s="147"/>
      <c r="G78" s="111"/>
      <c r="H78" s="111"/>
      <c r="I78" s="111"/>
      <c r="J78" s="91"/>
      <c r="K78" s="128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spans="1:26" ht="15.75" customHeight="1" x14ac:dyDescent="0.3">
      <c r="A79" s="146"/>
      <c r="B79" s="146"/>
      <c r="C79" s="147"/>
      <c r="D79" s="148"/>
      <c r="E79" s="147"/>
      <c r="F79" s="151"/>
      <c r="G79" s="55"/>
      <c r="H79" s="55"/>
      <c r="I79" s="111"/>
      <c r="J79" s="91"/>
      <c r="K79" s="128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spans="1:26" ht="15.75" customHeight="1" x14ac:dyDescent="0.3">
      <c r="A80" s="146" t="s">
        <v>97</v>
      </c>
      <c r="B80" s="146"/>
      <c r="C80" s="147"/>
      <c r="D80" s="148"/>
      <c r="E80" s="147"/>
      <c r="F80" s="149" t="s">
        <v>98</v>
      </c>
      <c r="G80" s="55"/>
      <c r="H80" s="55"/>
      <c r="I80" s="150"/>
      <c r="J80" s="91"/>
      <c r="K80" s="128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spans="1:26" ht="15.75" customHeight="1" x14ac:dyDescent="0.3">
      <c r="A81" s="146" t="s">
        <v>99</v>
      </c>
      <c r="B81" s="146"/>
      <c r="C81" s="147"/>
      <c r="D81" s="148"/>
      <c r="E81" s="147"/>
      <c r="F81" s="149" t="s">
        <v>100</v>
      </c>
      <c r="G81" s="55"/>
      <c r="H81" s="55"/>
      <c r="I81" s="150"/>
      <c r="J81" s="91"/>
      <c r="K81" s="128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spans="1:26" ht="15.75" customHeight="1" x14ac:dyDescent="0.3">
      <c r="A82" s="79"/>
      <c r="B82" s="129"/>
      <c r="C82" s="152"/>
      <c r="D82" s="128"/>
      <c r="E82" s="152"/>
      <c r="F82" s="152"/>
      <c r="G82" s="111"/>
      <c r="H82" s="91"/>
      <c r="I82" s="91"/>
      <c r="J82" s="91"/>
      <c r="K82" s="128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spans="1:26" ht="15.75" customHeight="1" x14ac:dyDescent="0.3">
      <c r="A83" s="79"/>
      <c r="B83" s="129"/>
      <c r="C83" s="152"/>
      <c r="D83" s="128"/>
      <c r="E83" s="152"/>
      <c r="F83" s="152"/>
      <c r="G83" s="111"/>
      <c r="H83" s="91"/>
      <c r="I83" s="91"/>
      <c r="J83" s="91"/>
      <c r="K83" s="128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spans="1:26" ht="15.75" customHeight="1" x14ac:dyDescent="0.3">
      <c r="A84" s="79"/>
      <c r="B84" s="129"/>
      <c r="C84" s="152"/>
      <c r="D84" s="128"/>
      <c r="E84" s="152"/>
      <c r="F84" s="152"/>
      <c r="G84" s="111"/>
      <c r="H84" s="91"/>
      <c r="I84" s="91"/>
      <c r="J84" s="91"/>
      <c r="K84" s="128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spans="1:26" ht="15.75" customHeight="1" x14ac:dyDescent="0.3">
      <c r="A85" s="79"/>
      <c r="B85" s="129"/>
      <c r="C85" s="152"/>
      <c r="D85" s="128"/>
      <c r="E85" s="152"/>
      <c r="F85" s="152"/>
      <c r="G85" s="111"/>
      <c r="H85" s="91"/>
      <c r="I85" s="91"/>
      <c r="J85" s="91"/>
      <c r="K85" s="128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spans="1:26" ht="15.75" customHeight="1" x14ac:dyDescent="0.3">
      <c r="A86" s="79"/>
      <c r="B86" s="129"/>
      <c r="C86" s="152"/>
      <c r="D86" s="128"/>
      <c r="E86" s="152"/>
      <c r="F86" s="152"/>
      <c r="G86" s="111"/>
      <c r="H86" s="91"/>
      <c r="I86" s="91"/>
      <c r="J86" s="91"/>
      <c r="K86" s="128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spans="1:26" ht="15.75" customHeight="1" x14ac:dyDescent="0.3">
      <c r="A87" s="79"/>
      <c r="B87" s="129"/>
      <c r="C87" s="152"/>
      <c r="D87" s="128"/>
      <c r="E87" s="152"/>
      <c r="F87" s="152"/>
      <c r="G87" s="111"/>
      <c r="H87" s="91"/>
      <c r="I87" s="91"/>
      <c r="J87" s="91"/>
      <c r="K87" s="128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spans="1:26" ht="15.75" customHeight="1" x14ac:dyDescent="0.3">
      <c r="A88" s="79"/>
      <c r="B88" s="129"/>
      <c r="C88" s="152"/>
      <c r="D88" s="128"/>
      <c r="E88" s="152"/>
      <c r="F88" s="152"/>
      <c r="G88" s="111"/>
      <c r="H88" s="91"/>
      <c r="I88" s="91"/>
      <c r="J88" s="91"/>
      <c r="K88" s="128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spans="1:26" ht="15.75" customHeight="1" x14ac:dyDescent="0.3">
      <c r="A89" s="79"/>
      <c r="B89" s="129"/>
      <c r="C89" s="152"/>
      <c r="D89" s="128"/>
      <c r="E89" s="152"/>
      <c r="F89" s="152"/>
      <c r="G89" s="111"/>
      <c r="H89" s="91"/>
      <c r="I89" s="91"/>
      <c r="J89" s="91"/>
      <c r="K89" s="128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spans="1:26" ht="15.75" customHeight="1" x14ac:dyDescent="0.3">
      <c r="A90" s="79"/>
      <c r="B90" s="129"/>
      <c r="C90" s="152"/>
      <c r="D90" s="128"/>
      <c r="E90" s="152"/>
      <c r="F90" s="152"/>
      <c r="G90" s="111"/>
      <c r="H90" s="91"/>
      <c r="I90" s="91"/>
      <c r="J90" s="91"/>
      <c r="K90" s="128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spans="1:26" ht="15.75" customHeight="1" x14ac:dyDescent="0.3">
      <c r="A91" s="79"/>
      <c r="B91" s="129"/>
      <c r="C91" s="152"/>
      <c r="D91" s="128"/>
      <c r="E91" s="152"/>
      <c r="F91" s="152"/>
      <c r="G91" s="111"/>
      <c r="H91" s="91"/>
      <c r="I91" s="91"/>
      <c r="J91" s="91"/>
      <c r="K91" s="128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spans="1:26" ht="15.75" customHeight="1" x14ac:dyDescent="0.3">
      <c r="A92" s="79"/>
      <c r="B92" s="129"/>
      <c r="C92" s="152"/>
      <c r="D92" s="128"/>
      <c r="E92" s="152"/>
      <c r="F92" s="152"/>
      <c r="G92" s="111"/>
      <c r="H92" s="91"/>
      <c r="I92" s="91"/>
      <c r="J92" s="91"/>
      <c r="K92" s="128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spans="1:26" ht="15.75" customHeight="1" x14ac:dyDescent="0.3">
      <c r="A93" s="79"/>
      <c r="B93" s="129"/>
      <c r="C93" s="152"/>
      <c r="D93" s="128"/>
      <c r="E93" s="152"/>
      <c r="F93" s="152"/>
      <c r="G93" s="111"/>
      <c r="H93" s="91"/>
      <c r="I93" s="91"/>
      <c r="J93" s="91"/>
      <c r="K93" s="128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spans="1:26" ht="15.75" customHeight="1" x14ac:dyDescent="0.3">
      <c r="A94" s="79"/>
      <c r="B94" s="129"/>
      <c r="C94" s="152"/>
      <c r="D94" s="128"/>
      <c r="E94" s="152"/>
      <c r="F94" s="152"/>
      <c r="G94" s="111"/>
      <c r="H94" s="91"/>
      <c r="I94" s="91"/>
      <c r="J94" s="91"/>
      <c r="K94" s="128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spans="1:26" ht="15.75" customHeight="1" x14ac:dyDescent="0.3">
      <c r="A95" s="79"/>
      <c r="B95" s="129"/>
      <c r="C95" s="152"/>
      <c r="D95" s="128"/>
      <c r="E95" s="152"/>
      <c r="F95" s="152"/>
      <c r="G95" s="111"/>
      <c r="H95" s="91"/>
      <c r="I95" s="91"/>
      <c r="J95" s="91"/>
      <c r="K95" s="128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spans="1:26" ht="15.75" customHeight="1" x14ac:dyDescent="0.3">
      <c r="A96" s="79"/>
      <c r="B96" s="129"/>
      <c r="C96" s="152"/>
      <c r="D96" s="128"/>
      <c r="E96" s="152"/>
      <c r="F96" s="152"/>
      <c r="G96" s="111"/>
      <c r="H96" s="91"/>
      <c r="I96" s="91"/>
      <c r="J96" s="91"/>
      <c r="K96" s="128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spans="1:26" ht="15.75" customHeight="1" x14ac:dyDescent="0.3">
      <c r="A97" s="78"/>
      <c r="B97" s="78"/>
      <c r="C97" s="78"/>
      <c r="D97" s="78"/>
      <c r="E97" s="78"/>
      <c r="F97" s="78"/>
      <c r="G97" s="78"/>
      <c r="H97" s="78"/>
      <c r="I97" s="71"/>
      <c r="J97" s="91"/>
      <c r="K97" s="128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spans="1:26" ht="15.75" customHeight="1" x14ac:dyDescent="0.3">
      <c r="A98" s="73" t="s">
        <v>0</v>
      </c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spans="1:26" ht="15.75" customHeight="1" x14ac:dyDescent="0.3">
      <c r="A99" s="73" t="s">
        <v>1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spans="1:26" ht="15.75" customHeight="1" x14ac:dyDescent="0.3">
      <c r="A100" s="75"/>
      <c r="B100" s="75"/>
      <c r="C100" s="75"/>
      <c r="D100" s="75"/>
      <c r="E100" s="75"/>
      <c r="F100" s="75"/>
      <c r="G100" s="75"/>
      <c r="H100" s="75"/>
      <c r="I100" s="75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spans="1:26" ht="15.75" customHeight="1" x14ac:dyDescent="0.3">
      <c r="A101" s="75"/>
      <c r="B101" s="75"/>
      <c r="C101" s="75"/>
      <c r="D101" s="75"/>
      <c r="E101" s="75"/>
      <c r="F101" s="75"/>
      <c r="G101" s="75"/>
      <c r="H101" s="75"/>
      <c r="I101" s="75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spans="1:26" ht="15.75" customHeight="1" x14ac:dyDescent="0.25">
      <c r="A102" s="70" t="s">
        <v>101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 spans="1:26" ht="15.75" customHeight="1" x14ac:dyDescent="0.25">
      <c r="A103" s="76" t="s">
        <v>102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 spans="1:26" ht="15.75" customHeight="1" x14ac:dyDescent="0.25">
      <c r="A104" s="70" t="s">
        <v>103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 spans="1:26" ht="15.75" customHeight="1" x14ac:dyDescent="0.25">
      <c r="A105" s="70" t="s">
        <v>4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 spans="1:26" ht="15.75" customHeight="1" x14ac:dyDescent="0.3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spans="1:26" ht="15.75" customHeight="1" x14ac:dyDescent="0.3">
      <c r="A107" s="79" t="s">
        <v>160</v>
      </c>
      <c r="B107" s="72"/>
      <c r="C107" s="72"/>
      <c r="D107" s="72"/>
      <c r="E107" s="72"/>
      <c r="F107" s="72"/>
      <c r="G107" s="72"/>
      <c r="H107" s="80"/>
      <c r="I107" s="78"/>
      <c r="J107" s="78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spans="1:26" ht="15.75" customHeight="1" x14ac:dyDescent="0.3">
      <c r="A108" s="154"/>
      <c r="B108" s="82" t="s">
        <v>161</v>
      </c>
      <c r="C108" s="83"/>
      <c r="D108" s="83"/>
      <c r="E108" s="83"/>
      <c r="F108" s="83"/>
      <c r="G108" s="83"/>
      <c r="H108" s="83"/>
      <c r="I108" s="83"/>
      <c r="J108" s="83"/>
      <c r="K108" s="84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spans="1:26" ht="15.75" customHeight="1" x14ac:dyDescent="0.25">
      <c r="A109" s="155"/>
      <c r="B109" s="86" t="s">
        <v>9</v>
      </c>
      <c r="C109" s="87" t="s">
        <v>9</v>
      </c>
      <c r="D109" s="88" t="s">
        <v>10</v>
      </c>
      <c r="E109" s="90"/>
      <c r="F109" s="87"/>
      <c r="G109" s="88" t="s">
        <v>11</v>
      </c>
      <c r="H109" s="90"/>
      <c r="I109" s="87"/>
      <c r="J109" s="156" t="s">
        <v>162</v>
      </c>
      <c r="K109" s="157" t="s">
        <v>7</v>
      </c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spans="1:26" ht="15.75" customHeight="1" x14ac:dyDescent="0.25">
      <c r="A110" s="158" t="s">
        <v>163</v>
      </c>
      <c r="B110" s="86" t="s">
        <v>13</v>
      </c>
      <c r="C110" s="87" t="s">
        <v>14</v>
      </c>
      <c r="D110" s="159" t="s">
        <v>15</v>
      </c>
      <c r="E110" s="159" t="s">
        <v>16</v>
      </c>
      <c r="F110" s="87" t="s">
        <v>19</v>
      </c>
      <c r="G110" s="160" t="s">
        <v>15</v>
      </c>
      <c r="H110" s="159" t="s">
        <v>164</v>
      </c>
      <c r="I110" s="87" t="s">
        <v>19</v>
      </c>
      <c r="J110" s="156" t="s">
        <v>165</v>
      </c>
      <c r="K110" s="161" t="s">
        <v>12</v>
      </c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spans="1:26" ht="15.75" customHeight="1" x14ac:dyDescent="0.25">
      <c r="A111" s="158"/>
      <c r="B111" s="86"/>
      <c r="C111" s="87"/>
      <c r="D111" s="87"/>
      <c r="E111" s="87"/>
      <c r="F111" s="87"/>
      <c r="G111" s="86"/>
      <c r="H111" s="87"/>
      <c r="I111" s="87"/>
      <c r="J111" s="156" t="s">
        <v>166</v>
      </c>
      <c r="K111" s="161" t="s">
        <v>20</v>
      </c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spans="1:26" ht="15.75" customHeight="1" x14ac:dyDescent="0.25">
      <c r="A112" s="162"/>
      <c r="B112" s="163" t="s">
        <v>167</v>
      </c>
      <c r="C112" s="95" t="s">
        <v>168</v>
      </c>
      <c r="D112" s="95" t="s">
        <v>154</v>
      </c>
      <c r="E112" s="95" t="s">
        <v>27</v>
      </c>
      <c r="F112" s="95" t="s">
        <v>169</v>
      </c>
      <c r="G112" s="163" t="s">
        <v>154</v>
      </c>
      <c r="H112" s="95" t="s">
        <v>170</v>
      </c>
      <c r="I112" s="95" t="s">
        <v>171</v>
      </c>
      <c r="J112" s="164" t="s">
        <v>172</v>
      </c>
      <c r="K112" s="165" t="s">
        <v>173</v>
      </c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spans="1:26" ht="15.75" customHeight="1" x14ac:dyDescent="0.25">
      <c r="A113" s="166" t="s">
        <v>163</v>
      </c>
      <c r="B113" s="167" t="s">
        <v>113</v>
      </c>
      <c r="C113" s="167" t="s">
        <v>113</v>
      </c>
      <c r="D113" s="167" t="s">
        <v>113</v>
      </c>
      <c r="E113" s="167" t="s">
        <v>113</v>
      </c>
      <c r="F113" s="167" t="s">
        <v>113</v>
      </c>
      <c r="G113" s="167" t="s">
        <v>113</v>
      </c>
      <c r="H113" s="167" t="s">
        <v>113</v>
      </c>
      <c r="I113" s="167" t="s">
        <v>113</v>
      </c>
      <c r="J113" s="168" t="s">
        <v>113</v>
      </c>
      <c r="K113" s="168" t="s">
        <v>113</v>
      </c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spans="1:26" ht="15.75" customHeight="1" x14ac:dyDescent="0.3">
      <c r="A114" s="97" t="s">
        <v>174</v>
      </c>
      <c r="B114" s="100">
        <f t="shared" ref="B114:K114" si="25">B115+B119+B123</f>
        <v>63859000</v>
      </c>
      <c r="C114" s="100">
        <f t="shared" si="25"/>
        <v>78318394.310000002</v>
      </c>
      <c r="D114" s="100">
        <f t="shared" si="25"/>
        <v>11312679.4</v>
      </c>
      <c r="E114" s="106">
        <f t="shared" si="25"/>
        <v>74307038</v>
      </c>
      <c r="F114" s="100">
        <f t="shared" si="25"/>
        <v>4011356.3099999968</v>
      </c>
      <c r="G114" s="100">
        <f t="shared" si="25"/>
        <v>13455350.200000001</v>
      </c>
      <c r="H114" s="100">
        <f t="shared" si="25"/>
        <v>64034124.570000008</v>
      </c>
      <c r="I114" s="100">
        <f t="shared" si="25"/>
        <v>11126646.749999998</v>
      </c>
      <c r="J114" s="100">
        <f t="shared" si="25"/>
        <v>63058971.280000001</v>
      </c>
      <c r="K114" s="100">
        <f t="shared" si="25"/>
        <v>10272913.430000002</v>
      </c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spans="1:26" ht="15.75" customHeight="1" x14ac:dyDescent="0.3">
      <c r="A115" s="97" t="s">
        <v>175</v>
      </c>
      <c r="B115" s="100">
        <f t="shared" ref="B115:K115" si="26">B116+B117+B118</f>
        <v>53031000</v>
      </c>
      <c r="C115" s="100">
        <f t="shared" si="26"/>
        <v>64948300</v>
      </c>
      <c r="D115" s="100">
        <f t="shared" si="26"/>
        <v>10503608.960000001</v>
      </c>
      <c r="E115" s="106">
        <f t="shared" si="26"/>
        <v>63982700.910000004</v>
      </c>
      <c r="F115" s="100">
        <f t="shared" si="26"/>
        <v>965599.08999999613</v>
      </c>
      <c r="G115" s="100">
        <f t="shared" si="26"/>
        <v>11307572.370000001</v>
      </c>
      <c r="H115" s="100">
        <f t="shared" si="26"/>
        <v>56872306.900000006</v>
      </c>
      <c r="I115" s="100">
        <f t="shared" si="26"/>
        <v>8075993.0999999978</v>
      </c>
      <c r="J115" s="100">
        <f t="shared" si="26"/>
        <v>56231393.450000003</v>
      </c>
      <c r="K115" s="100">
        <f t="shared" si="26"/>
        <v>7110394.0100000016</v>
      </c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spans="1:26" ht="15.75" customHeight="1" x14ac:dyDescent="0.3">
      <c r="A116" s="99" t="s">
        <v>176</v>
      </c>
      <c r="B116" s="114">
        <v>22709000</v>
      </c>
      <c r="C116" s="114">
        <v>23621500</v>
      </c>
      <c r="D116" s="102">
        <v>4906586.6900000004</v>
      </c>
      <c r="E116" s="107">
        <v>23450433.390000001</v>
      </c>
      <c r="F116" s="102">
        <f t="shared" ref="F116:F118" si="27">C116-E116</f>
        <v>171066.6099999994</v>
      </c>
      <c r="G116" s="102">
        <v>4906586.6900000004</v>
      </c>
      <c r="H116" s="107">
        <v>23450433.390000001</v>
      </c>
      <c r="I116" s="102">
        <f t="shared" ref="I116:I118" si="28">C116-H116</f>
        <v>171066.6099999994</v>
      </c>
      <c r="J116" s="107">
        <v>23378608.739999998</v>
      </c>
      <c r="K116" s="102">
        <f t="shared" ref="K116:K118" si="29">E116-H116</f>
        <v>0</v>
      </c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spans="1:26" ht="15.75" customHeight="1" x14ac:dyDescent="0.3">
      <c r="A117" s="99" t="s">
        <v>177</v>
      </c>
      <c r="B117" s="114">
        <v>10000</v>
      </c>
      <c r="C117" s="114">
        <v>0</v>
      </c>
      <c r="D117" s="102">
        <f>E117</f>
        <v>0</v>
      </c>
      <c r="E117" s="107">
        <v>0</v>
      </c>
      <c r="F117" s="102">
        <f t="shared" si="27"/>
        <v>0</v>
      </c>
      <c r="G117" s="102">
        <f>H117</f>
        <v>0</v>
      </c>
      <c r="H117" s="107">
        <v>0</v>
      </c>
      <c r="I117" s="102">
        <f t="shared" si="28"/>
        <v>0</v>
      </c>
      <c r="J117" s="107">
        <v>0</v>
      </c>
      <c r="K117" s="102">
        <f t="shared" si="29"/>
        <v>0</v>
      </c>
      <c r="L117" s="103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spans="1:26" ht="15.75" customHeight="1" x14ac:dyDescent="0.3">
      <c r="A118" s="99" t="s">
        <v>178</v>
      </c>
      <c r="B118" s="114">
        <v>30312000</v>
      </c>
      <c r="C118" s="114">
        <v>41326800</v>
      </c>
      <c r="D118" s="102">
        <v>5597022.2699999996</v>
      </c>
      <c r="E118" s="102">
        <v>40532267.520000003</v>
      </c>
      <c r="F118" s="102">
        <f t="shared" si="27"/>
        <v>794532.47999999672</v>
      </c>
      <c r="G118" s="102">
        <v>6400985.6799999997</v>
      </c>
      <c r="H118" s="102">
        <v>33421873.510000002</v>
      </c>
      <c r="I118" s="102">
        <f t="shared" si="28"/>
        <v>7904926.4899999984</v>
      </c>
      <c r="J118" s="102">
        <v>32852784.710000001</v>
      </c>
      <c r="K118" s="102">
        <f t="shared" si="29"/>
        <v>7110394.0100000016</v>
      </c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spans="1:26" ht="15.75" customHeight="1" x14ac:dyDescent="0.3">
      <c r="A119" s="97" t="s">
        <v>179</v>
      </c>
      <c r="B119" s="101">
        <f t="shared" ref="B119:K119" si="30">B120+B121+B122</f>
        <v>10045000</v>
      </c>
      <c r="C119" s="101">
        <f t="shared" si="30"/>
        <v>13370094.310000001</v>
      </c>
      <c r="D119" s="101">
        <f t="shared" si="30"/>
        <v>809070.44</v>
      </c>
      <c r="E119" s="101">
        <f t="shared" si="30"/>
        <v>10324337.09</v>
      </c>
      <c r="F119" s="101">
        <f t="shared" si="30"/>
        <v>3045757.2200000007</v>
      </c>
      <c r="G119" s="101">
        <f t="shared" si="30"/>
        <v>2147777.83</v>
      </c>
      <c r="H119" s="101">
        <f t="shared" si="30"/>
        <v>7161817.6699999999</v>
      </c>
      <c r="I119" s="101">
        <f t="shared" si="30"/>
        <v>3050653.65</v>
      </c>
      <c r="J119" s="101">
        <f t="shared" si="30"/>
        <v>6827577.8300000001</v>
      </c>
      <c r="K119" s="101">
        <f t="shared" si="30"/>
        <v>3162519.42</v>
      </c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spans="1:26" ht="15.75" customHeight="1" x14ac:dyDescent="0.3">
      <c r="A120" s="99" t="s">
        <v>180</v>
      </c>
      <c r="B120" s="114">
        <v>10040000</v>
      </c>
      <c r="C120" s="114">
        <v>13370094.310000001</v>
      </c>
      <c r="D120" s="102">
        <v>809070.44</v>
      </c>
      <c r="E120" s="107">
        <v>10324337.09</v>
      </c>
      <c r="F120" s="102">
        <f t="shared" ref="F120:F124" si="31">C120-E120</f>
        <v>3045757.2200000007</v>
      </c>
      <c r="G120" s="102">
        <v>2147777.83</v>
      </c>
      <c r="H120" s="102">
        <v>7161817.6699999999</v>
      </c>
      <c r="I120" s="102">
        <v>3050653.65</v>
      </c>
      <c r="J120" s="109">
        <v>6827577.8300000001</v>
      </c>
      <c r="K120" s="102">
        <f t="shared" ref="K120:K124" si="32">E120-H120</f>
        <v>3162519.42</v>
      </c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spans="1:26" ht="15.75" customHeight="1" x14ac:dyDescent="0.3">
      <c r="A121" s="99" t="s">
        <v>181</v>
      </c>
      <c r="B121" s="114">
        <v>0</v>
      </c>
      <c r="C121" s="114">
        <v>0</v>
      </c>
      <c r="D121" s="102">
        <f t="shared" ref="D121:D123" si="33">E121</f>
        <v>0</v>
      </c>
      <c r="E121" s="107">
        <v>0</v>
      </c>
      <c r="F121" s="102">
        <f t="shared" si="31"/>
        <v>0</v>
      </c>
      <c r="G121" s="102">
        <f t="shared" ref="G121:G123" si="34">H121</f>
        <v>0</v>
      </c>
      <c r="H121" s="102">
        <v>0</v>
      </c>
      <c r="I121" s="102">
        <f>C121-H121</f>
        <v>0</v>
      </c>
      <c r="J121" s="109">
        <v>0</v>
      </c>
      <c r="K121" s="102">
        <f t="shared" si="32"/>
        <v>0</v>
      </c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spans="1:26" ht="15.75" customHeight="1" x14ac:dyDescent="0.3">
      <c r="A122" s="99" t="s">
        <v>182</v>
      </c>
      <c r="B122" s="114">
        <v>5000</v>
      </c>
      <c r="C122" s="114">
        <v>0</v>
      </c>
      <c r="D122" s="102">
        <f t="shared" si="33"/>
        <v>0</v>
      </c>
      <c r="E122" s="109">
        <v>0</v>
      </c>
      <c r="F122" s="102">
        <f t="shared" si="31"/>
        <v>0</v>
      </c>
      <c r="G122" s="102">
        <f t="shared" si="34"/>
        <v>0</v>
      </c>
      <c r="H122" s="109">
        <v>0</v>
      </c>
      <c r="I122" s="102">
        <v>0</v>
      </c>
      <c r="J122" s="109">
        <v>0</v>
      </c>
      <c r="K122" s="102">
        <f t="shared" si="32"/>
        <v>0</v>
      </c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spans="1:26" ht="15.75" customHeight="1" x14ac:dyDescent="0.3">
      <c r="A123" s="97" t="s">
        <v>183</v>
      </c>
      <c r="B123" s="101">
        <v>783000</v>
      </c>
      <c r="C123" s="101">
        <v>0</v>
      </c>
      <c r="D123" s="100">
        <f t="shared" si="33"/>
        <v>0</v>
      </c>
      <c r="E123" s="106">
        <v>0</v>
      </c>
      <c r="F123" s="100">
        <f t="shared" si="31"/>
        <v>0</v>
      </c>
      <c r="G123" s="100">
        <f t="shared" si="34"/>
        <v>0</v>
      </c>
      <c r="H123" s="100">
        <v>0</v>
      </c>
      <c r="I123" s="100">
        <f t="shared" ref="I123:I124" si="35">C123-H123</f>
        <v>0</v>
      </c>
      <c r="J123" s="100">
        <v>0</v>
      </c>
      <c r="K123" s="100">
        <f t="shared" si="32"/>
        <v>0</v>
      </c>
      <c r="L123" s="103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spans="1:26" ht="15.75" customHeight="1" x14ac:dyDescent="0.3">
      <c r="A124" s="169" t="s">
        <v>184</v>
      </c>
      <c r="B124" s="170">
        <v>14441000</v>
      </c>
      <c r="C124" s="101">
        <v>3917000</v>
      </c>
      <c r="D124" s="100">
        <v>674169.42</v>
      </c>
      <c r="E124" s="100">
        <v>2146244.9</v>
      </c>
      <c r="F124" s="100">
        <f t="shared" si="31"/>
        <v>1770755.1</v>
      </c>
      <c r="G124" s="100">
        <v>674169.42</v>
      </c>
      <c r="H124" s="106">
        <v>2146244.9</v>
      </c>
      <c r="I124" s="100">
        <f t="shared" si="35"/>
        <v>1770755.1</v>
      </c>
      <c r="J124" s="105">
        <v>1979453.67</v>
      </c>
      <c r="K124" s="100">
        <f t="shared" si="32"/>
        <v>0</v>
      </c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spans="1:26" ht="15.75" customHeight="1" x14ac:dyDescent="0.3">
      <c r="A125" s="171" t="s">
        <v>185</v>
      </c>
      <c r="B125" s="119">
        <f t="shared" ref="B125:K125" si="36">B114+B124</f>
        <v>78300000</v>
      </c>
      <c r="C125" s="172">
        <f t="shared" si="36"/>
        <v>82235394.310000002</v>
      </c>
      <c r="D125" s="172">
        <f t="shared" si="36"/>
        <v>11986848.82</v>
      </c>
      <c r="E125" s="172">
        <f t="shared" si="36"/>
        <v>76453282.900000006</v>
      </c>
      <c r="F125" s="172">
        <f t="shared" si="36"/>
        <v>5782111.4099999964</v>
      </c>
      <c r="G125" s="172">
        <f t="shared" si="36"/>
        <v>14129519.620000001</v>
      </c>
      <c r="H125" s="172">
        <f t="shared" si="36"/>
        <v>66180369.470000006</v>
      </c>
      <c r="I125" s="172">
        <f t="shared" si="36"/>
        <v>12897401.849999998</v>
      </c>
      <c r="J125" s="172">
        <f t="shared" si="36"/>
        <v>65038424.950000003</v>
      </c>
      <c r="K125" s="172">
        <f t="shared" si="36"/>
        <v>10272913.430000002</v>
      </c>
      <c r="L125" s="103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spans="1:26" ht="15.75" customHeight="1" x14ac:dyDescent="0.3">
      <c r="A126" s="173" t="s">
        <v>186</v>
      </c>
      <c r="B126" s="101">
        <f t="shared" ref="B126:E126" si="37">B127+B130</f>
        <v>0</v>
      </c>
      <c r="C126" s="100">
        <f t="shared" si="37"/>
        <v>0</v>
      </c>
      <c r="D126" s="100">
        <f t="shared" si="37"/>
        <v>0</v>
      </c>
      <c r="E126" s="100">
        <f t="shared" si="37"/>
        <v>0</v>
      </c>
      <c r="F126" s="100">
        <f>C126-E126</f>
        <v>0</v>
      </c>
      <c r="G126" s="100">
        <f t="shared" ref="G126:H126" si="38">G127+G130</f>
        <v>0</v>
      </c>
      <c r="H126" s="100">
        <f t="shared" si="38"/>
        <v>0</v>
      </c>
      <c r="I126" s="100">
        <f>C126-H126</f>
        <v>0</v>
      </c>
      <c r="J126" s="105">
        <f t="shared" ref="J126:K126" si="39">J127+J130</f>
        <v>0</v>
      </c>
      <c r="K126" s="100">
        <f t="shared" si="39"/>
        <v>0</v>
      </c>
      <c r="L126" s="103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spans="1:26" ht="15.75" customHeight="1" x14ac:dyDescent="0.3">
      <c r="A127" s="173" t="s">
        <v>187</v>
      </c>
      <c r="B127" s="101">
        <f t="shared" ref="B127:K127" si="40">B128+B129</f>
        <v>0</v>
      </c>
      <c r="C127" s="100">
        <f t="shared" si="40"/>
        <v>0</v>
      </c>
      <c r="D127" s="100">
        <f t="shared" si="40"/>
        <v>0</v>
      </c>
      <c r="E127" s="100">
        <f t="shared" si="40"/>
        <v>0</v>
      </c>
      <c r="F127" s="100">
        <f t="shared" si="40"/>
        <v>0</v>
      </c>
      <c r="G127" s="100">
        <f t="shared" si="40"/>
        <v>0</v>
      </c>
      <c r="H127" s="100">
        <f t="shared" si="40"/>
        <v>0</v>
      </c>
      <c r="I127" s="100">
        <f t="shared" si="40"/>
        <v>0</v>
      </c>
      <c r="J127" s="100">
        <f t="shared" si="40"/>
        <v>0</v>
      </c>
      <c r="K127" s="100">
        <f t="shared" si="40"/>
        <v>0</v>
      </c>
      <c r="L127" s="103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spans="1:26" ht="15.75" customHeight="1" x14ac:dyDescent="0.3">
      <c r="A128" s="174" t="s">
        <v>188</v>
      </c>
      <c r="B128" s="114">
        <v>0</v>
      </c>
      <c r="C128" s="114">
        <v>0</v>
      </c>
      <c r="D128" s="102">
        <f t="shared" ref="D128:D129" si="41">E128</f>
        <v>0</v>
      </c>
      <c r="E128" s="102">
        <v>0</v>
      </c>
      <c r="F128" s="102">
        <f t="shared" ref="F128:F129" si="42">C128-E128</f>
        <v>0</v>
      </c>
      <c r="G128" s="102">
        <f t="shared" ref="G128:G129" si="43">H128</f>
        <v>0</v>
      </c>
      <c r="H128" s="102">
        <v>0</v>
      </c>
      <c r="I128" s="102">
        <f t="shared" ref="I128:I129" si="44">C128-H128</f>
        <v>0</v>
      </c>
      <c r="J128" s="109">
        <v>0</v>
      </c>
      <c r="K128" s="102">
        <f t="shared" ref="K128:K129" si="45">E128-H128</f>
        <v>0</v>
      </c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spans="1:26" ht="15.75" customHeight="1" x14ac:dyDescent="0.3">
      <c r="A129" s="174" t="s">
        <v>189</v>
      </c>
      <c r="B129" s="114">
        <v>0</v>
      </c>
      <c r="C129" s="114">
        <v>0</v>
      </c>
      <c r="D129" s="102">
        <f t="shared" si="41"/>
        <v>0</v>
      </c>
      <c r="E129" s="102">
        <v>0</v>
      </c>
      <c r="F129" s="102">
        <f t="shared" si="42"/>
        <v>0</v>
      </c>
      <c r="G129" s="102">
        <f t="shared" si="43"/>
        <v>0</v>
      </c>
      <c r="H129" s="102">
        <v>0</v>
      </c>
      <c r="I129" s="102">
        <f t="shared" si="44"/>
        <v>0</v>
      </c>
      <c r="J129" s="102">
        <v>0</v>
      </c>
      <c r="K129" s="102">
        <f t="shared" si="45"/>
        <v>0</v>
      </c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spans="1:26" ht="15.75" customHeight="1" x14ac:dyDescent="0.3">
      <c r="A130" s="173" t="s">
        <v>190</v>
      </c>
      <c r="B130" s="101">
        <f t="shared" ref="B130:K130" si="46">B131+B132</f>
        <v>0</v>
      </c>
      <c r="C130" s="100">
        <f t="shared" si="46"/>
        <v>0</v>
      </c>
      <c r="D130" s="100">
        <f t="shared" si="46"/>
        <v>0</v>
      </c>
      <c r="E130" s="100">
        <f t="shared" si="46"/>
        <v>0</v>
      </c>
      <c r="F130" s="100">
        <f t="shared" si="46"/>
        <v>0</v>
      </c>
      <c r="G130" s="100">
        <f t="shared" si="46"/>
        <v>0</v>
      </c>
      <c r="H130" s="100">
        <f t="shared" si="46"/>
        <v>0</v>
      </c>
      <c r="I130" s="100">
        <f t="shared" si="46"/>
        <v>0</v>
      </c>
      <c r="J130" s="100">
        <f t="shared" si="46"/>
        <v>0</v>
      </c>
      <c r="K130" s="100">
        <f t="shared" si="46"/>
        <v>0</v>
      </c>
      <c r="L130" s="175"/>
      <c r="M130" s="175"/>
      <c r="N130" s="175"/>
      <c r="O130" s="175"/>
      <c r="P130" s="175"/>
      <c r="Q130" s="175"/>
      <c r="R130" s="175"/>
      <c r="S130" s="175"/>
      <c r="T130" s="175"/>
      <c r="U130" s="175"/>
      <c r="V130" s="175"/>
      <c r="W130" s="175"/>
      <c r="X130" s="175"/>
      <c r="Y130" s="175"/>
      <c r="Z130" s="175"/>
    </row>
    <row r="131" spans="1:26" ht="15.75" customHeight="1" x14ac:dyDescent="0.3">
      <c r="A131" s="174" t="s">
        <v>188</v>
      </c>
      <c r="B131" s="114">
        <v>0</v>
      </c>
      <c r="C131" s="114">
        <v>0</v>
      </c>
      <c r="D131" s="102">
        <f t="shared" ref="D131:D132" si="47">E131</f>
        <v>0</v>
      </c>
      <c r="E131" s="102">
        <v>0</v>
      </c>
      <c r="F131" s="102">
        <f t="shared" ref="F131:F133" si="48">C131-E131</f>
        <v>0</v>
      </c>
      <c r="G131" s="102">
        <f t="shared" ref="G131:G132" si="49">H131</f>
        <v>0</v>
      </c>
      <c r="H131" s="102">
        <v>0</v>
      </c>
      <c r="I131" s="102">
        <f t="shared" ref="I131:I133" si="50">C131-H131</f>
        <v>0</v>
      </c>
      <c r="J131" s="109">
        <v>0</v>
      </c>
      <c r="K131" s="102">
        <f t="shared" ref="K131:K132" si="51">E131-H131</f>
        <v>0</v>
      </c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spans="1:26" ht="15.75" customHeight="1" x14ac:dyDescent="0.3">
      <c r="A132" s="174" t="s">
        <v>189</v>
      </c>
      <c r="B132" s="176">
        <v>0</v>
      </c>
      <c r="C132" s="114">
        <v>0</v>
      </c>
      <c r="D132" s="102">
        <f t="shared" si="47"/>
        <v>0</v>
      </c>
      <c r="E132" s="177">
        <v>0</v>
      </c>
      <c r="F132" s="102">
        <f t="shared" si="48"/>
        <v>0</v>
      </c>
      <c r="G132" s="102">
        <f t="shared" si="49"/>
        <v>0</v>
      </c>
      <c r="H132" s="177">
        <v>0</v>
      </c>
      <c r="I132" s="102">
        <f t="shared" si="50"/>
        <v>0</v>
      </c>
      <c r="J132" s="178">
        <v>0</v>
      </c>
      <c r="K132" s="102">
        <f t="shared" si="51"/>
        <v>0</v>
      </c>
      <c r="L132" s="103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spans="1:26" ht="15.75" customHeight="1" x14ac:dyDescent="0.3">
      <c r="A133" s="179" t="s">
        <v>191</v>
      </c>
      <c r="B133" s="172">
        <f t="shared" ref="B133:E133" si="52">B125+B126</f>
        <v>78300000</v>
      </c>
      <c r="C133" s="172">
        <f t="shared" si="52"/>
        <v>82235394.310000002</v>
      </c>
      <c r="D133" s="172">
        <f t="shared" si="52"/>
        <v>11986848.82</v>
      </c>
      <c r="E133" s="172">
        <f t="shared" si="52"/>
        <v>76453282.900000006</v>
      </c>
      <c r="F133" s="172">
        <f t="shared" si="48"/>
        <v>5782111.4099999964</v>
      </c>
      <c r="G133" s="172">
        <f t="shared" ref="G133:H133" si="53">G125+G126</f>
        <v>14129519.620000001</v>
      </c>
      <c r="H133" s="172">
        <f t="shared" si="53"/>
        <v>66180369.470000006</v>
      </c>
      <c r="I133" s="172">
        <f t="shared" si="50"/>
        <v>16055024.839999996</v>
      </c>
      <c r="J133" s="180">
        <f t="shared" ref="J133:K133" si="54">J125+J126</f>
        <v>65038424.950000003</v>
      </c>
      <c r="K133" s="172">
        <f t="shared" si="54"/>
        <v>10272913.430000002</v>
      </c>
      <c r="L133" s="103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spans="1:26" ht="15.75" customHeight="1" x14ac:dyDescent="0.3">
      <c r="A134" s="179" t="s">
        <v>192</v>
      </c>
      <c r="B134" s="181" t="s">
        <v>154</v>
      </c>
      <c r="C134" s="181" t="s">
        <v>154</v>
      </c>
      <c r="D134" s="181" t="s">
        <v>154</v>
      </c>
      <c r="E134" s="181" t="s">
        <v>154</v>
      </c>
      <c r="F134" s="182"/>
      <c r="G134" s="181" t="s">
        <v>154</v>
      </c>
      <c r="H134" s="172">
        <f>F64-H133</f>
        <v>10922687.359999992</v>
      </c>
      <c r="I134" s="182"/>
      <c r="J134" s="183" t="s">
        <v>154</v>
      </c>
      <c r="K134" s="181" t="s">
        <v>154</v>
      </c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spans="1:26" ht="15.75" customHeight="1" x14ac:dyDescent="0.3">
      <c r="A135" s="179" t="s">
        <v>193</v>
      </c>
      <c r="B135" s="172">
        <f t="shared" ref="B135:E135" si="55">B133</f>
        <v>78300000</v>
      </c>
      <c r="C135" s="172">
        <f t="shared" si="55"/>
        <v>82235394.310000002</v>
      </c>
      <c r="D135" s="172">
        <f t="shared" si="55"/>
        <v>11986848.82</v>
      </c>
      <c r="E135" s="172">
        <f t="shared" si="55"/>
        <v>76453282.900000006</v>
      </c>
      <c r="F135" s="182"/>
      <c r="G135" s="172">
        <f>G133</f>
        <v>14129519.620000001</v>
      </c>
      <c r="H135" s="172">
        <f>H133+H134</f>
        <v>77103056.829999998</v>
      </c>
      <c r="I135" s="182"/>
      <c r="J135" s="180">
        <f t="shared" ref="J135:K135" si="56">J133</f>
        <v>65038424.950000003</v>
      </c>
      <c r="K135" s="172">
        <f t="shared" si="56"/>
        <v>10272913.430000002</v>
      </c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spans="1:26" ht="15.75" customHeight="1" x14ac:dyDescent="0.3">
      <c r="A136" s="118" t="s">
        <v>194</v>
      </c>
      <c r="B136" s="121">
        <v>0</v>
      </c>
      <c r="C136" s="121">
        <v>0</v>
      </c>
      <c r="D136" s="184">
        <v>0</v>
      </c>
      <c r="E136" s="121">
        <v>0</v>
      </c>
      <c r="F136" s="121">
        <f>C136-E136</f>
        <v>0</v>
      </c>
      <c r="G136" s="184">
        <v>0</v>
      </c>
      <c r="H136" s="121">
        <v>0</v>
      </c>
      <c r="I136" s="121">
        <f>C136-H136</f>
        <v>0</v>
      </c>
      <c r="J136" s="121">
        <v>0</v>
      </c>
      <c r="K136" s="121">
        <v>0</v>
      </c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</row>
    <row r="137" spans="1:26" ht="15.75" customHeight="1" x14ac:dyDescent="0.3">
      <c r="A137" s="103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</row>
    <row r="138" spans="1:26" ht="15.75" customHeight="1" x14ac:dyDescent="0.3">
      <c r="A138" s="72"/>
      <c r="B138" s="91"/>
      <c r="C138" s="111"/>
      <c r="D138" s="111"/>
      <c r="E138" s="111"/>
      <c r="F138" s="111"/>
      <c r="G138" s="111"/>
      <c r="H138" s="111"/>
      <c r="I138" s="111"/>
      <c r="J138" s="111"/>
      <c r="K138" s="91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spans="1:26" ht="15.75" customHeight="1" x14ac:dyDescent="0.3">
      <c r="A139" s="72"/>
      <c r="B139" s="91"/>
      <c r="C139" s="111"/>
      <c r="D139" s="91"/>
      <c r="E139" s="91"/>
      <c r="F139" s="91"/>
      <c r="G139" s="91"/>
      <c r="H139" s="91"/>
      <c r="I139" s="91"/>
      <c r="J139" s="91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spans="1:26" ht="15.75" customHeight="1" x14ac:dyDescent="0.3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spans="1:26" ht="15.75" customHeight="1" x14ac:dyDescent="0.3">
      <c r="A141" s="186" t="s">
        <v>91</v>
      </c>
      <c r="B141" s="55"/>
      <c r="C141" s="55"/>
      <c r="D141" s="148"/>
      <c r="E141" s="147"/>
      <c r="F141" s="147"/>
      <c r="G141" s="149" t="s">
        <v>92</v>
      </c>
      <c r="H141" s="55"/>
      <c r="I141" s="55"/>
      <c r="J141" s="55"/>
      <c r="K141" s="55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spans="1:26" ht="15.75" customHeight="1" x14ac:dyDescent="0.3">
      <c r="A142" s="186" t="s">
        <v>93</v>
      </c>
      <c r="B142" s="55"/>
      <c r="C142" s="55"/>
      <c r="D142" s="148"/>
      <c r="E142" s="147"/>
      <c r="F142" s="147"/>
      <c r="G142" s="149" t="s">
        <v>94</v>
      </c>
      <c r="H142" s="55"/>
      <c r="I142" s="55"/>
      <c r="J142" s="55"/>
      <c r="K142" s="55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spans="1:26" ht="15.75" customHeight="1" x14ac:dyDescent="0.3">
      <c r="A143" s="186" t="s">
        <v>95</v>
      </c>
      <c r="B143" s="55"/>
      <c r="C143" s="55"/>
      <c r="D143" s="148"/>
      <c r="E143" s="147"/>
      <c r="F143" s="147"/>
      <c r="G143" s="149" t="s">
        <v>95</v>
      </c>
      <c r="H143" s="55"/>
      <c r="I143" s="55"/>
      <c r="J143" s="55"/>
      <c r="K143" s="55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spans="1:26" ht="15.75" customHeight="1" x14ac:dyDescent="0.3">
      <c r="A144" s="186" t="s">
        <v>96</v>
      </c>
      <c r="B144" s="55"/>
      <c r="C144" s="55"/>
      <c r="D144" s="148"/>
      <c r="E144" s="147"/>
      <c r="F144" s="147"/>
      <c r="G144" s="187"/>
      <c r="H144" s="55"/>
      <c r="I144" s="55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spans="1:26" ht="15.75" customHeight="1" x14ac:dyDescent="0.3">
      <c r="A145" s="146"/>
      <c r="B145" s="146"/>
      <c r="C145" s="147"/>
      <c r="D145" s="148"/>
      <c r="E145" s="147"/>
      <c r="F145" s="147"/>
      <c r="G145" s="187"/>
      <c r="H145" s="55"/>
      <c r="I145" s="55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spans="1:26" ht="15.75" customHeight="1" x14ac:dyDescent="0.3">
      <c r="A146" s="146"/>
      <c r="B146" s="146"/>
      <c r="C146" s="147"/>
      <c r="D146" s="148"/>
      <c r="E146" s="147"/>
      <c r="F146" s="147"/>
      <c r="G146" s="187"/>
      <c r="H146" s="55"/>
      <c r="I146" s="55"/>
      <c r="J146" s="72"/>
      <c r="K146" s="103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spans="1:26" ht="15.75" customHeight="1" x14ac:dyDescent="0.3">
      <c r="A147" s="186" t="s">
        <v>97</v>
      </c>
      <c r="B147" s="55"/>
      <c r="C147" s="55"/>
      <c r="D147" s="148"/>
      <c r="E147" s="147"/>
      <c r="F147" s="147"/>
      <c r="G147" s="149" t="s">
        <v>98</v>
      </c>
      <c r="H147" s="55"/>
      <c r="I147" s="55"/>
      <c r="J147" s="55"/>
      <c r="K147" s="55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spans="1:26" ht="15.75" customHeight="1" x14ac:dyDescent="0.3">
      <c r="A148" s="186" t="s">
        <v>99</v>
      </c>
      <c r="B148" s="55"/>
      <c r="C148" s="55"/>
      <c r="D148" s="148"/>
      <c r="E148" s="147"/>
      <c r="F148" s="147"/>
      <c r="G148" s="149" t="s">
        <v>100</v>
      </c>
      <c r="H148" s="55"/>
      <c r="I148" s="55"/>
      <c r="J148" s="55"/>
      <c r="K148" s="55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spans="1:26" ht="15.75" customHeight="1" x14ac:dyDescent="0.3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spans="1:26" ht="15.75" customHeight="1" x14ac:dyDescent="0.3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spans="1:26" ht="15.75" customHeight="1" x14ac:dyDescent="0.3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spans="1:26" ht="15.75" customHeight="1" x14ac:dyDescent="0.3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spans="1:26" ht="15.75" customHeight="1" x14ac:dyDescent="0.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spans="1:26" ht="15.75" customHeight="1" x14ac:dyDescent="0.3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spans="1:26" ht="15.75" customHeight="1" x14ac:dyDescent="0.3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spans="1:26" ht="15.75" customHeight="1" x14ac:dyDescent="0.3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spans="1:26" ht="15.75" customHeight="1" x14ac:dyDescent="0.3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spans="1:26" ht="15.75" customHeight="1" x14ac:dyDescent="0.3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spans="1:26" ht="15.75" customHeight="1" x14ac:dyDescent="0.3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spans="1:26" ht="15.75" customHeight="1" x14ac:dyDescent="0.3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spans="1:26" ht="15.75" customHeight="1" x14ac:dyDescent="0.3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spans="1:26" ht="15.75" customHeight="1" x14ac:dyDescent="0.3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spans="1:26" ht="15.75" customHeight="1" x14ac:dyDescent="0.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spans="1:26" ht="15.75" customHeight="1" x14ac:dyDescent="0.3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spans="1:26" ht="15.75" customHeight="1" x14ac:dyDescent="0.3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spans="1:26" ht="15.75" customHeight="1" x14ac:dyDescent="0.3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spans="1:26" ht="15.75" customHeight="1" x14ac:dyDescent="0.3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spans="1:26" ht="15.75" customHeight="1" x14ac:dyDescent="0.3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spans="1:26" ht="15.75" customHeight="1" x14ac:dyDescent="0.3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spans="1:26" ht="15.75" customHeight="1" x14ac:dyDescent="0.3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spans="1:26" ht="15.75" customHeight="1" x14ac:dyDescent="0.3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spans="1:26" ht="15.75" customHeight="1" x14ac:dyDescent="0.3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spans="1:26" ht="15.75" customHeight="1" x14ac:dyDescent="0.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spans="1:26" ht="15.75" customHeight="1" x14ac:dyDescent="0.3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spans="1:26" ht="15.75" customHeight="1" x14ac:dyDescent="0.3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spans="1:26" ht="15.75" customHeight="1" x14ac:dyDescent="0.3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spans="1:26" ht="15.75" customHeight="1" x14ac:dyDescent="0.3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spans="1:26" ht="15.75" customHeight="1" x14ac:dyDescent="0.3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spans="1:26" ht="15.75" customHeight="1" x14ac:dyDescent="0.3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spans="1:26" ht="15.75" customHeight="1" x14ac:dyDescent="0.3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spans="1:26" ht="15.75" customHeight="1" x14ac:dyDescent="0.3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spans="1:26" ht="15.75" customHeight="1" x14ac:dyDescent="0.3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spans="1:26" ht="15.75" customHeight="1" x14ac:dyDescent="0.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spans="1:26" ht="15.75" customHeight="1" x14ac:dyDescent="0.3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spans="1:26" ht="15.75" customHeight="1" x14ac:dyDescent="0.3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spans="1:26" ht="15.75" customHeight="1" x14ac:dyDescent="0.3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spans="1:26" ht="15.75" customHeight="1" x14ac:dyDescent="0.3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spans="1:26" ht="15.75" customHeight="1" x14ac:dyDescent="0.3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spans="1:26" ht="15.75" customHeight="1" x14ac:dyDescent="0.3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spans="1:26" ht="15.75" customHeight="1" x14ac:dyDescent="0.3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spans="1:26" ht="15.75" customHeight="1" x14ac:dyDescent="0.3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spans="1:26" ht="15.75" customHeight="1" x14ac:dyDescent="0.3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spans="1:26" ht="15.75" customHeight="1" x14ac:dyDescent="0.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spans="1:26" ht="15.75" customHeight="1" x14ac:dyDescent="0.3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spans="1:26" ht="15.75" customHeight="1" x14ac:dyDescent="0.3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spans="1:26" ht="15.75" customHeight="1" x14ac:dyDescent="0.3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spans="1:26" ht="15.75" customHeight="1" x14ac:dyDescent="0.3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spans="1:26" ht="15.75" customHeight="1" x14ac:dyDescent="0.3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spans="1:26" ht="15.75" customHeight="1" x14ac:dyDescent="0.3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spans="1:26" ht="15.75" customHeight="1" x14ac:dyDescent="0.3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spans="1:26" ht="15.75" customHeight="1" x14ac:dyDescent="0.3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spans="1:26" ht="15.75" customHeight="1" x14ac:dyDescent="0.3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spans="1:26" ht="15.75" customHeight="1" x14ac:dyDescent="0.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spans="1:26" ht="15.75" customHeight="1" x14ac:dyDescent="0.3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spans="1:26" ht="15.75" customHeight="1" x14ac:dyDescent="0.3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spans="1:26" ht="15.75" customHeight="1" x14ac:dyDescent="0.3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spans="1:26" ht="15.75" customHeight="1" x14ac:dyDescent="0.3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spans="1:26" ht="15.75" customHeight="1" x14ac:dyDescent="0.3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spans="1:26" ht="15.75" customHeight="1" x14ac:dyDescent="0.3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spans="1:26" ht="15.75" customHeight="1" x14ac:dyDescent="0.3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spans="1:26" ht="15.75" customHeight="1" x14ac:dyDescent="0.3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spans="1:26" ht="15.75" customHeight="1" x14ac:dyDescent="0.3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spans="1:26" ht="15.75" customHeight="1" x14ac:dyDescent="0.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spans="1:26" ht="15.75" customHeight="1" x14ac:dyDescent="0.3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spans="1:26" ht="15.75" customHeight="1" x14ac:dyDescent="0.3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spans="1:26" ht="15.75" customHeight="1" x14ac:dyDescent="0.3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spans="1:26" ht="15.75" customHeight="1" x14ac:dyDescent="0.3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spans="1:26" ht="15.75" customHeight="1" x14ac:dyDescent="0.3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spans="1:26" ht="15.75" customHeight="1" x14ac:dyDescent="0.3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spans="1:26" ht="15.75" customHeight="1" x14ac:dyDescent="0.3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spans="1:26" ht="15.75" customHeight="1" x14ac:dyDescent="0.3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spans="1:26" ht="15.75" customHeight="1" x14ac:dyDescent="0.3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spans="1:26" ht="15.75" customHeight="1" x14ac:dyDescent="0.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spans="1:26" ht="15.75" customHeight="1" x14ac:dyDescent="0.3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spans="1:26" ht="15.75" customHeight="1" x14ac:dyDescent="0.3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spans="1:26" ht="15.75" customHeight="1" x14ac:dyDescent="0.3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spans="1:26" ht="15.75" customHeight="1" x14ac:dyDescent="0.3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spans="1:26" ht="15.75" customHeight="1" x14ac:dyDescent="0.3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spans="1:26" ht="15.75" customHeight="1" x14ac:dyDescent="0.3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spans="1:26" ht="15.75" customHeight="1" x14ac:dyDescent="0.3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spans="1:26" ht="15.75" customHeight="1" x14ac:dyDescent="0.3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spans="1:26" ht="15.75" customHeight="1" x14ac:dyDescent="0.3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spans="1:26" ht="15.75" customHeight="1" x14ac:dyDescent="0.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spans="1:26" ht="15.75" customHeight="1" x14ac:dyDescent="0.3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spans="1:26" ht="15.75" customHeight="1" x14ac:dyDescent="0.3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spans="1:26" ht="15.75" customHeight="1" x14ac:dyDescent="0.3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spans="1:26" ht="15.75" customHeight="1" x14ac:dyDescent="0.3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spans="1:26" ht="15.75" customHeight="1" x14ac:dyDescent="0.3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spans="1:26" ht="15.75" customHeight="1" x14ac:dyDescent="0.3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spans="1:26" ht="15.75" customHeight="1" x14ac:dyDescent="0.3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spans="1:26" ht="15.75" customHeight="1" x14ac:dyDescent="0.3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spans="1:26" ht="15.75" customHeight="1" x14ac:dyDescent="0.3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spans="1:26" ht="15.75" customHeight="1" x14ac:dyDescent="0.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spans="1:26" ht="15.75" customHeight="1" x14ac:dyDescent="0.3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spans="1:26" ht="15.75" customHeight="1" x14ac:dyDescent="0.3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spans="1:26" ht="15.75" customHeight="1" x14ac:dyDescent="0.3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spans="1:26" ht="15.75" customHeight="1" x14ac:dyDescent="0.3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spans="1:26" ht="15.75" customHeight="1" x14ac:dyDescent="0.3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spans="1:26" ht="15.75" customHeight="1" x14ac:dyDescent="0.3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spans="1:26" ht="15.75" customHeight="1" x14ac:dyDescent="0.3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spans="1:26" ht="15.75" customHeight="1" x14ac:dyDescent="0.3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spans="1:26" ht="15.75" customHeight="1" x14ac:dyDescent="0.3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spans="1:26" ht="15.75" customHeight="1" x14ac:dyDescent="0.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spans="1:26" ht="15.75" customHeight="1" x14ac:dyDescent="0.3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spans="1:26" ht="15.75" customHeight="1" x14ac:dyDescent="0.3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spans="1:26" ht="15.75" customHeight="1" x14ac:dyDescent="0.3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spans="1:26" ht="15.75" customHeight="1" x14ac:dyDescent="0.3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spans="1:26" ht="15.75" customHeight="1" x14ac:dyDescent="0.3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spans="1:26" ht="15.75" customHeight="1" x14ac:dyDescent="0.3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spans="1:26" ht="15.75" customHeight="1" x14ac:dyDescent="0.3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spans="1:26" ht="15.75" customHeight="1" x14ac:dyDescent="0.3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spans="1:26" ht="15.75" customHeight="1" x14ac:dyDescent="0.3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spans="1:26" ht="15.75" customHeight="1" x14ac:dyDescent="0.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spans="1:26" ht="15.75" customHeight="1" x14ac:dyDescent="0.3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spans="1:26" ht="15.75" customHeight="1" x14ac:dyDescent="0.3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spans="1:26" ht="15.75" customHeight="1" x14ac:dyDescent="0.3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spans="1:26" ht="15.75" customHeight="1" x14ac:dyDescent="0.3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spans="1:26" ht="15.75" customHeight="1" x14ac:dyDescent="0.3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spans="1:26" ht="15.75" customHeight="1" x14ac:dyDescent="0.3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spans="1:26" ht="15.75" customHeight="1" x14ac:dyDescent="0.3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spans="1:26" ht="15.75" customHeight="1" x14ac:dyDescent="0.3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spans="1:26" ht="15.75" customHeight="1" x14ac:dyDescent="0.3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spans="1:26" ht="15.75" customHeight="1" x14ac:dyDescent="0.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spans="1:26" ht="15.75" customHeight="1" x14ac:dyDescent="0.3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spans="1:26" ht="15.75" customHeight="1" x14ac:dyDescent="0.3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spans="1:26" ht="15.75" customHeight="1" x14ac:dyDescent="0.3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spans="1:26" ht="15.75" customHeight="1" x14ac:dyDescent="0.3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spans="1:26" ht="15.75" customHeight="1" x14ac:dyDescent="0.3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spans="1:26" ht="15.75" customHeight="1" x14ac:dyDescent="0.3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spans="1:26" ht="15.75" customHeight="1" x14ac:dyDescent="0.3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spans="1:26" ht="15.75" customHeight="1" x14ac:dyDescent="0.3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spans="1:26" ht="15.75" customHeight="1" x14ac:dyDescent="0.3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spans="1:26" ht="15.75" customHeight="1" x14ac:dyDescent="0.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spans="1:26" ht="15.75" customHeight="1" x14ac:dyDescent="0.3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spans="1:26" ht="15.75" customHeight="1" x14ac:dyDescent="0.3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spans="1:26" ht="15.75" customHeight="1" x14ac:dyDescent="0.3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spans="1:26" ht="15.75" customHeight="1" x14ac:dyDescent="0.3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spans="1:26" ht="15.75" customHeight="1" x14ac:dyDescent="0.3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spans="1:26" ht="15.75" customHeight="1" x14ac:dyDescent="0.3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spans="1:26" ht="15.75" customHeight="1" x14ac:dyDescent="0.3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spans="1:26" ht="15.75" customHeight="1" x14ac:dyDescent="0.3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spans="1:26" ht="15.75" customHeight="1" x14ac:dyDescent="0.3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spans="1:26" ht="15.75" customHeight="1" x14ac:dyDescent="0.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spans="1:26" ht="15.75" customHeight="1" x14ac:dyDescent="0.3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spans="1:26" ht="15.75" customHeight="1" x14ac:dyDescent="0.3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spans="1:26" ht="15.75" customHeight="1" x14ac:dyDescent="0.3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spans="1:26" ht="15.75" customHeight="1" x14ac:dyDescent="0.3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spans="1:26" ht="15.75" customHeight="1" x14ac:dyDescent="0.3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spans="1:26" ht="15.75" customHeight="1" x14ac:dyDescent="0.3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spans="1:26" ht="15.75" customHeight="1" x14ac:dyDescent="0.3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spans="1:26" ht="15.75" customHeight="1" x14ac:dyDescent="0.3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spans="1:26" ht="15.75" customHeight="1" x14ac:dyDescent="0.3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spans="1:26" ht="15.75" customHeight="1" x14ac:dyDescent="0.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spans="1:26" ht="15.75" customHeight="1" x14ac:dyDescent="0.3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spans="1:26" ht="15.75" customHeight="1" x14ac:dyDescent="0.3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spans="1:26" ht="15.75" customHeight="1" x14ac:dyDescent="0.3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spans="1:26" ht="15.75" customHeight="1" x14ac:dyDescent="0.3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spans="1:26" ht="15.75" customHeight="1" x14ac:dyDescent="0.3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spans="1:26" ht="15.75" customHeight="1" x14ac:dyDescent="0.3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spans="1:26" ht="15.75" customHeight="1" x14ac:dyDescent="0.3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spans="1:26" ht="15.75" customHeight="1" x14ac:dyDescent="0.3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spans="1:26" ht="15.75" customHeight="1" x14ac:dyDescent="0.3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spans="1:26" ht="15.75" customHeight="1" x14ac:dyDescent="0.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spans="1:26" ht="15.75" customHeight="1" x14ac:dyDescent="0.3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spans="1:26" ht="15.75" customHeight="1" x14ac:dyDescent="0.3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spans="1:26" ht="15.75" customHeight="1" x14ac:dyDescent="0.3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spans="1:26" ht="15.75" customHeight="1" x14ac:dyDescent="0.3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spans="1:26" ht="15.75" customHeight="1" x14ac:dyDescent="0.3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spans="1:26" ht="15.75" customHeight="1" x14ac:dyDescent="0.3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spans="1:26" ht="15.75" customHeight="1" x14ac:dyDescent="0.3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spans="1:26" ht="15.75" customHeight="1" x14ac:dyDescent="0.3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spans="1:26" ht="15.75" customHeight="1" x14ac:dyDescent="0.3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spans="1:26" ht="15.75" customHeight="1" x14ac:dyDescent="0.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spans="1:26" ht="15.75" customHeight="1" x14ac:dyDescent="0.3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spans="1:26" ht="15.75" customHeight="1" x14ac:dyDescent="0.3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spans="1:26" ht="15.75" customHeight="1" x14ac:dyDescent="0.3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spans="1:26" ht="15.75" customHeight="1" x14ac:dyDescent="0.3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spans="1:26" ht="15.75" customHeight="1" x14ac:dyDescent="0.3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spans="1:26" ht="15.75" customHeight="1" x14ac:dyDescent="0.3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spans="1:26" ht="15.75" customHeight="1" x14ac:dyDescent="0.3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spans="1:26" ht="15.75" customHeight="1" x14ac:dyDescent="0.3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spans="1:26" ht="15.75" customHeight="1" x14ac:dyDescent="0.3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spans="1:26" ht="15.75" customHeight="1" x14ac:dyDescent="0.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spans="1:26" ht="15.75" customHeight="1" x14ac:dyDescent="0.3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spans="1:26" ht="15.75" customHeight="1" x14ac:dyDescent="0.3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spans="1:26" ht="15.75" customHeight="1" x14ac:dyDescent="0.3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spans="1:26" ht="15.75" customHeight="1" x14ac:dyDescent="0.3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spans="1:26" ht="15.75" customHeight="1" x14ac:dyDescent="0.3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spans="1:26" ht="15.75" customHeight="1" x14ac:dyDescent="0.3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spans="1:26" ht="15.75" customHeight="1" x14ac:dyDescent="0.3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spans="1:26" ht="15.75" customHeight="1" x14ac:dyDescent="0.3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spans="1:26" ht="15.75" customHeight="1" x14ac:dyDescent="0.3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spans="1:26" ht="15.75" customHeight="1" x14ac:dyDescent="0.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spans="1:26" ht="15.75" customHeight="1" x14ac:dyDescent="0.3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spans="1:26" ht="15.75" customHeight="1" x14ac:dyDescent="0.3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spans="1:26" ht="15.75" customHeight="1" x14ac:dyDescent="0.3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spans="1:26" ht="15.75" customHeight="1" x14ac:dyDescent="0.3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spans="1:26" ht="15.75" customHeight="1" x14ac:dyDescent="0.3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spans="1:26" ht="15.75" customHeight="1" x14ac:dyDescent="0.3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spans="1:26" ht="15.75" customHeight="1" x14ac:dyDescent="0.3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spans="1:26" ht="15.75" customHeight="1" x14ac:dyDescent="0.3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spans="1:26" ht="15.75" customHeight="1" x14ac:dyDescent="0.3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spans="1:26" ht="15.75" customHeight="1" x14ac:dyDescent="0.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spans="1:26" ht="15.75" customHeight="1" x14ac:dyDescent="0.3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spans="1:26" ht="15.75" customHeight="1" x14ac:dyDescent="0.3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spans="1:26" ht="15.75" customHeight="1" x14ac:dyDescent="0.3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spans="1:26" ht="15.75" customHeight="1" x14ac:dyDescent="0.3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spans="1:26" ht="15.75" customHeight="1" x14ac:dyDescent="0.3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spans="1:26" ht="15.75" customHeight="1" x14ac:dyDescent="0.3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spans="1:26" ht="15.75" customHeight="1" x14ac:dyDescent="0.3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spans="1:26" ht="15.75" customHeight="1" x14ac:dyDescent="0.3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spans="1:26" ht="15.75" customHeight="1" x14ac:dyDescent="0.3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spans="1:26" ht="15.75" customHeight="1" x14ac:dyDescent="0.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spans="1:26" ht="15.75" customHeight="1" x14ac:dyDescent="0.3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spans="1:26" ht="15.75" customHeight="1" x14ac:dyDescent="0.3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spans="1:26" ht="15.75" customHeight="1" x14ac:dyDescent="0.3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spans="1:26" ht="15.75" customHeight="1" x14ac:dyDescent="0.3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spans="1:26" ht="15.75" customHeight="1" x14ac:dyDescent="0.3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spans="1:26" ht="15.75" customHeight="1" x14ac:dyDescent="0.3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spans="1:26" ht="15.75" customHeight="1" x14ac:dyDescent="0.3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spans="1:26" ht="15.75" customHeight="1" x14ac:dyDescent="0.3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spans="1:26" ht="15.75" customHeight="1" x14ac:dyDescent="0.3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spans="1:26" ht="15.75" customHeight="1" x14ac:dyDescent="0.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spans="1:26" ht="15.75" customHeight="1" x14ac:dyDescent="0.3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spans="1:26" ht="15.75" customHeight="1" x14ac:dyDescent="0.3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spans="1:26" ht="15.75" customHeight="1" x14ac:dyDescent="0.3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spans="1:26" ht="15.75" customHeight="1" x14ac:dyDescent="0.3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spans="1:26" ht="15.75" customHeight="1" x14ac:dyDescent="0.3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spans="1:26" ht="15.75" customHeight="1" x14ac:dyDescent="0.3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spans="1:26" ht="15.75" customHeight="1" x14ac:dyDescent="0.3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spans="1:26" ht="15.75" customHeight="1" x14ac:dyDescent="0.3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spans="1:26" ht="15.75" customHeight="1" x14ac:dyDescent="0.3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spans="1:26" ht="15.75" customHeight="1" x14ac:dyDescent="0.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spans="1:26" ht="15.75" customHeight="1" x14ac:dyDescent="0.3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spans="1:26" ht="15.75" customHeight="1" x14ac:dyDescent="0.3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spans="1:26" ht="15.75" customHeight="1" x14ac:dyDescent="0.3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spans="1:26" ht="15.75" customHeight="1" x14ac:dyDescent="0.3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spans="1:26" ht="15.75" customHeight="1" x14ac:dyDescent="0.3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spans="1:26" ht="15.75" customHeight="1" x14ac:dyDescent="0.3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spans="1:26" ht="15.75" customHeight="1" x14ac:dyDescent="0.3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spans="1:26" ht="15.75" customHeight="1" x14ac:dyDescent="0.3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spans="1:26" ht="15.75" customHeight="1" x14ac:dyDescent="0.3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spans="1:26" ht="15.75" customHeight="1" x14ac:dyDescent="0.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spans="1:26" ht="15.75" customHeight="1" x14ac:dyDescent="0.3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spans="1:26" ht="15.75" customHeight="1" x14ac:dyDescent="0.3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spans="1:26" ht="15.75" customHeight="1" x14ac:dyDescent="0.3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spans="1:26" ht="15.75" customHeight="1" x14ac:dyDescent="0.3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spans="1:26" ht="15.75" customHeight="1" x14ac:dyDescent="0.3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spans="1:26" ht="15.75" customHeight="1" x14ac:dyDescent="0.3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spans="1:26" ht="15.75" customHeight="1" x14ac:dyDescent="0.3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spans="1:26" ht="15.75" customHeight="1" x14ac:dyDescent="0.3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spans="1:26" ht="15.75" customHeight="1" x14ac:dyDescent="0.3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spans="1:26" ht="15.75" customHeight="1" x14ac:dyDescent="0.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spans="1:26" ht="15.75" customHeight="1" x14ac:dyDescent="0.3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spans="1:26" ht="15.75" customHeight="1" x14ac:dyDescent="0.3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spans="1:26" ht="15.75" customHeight="1" x14ac:dyDescent="0.3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spans="1:26" ht="15.75" customHeight="1" x14ac:dyDescent="0.3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spans="1:26" ht="15.75" customHeight="1" x14ac:dyDescent="0.3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spans="1:26" ht="15.75" customHeight="1" x14ac:dyDescent="0.3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spans="1:26" ht="15.75" customHeight="1" x14ac:dyDescent="0.3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spans="1:26" ht="15.75" customHeight="1" x14ac:dyDescent="0.3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spans="1:26" ht="15.75" customHeight="1" x14ac:dyDescent="0.3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spans="1:26" ht="15.75" customHeight="1" x14ac:dyDescent="0.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spans="1:26" ht="15.75" customHeight="1" x14ac:dyDescent="0.3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spans="1:26" ht="15.75" customHeight="1" x14ac:dyDescent="0.3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spans="1:26" ht="15.75" customHeight="1" x14ac:dyDescent="0.3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spans="1:26" ht="15.75" customHeight="1" x14ac:dyDescent="0.3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spans="1:26" ht="15.75" customHeight="1" x14ac:dyDescent="0.3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spans="1:26" ht="15.75" customHeight="1" x14ac:dyDescent="0.3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spans="1:26" ht="15.75" customHeight="1" x14ac:dyDescent="0.3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spans="1:26" ht="15.75" customHeight="1" x14ac:dyDescent="0.3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spans="1:26" ht="15.75" customHeight="1" x14ac:dyDescent="0.3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spans="1:26" ht="15.75" customHeight="1" x14ac:dyDescent="0.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spans="1:26" ht="15.75" customHeight="1" x14ac:dyDescent="0.3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spans="1:26" ht="15.75" customHeight="1" x14ac:dyDescent="0.3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spans="1:26" ht="15.75" customHeight="1" x14ac:dyDescent="0.3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spans="1:26" ht="15.75" customHeight="1" x14ac:dyDescent="0.3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spans="1:26" ht="15.75" customHeight="1" x14ac:dyDescent="0.3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spans="1:26" ht="15.75" customHeight="1" x14ac:dyDescent="0.3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spans="1:26" ht="15.75" customHeight="1" x14ac:dyDescent="0.3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spans="1:26" ht="15.75" customHeight="1" x14ac:dyDescent="0.3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spans="1:26" ht="15.75" customHeight="1" x14ac:dyDescent="0.3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spans="1:26" ht="15.75" customHeight="1" x14ac:dyDescent="0.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spans="1:26" ht="15.75" customHeight="1" x14ac:dyDescent="0.3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spans="1:26" ht="15.75" customHeight="1" x14ac:dyDescent="0.3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spans="1:26" ht="15.75" customHeight="1" x14ac:dyDescent="0.3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spans="1:26" ht="15.75" customHeight="1" x14ac:dyDescent="0.3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spans="1:26" ht="15.75" customHeight="1" x14ac:dyDescent="0.3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spans="1:26" ht="15.75" customHeight="1" x14ac:dyDescent="0.3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spans="1:26" ht="15.75" customHeight="1" x14ac:dyDescent="0.3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spans="1:26" ht="15.75" customHeight="1" x14ac:dyDescent="0.3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spans="1:26" ht="15.75" customHeight="1" x14ac:dyDescent="0.3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spans="1:26" ht="15.75" customHeight="1" x14ac:dyDescent="0.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spans="1:26" ht="15.75" customHeight="1" x14ac:dyDescent="0.3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spans="1:26" ht="15.75" customHeight="1" x14ac:dyDescent="0.3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spans="1:26" ht="15.75" customHeight="1" x14ac:dyDescent="0.3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spans="1:26" ht="15.75" customHeight="1" x14ac:dyDescent="0.3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spans="1:26" ht="15.75" customHeight="1" x14ac:dyDescent="0.3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spans="1:26" ht="15.75" customHeight="1" x14ac:dyDescent="0.3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spans="1:26" ht="15.75" customHeight="1" x14ac:dyDescent="0.3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spans="1:26" ht="15.75" customHeight="1" x14ac:dyDescent="0.3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spans="1:26" ht="15.75" customHeight="1" x14ac:dyDescent="0.3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spans="1:26" ht="15.75" customHeight="1" x14ac:dyDescent="0.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spans="1:26" ht="15.75" customHeight="1" x14ac:dyDescent="0.3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spans="1:26" ht="15.75" customHeight="1" x14ac:dyDescent="0.3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spans="1:26" ht="15.75" customHeight="1" x14ac:dyDescent="0.3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spans="1:26" ht="15.75" customHeight="1" x14ac:dyDescent="0.3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spans="1:26" ht="15.75" customHeight="1" x14ac:dyDescent="0.3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spans="1:26" ht="15.75" customHeight="1" x14ac:dyDescent="0.3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spans="1:26" ht="15.75" customHeight="1" x14ac:dyDescent="0.3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spans="1:26" ht="15.75" customHeight="1" x14ac:dyDescent="0.3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spans="1:26" ht="15.75" customHeight="1" x14ac:dyDescent="0.3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spans="1:26" ht="15.75" customHeight="1" x14ac:dyDescent="0.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spans="1:26" ht="15.75" customHeight="1" x14ac:dyDescent="0.3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spans="1:26" ht="15.75" customHeight="1" x14ac:dyDescent="0.3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spans="1:26" ht="15.75" customHeight="1" x14ac:dyDescent="0.3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spans="1:26" ht="15.75" customHeight="1" x14ac:dyDescent="0.3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spans="1:26" ht="15.75" customHeight="1" x14ac:dyDescent="0.3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spans="1:26" ht="15.75" customHeight="1" x14ac:dyDescent="0.3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spans="1:26" ht="15.75" customHeight="1" x14ac:dyDescent="0.3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spans="1:26" ht="15.75" customHeight="1" x14ac:dyDescent="0.3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spans="1:26" ht="15.75" customHeight="1" x14ac:dyDescent="0.3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spans="1:26" ht="15.75" customHeight="1" x14ac:dyDescent="0.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spans="1:26" ht="15.75" customHeight="1" x14ac:dyDescent="0.3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spans="1:26" ht="15.75" customHeight="1" x14ac:dyDescent="0.3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spans="1:26" ht="15.75" customHeight="1" x14ac:dyDescent="0.3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spans="1:26" ht="15.75" customHeight="1" x14ac:dyDescent="0.3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spans="1:26" ht="15.75" customHeight="1" x14ac:dyDescent="0.3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spans="1:26" ht="15.75" customHeight="1" x14ac:dyDescent="0.3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spans="1:26" ht="15.75" customHeight="1" x14ac:dyDescent="0.3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spans="1:26" ht="15.75" customHeight="1" x14ac:dyDescent="0.3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spans="1:26" ht="15.75" customHeight="1" x14ac:dyDescent="0.3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spans="1:26" ht="15.75" customHeight="1" x14ac:dyDescent="0.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spans="1:26" ht="15.75" customHeight="1" x14ac:dyDescent="0.3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spans="1:26" ht="15.75" customHeight="1" x14ac:dyDescent="0.3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spans="1:26" ht="15.75" customHeight="1" x14ac:dyDescent="0.3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spans="1:26" ht="15.75" customHeight="1" x14ac:dyDescent="0.3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spans="1:26" ht="15.75" customHeight="1" x14ac:dyDescent="0.3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spans="1:26" ht="15.75" customHeight="1" x14ac:dyDescent="0.3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spans="1:26" ht="15.75" customHeight="1" x14ac:dyDescent="0.3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spans="1:26" ht="15.75" customHeight="1" x14ac:dyDescent="0.3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spans="1:26" ht="15.75" customHeight="1" x14ac:dyDescent="0.3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spans="1:26" ht="15.75" customHeight="1" x14ac:dyDescent="0.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spans="1:26" ht="15.75" customHeight="1" x14ac:dyDescent="0.3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spans="1:26" ht="15.75" customHeight="1" x14ac:dyDescent="0.3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spans="1:26" ht="15.75" customHeight="1" x14ac:dyDescent="0.3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spans="1:26" ht="15.75" customHeight="1" x14ac:dyDescent="0.3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spans="1:26" ht="15.75" customHeight="1" x14ac:dyDescent="0.3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spans="1:26" ht="15.75" customHeight="1" x14ac:dyDescent="0.3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spans="1:26" ht="15.75" customHeight="1" x14ac:dyDescent="0.3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spans="1:26" ht="15.75" customHeight="1" x14ac:dyDescent="0.3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spans="1:26" ht="15.75" customHeight="1" x14ac:dyDescent="0.3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spans="1:26" ht="15.75" customHeight="1" x14ac:dyDescent="0.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spans="1:26" ht="15.75" customHeight="1" x14ac:dyDescent="0.3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spans="1:26" ht="15.75" customHeight="1" x14ac:dyDescent="0.3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spans="1:26" ht="15.75" customHeight="1" x14ac:dyDescent="0.3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spans="1:26" ht="15.75" customHeight="1" x14ac:dyDescent="0.3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spans="1:26" ht="15.75" customHeight="1" x14ac:dyDescent="0.3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spans="1:26" ht="15.75" customHeight="1" x14ac:dyDescent="0.3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spans="1:26" ht="15.75" customHeight="1" x14ac:dyDescent="0.3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spans="1:26" ht="15.75" customHeight="1" x14ac:dyDescent="0.3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spans="1:26" ht="15.75" customHeight="1" x14ac:dyDescent="0.3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spans="1:26" ht="15.75" customHeight="1" x14ac:dyDescent="0.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spans="1:26" ht="15.75" customHeight="1" x14ac:dyDescent="0.3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spans="1:26" ht="15.75" customHeight="1" x14ac:dyDescent="0.3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spans="1:26" ht="15.75" customHeight="1" x14ac:dyDescent="0.3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spans="1:26" ht="15.75" customHeight="1" x14ac:dyDescent="0.3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spans="1:26" ht="15.75" customHeight="1" x14ac:dyDescent="0.3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spans="1:26" ht="15.75" customHeight="1" x14ac:dyDescent="0.3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spans="1:26" ht="15.75" customHeight="1" x14ac:dyDescent="0.3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spans="1:26" ht="15.75" customHeight="1" x14ac:dyDescent="0.3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spans="1:26" ht="15.75" customHeight="1" x14ac:dyDescent="0.3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spans="1:26" ht="15.75" customHeight="1" x14ac:dyDescent="0.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spans="1:26" ht="15.75" customHeight="1" x14ac:dyDescent="0.3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spans="1:26" ht="15.75" customHeight="1" x14ac:dyDescent="0.3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spans="1:26" ht="15.75" customHeight="1" x14ac:dyDescent="0.3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spans="1:26" ht="15.75" customHeight="1" x14ac:dyDescent="0.3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spans="1:26" ht="15.75" customHeight="1" x14ac:dyDescent="0.3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spans="1:26" ht="15.75" customHeight="1" x14ac:dyDescent="0.3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spans="1:26" ht="15.75" customHeight="1" x14ac:dyDescent="0.3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spans="1:26" ht="15.75" customHeight="1" x14ac:dyDescent="0.3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spans="1:26" ht="15.75" customHeight="1" x14ac:dyDescent="0.3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spans="1:26" ht="15.75" customHeight="1" x14ac:dyDescent="0.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spans="1:26" ht="15.75" customHeight="1" x14ac:dyDescent="0.3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spans="1:26" ht="15.75" customHeight="1" x14ac:dyDescent="0.3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spans="1:26" ht="15.75" customHeight="1" x14ac:dyDescent="0.3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spans="1:26" ht="15.75" customHeight="1" x14ac:dyDescent="0.3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spans="1:26" ht="15.75" customHeight="1" x14ac:dyDescent="0.3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spans="1:26" ht="15.75" customHeight="1" x14ac:dyDescent="0.3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spans="1:26" ht="15.75" customHeight="1" x14ac:dyDescent="0.3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spans="1:26" ht="15.75" customHeight="1" x14ac:dyDescent="0.3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spans="1:26" ht="15.75" customHeight="1" x14ac:dyDescent="0.3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spans="1:26" ht="15.75" customHeight="1" x14ac:dyDescent="0.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spans="1:26" ht="15.75" customHeight="1" x14ac:dyDescent="0.3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spans="1:26" ht="15.75" customHeight="1" x14ac:dyDescent="0.3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spans="1:26" ht="15.75" customHeight="1" x14ac:dyDescent="0.3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spans="1:26" ht="15.75" customHeight="1" x14ac:dyDescent="0.3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spans="1:26" ht="15.75" customHeight="1" x14ac:dyDescent="0.3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spans="1:26" ht="15.75" customHeight="1" x14ac:dyDescent="0.3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spans="1:26" ht="15.75" customHeight="1" x14ac:dyDescent="0.3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spans="1:26" ht="15.75" customHeight="1" x14ac:dyDescent="0.3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spans="1:26" ht="15.75" customHeight="1" x14ac:dyDescent="0.3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spans="1:26" ht="15.75" customHeight="1" x14ac:dyDescent="0.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spans="1:26" ht="15.75" customHeight="1" x14ac:dyDescent="0.3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spans="1:26" ht="15.75" customHeight="1" x14ac:dyDescent="0.3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spans="1:26" ht="15.75" customHeight="1" x14ac:dyDescent="0.3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spans="1:26" ht="15.75" customHeight="1" x14ac:dyDescent="0.3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spans="1:26" ht="15.75" customHeight="1" x14ac:dyDescent="0.3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spans="1:26" ht="15.75" customHeight="1" x14ac:dyDescent="0.3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spans="1:26" ht="15.75" customHeight="1" x14ac:dyDescent="0.3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spans="1:26" ht="15.75" customHeight="1" x14ac:dyDescent="0.3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spans="1:26" ht="15.75" customHeight="1" x14ac:dyDescent="0.3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spans="1:26" ht="15.75" customHeight="1" x14ac:dyDescent="0.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spans="1:26" ht="15.75" customHeight="1" x14ac:dyDescent="0.3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spans="1:26" ht="15.75" customHeight="1" x14ac:dyDescent="0.3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spans="1:26" ht="15.75" customHeight="1" x14ac:dyDescent="0.3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spans="1:26" ht="15.75" customHeight="1" x14ac:dyDescent="0.3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spans="1:26" ht="15.75" customHeight="1" x14ac:dyDescent="0.3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spans="1:26" ht="15.75" customHeight="1" x14ac:dyDescent="0.3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spans="1:26" ht="15.75" customHeight="1" x14ac:dyDescent="0.3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spans="1:26" ht="15.75" customHeight="1" x14ac:dyDescent="0.3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spans="1:26" ht="15.75" customHeight="1" x14ac:dyDescent="0.3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spans="1:26" ht="15.75" customHeight="1" x14ac:dyDescent="0.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spans="1:26" ht="15.75" customHeight="1" x14ac:dyDescent="0.3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spans="1:26" ht="15.75" customHeight="1" x14ac:dyDescent="0.3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spans="1:26" ht="15.75" customHeight="1" x14ac:dyDescent="0.3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spans="1:26" ht="15.75" customHeight="1" x14ac:dyDescent="0.3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spans="1:26" ht="15.75" customHeight="1" x14ac:dyDescent="0.3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spans="1:26" ht="15.75" customHeight="1" x14ac:dyDescent="0.3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spans="1:26" ht="15.75" customHeight="1" x14ac:dyDescent="0.3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spans="1:26" ht="15.75" customHeight="1" x14ac:dyDescent="0.3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spans="1:26" ht="15.75" customHeight="1" x14ac:dyDescent="0.3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spans="1:26" ht="15.75" customHeight="1" x14ac:dyDescent="0.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spans="1:26" ht="15.75" customHeight="1" x14ac:dyDescent="0.3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spans="1:26" ht="15.75" customHeight="1" x14ac:dyDescent="0.3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spans="1:26" ht="15.75" customHeight="1" x14ac:dyDescent="0.3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spans="1:26" ht="15.75" customHeight="1" x14ac:dyDescent="0.3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spans="1:26" ht="15.75" customHeight="1" x14ac:dyDescent="0.3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spans="1:26" ht="15.75" customHeight="1" x14ac:dyDescent="0.3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spans="1:26" ht="15.75" customHeight="1" x14ac:dyDescent="0.3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spans="1:26" ht="15.75" customHeight="1" x14ac:dyDescent="0.3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spans="1:26" ht="15.75" customHeight="1" x14ac:dyDescent="0.3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spans="1:26" ht="15.75" customHeight="1" x14ac:dyDescent="0.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spans="1:26" ht="15.75" customHeight="1" x14ac:dyDescent="0.3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spans="1:26" ht="15.75" customHeight="1" x14ac:dyDescent="0.3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spans="1:26" ht="15.75" customHeight="1" x14ac:dyDescent="0.3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spans="1:26" ht="15.75" customHeight="1" x14ac:dyDescent="0.3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spans="1:26" ht="15.75" customHeight="1" x14ac:dyDescent="0.3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spans="1:26" ht="15.75" customHeight="1" x14ac:dyDescent="0.3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spans="1:26" ht="15.75" customHeight="1" x14ac:dyDescent="0.3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spans="1:26" ht="15.75" customHeight="1" x14ac:dyDescent="0.3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spans="1:26" ht="15.75" customHeight="1" x14ac:dyDescent="0.3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spans="1:26" ht="15.75" customHeight="1" x14ac:dyDescent="0.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spans="1:26" ht="15.75" customHeight="1" x14ac:dyDescent="0.3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spans="1:26" ht="15.75" customHeight="1" x14ac:dyDescent="0.3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spans="1:26" ht="15.75" customHeight="1" x14ac:dyDescent="0.3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spans="1:26" ht="15.75" customHeight="1" x14ac:dyDescent="0.3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spans="1:26" ht="15.75" customHeight="1" x14ac:dyDescent="0.3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spans="1:26" ht="15.75" customHeight="1" x14ac:dyDescent="0.3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spans="1:26" ht="15.75" customHeight="1" x14ac:dyDescent="0.3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spans="1:26" ht="15.75" customHeight="1" x14ac:dyDescent="0.3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spans="1:26" ht="15.75" customHeight="1" x14ac:dyDescent="0.3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spans="1:26" ht="15.75" customHeight="1" x14ac:dyDescent="0.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spans="1:26" ht="15.75" customHeight="1" x14ac:dyDescent="0.3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spans="1:26" ht="15.75" customHeight="1" x14ac:dyDescent="0.3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spans="1:26" ht="15.75" customHeight="1" x14ac:dyDescent="0.3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spans="1:26" ht="15.75" customHeight="1" x14ac:dyDescent="0.3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spans="1:26" ht="15.75" customHeight="1" x14ac:dyDescent="0.3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spans="1:26" ht="15.75" customHeight="1" x14ac:dyDescent="0.3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spans="1:26" ht="15.75" customHeight="1" x14ac:dyDescent="0.3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spans="1:26" ht="15.75" customHeight="1" x14ac:dyDescent="0.3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spans="1:26" ht="15.75" customHeight="1" x14ac:dyDescent="0.3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spans="1:26" ht="15.75" customHeight="1" x14ac:dyDescent="0.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spans="1:26" ht="15.75" customHeight="1" x14ac:dyDescent="0.3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spans="1:26" ht="15.75" customHeight="1" x14ac:dyDescent="0.3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spans="1:26" ht="15.75" customHeight="1" x14ac:dyDescent="0.3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spans="1:26" ht="15.75" customHeight="1" x14ac:dyDescent="0.3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spans="1:26" ht="15.75" customHeight="1" x14ac:dyDescent="0.3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spans="1:26" ht="15.75" customHeight="1" x14ac:dyDescent="0.3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spans="1:26" ht="15.75" customHeight="1" x14ac:dyDescent="0.3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spans="1:26" ht="15.75" customHeight="1" x14ac:dyDescent="0.3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spans="1:26" ht="15.75" customHeight="1" x14ac:dyDescent="0.3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spans="1:26" ht="15.75" customHeight="1" x14ac:dyDescent="0.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spans="1:26" ht="15.75" customHeight="1" x14ac:dyDescent="0.3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spans="1:26" ht="15.75" customHeight="1" x14ac:dyDescent="0.3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spans="1:26" ht="15.75" customHeight="1" x14ac:dyDescent="0.3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spans="1:26" ht="15.75" customHeight="1" x14ac:dyDescent="0.3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spans="1:26" ht="15.75" customHeight="1" x14ac:dyDescent="0.3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spans="1:26" ht="15.75" customHeight="1" x14ac:dyDescent="0.3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spans="1:26" ht="15.75" customHeight="1" x14ac:dyDescent="0.3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spans="1:26" ht="15.75" customHeight="1" x14ac:dyDescent="0.3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spans="1:26" ht="15.75" customHeight="1" x14ac:dyDescent="0.3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spans="1:26" ht="15.75" customHeight="1" x14ac:dyDescent="0.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spans="1:26" ht="15.75" customHeight="1" x14ac:dyDescent="0.3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spans="1:26" ht="15.75" customHeight="1" x14ac:dyDescent="0.3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spans="1:26" ht="15.75" customHeight="1" x14ac:dyDescent="0.3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spans="1:26" ht="15.75" customHeight="1" x14ac:dyDescent="0.3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spans="1:26" ht="15.75" customHeight="1" x14ac:dyDescent="0.3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spans="1:26" ht="15.75" customHeight="1" x14ac:dyDescent="0.3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spans="1:26" ht="15.75" customHeight="1" x14ac:dyDescent="0.3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spans="1:26" ht="15.75" customHeight="1" x14ac:dyDescent="0.3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spans="1:26" ht="15.75" customHeight="1" x14ac:dyDescent="0.3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spans="1:26" ht="15.75" customHeight="1" x14ac:dyDescent="0.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spans="1:26" ht="15.75" customHeight="1" x14ac:dyDescent="0.3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spans="1:26" ht="15.75" customHeight="1" x14ac:dyDescent="0.3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spans="1:26" ht="15.75" customHeight="1" x14ac:dyDescent="0.3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spans="1:26" ht="15.75" customHeight="1" x14ac:dyDescent="0.3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spans="1:26" ht="15.75" customHeight="1" x14ac:dyDescent="0.3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spans="1:26" ht="15.75" customHeight="1" x14ac:dyDescent="0.3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spans="1:26" ht="15.75" customHeight="1" x14ac:dyDescent="0.3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spans="1:26" ht="15.75" customHeight="1" x14ac:dyDescent="0.3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spans="1:26" ht="15.75" customHeight="1" x14ac:dyDescent="0.3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spans="1:26" ht="15.75" customHeight="1" x14ac:dyDescent="0.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spans="1:26" ht="15.75" customHeight="1" x14ac:dyDescent="0.3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spans="1:26" ht="15.75" customHeight="1" x14ac:dyDescent="0.3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spans="1:26" ht="15.75" customHeight="1" x14ac:dyDescent="0.3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spans="1:26" ht="15.75" customHeight="1" x14ac:dyDescent="0.3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spans="1:26" ht="15.75" customHeight="1" x14ac:dyDescent="0.3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spans="1:26" ht="15.75" customHeight="1" x14ac:dyDescent="0.3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spans="1:26" ht="15.75" customHeight="1" x14ac:dyDescent="0.3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spans="1:26" ht="15.75" customHeight="1" x14ac:dyDescent="0.3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spans="1:26" ht="15.75" customHeight="1" x14ac:dyDescent="0.3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spans="1:26" ht="15.75" customHeight="1" x14ac:dyDescent="0.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spans="1:26" ht="15.75" customHeight="1" x14ac:dyDescent="0.3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spans="1:26" ht="15.75" customHeight="1" x14ac:dyDescent="0.3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spans="1:26" ht="15.75" customHeight="1" x14ac:dyDescent="0.3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spans="1:26" ht="15.75" customHeight="1" x14ac:dyDescent="0.3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spans="1:26" ht="15.75" customHeight="1" x14ac:dyDescent="0.3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spans="1:26" ht="15.75" customHeight="1" x14ac:dyDescent="0.3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spans="1:26" ht="15.75" customHeight="1" x14ac:dyDescent="0.3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spans="1:26" ht="15.75" customHeight="1" x14ac:dyDescent="0.3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spans="1:26" ht="15.75" customHeight="1" x14ac:dyDescent="0.3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spans="1:26" ht="15.75" customHeight="1" x14ac:dyDescent="0.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spans="1:26" ht="15.75" customHeight="1" x14ac:dyDescent="0.3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spans="1:26" ht="15.75" customHeight="1" x14ac:dyDescent="0.3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spans="1:26" ht="15.75" customHeight="1" x14ac:dyDescent="0.3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spans="1:26" ht="15.75" customHeight="1" x14ac:dyDescent="0.3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spans="1:26" ht="15.75" customHeight="1" x14ac:dyDescent="0.3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spans="1:26" ht="15.75" customHeight="1" x14ac:dyDescent="0.3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spans="1:26" ht="15.75" customHeight="1" x14ac:dyDescent="0.3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spans="1:26" ht="15.75" customHeight="1" x14ac:dyDescent="0.3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spans="1:26" ht="15.75" customHeight="1" x14ac:dyDescent="0.3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spans="1:26" ht="15.75" customHeight="1" x14ac:dyDescent="0.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spans="1:26" ht="15.75" customHeight="1" x14ac:dyDescent="0.3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spans="1:26" ht="15.75" customHeight="1" x14ac:dyDescent="0.3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spans="1:26" ht="15.75" customHeight="1" x14ac:dyDescent="0.3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spans="1:26" ht="15.75" customHeight="1" x14ac:dyDescent="0.3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spans="1:26" ht="15.75" customHeight="1" x14ac:dyDescent="0.3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spans="1:26" ht="15.75" customHeight="1" x14ac:dyDescent="0.3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spans="1:26" ht="15.75" customHeight="1" x14ac:dyDescent="0.3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spans="1:26" ht="15.75" customHeight="1" x14ac:dyDescent="0.3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spans="1:26" ht="15.75" customHeight="1" x14ac:dyDescent="0.3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spans="1:26" ht="15.75" customHeight="1" x14ac:dyDescent="0.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spans="1:26" ht="15.75" customHeight="1" x14ac:dyDescent="0.3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spans="1:26" ht="15.75" customHeight="1" x14ac:dyDescent="0.3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spans="1:26" ht="15.75" customHeight="1" x14ac:dyDescent="0.3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spans="1:26" ht="15.75" customHeight="1" x14ac:dyDescent="0.3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spans="1:26" ht="15.75" customHeight="1" x14ac:dyDescent="0.3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spans="1:26" ht="15.75" customHeight="1" x14ac:dyDescent="0.3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spans="1:26" ht="15.75" customHeight="1" x14ac:dyDescent="0.3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spans="1:26" ht="15.75" customHeight="1" x14ac:dyDescent="0.3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spans="1:26" ht="15.75" customHeight="1" x14ac:dyDescent="0.3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spans="1:26" ht="15.75" customHeight="1" x14ac:dyDescent="0.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spans="1:26" ht="15.75" customHeight="1" x14ac:dyDescent="0.3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spans="1:26" ht="15.75" customHeight="1" x14ac:dyDescent="0.3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spans="1:26" ht="15.75" customHeight="1" x14ac:dyDescent="0.3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spans="1:26" ht="15.75" customHeight="1" x14ac:dyDescent="0.3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spans="1:26" ht="15.75" customHeight="1" x14ac:dyDescent="0.3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spans="1:26" ht="15.75" customHeight="1" x14ac:dyDescent="0.3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spans="1:26" ht="15.75" customHeight="1" x14ac:dyDescent="0.3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spans="1:26" ht="15.75" customHeight="1" x14ac:dyDescent="0.3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spans="1:26" ht="15.75" customHeight="1" x14ac:dyDescent="0.3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spans="1:26" ht="15.75" customHeight="1" x14ac:dyDescent="0.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spans="1:26" ht="15.75" customHeight="1" x14ac:dyDescent="0.3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spans="1:26" ht="15.75" customHeight="1" x14ac:dyDescent="0.3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spans="1:26" ht="15.75" customHeight="1" x14ac:dyDescent="0.3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spans="1:26" ht="15.75" customHeight="1" x14ac:dyDescent="0.3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spans="1:26" ht="15.75" customHeight="1" x14ac:dyDescent="0.3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spans="1:26" ht="15.75" customHeight="1" x14ac:dyDescent="0.3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spans="1:26" ht="15.75" customHeight="1" x14ac:dyDescent="0.3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spans="1:26" ht="15.75" customHeight="1" x14ac:dyDescent="0.3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spans="1:26" ht="15.75" customHeight="1" x14ac:dyDescent="0.3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spans="1:26" ht="15.75" customHeight="1" x14ac:dyDescent="0.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spans="1:26" ht="15.75" customHeight="1" x14ac:dyDescent="0.3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spans="1:26" ht="15.75" customHeight="1" x14ac:dyDescent="0.3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spans="1:26" ht="15.75" customHeight="1" x14ac:dyDescent="0.3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spans="1:26" ht="15.75" customHeight="1" x14ac:dyDescent="0.3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spans="1:26" ht="15.75" customHeight="1" x14ac:dyDescent="0.3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spans="1:26" ht="15.75" customHeight="1" x14ac:dyDescent="0.3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spans="1:26" ht="15.75" customHeight="1" x14ac:dyDescent="0.3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spans="1:26" ht="15.75" customHeight="1" x14ac:dyDescent="0.3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spans="1:26" ht="15.75" customHeight="1" x14ac:dyDescent="0.3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spans="1:26" ht="15.75" customHeight="1" x14ac:dyDescent="0.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spans="1:26" ht="15.75" customHeight="1" x14ac:dyDescent="0.3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spans="1:26" ht="15.75" customHeight="1" x14ac:dyDescent="0.3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spans="1:26" ht="15.75" customHeight="1" x14ac:dyDescent="0.3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spans="1:26" ht="15.75" customHeight="1" x14ac:dyDescent="0.3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spans="1:26" ht="15.75" customHeight="1" x14ac:dyDescent="0.3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spans="1:26" ht="15.75" customHeight="1" x14ac:dyDescent="0.3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spans="1:26" ht="15.75" customHeight="1" x14ac:dyDescent="0.3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spans="1:26" ht="15.75" customHeight="1" x14ac:dyDescent="0.3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spans="1:26" ht="15.75" customHeight="1" x14ac:dyDescent="0.3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spans="1:26" ht="15.75" customHeight="1" x14ac:dyDescent="0.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spans="1:26" ht="15.75" customHeight="1" x14ac:dyDescent="0.3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spans="1:26" ht="15.75" customHeight="1" x14ac:dyDescent="0.3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spans="1:26" ht="15.75" customHeight="1" x14ac:dyDescent="0.3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spans="1:26" ht="15.75" customHeight="1" x14ac:dyDescent="0.3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spans="1:26" ht="15.75" customHeight="1" x14ac:dyDescent="0.3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spans="1:26" ht="15.75" customHeight="1" x14ac:dyDescent="0.3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spans="1:26" ht="15.75" customHeight="1" x14ac:dyDescent="0.3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spans="1:26" ht="15.75" customHeight="1" x14ac:dyDescent="0.3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spans="1:26" ht="15.75" customHeight="1" x14ac:dyDescent="0.3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spans="1:26" ht="15.75" customHeight="1" x14ac:dyDescent="0.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spans="1:26" ht="15.75" customHeight="1" x14ac:dyDescent="0.3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spans="1:26" ht="15.75" customHeight="1" x14ac:dyDescent="0.3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spans="1:26" ht="15.75" customHeight="1" x14ac:dyDescent="0.3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spans="1:26" ht="15.75" customHeight="1" x14ac:dyDescent="0.3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spans="1:26" ht="15.75" customHeight="1" x14ac:dyDescent="0.3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spans="1:26" ht="15.75" customHeight="1" x14ac:dyDescent="0.3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spans="1:26" ht="15.75" customHeight="1" x14ac:dyDescent="0.3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spans="1:26" ht="15.75" customHeight="1" x14ac:dyDescent="0.3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spans="1:26" ht="15.75" customHeight="1" x14ac:dyDescent="0.3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spans="1:26" ht="15.75" customHeight="1" x14ac:dyDescent="0.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spans="1:26" ht="15.75" customHeight="1" x14ac:dyDescent="0.3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spans="1:26" ht="15.75" customHeight="1" x14ac:dyDescent="0.3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spans="1:26" ht="15.75" customHeight="1" x14ac:dyDescent="0.3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spans="1:26" ht="15.75" customHeight="1" x14ac:dyDescent="0.3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spans="1:26" ht="15.75" customHeight="1" x14ac:dyDescent="0.3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spans="1:26" ht="15.75" customHeight="1" x14ac:dyDescent="0.3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spans="1:26" ht="15.75" customHeight="1" x14ac:dyDescent="0.3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spans="1:26" ht="15.75" customHeight="1" x14ac:dyDescent="0.3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spans="1:26" ht="15.75" customHeight="1" x14ac:dyDescent="0.3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spans="1:26" ht="15.75" customHeight="1" x14ac:dyDescent="0.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spans="1:26" ht="15.75" customHeight="1" x14ac:dyDescent="0.3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spans="1:26" ht="15.75" customHeight="1" x14ac:dyDescent="0.3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spans="1:26" ht="15.75" customHeight="1" x14ac:dyDescent="0.3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spans="1:26" ht="15.75" customHeight="1" x14ac:dyDescent="0.3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spans="1:26" ht="15.75" customHeight="1" x14ac:dyDescent="0.3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spans="1:26" ht="15.75" customHeight="1" x14ac:dyDescent="0.3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spans="1:26" ht="15.75" customHeight="1" x14ac:dyDescent="0.3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spans="1:26" ht="15.75" customHeight="1" x14ac:dyDescent="0.3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spans="1:26" ht="15.75" customHeight="1" x14ac:dyDescent="0.3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spans="1:26" ht="15.75" customHeight="1" x14ac:dyDescent="0.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spans="1:26" ht="15.75" customHeight="1" x14ac:dyDescent="0.3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spans="1:26" ht="15.75" customHeight="1" x14ac:dyDescent="0.3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spans="1:26" ht="15.75" customHeight="1" x14ac:dyDescent="0.3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spans="1:26" ht="15.75" customHeight="1" x14ac:dyDescent="0.3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spans="1:26" ht="15.75" customHeight="1" x14ac:dyDescent="0.3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spans="1:26" ht="15.75" customHeight="1" x14ac:dyDescent="0.3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spans="1:26" ht="15.75" customHeight="1" x14ac:dyDescent="0.3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spans="1:26" ht="15.75" customHeight="1" x14ac:dyDescent="0.3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spans="1:26" ht="15.75" customHeight="1" x14ac:dyDescent="0.3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spans="1:26" ht="15.75" customHeight="1" x14ac:dyDescent="0.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spans="1:26" ht="15.75" customHeight="1" x14ac:dyDescent="0.3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spans="1:26" ht="15.75" customHeight="1" x14ac:dyDescent="0.3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spans="1:26" ht="15.75" customHeight="1" x14ac:dyDescent="0.3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spans="1:26" ht="15.75" customHeight="1" x14ac:dyDescent="0.3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spans="1:26" ht="15.75" customHeight="1" x14ac:dyDescent="0.3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spans="1:26" ht="15.75" customHeight="1" x14ac:dyDescent="0.3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spans="1:26" ht="15.75" customHeight="1" x14ac:dyDescent="0.3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spans="1:26" ht="15.75" customHeight="1" x14ac:dyDescent="0.3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spans="1:26" ht="15.75" customHeight="1" x14ac:dyDescent="0.3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spans="1:26" ht="15.75" customHeight="1" x14ac:dyDescent="0.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spans="1:26" ht="15.75" customHeight="1" x14ac:dyDescent="0.3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spans="1:26" ht="15.75" customHeight="1" x14ac:dyDescent="0.3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spans="1:26" ht="15.75" customHeight="1" x14ac:dyDescent="0.3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spans="1:26" ht="15.75" customHeight="1" x14ac:dyDescent="0.3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spans="1:26" ht="15.75" customHeight="1" x14ac:dyDescent="0.3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spans="1:26" ht="15.75" customHeight="1" x14ac:dyDescent="0.3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spans="1:26" ht="15.75" customHeight="1" x14ac:dyDescent="0.3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spans="1:26" ht="15.75" customHeight="1" x14ac:dyDescent="0.3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spans="1:26" ht="15.75" customHeight="1" x14ac:dyDescent="0.3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spans="1:26" ht="15.75" customHeight="1" x14ac:dyDescent="0.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spans="1:26" ht="15.75" customHeight="1" x14ac:dyDescent="0.3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spans="1:26" ht="15.75" customHeight="1" x14ac:dyDescent="0.3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spans="1:26" ht="15.75" customHeight="1" x14ac:dyDescent="0.3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spans="1:26" ht="15.75" customHeight="1" x14ac:dyDescent="0.3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spans="1:26" ht="15.75" customHeight="1" x14ac:dyDescent="0.3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spans="1:26" ht="15.75" customHeight="1" x14ac:dyDescent="0.3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spans="1:26" ht="15.75" customHeight="1" x14ac:dyDescent="0.3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spans="1:26" ht="15.75" customHeight="1" x14ac:dyDescent="0.3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spans="1:26" ht="15.75" customHeight="1" x14ac:dyDescent="0.3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spans="1:26" ht="15.75" customHeight="1" x14ac:dyDescent="0.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spans="1:26" ht="15.75" customHeight="1" x14ac:dyDescent="0.3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spans="1:26" ht="15.75" customHeight="1" x14ac:dyDescent="0.3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spans="1:26" ht="15.75" customHeight="1" x14ac:dyDescent="0.3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spans="1:26" ht="15.75" customHeight="1" x14ac:dyDescent="0.3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spans="1:26" ht="15.75" customHeight="1" x14ac:dyDescent="0.3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spans="1:26" ht="15.75" customHeight="1" x14ac:dyDescent="0.3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spans="1:26" ht="15.75" customHeight="1" x14ac:dyDescent="0.3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spans="1:26" ht="15.75" customHeight="1" x14ac:dyDescent="0.3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spans="1:26" ht="15.75" customHeight="1" x14ac:dyDescent="0.3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spans="1:26" ht="15.75" customHeight="1" x14ac:dyDescent="0.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spans="1:26" ht="15.75" customHeight="1" x14ac:dyDescent="0.3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spans="1:26" ht="15.75" customHeight="1" x14ac:dyDescent="0.3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spans="1:26" ht="15.75" customHeight="1" x14ac:dyDescent="0.3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spans="1:26" ht="15.75" customHeight="1" x14ac:dyDescent="0.3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spans="1:26" ht="15.75" customHeight="1" x14ac:dyDescent="0.3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spans="1:26" ht="15.75" customHeight="1" x14ac:dyDescent="0.3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spans="1:26" ht="15.75" customHeight="1" x14ac:dyDescent="0.3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spans="1:26" ht="15.75" customHeight="1" x14ac:dyDescent="0.3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spans="1:26" ht="15.75" customHeight="1" x14ac:dyDescent="0.3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spans="1:26" ht="15.75" customHeight="1" x14ac:dyDescent="0.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spans="1:26" ht="15.75" customHeight="1" x14ac:dyDescent="0.3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spans="1:26" ht="15.75" customHeight="1" x14ac:dyDescent="0.3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spans="1:26" ht="15.75" customHeight="1" x14ac:dyDescent="0.3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spans="1:26" ht="15.75" customHeight="1" x14ac:dyDescent="0.3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spans="1:26" ht="15.75" customHeight="1" x14ac:dyDescent="0.3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spans="1:26" ht="15.75" customHeight="1" x14ac:dyDescent="0.3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spans="1:26" ht="15.75" customHeight="1" x14ac:dyDescent="0.3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spans="1:26" ht="15.75" customHeight="1" x14ac:dyDescent="0.3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spans="1:26" ht="15.75" customHeight="1" x14ac:dyDescent="0.3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spans="1:26" ht="15.75" customHeight="1" x14ac:dyDescent="0.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spans="1:26" ht="15.75" customHeight="1" x14ac:dyDescent="0.3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spans="1:26" ht="15.75" customHeight="1" x14ac:dyDescent="0.3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spans="1:26" ht="15.75" customHeight="1" x14ac:dyDescent="0.3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spans="1:26" ht="15.75" customHeight="1" x14ac:dyDescent="0.3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spans="1:26" ht="15.75" customHeight="1" x14ac:dyDescent="0.3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spans="1:26" ht="15.75" customHeight="1" x14ac:dyDescent="0.3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spans="1:26" ht="15.75" customHeight="1" x14ac:dyDescent="0.3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spans="1:26" ht="15.75" customHeight="1" x14ac:dyDescent="0.3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spans="1:26" ht="15.75" customHeight="1" x14ac:dyDescent="0.3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spans="1:26" ht="15.75" customHeight="1" x14ac:dyDescent="0.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spans="1:26" ht="15.75" customHeight="1" x14ac:dyDescent="0.3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spans="1:26" ht="15.75" customHeight="1" x14ac:dyDescent="0.3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spans="1:26" ht="15.75" customHeight="1" x14ac:dyDescent="0.3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spans="1:26" ht="15.75" customHeight="1" x14ac:dyDescent="0.3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spans="1:26" ht="15.75" customHeight="1" x14ac:dyDescent="0.3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spans="1:26" ht="15.75" customHeight="1" x14ac:dyDescent="0.3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spans="1:26" ht="15.75" customHeight="1" x14ac:dyDescent="0.3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spans="1:26" ht="15.75" customHeight="1" x14ac:dyDescent="0.3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spans="1:26" ht="15.75" customHeight="1" x14ac:dyDescent="0.3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spans="1:26" ht="15.75" customHeight="1" x14ac:dyDescent="0.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spans="1:26" ht="15.75" customHeight="1" x14ac:dyDescent="0.3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spans="1:26" ht="15.75" customHeight="1" x14ac:dyDescent="0.3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spans="1:26" ht="15.75" customHeight="1" x14ac:dyDescent="0.3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spans="1:26" ht="15.75" customHeight="1" x14ac:dyDescent="0.3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spans="1:26" ht="15.75" customHeight="1" x14ac:dyDescent="0.3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spans="1:26" ht="15.75" customHeight="1" x14ac:dyDescent="0.3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spans="1:26" ht="15.75" customHeight="1" x14ac:dyDescent="0.3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spans="1:26" ht="15.75" customHeight="1" x14ac:dyDescent="0.3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spans="1:26" ht="15.75" customHeight="1" x14ac:dyDescent="0.3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spans="1:26" ht="15.75" customHeight="1" x14ac:dyDescent="0.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spans="1:26" ht="15.75" customHeight="1" x14ac:dyDescent="0.3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spans="1:26" ht="15.75" customHeight="1" x14ac:dyDescent="0.3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spans="1:26" ht="15.75" customHeight="1" x14ac:dyDescent="0.3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spans="1:26" ht="15.75" customHeight="1" x14ac:dyDescent="0.3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spans="1:26" ht="15.75" customHeight="1" x14ac:dyDescent="0.3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spans="1:26" ht="15.75" customHeight="1" x14ac:dyDescent="0.3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spans="1:26" ht="15.75" customHeight="1" x14ac:dyDescent="0.3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spans="1:26" ht="15.75" customHeight="1" x14ac:dyDescent="0.3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spans="1:26" ht="15.75" customHeight="1" x14ac:dyDescent="0.3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spans="1:26" ht="15.75" customHeight="1" x14ac:dyDescent="0.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spans="1:26" ht="15.75" customHeight="1" x14ac:dyDescent="0.3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spans="1:26" ht="15.75" customHeight="1" x14ac:dyDescent="0.3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spans="1:26" ht="15.75" customHeight="1" x14ac:dyDescent="0.3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spans="1:26" ht="15.75" customHeight="1" x14ac:dyDescent="0.3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spans="1:26" ht="15.75" customHeight="1" x14ac:dyDescent="0.3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spans="1:26" ht="15.75" customHeight="1" x14ac:dyDescent="0.3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spans="1:26" ht="15.75" customHeight="1" x14ac:dyDescent="0.3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spans="1:26" ht="15.75" customHeight="1" x14ac:dyDescent="0.3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spans="1:26" ht="15.75" customHeight="1" x14ac:dyDescent="0.3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spans="1:26" ht="15.75" customHeight="1" x14ac:dyDescent="0.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spans="1:26" ht="15.75" customHeight="1" x14ac:dyDescent="0.3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spans="1:26" ht="15.75" customHeight="1" x14ac:dyDescent="0.3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spans="1:26" ht="15.75" customHeight="1" x14ac:dyDescent="0.3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spans="1:26" ht="15.75" customHeight="1" x14ac:dyDescent="0.3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spans="1:26" ht="15.75" customHeight="1" x14ac:dyDescent="0.3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spans="1:26" ht="15.75" customHeight="1" x14ac:dyDescent="0.3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spans="1:26" ht="15.75" customHeight="1" x14ac:dyDescent="0.3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spans="1:26" ht="15.75" customHeight="1" x14ac:dyDescent="0.3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spans="1:26" ht="15.75" customHeight="1" x14ac:dyDescent="0.3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spans="1:26" ht="15.75" customHeight="1" x14ac:dyDescent="0.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spans="1:26" ht="15.75" customHeight="1" x14ac:dyDescent="0.3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spans="1:26" ht="15.75" customHeight="1" x14ac:dyDescent="0.3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spans="1:26" ht="15.75" customHeight="1" x14ac:dyDescent="0.3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spans="1:26" ht="15.75" customHeight="1" x14ac:dyDescent="0.3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spans="1:26" ht="15.75" customHeight="1" x14ac:dyDescent="0.3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spans="1:26" ht="15.75" customHeight="1" x14ac:dyDescent="0.3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spans="1:26" ht="15.75" customHeight="1" x14ac:dyDescent="0.3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spans="1:26" ht="15.75" customHeight="1" x14ac:dyDescent="0.3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spans="1:26" ht="15.75" customHeight="1" x14ac:dyDescent="0.3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spans="1:26" ht="15.75" customHeight="1" x14ac:dyDescent="0.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spans="1:26" ht="15.75" customHeight="1" x14ac:dyDescent="0.3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spans="1:26" ht="15.75" customHeight="1" x14ac:dyDescent="0.3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spans="1:26" ht="15.75" customHeight="1" x14ac:dyDescent="0.3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spans="1:26" ht="15.75" customHeight="1" x14ac:dyDescent="0.3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spans="1:26" ht="15.75" customHeight="1" x14ac:dyDescent="0.3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spans="1:26" ht="15.75" customHeight="1" x14ac:dyDescent="0.3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spans="1:26" ht="15.75" customHeight="1" x14ac:dyDescent="0.3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spans="1:26" ht="15.75" customHeight="1" x14ac:dyDescent="0.3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spans="1:26" ht="15.75" customHeight="1" x14ac:dyDescent="0.3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spans="1:26" ht="15.75" customHeight="1" x14ac:dyDescent="0.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spans="1:26" ht="15.75" customHeight="1" x14ac:dyDescent="0.3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spans="1:26" ht="15.75" customHeight="1" x14ac:dyDescent="0.3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spans="1:26" ht="15.75" customHeight="1" x14ac:dyDescent="0.3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spans="1:26" ht="15.75" customHeight="1" x14ac:dyDescent="0.3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spans="1:26" ht="15.75" customHeight="1" x14ac:dyDescent="0.3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spans="1:26" ht="15.75" customHeight="1" x14ac:dyDescent="0.3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spans="1:26" ht="15.75" customHeight="1" x14ac:dyDescent="0.3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spans="1:26" ht="15.75" customHeight="1" x14ac:dyDescent="0.3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spans="1:26" ht="15.75" customHeight="1" x14ac:dyDescent="0.3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spans="1:26" ht="15.75" customHeight="1" x14ac:dyDescent="0.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spans="1:26" ht="15.75" customHeight="1" x14ac:dyDescent="0.3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spans="1:26" ht="15.75" customHeight="1" x14ac:dyDescent="0.3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spans="1:26" ht="15.75" customHeight="1" x14ac:dyDescent="0.3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spans="1:26" ht="15.75" customHeight="1" x14ac:dyDescent="0.3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spans="1:26" ht="15.75" customHeight="1" x14ac:dyDescent="0.3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spans="1:26" ht="15.75" customHeight="1" x14ac:dyDescent="0.3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spans="1:26" ht="15.75" customHeight="1" x14ac:dyDescent="0.3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spans="1:26" ht="15.75" customHeight="1" x14ac:dyDescent="0.3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spans="1:26" ht="15.75" customHeight="1" x14ac:dyDescent="0.3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spans="1:26" ht="15.75" customHeight="1" x14ac:dyDescent="0.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spans="1:26" ht="15.75" customHeight="1" x14ac:dyDescent="0.3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spans="1:26" ht="15.75" customHeight="1" x14ac:dyDescent="0.3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spans="1:26" ht="15.75" customHeight="1" x14ac:dyDescent="0.3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spans="1:26" ht="15.75" customHeight="1" x14ac:dyDescent="0.3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spans="1:26" ht="15.75" customHeight="1" x14ac:dyDescent="0.3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spans="1:26" ht="15.75" customHeight="1" x14ac:dyDescent="0.3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spans="1:26" ht="15.75" customHeight="1" x14ac:dyDescent="0.3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spans="1:26" ht="15.75" customHeight="1" x14ac:dyDescent="0.3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spans="1:26" ht="15.75" customHeight="1" x14ac:dyDescent="0.3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spans="1:26" ht="15.75" customHeight="1" x14ac:dyDescent="0.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spans="1:26" ht="15.75" customHeight="1" x14ac:dyDescent="0.3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spans="1:26" ht="15.75" customHeight="1" x14ac:dyDescent="0.3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spans="1:26" ht="15.75" customHeight="1" x14ac:dyDescent="0.3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spans="1:26" ht="15.75" customHeight="1" x14ac:dyDescent="0.3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spans="1:26" ht="15.75" customHeight="1" x14ac:dyDescent="0.3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spans="1:26" ht="15.75" customHeight="1" x14ac:dyDescent="0.3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spans="1:26" ht="15.75" customHeight="1" x14ac:dyDescent="0.3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spans="1:26" ht="15.75" customHeight="1" x14ac:dyDescent="0.3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spans="1:26" ht="15.75" customHeight="1" x14ac:dyDescent="0.3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spans="1:26" ht="15.75" customHeight="1" x14ac:dyDescent="0.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spans="1:26" ht="15.75" customHeight="1" x14ac:dyDescent="0.3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spans="1:26" ht="15.75" customHeight="1" x14ac:dyDescent="0.3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spans="1:26" ht="15.75" customHeight="1" x14ac:dyDescent="0.3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spans="1:26" ht="15.75" customHeight="1" x14ac:dyDescent="0.3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spans="1:26" ht="15.75" customHeight="1" x14ac:dyDescent="0.3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spans="1:26" ht="15.75" customHeight="1" x14ac:dyDescent="0.3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spans="1:26" ht="15.75" customHeight="1" x14ac:dyDescent="0.3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spans="1:26" ht="15.75" customHeight="1" x14ac:dyDescent="0.3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spans="1:26" ht="15.75" customHeight="1" x14ac:dyDescent="0.3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spans="1:26" ht="15.75" customHeight="1" x14ac:dyDescent="0.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spans="1:26" ht="15.75" customHeight="1" x14ac:dyDescent="0.3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spans="1:26" ht="15.75" customHeight="1" x14ac:dyDescent="0.3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spans="1:26" ht="15.75" customHeight="1" x14ac:dyDescent="0.3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spans="1:26" ht="15.75" customHeight="1" x14ac:dyDescent="0.3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spans="1:26" ht="15.75" customHeight="1" x14ac:dyDescent="0.3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spans="1:26" ht="15.75" customHeight="1" x14ac:dyDescent="0.3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spans="1:26" ht="15.75" customHeight="1" x14ac:dyDescent="0.3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39">
    <mergeCell ref="A148:C148"/>
    <mergeCell ref="G148:K148"/>
    <mergeCell ref="A144:C144"/>
    <mergeCell ref="G144:I144"/>
    <mergeCell ref="G145:I145"/>
    <mergeCell ref="G146:I146"/>
    <mergeCell ref="A147:C147"/>
    <mergeCell ref="G147:K147"/>
    <mergeCell ref="A141:C141"/>
    <mergeCell ref="G141:K141"/>
    <mergeCell ref="A142:C142"/>
    <mergeCell ref="G142:K142"/>
    <mergeCell ref="A143:C143"/>
    <mergeCell ref="G143:K143"/>
    <mergeCell ref="A102:K102"/>
    <mergeCell ref="A103:K103"/>
    <mergeCell ref="A104:K104"/>
    <mergeCell ref="A105:K105"/>
    <mergeCell ref="B108:K108"/>
    <mergeCell ref="D109:E109"/>
    <mergeCell ref="G109:H109"/>
    <mergeCell ref="F74:H74"/>
    <mergeCell ref="F79:H79"/>
    <mergeCell ref="F80:H80"/>
    <mergeCell ref="F81:H81"/>
    <mergeCell ref="A98:K98"/>
    <mergeCell ref="A99:K99"/>
    <mergeCell ref="A9:H9"/>
    <mergeCell ref="A15:A18"/>
    <mergeCell ref="B15:H15"/>
    <mergeCell ref="D16:G16"/>
    <mergeCell ref="F72:H72"/>
    <mergeCell ref="F73:H73"/>
    <mergeCell ref="A1:H1"/>
    <mergeCell ref="A2:H2"/>
    <mergeCell ref="A3:H3"/>
    <mergeCell ref="A6:H6"/>
    <mergeCell ref="A7:H7"/>
    <mergeCell ref="A8:H8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EE1B-FF29-4305-B13C-C7BA735F29CB}">
  <dimension ref="A1:Z1000"/>
  <sheetViews>
    <sheetView workbookViewId="0">
      <selection sqref="A1:XFD1048576"/>
    </sheetView>
  </sheetViews>
  <sheetFormatPr defaultColWidth="12.5546875" defaultRowHeight="15" customHeight="1" x14ac:dyDescent="0.25"/>
  <cols>
    <col min="1" max="1" width="47.44140625" customWidth="1"/>
    <col min="2" max="5" width="13.6640625" customWidth="1"/>
    <col min="6" max="6" width="20.6640625" customWidth="1"/>
    <col min="7" max="7" width="18.109375" customWidth="1"/>
    <col min="8" max="8" width="19.6640625" customWidth="1"/>
    <col min="9" max="9" width="8.5546875" customWidth="1"/>
    <col min="10" max="10" width="10.6640625" customWidth="1"/>
    <col min="11" max="26" width="8.5546875" customWidth="1"/>
  </cols>
  <sheetData>
    <row r="1" spans="1:26" ht="15.75" customHeight="1" x14ac:dyDescent="0.25">
      <c r="D1" s="41"/>
      <c r="F1" s="41"/>
      <c r="H1" s="41"/>
    </row>
    <row r="2" spans="1:26" ht="15.75" customHeight="1" x14ac:dyDescent="0.35">
      <c r="A2" s="188" t="s">
        <v>0</v>
      </c>
      <c r="B2" s="55"/>
      <c r="C2" s="55"/>
      <c r="D2" s="55"/>
      <c r="E2" s="55"/>
      <c r="F2" s="189"/>
      <c r="G2" s="3"/>
      <c r="H2" s="18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5">
      <c r="A3" s="188" t="s">
        <v>1</v>
      </c>
      <c r="B3" s="55"/>
      <c r="C3" s="55"/>
      <c r="D3" s="55"/>
      <c r="E3" s="55"/>
      <c r="F3" s="189"/>
      <c r="G3" s="3"/>
      <c r="H3" s="18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F4" s="189"/>
      <c r="G4" s="3"/>
      <c r="H4" s="18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2"/>
      <c r="B5" s="2"/>
      <c r="C5" s="2"/>
      <c r="D5" s="2"/>
      <c r="E5" s="2"/>
      <c r="F5" s="189"/>
      <c r="G5" s="3"/>
      <c r="H5" s="18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3">
      <c r="A6" s="56" t="s">
        <v>2</v>
      </c>
      <c r="B6" s="55"/>
      <c r="C6" s="55"/>
      <c r="D6" s="55"/>
      <c r="E6" s="55"/>
      <c r="F6" s="5"/>
      <c r="G6" s="5"/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3">
      <c r="A7" s="57" t="s">
        <v>195</v>
      </c>
      <c r="B7" s="55"/>
      <c r="C7" s="55"/>
      <c r="D7" s="55"/>
      <c r="E7" s="55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3">
      <c r="A8" s="56" t="s">
        <v>103</v>
      </c>
      <c r="B8" s="55"/>
      <c r="C8" s="55"/>
      <c r="D8" s="55"/>
      <c r="E8" s="55"/>
      <c r="F8" s="5"/>
      <c r="G8" s="5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">
      <c r="A9" s="56" t="s">
        <v>196</v>
      </c>
      <c r="B9" s="55"/>
      <c r="C9" s="55"/>
      <c r="D9" s="55"/>
      <c r="E9" s="55"/>
      <c r="F9" s="5"/>
      <c r="G9" s="5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3">
      <c r="A10" s="4"/>
      <c r="B10" s="4"/>
      <c r="C10" s="4"/>
      <c r="D10" s="4"/>
      <c r="E10" s="4"/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">
      <c r="A11" s="9" t="s">
        <v>197</v>
      </c>
      <c r="B11" s="7"/>
      <c r="C11" s="7"/>
      <c r="D11" s="7"/>
      <c r="E11" s="7"/>
      <c r="F11" s="7"/>
      <c r="G11" s="7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5">
      <c r="A12" s="190"/>
      <c r="B12" s="191" t="s">
        <v>198</v>
      </c>
      <c r="C12" s="59"/>
      <c r="D12" s="59"/>
      <c r="E12" s="60"/>
      <c r="F12" s="192"/>
      <c r="G12" s="39"/>
      <c r="H12" s="192"/>
    </row>
    <row r="13" spans="1:26" ht="12.75" customHeight="1" x14ac:dyDescent="0.25">
      <c r="A13" s="193" t="s">
        <v>199</v>
      </c>
      <c r="B13" s="194"/>
      <c r="C13" s="195"/>
      <c r="D13" s="196" t="s">
        <v>200</v>
      </c>
      <c r="E13" s="197"/>
      <c r="F13" s="192"/>
      <c r="G13" s="39"/>
      <c r="H13" s="192"/>
    </row>
    <row r="14" spans="1:26" ht="12.75" customHeight="1" x14ac:dyDescent="0.25">
      <c r="A14" s="198"/>
      <c r="B14" s="199" t="s">
        <v>201</v>
      </c>
      <c r="C14" s="200"/>
      <c r="D14" s="199" t="s">
        <v>202</v>
      </c>
      <c r="E14" s="200"/>
      <c r="F14" s="192"/>
      <c r="G14" s="39"/>
      <c r="H14" s="192"/>
    </row>
    <row r="15" spans="1:26" ht="12.75" customHeight="1" x14ac:dyDescent="0.25">
      <c r="A15" s="201" t="s">
        <v>199</v>
      </c>
      <c r="B15" s="202" t="s">
        <v>113</v>
      </c>
      <c r="C15" s="203"/>
      <c r="D15" s="202" t="s">
        <v>113</v>
      </c>
      <c r="E15" s="203"/>
      <c r="F15" s="192"/>
      <c r="G15" s="39"/>
      <c r="H15" s="192"/>
    </row>
    <row r="16" spans="1:26" ht="12.75" customHeight="1" x14ac:dyDescent="0.25">
      <c r="A16" s="204" t="s">
        <v>203</v>
      </c>
      <c r="B16" s="205">
        <f>B17+B23+B24+B27+B36</f>
        <v>75692000</v>
      </c>
      <c r="C16" s="197"/>
      <c r="D16" s="205">
        <f>D17+D23+D24+D27+D36</f>
        <v>74439610.799999997</v>
      </c>
      <c r="E16" s="197"/>
      <c r="F16" s="192"/>
      <c r="G16" s="39"/>
      <c r="H16" s="192"/>
    </row>
    <row r="17" spans="1:8" ht="12.75" customHeight="1" x14ac:dyDescent="0.25">
      <c r="A17" s="204" t="s">
        <v>204</v>
      </c>
      <c r="B17" s="205">
        <f>B18+B19+B20+B21+B22</f>
        <v>325000</v>
      </c>
      <c r="C17" s="197"/>
      <c r="D17" s="205">
        <f>D18+D19+D20+D21+D22</f>
        <v>362311.08</v>
      </c>
      <c r="E17" s="197"/>
      <c r="F17" s="192"/>
      <c r="G17" s="39"/>
      <c r="H17" s="192"/>
    </row>
    <row r="18" spans="1:8" ht="12.75" customHeight="1" x14ac:dyDescent="0.25">
      <c r="A18" s="206" t="s">
        <v>205</v>
      </c>
      <c r="B18" s="207">
        <v>0</v>
      </c>
      <c r="C18" s="197"/>
      <c r="D18" s="207">
        <v>0</v>
      </c>
      <c r="E18" s="197"/>
      <c r="F18" s="208"/>
      <c r="G18" s="39"/>
      <c r="H18" s="192"/>
    </row>
    <row r="19" spans="1:8" ht="12.75" customHeight="1" x14ac:dyDescent="0.25">
      <c r="A19" s="206" t="s">
        <v>206</v>
      </c>
      <c r="B19" s="207">
        <v>0</v>
      </c>
      <c r="C19" s="197"/>
      <c r="D19" s="207">
        <v>0</v>
      </c>
      <c r="E19" s="197"/>
      <c r="F19" s="192"/>
      <c r="G19" s="39"/>
      <c r="H19" s="192"/>
    </row>
    <row r="20" spans="1:8" ht="12.75" customHeight="1" x14ac:dyDescent="0.25">
      <c r="A20" s="206" t="s">
        <v>207</v>
      </c>
      <c r="B20" s="207">
        <v>0</v>
      </c>
      <c r="C20" s="197"/>
      <c r="D20" s="207">
        <v>0</v>
      </c>
      <c r="E20" s="197"/>
      <c r="F20" s="192"/>
      <c r="G20" s="192"/>
      <c r="H20" s="192"/>
    </row>
    <row r="21" spans="1:8" ht="12.75" customHeight="1" x14ac:dyDescent="0.25">
      <c r="A21" s="206" t="s">
        <v>208</v>
      </c>
      <c r="B21" s="207">
        <v>0</v>
      </c>
      <c r="C21" s="197"/>
      <c r="D21" s="207">
        <v>0</v>
      </c>
      <c r="E21" s="197"/>
      <c r="F21" s="192"/>
      <c r="G21" s="39"/>
      <c r="H21" s="192"/>
    </row>
    <row r="22" spans="1:8" ht="12.75" customHeight="1" x14ac:dyDescent="0.25">
      <c r="A22" s="206" t="s">
        <v>209</v>
      </c>
      <c r="B22" s="207">
        <v>325000</v>
      </c>
      <c r="C22" s="197"/>
      <c r="D22" s="207">
        <v>362311.08</v>
      </c>
      <c r="E22" s="197"/>
      <c r="F22" s="192"/>
      <c r="G22" s="39"/>
      <c r="H22" s="192"/>
    </row>
    <row r="23" spans="1:8" ht="12.75" customHeight="1" x14ac:dyDescent="0.25">
      <c r="A23" s="204" t="s">
        <v>210</v>
      </c>
      <c r="B23" s="205">
        <v>0</v>
      </c>
      <c r="C23" s="197"/>
      <c r="D23" s="205">
        <v>0</v>
      </c>
      <c r="E23" s="197"/>
      <c r="F23" s="192"/>
      <c r="G23" s="39"/>
      <c r="H23" s="192"/>
    </row>
    <row r="24" spans="1:8" ht="12.75" customHeight="1" x14ac:dyDescent="0.25">
      <c r="A24" s="204" t="s">
        <v>211</v>
      </c>
      <c r="B24" s="205">
        <f>B25+B26</f>
        <v>166000</v>
      </c>
      <c r="C24" s="197"/>
      <c r="D24" s="205">
        <f>D25+D26</f>
        <v>1727411.96</v>
      </c>
      <c r="E24" s="197"/>
      <c r="F24" s="192"/>
      <c r="G24" s="39"/>
      <c r="H24" s="192"/>
    </row>
    <row r="25" spans="1:8" ht="12.75" customHeight="1" x14ac:dyDescent="0.25">
      <c r="A25" s="206" t="s">
        <v>212</v>
      </c>
      <c r="B25" s="207">
        <v>165000</v>
      </c>
      <c r="C25" s="197"/>
      <c r="D25" s="207">
        <v>1726659.78</v>
      </c>
      <c r="E25" s="197"/>
      <c r="F25" s="192"/>
      <c r="G25" s="192"/>
      <c r="H25" s="192"/>
    </row>
    <row r="26" spans="1:8" ht="12.75" customHeight="1" x14ac:dyDescent="0.25">
      <c r="A26" s="206" t="s">
        <v>213</v>
      </c>
      <c r="B26" s="207">
        <v>1000</v>
      </c>
      <c r="C26" s="197"/>
      <c r="D26" s="207">
        <v>752.18</v>
      </c>
      <c r="E26" s="197"/>
      <c r="F26" s="192"/>
      <c r="G26" s="192"/>
      <c r="H26" s="192"/>
    </row>
    <row r="27" spans="1:8" ht="12.75" customHeight="1" x14ac:dyDescent="0.25">
      <c r="A27" s="204" t="s">
        <v>214</v>
      </c>
      <c r="B27" s="205">
        <f>B28+B29+B30+B31+B32+B33+B34+B35</f>
        <v>0</v>
      </c>
      <c r="C27" s="197"/>
      <c r="D27" s="205">
        <f>D28+D29+D30+D31+D32+D33+D34+D35</f>
        <v>0</v>
      </c>
      <c r="E27" s="197"/>
      <c r="F27" s="192"/>
      <c r="G27" s="39"/>
      <c r="H27" s="192"/>
    </row>
    <row r="28" spans="1:8" ht="12.75" customHeight="1" x14ac:dyDescent="0.25">
      <c r="A28" s="206" t="s">
        <v>215</v>
      </c>
      <c r="B28" s="207">
        <v>0</v>
      </c>
      <c r="C28" s="197"/>
      <c r="D28" s="207">
        <v>0</v>
      </c>
      <c r="E28" s="197"/>
      <c r="F28" s="192"/>
      <c r="G28" s="192"/>
      <c r="H28" s="192"/>
    </row>
    <row r="29" spans="1:8" ht="12.75" customHeight="1" x14ac:dyDescent="0.25">
      <c r="A29" s="206" t="s">
        <v>216</v>
      </c>
      <c r="B29" s="207">
        <v>0</v>
      </c>
      <c r="C29" s="197"/>
      <c r="D29" s="207">
        <v>0</v>
      </c>
      <c r="E29" s="197"/>
      <c r="F29" s="192"/>
      <c r="G29" s="39"/>
      <c r="H29" s="192"/>
    </row>
    <row r="30" spans="1:8" ht="12.75" customHeight="1" x14ac:dyDescent="0.25">
      <c r="A30" s="206" t="s">
        <v>217</v>
      </c>
      <c r="B30" s="207">
        <v>0</v>
      </c>
      <c r="C30" s="197"/>
      <c r="D30" s="207">
        <v>0</v>
      </c>
      <c r="E30" s="197"/>
      <c r="F30" s="192"/>
      <c r="G30" s="39"/>
      <c r="H30" s="192"/>
    </row>
    <row r="31" spans="1:8" ht="12.75" customHeight="1" x14ac:dyDescent="0.25">
      <c r="A31" s="206" t="s">
        <v>218</v>
      </c>
      <c r="B31" s="207">
        <v>0</v>
      </c>
      <c r="C31" s="197"/>
      <c r="D31" s="207">
        <v>0</v>
      </c>
      <c r="E31" s="197"/>
      <c r="F31" s="192"/>
      <c r="G31" s="39"/>
      <c r="H31" s="192"/>
    </row>
    <row r="32" spans="1:8" ht="12.75" customHeight="1" x14ac:dyDescent="0.25">
      <c r="A32" s="206" t="s">
        <v>219</v>
      </c>
      <c r="B32" s="207">
        <v>0</v>
      </c>
      <c r="C32" s="197"/>
      <c r="D32" s="207">
        <v>0</v>
      </c>
      <c r="E32" s="197"/>
      <c r="F32" s="192"/>
      <c r="G32" s="39"/>
      <c r="H32" s="192"/>
    </row>
    <row r="33" spans="1:8" ht="12.75" customHeight="1" x14ac:dyDescent="0.25">
      <c r="A33" s="206" t="s">
        <v>220</v>
      </c>
      <c r="B33" s="207">
        <v>0</v>
      </c>
      <c r="C33" s="197"/>
      <c r="D33" s="207">
        <v>0</v>
      </c>
      <c r="E33" s="197"/>
      <c r="F33" s="192"/>
      <c r="G33" s="192"/>
      <c r="H33" s="192"/>
    </row>
    <row r="34" spans="1:8" ht="12.75" customHeight="1" x14ac:dyDescent="0.25">
      <c r="A34" s="206" t="s">
        <v>221</v>
      </c>
      <c r="B34" s="207">
        <v>0</v>
      </c>
      <c r="C34" s="197"/>
      <c r="D34" s="207">
        <v>0</v>
      </c>
      <c r="E34" s="197"/>
      <c r="F34" s="192"/>
      <c r="G34" s="209"/>
      <c r="H34" s="192"/>
    </row>
    <row r="35" spans="1:8" ht="12.75" customHeight="1" x14ac:dyDescent="0.25">
      <c r="A35" s="206" t="s">
        <v>222</v>
      </c>
      <c r="B35" s="207">
        <v>0</v>
      </c>
      <c r="C35" s="197"/>
      <c r="D35" s="207">
        <v>0</v>
      </c>
      <c r="E35" s="197"/>
      <c r="F35" s="192"/>
      <c r="G35" s="192"/>
      <c r="H35" s="192"/>
    </row>
    <row r="36" spans="1:8" ht="12.75" customHeight="1" x14ac:dyDescent="0.25">
      <c r="A36" s="204" t="s">
        <v>223</v>
      </c>
      <c r="B36" s="205">
        <f>B37</f>
        <v>75201000</v>
      </c>
      <c r="C36" s="197"/>
      <c r="D36" s="205">
        <f>D37</f>
        <v>72349887.75999999</v>
      </c>
      <c r="E36" s="197"/>
      <c r="F36" s="192"/>
      <c r="G36" s="39"/>
      <c r="H36" s="192"/>
    </row>
    <row r="37" spans="1:8" ht="12.75" customHeight="1" x14ac:dyDescent="0.25">
      <c r="A37" s="206" t="s">
        <v>224</v>
      </c>
      <c r="B37" s="207">
        <f>71141000+4060000</f>
        <v>75201000</v>
      </c>
      <c r="C37" s="197"/>
      <c r="D37" s="207">
        <f>67333870.41+5016017.35</f>
        <v>72349887.75999999</v>
      </c>
      <c r="E37" s="197"/>
      <c r="F37" s="192"/>
      <c r="G37" s="210"/>
      <c r="H37" s="192"/>
    </row>
    <row r="38" spans="1:8" ht="12.75" customHeight="1" x14ac:dyDescent="0.25">
      <c r="A38" s="204" t="s">
        <v>225</v>
      </c>
      <c r="B38" s="205">
        <f>B16-B25</f>
        <v>75527000</v>
      </c>
      <c r="C38" s="197"/>
      <c r="D38" s="205">
        <f>D16-D25</f>
        <v>72712951.019999996</v>
      </c>
      <c r="E38" s="197"/>
      <c r="F38" s="192"/>
      <c r="G38" s="210"/>
      <c r="H38" s="192"/>
    </row>
    <row r="39" spans="1:8" ht="12.75" customHeight="1" x14ac:dyDescent="0.25">
      <c r="A39" s="204" t="s">
        <v>226</v>
      </c>
      <c r="B39" s="205">
        <f>B40+B41+B42+B46+B49</f>
        <v>2608000</v>
      </c>
      <c r="C39" s="197"/>
      <c r="D39" s="205">
        <f>D40+D41+D42+D46+D49</f>
        <v>2018341.48</v>
      </c>
      <c r="E39" s="197"/>
      <c r="F39" s="192"/>
      <c r="G39" s="192"/>
      <c r="H39" s="192"/>
    </row>
    <row r="40" spans="1:8" ht="12.75" customHeight="1" x14ac:dyDescent="0.25">
      <c r="A40" s="206" t="s">
        <v>227</v>
      </c>
      <c r="B40" s="205">
        <v>1000</v>
      </c>
      <c r="C40" s="197"/>
      <c r="D40" s="205">
        <v>0</v>
      </c>
      <c r="E40" s="197"/>
      <c r="F40" s="192"/>
      <c r="G40" s="192"/>
      <c r="H40" s="192"/>
    </row>
    <row r="41" spans="1:8" ht="12.75" customHeight="1" x14ac:dyDescent="0.25">
      <c r="A41" s="206" t="s">
        <v>228</v>
      </c>
      <c r="B41" s="205">
        <v>0</v>
      </c>
      <c r="C41" s="197"/>
      <c r="D41" s="205">
        <v>0</v>
      </c>
      <c r="E41" s="197"/>
      <c r="F41" s="192"/>
      <c r="G41" s="192"/>
      <c r="H41" s="192"/>
    </row>
    <row r="42" spans="1:8" ht="12.75" customHeight="1" x14ac:dyDescent="0.25">
      <c r="A42" s="206" t="s">
        <v>229</v>
      </c>
      <c r="B42" s="205">
        <f>C43+C44+C45</f>
        <v>2000</v>
      </c>
      <c r="C42" s="197"/>
      <c r="D42" s="205">
        <v>0</v>
      </c>
      <c r="E42" s="197"/>
      <c r="F42" s="192"/>
      <c r="G42" s="192"/>
      <c r="H42" s="192"/>
    </row>
    <row r="43" spans="1:8" ht="12.75" customHeight="1" x14ac:dyDescent="0.25">
      <c r="A43" s="211" t="s">
        <v>230</v>
      </c>
      <c r="B43" s="212"/>
      <c r="C43" s="213">
        <v>0</v>
      </c>
      <c r="D43" s="214"/>
      <c r="E43" s="213">
        <v>0</v>
      </c>
      <c r="F43" s="192"/>
      <c r="G43" s="192"/>
      <c r="H43" s="192"/>
    </row>
    <row r="44" spans="1:8" ht="12.75" customHeight="1" x14ac:dyDescent="0.25">
      <c r="A44" s="211" t="s">
        <v>231</v>
      </c>
      <c r="B44" s="212"/>
      <c r="C44" s="213">
        <v>0</v>
      </c>
      <c r="D44" s="214"/>
      <c r="E44" s="213">
        <v>0</v>
      </c>
      <c r="F44" s="192"/>
      <c r="G44" s="210"/>
      <c r="H44" s="192"/>
    </row>
    <row r="45" spans="1:8" ht="12.75" customHeight="1" x14ac:dyDescent="0.25">
      <c r="A45" s="211" t="s">
        <v>232</v>
      </c>
      <c r="B45" s="212"/>
      <c r="C45" s="213">
        <v>2000</v>
      </c>
      <c r="D45" s="214"/>
      <c r="E45" s="213">
        <v>0</v>
      </c>
      <c r="F45" s="192"/>
      <c r="G45" s="192"/>
      <c r="H45" s="192"/>
    </row>
    <row r="46" spans="1:8" ht="12.75" customHeight="1" x14ac:dyDescent="0.25">
      <c r="A46" s="204" t="s">
        <v>233</v>
      </c>
      <c r="B46" s="205">
        <f>B47+B48</f>
        <v>0</v>
      </c>
      <c r="C46" s="197"/>
      <c r="D46" s="205">
        <f>D47+D48</f>
        <v>0</v>
      </c>
      <c r="E46" s="197"/>
      <c r="F46" s="192"/>
      <c r="G46" s="39"/>
      <c r="H46" s="192"/>
    </row>
    <row r="47" spans="1:8" ht="12.75" customHeight="1" x14ac:dyDescent="0.25">
      <c r="A47" s="206" t="s">
        <v>234</v>
      </c>
      <c r="B47" s="207">
        <v>0</v>
      </c>
      <c r="C47" s="197"/>
      <c r="D47" s="207">
        <v>0</v>
      </c>
      <c r="E47" s="197"/>
      <c r="F47" s="192"/>
      <c r="G47" s="192"/>
      <c r="H47" s="192"/>
    </row>
    <row r="48" spans="1:8" ht="12.75" customHeight="1" x14ac:dyDescent="0.25">
      <c r="A48" s="206" t="s">
        <v>235</v>
      </c>
      <c r="B48" s="207">
        <v>0</v>
      </c>
      <c r="C48" s="197"/>
      <c r="D48" s="207">
        <v>0</v>
      </c>
      <c r="E48" s="197"/>
      <c r="F48" s="192"/>
      <c r="G48" s="192"/>
      <c r="H48" s="192"/>
    </row>
    <row r="49" spans="1:26" ht="12.75" customHeight="1" x14ac:dyDescent="0.25">
      <c r="A49" s="204" t="s">
        <v>236</v>
      </c>
      <c r="B49" s="205">
        <f>C50+B51</f>
        <v>2605000</v>
      </c>
      <c r="C49" s="197"/>
      <c r="D49" s="205">
        <f>E50+D51</f>
        <v>2018341.48</v>
      </c>
      <c r="E49" s="197"/>
      <c r="F49" s="192"/>
      <c r="G49" s="39"/>
      <c r="H49" s="192"/>
    </row>
    <row r="50" spans="1:26" ht="12.75" customHeight="1" x14ac:dyDescent="0.25">
      <c r="A50" s="211" t="s">
        <v>237</v>
      </c>
      <c r="B50" s="212"/>
      <c r="C50" s="213">
        <v>0</v>
      </c>
      <c r="D50" s="214"/>
      <c r="E50" s="213">
        <v>0</v>
      </c>
      <c r="F50" s="192"/>
      <c r="G50" s="192"/>
      <c r="H50" s="192"/>
    </row>
    <row r="51" spans="1:26" ht="12.75" customHeight="1" x14ac:dyDescent="0.25">
      <c r="A51" s="211" t="s">
        <v>238</v>
      </c>
      <c r="B51" s="207">
        <v>2605000</v>
      </c>
      <c r="C51" s="197"/>
      <c r="D51" s="207">
        <v>2018341.48</v>
      </c>
      <c r="E51" s="197"/>
      <c r="F51" s="192"/>
      <c r="G51" s="39"/>
      <c r="H51" s="192"/>
    </row>
    <row r="52" spans="1:26" ht="12.75" customHeight="1" x14ac:dyDescent="0.25">
      <c r="A52" s="215" t="s">
        <v>239</v>
      </c>
      <c r="B52" s="205">
        <f>B39-B40-B41-C44-C50</f>
        <v>2607000</v>
      </c>
      <c r="C52" s="197"/>
      <c r="D52" s="205">
        <f>D39-D40-D41-E44-E50</f>
        <v>2018341.48</v>
      </c>
      <c r="E52" s="197"/>
      <c r="F52" s="192"/>
      <c r="G52" s="210"/>
      <c r="H52" s="192"/>
    </row>
    <row r="53" spans="1:26" ht="12.75" customHeight="1" x14ac:dyDescent="0.25">
      <c r="A53" s="216" t="s">
        <v>240</v>
      </c>
      <c r="B53" s="217">
        <f>B38+B52</f>
        <v>78134000</v>
      </c>
      <c r="C53" s="60"/>
      <c r="D53" s="217">
        <f>D38+D52</f>
        <v>74731292.5</v>
      </c>
      <c r="E53" s="60"/>
      <c r="F53" s="192"/>
      <c r="G53" s="39"/>
      <c r="H53" s="192"/>
    </row>
    <row r="54" spans="1:26" ht="12.75" customHeight="1" x14ac:dyDescent="0.25">
      <c r="A54" s="218"/>
      <c r="B54" s="219"/>
      <c r="C54" s="219"/>
      <c r="D54" s="219"/>
      <c r="E54" s="220"/>
      <c r="F54" s="220"/>
      <c r="G54" s="221"/>
      <c r="H54" s="220"/>
    </row>
    <row r="55" spans="1:26" ht="12.75" customHeight="1" x14ac:dyDescent="0.3">
      <c r="A55" s="222"/>
      <c r="B55" s="223"/>
      <c r="C55" s="224"/>
      <c r="D55" s="223"/>
      <c r="E55" s="223"/>
      <c r="F55" s="225"/>
      <c r="G55" s="226"/>
      <c r="H55" s="22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3">
      <c r="A56" s="227"/>
      <c r="B56" s="228" t="s">
        <v>241</v>
      </c>
      <c r="C56" s="59"/>
      <c r="D56" s="59"/>
      <c r="E56" s="59"/>
      <c r="F56" s="59"/>
      <c r="G56" s="59"/>
      <c r="H56" s="6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229"/>
      <c r="B57" s="230"/>
      <c r="C57" s="230"/>
      <c r="D57" s="230"/>
      <c r="E57" s="230"/>
      <c r="F57" s="230"/>
      <c r="G57" s="231" t="s">
        <v>242</v>
      </c>
      <c r="H57" s="60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232"/>
      <c r="X57" s="232"/>
      <c r="Y57" s="232"/>
      <c r="Z57" s="232"/>
    </row>
    <row r="58" spans="1:26" ht="12.75" customHeight="1" x14ac:dyDescent="0.25">
      <c r="A58" s="229" t="s">
        <v>243</v>
      </c>
      <c r="B58" s="233"/>
      <c r="C58" s="195"/>
      <c r="D58" s="195"/>
      <c r="E58" s="233"/>
      <c r="F58" s="234" t="s">
        <v>12</v>
      </c>
      <c r="G58" s="235"/>
      <c r="H58" s="236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2"/>
      <c r="U58" s="232"/>
      <c r="V58" s="232"/>
      <c r="W58" s="232"/>
      <c r="X58" s="232"/>
      <c r="Y58" s="232"/>
      <c r="Z58" s="232"/>
    </row>
    <row r="59" spans="1:26" ht="12.75" customHeight="1" x14ac:dyDescent="0.25">
      <c r="A59" s="229"/>
      <c r="B59" s="233" t="s">
        <v>9</v>
      </c>
      <c r="C59" s="233" t="s">
        <v>162</v>
      </c>
      <c r="D59" s="233" t="s">
        <v>244</v>
      </c>
      <c r="E59" s="233" t="s">
        <v>162</v>
      </c>
      <c r="F59" s="234" t="s">
        <v>245</v>
      </c>
      <c r="G59" s="235" t="s">
        <v>246</v>
      </c>
      <c r="H59" s="236" t="s">
        <v>247</v>
      </c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2"/>
      <c r="U59" s="232"/>
      <c r="V59" s="232"/>
      <c r="W59" s="232"/>
      <c r="X59" s="232"/>
      <c r="Y59" s="232"/>
      <c r="Z59" s="232"/>
    </row>
    <row r="60" spans="1:26" ht="12.75" customHeight="1" x14ac:dyDescent="0.25">
      <c r="A60" s="237"/>
      <c r="B60" s="238" t="s">
        <v>14</v>
      </c>
      <c r="C60" s="238" t="s">
        <v>248</v>
      </c>
      <c r="D60" s="238" t="s">
        <v>249</v>
      </c>
      <c r="E60" s="238" t="s">
        <v>250</v>
      </c>
      <c r="F60" s="239" t="s">
        <v>22</v>
      </c>
      <c r="G60" s="240"/>
      <c r="H60" s="241" t="s">
        <v>110</v>
      </c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32"/>
      <c r="X60" s="232"/>
      <c r="Y60" s="232"/>
      <c r="Z60" s="232"/>
    </row>
    <row r="61" spans="1:26" ht="12.75" customHeight="1" x14ac:dyDescent="0.25">
      <c r="A61" s="242" t="s">
        <v>243</v>
      </c>
      <c r="B61" s="243" t="s">
        <v>113</v>
      </c>
      <c r="C61" s="244" t="s">
        <v>113</v>
      </c>
      <c r="D61" s="245" t="s">
        <v>113</v>
      </c>
      <c r="E61" s="244" t="s">
        <v>113</v>
      </c>
      <c r="F61" s="246" t="s">
        <v>113</v>
      </c>
      <c r="G61" s="236" t="s">
        <v>113</v>
      </c>
      <c r="H61" s="236" t="s">
        <v>113</v>
      </c>
      <c r="I61" s="232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2"/>
    </row>
    <row r="62" spans="1:26" ht="12.75" customHeight="1" x14ac:dyDescent="0.25">
      <c r="A62" s="247" t="s">
        <v>251</v>
      </c>
      <c r="B62" s="248">
        <f t="shared" ref="B62:H62" si="0">B63+B64+B65</f>
        <v>64948300</v>
      </c>
      <c r="C62" s="248">
        <f t="shared" si="0"/>
        <v>63982700.910000004</v>
      </c>
      <c r="D62" s="248">
        <f t="shared" si="0"/>
        <v>56872306.900000006</v>
      </c>
      <c r="E62" s="248">
        <f t="shared" si="0"/>
        <v>56231393.450000003</v>
      </c>
      <c r="F62" s="248">
        <f t="shared" si="0"/>
        <v>845199.71</v>
      </c>
      <c r="G62" s="248">
        <f t="shared" si="0"/>
        <v>3312147.38</v>
      </c>
      <c r="H62" s="248">
        <f t="shared" si="0"/>
        <v>3312147.38</v>
      </c>
      <c r="J62" s="32"/>
    </row>
    <row r="63" spans="1:26" ht="12.75" customHeight="1" x14ac:dyDescent="0.25">
      <c r="A63" s="249" t="s">
        <v>252</v>
      </c>
      <c r="B63" s="37">
        <v>23621500</v>
      </c>
      <c r="C63" s="37">
        <v>23450433.390000001</v>
      </c>
      <c r="D63" s="213">
        <v>23450433.390000001</v>
      </c>
      <c r="E63" s="37">
        <v>23378608.739999998</v>
      </c>
      <c r="F63" s="37">
        <v>32538.99</v>
      </c>
      <c r="G63" s="37">
        <v>0</v>
      </c>
      <c r="H63" s="37">
        <v>0</v>
      </c>
      <c r="J63" s="41"/>
    </row>
    <row r="64" spans="1:26" ht="12.75" customHeight="1" x14ac:dyDescent="0.25">
      <c r="A64" s="249" t="s">
        <v>253</v>
      </c>
      <c r="B64" s="37">
        <v>0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J64" s="32"/>
    </row>
    <row r="65" spans="1:10" ht="12.75" customHeight="1" x14ac:dyDescent="0.25">
      <c r="A65" s="249" t="s">
        <v>178</v>
      </c>
      <c r="B65" s="37">
        <v>41326800</v>
      </c>
      <c r="C65" s="37">
        <v>40532267.520000003</v>
      </c>
      <c r="D65" s="213">
        <v>33421873.510000002</v>
      </c>
      <c r="E65" s="37">
        <v>32852784.710000001</v>
      </c>
      <c r="F65" s="37">
        <v>812660.72</v>
      </c>
      <c r="G65" s="37">
        <v>3312147.38</v>
      </c>
      <c r="H65" s="37">
        <v>3312147.38</v>
      </c>
      <c r="J65" s="32"/>
    </row>
    <row r="66" spans="1:10" ht="12.75" customHeight="1" x14ac:dyDescent="0.25">
      <c r="A66" s="247" t="s">
        <v>254</v>
      </c>
      <c r="B66" s="248">
        <f t="shared" ref="B66:H66" si="1">B62-B64</f>
        <v>64948300</v>
      </c>
      <c r="C66" s="248">
        <f t="shared" si="1"/>
        <v>63982700.910000004</v>
      </c>
      <c r="D66" s="248">
        <f t="shared" si="1"/>
        <v>56872306.900000006</v>
      </c>
      <c r="E66" s="248">
        <f t="shared" si="1"/>
        <v>56231393.450000003</v>
      </c>
      <c r="F66" s="248">
        <f t="shared" si="1"/>
        <v>845199.71</v>
      </c>
      <c r="G66" s="248">
        <f t="shared" si="1"/>
        <v>3312147.38</v>
      </c>
      <c r="H66" s="248">
        <f t="shared" si="1"/>
        <v>3312147.38</v>
      </c>
      <c r="J66" s="32"/>
    </row>
    <row r="67" spans="1:10" ht="12.75" customHeight="1" x14ac:dyDescent="0.25">
      <c r="A67" s="247" t="s">
        <v>255</v>
      </c>
      <c r="B67" s="248">
        <f t="shared" ref="B67:H67" si="2">B68+B69+B74</f>
        <v>13370094.310000001</v>
      </c>
      <c r="C67" s="248">
        <f t="shared" si="2"/>
        <v>10324337.09</v>
      </c>
      <c r="D67" s="248">
        <f t="shared" si="2"/>
        <v>7161817.6699999999</v>
      </c>
      <c r="E67" s="248">
        <f t="shared" si="2"/>
        <v>6827577.8300000001</v>
      </c>
      <c r="F67" s="248">
        <f t="shared" si="2"/>
        <v>146439.06</v>
      </c>
      <c r="G67" s="248">
        <f t="shared" si="2"/>
        <v>4509078.24</v>
      </c>
      <c r="H67" s="248">
        <f t="shared" si="2"/>
        <v>4509078.24</v>
      </c>
      <c r="J67" s="32"/>
    </row>
    <row r="68" spans="1:10" ht="12.75" customHeight="1" x14ac:dyDescent="0.25">
      <c r="A68" s="249" t="s">
        <v>180</v>
      </c>
      <c r="B68" s="37">
        <v>13370094.310000001</v>
      </c>
      <c r="C68" s="213">
        <v>10324337.09</v>
      </c>
      <c r="D68" s="250">
        <v>7161817.6699999999</v>
      </c>
      <c r="E68" s="213">
        <v>6827577.8300000001</v>
      </c>
      <c r="F68" s="213">
        <v>146439.06</v>
      </c>
      <c r="G68" s="213">
        <v>4509078.24</v>
      </c>
      <c r="H68" s="213">
        <v>4509078.24</v>
      </c>
      <c r="J68" s="32"/>
    </row>
    <row r="69" spans="1:10" ht="12.75" customHeight="1" x14ac:dyDescent="0.25">
      <c r="A69" s="249" t="s">
        <v>256</v>
      </c>
      <c r="B69" s="37">
        <f t="shared" ref="B69:H69" si="3">B70+B71+B72+B73</f>
        <v>0</v>
      </c>
      <c r="C69" s="37">
        <f t="shared" si="3"/>
        <v>0</v>
      </c>
      <c r="D69" s="37">
        <f t="shared" si="3"/>
        <v>0</v>
      </c>
      <c r="E69" s="37">
        <f t="shared" si="3"/>
        <v>0</v>
      </c>
      <c r="F69" s="37">
        <f t="shared" si="3"/>
        <v>0</v>
      </c>
      <c r="G69" s="37">
        <f t="shared" si="3"/>
        <v>0</v>
      </c>
      <c r="H69" s="37">
        <f t="shared" si="3"/>
        <v>0</v>
      </c>
      <c r="J69" s="32"/>
    </row>
    <row r="70" spans="1:10" ht="12.75" customHeight="1" x14ac:dyDescent="0.25">
      <c r="A70" s="249" t="s">
        <v>257</v>
      </c>
      <c r="B70" s="37">
        <v>0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J70" s="32"/>
    </row>
    <row r="71" spans="1:10" ht="12.75" customHeight="1" x14ac:dyDescent="0.25">
      <c r="A71" s="249" t="s">
        <v>258</v>
      </c>
      <c r="B71" s="37">
        <v>0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J71" s="32"/>
    </row>
    <row r="72" spans="1:10" ht="12.75" customHeight="1" x14ac:dyDescent="0.25">
      <c r="A72" s="249" t="s">
        <v>259</v>
      </c>
      <c r="B72" s="37">
        <v>0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J72" s="32"/>
    </row>
    <row r="73" spans="1:10" ht="12.75" customHeight="1" x14ac:dyDescent="0.25">
      <c r="A73" s="249" t="s">
        <v>260</v>
      </c>
      <c r="B73" s="37">
        <v>0</v>
      </c>
      <c r="C73" s="37">
        <v>0</v>
      </c>
      <c r="D73" s="37">
        <v>0</v>
      </c>
      <c r="E73" s="37">
        <v>0</v>
      </c>
      <c r="F73" s="37">
        <v>0</v>
      </c>
      <c r="G73" s="37">
        <v>0</v>
      </c>
      <c r="H73" s="37">
        <v>0</v>
      </c>
      <c r="J73" s="32"/>
    </row>
    <row r="74" spans="1:10" ht="12.75" customHeight="1" x14ac:dyDescent="0.25">
      <c r="A74" s="247" t="s">
        <v>261</v>
      </c>
      <c r="B74" s="248">
        <v>0</v>
      </c>
      <c r="C74" s="248">
        <v>0</v>
      </c>
      <c r="D74" s="248">
        <v>0</v>
      </c>
      <c r="E74" s="248">
        <v>0</v>
      </c>
      <c r="F74" s="37">
        <v>0</v>
      </c>
      <c r="G74" s="37">
        <v>0</v>
      </c>
      <c r="H74" s="37">
        <v>0</v>
      </c>
      <c r="J74" s="32"/>
    </row>
    <row r="75" spans="1:10" ht="12.75" customHeight="1" x14ac:dyDescent="0.25">
      <c r="A75" s="247" t="s">
        <v>262</v>
      </c>
      <c r="B75" s="248">
        <f t="shared" ref="B75:H75" si="4">B67-B70-B71-B72-B74</f>
        <v>13370094.310000001</v>
      </c>
      <c r="C75" s="248">
        <f t="shared" si="4"/>
        <v>10324337.09</v>
      </c>
      <c r="D75" s="248">
        <f t="shared" si="4"/>
        <v>7161817.6699999999</v>
      </c>
      <c r="E75" s="248">
        <f t="shared" si="4"/>
        <v>6827577.8300000001</v>
      </c>
      <c r="F75" s="248">
        <f t="shared" si="4"/>
        <v>146439.06</v>
      </c>
      <c r="G75" s="248">
        <f t="shared" si="4"/>
        <v>4509078.24</v>
      </c>
      <c r="H75" s="248">
        <f t="shared" si="4"/>
        <v>4509078.24</v>
      </c>
      <c r="J75" s="41"/>
    </row>
    <row r="76" spans="1:10" ht="12.75" customHeight="1" x14ac:dyDescent="0.25">
      <c r="A76" s="247" t="s">
        <v>263</v>
      </c>
      <c r="B76" s="251">
        <v>0</v>
      </c>
      <c r="C76" s="248">
        <v>0</v>
      </c>
      <c r="D76" s="248">
        <v>0</v>
      </c>
      <c r="E76" s="248">
        <v>0</v>
      </c>
      <c r="F76" s="248">
        <v>0</v>
      </c>
      <c r="G76" s="248">
        <v>0</v>
      </c>
      <c r="H76" s="248">
        <v>0</v>
      </c>
      <c r="J76" s="32"/>
    </row>
    <row r="77" spans="1:10" ht="12.75" customHeight="1" x14ac:dyDescent="0.25">
      <c r="A77" s="252" t="s">
        <v>264</v>
      </c>
      <c r="B77" s="253">
        <f t="shared" ref="B77:H77" si="5">B66+B75+B76</f>
        <v>78318394.310000002</v>
      </c>
      <c r="C77" s="253">
        <f t="shared" si="5"/>
        <v>74307038</v>
      </c>
      <c r="D77" s="253">
        <f t="shared" si="5"/>
        <v>64034124.570000008</v>
      </c>
      <c r="E77" s="253">
        <f t="shared" si="5"/>
        <v>63058971.280000001</v>
      </c>
      <c r="F77" s="253">
        <f t="shared" si="5"/>
        <v>991638.77</v>
      </c>
      <c r="G77" s="253">
        <f t="shared" si="5"/>
        <v>7821225.6200000001</v>
      </c>
      <c r="H77" s="253">
        <f t="shared" si="5"/>
        <v>7821225.6200000001</v>
      </c>
      <c r="J77" s="32"/>
    </row>
    <row r="78" spans="1:10" ht="12.75" customHeight="1" x14ac:dyDescent="0.25">
      <c r="A78" s="218"/>
      <c r="B78" s="219"/>
      <c r="C78" s="219"/>
      <c r="D78" s="219"/>
      <c r="E78" s="219"/>
      <c r="F78" s="220"/>
      <c r="G78" s="221"/>
      <c r="H78" s="220"/>
    </row>
    <row r="79" spans="1:10" ht="12.75" customHeight="1" x14ac:dyDescent="0.25">
      <c r="A79" s="218"/>
      <c r="B79" s="219"/>
      <c r="C79" s="219"/>
      <c r="D79" s="219"/>
      <c r="E79" s="219"/>
      <c r="F79" s="220"/>
      <c r="G79" s="221"/>
      <c r="H79" s="220"/>
    </row>
    <row r="80" spans="1:10" ht="30" customHeight="1" x14ac:dyDescent="0.25">
      <c r="A80" s="254" t="s">
        <v>265</v>
      </c>
      <c r="B80" s="59"/>
      <c r="C80" s="59"/>
      <c r="D80" s="59"/>
      <c r="E80" s="60"/>
      <c r="F80" s="255">
        <f>D53-(E77+F77+H77)</f>
        <v>2859456.8299999982</v>
      </c>
      <c r="G80" s="59"/>
      <c r="H80" s="60"/>
    </row>
    <row r="81" spans="1:26" ht="15.75" customHeight="1" x14ac:dyDescent="0.25">
      <c r="A81" s="221"/>
      <c r="B81" s="221"/>
      <c r="C81" s="221"/>
      <c r="D81" s="221"/>
      <c r="E81" s="221"/>
      <c r="F81" s="220"/>
      <c r="G81" s="221"/>
      <c r="H81" s="220"/>
    </row>
    <row r="82" spans="1:26" ht="15.75" customHeight="1" x14ac:dyDescent="0.25">
      <c r="A82" s="221"/>
      <c r="B82" s="221"/>
      <c r="C82" s="221"/>
      <c r="D82" s="221"/>
      <c r="E82" s="221"/>
      <c r="F82" s="220"/>
      <c r="G82" s="221"/>
      <c r="H82" s="220"/>
    </row>
    <row r="83" spans="1:26" ht="12.75" customHeight="1" x14ac:dyDescent="0.25">
      <c r="A83" s="256"/>
      <c r="B83" s="257"/>
      <c r="C83" s="257"/>
      <c r="D83" s="257"/>
      <c r="E83" s="258"/>
      <c r="F83" s="256" t="s">
        <v>266</v>
      </c>
      <c r="G83" s="257"/>
      <c r="H83" s="203"/>
    </row>
    <row r="84" spans="1:26" ht="12.75" customHeight="1" x14ac:dyDescent="0.25">
      <c r="A84" s="259" t="s">
        <v>267</v>
      </c>
      <c r="B84" s="260"/>
      <c r="C84" s="260"/>
      <c r="D84" s="260"/>
      <c r="E84" s="260"/>
      <c r="F84" s="261"/>
      <c r="G84" s="260"/>
      <c r="H84" s="200"/>
    </row>
    <row r="85" spans="1:26" ht="22.5" customHeight="1" x14ac:dyDescent="0.25">
      <c r="A85" s="262" t="s">
        <v>268</v>
      </c>
      <c r="B85" s="59"/>
      <c r="C85" s="59"/>
      <c r="D85" s="59"/>
      <c r="E85" s="60"/>
      <c r="F85" s="263">
        <v>0</v>
      </c>
      <c r="G85" s="59"/>
      <c r="H85" s="60"/>
    </row>
    <row r="86" spans="1:26" ht="15.75" customHeight="1" x14ac:dyDescent="0.25">
      <c r="D86" s="41"/>
      <c r="F86" s="192"/>
      <c r="G86" s="39"/>
      <c r="H86" s="192"/>
    </row>
    <row r="87" spans="1:26" ht="15.75" customHeight="1" x14ac:dyDescent="0.25">
      <c r="D87" s="41"/>
      <c r="F87" s="192"/>
      <c r="G87" s="39"/>
      <c r="H87" s="192"/>
    </row>
    <row r="88" spans="1:26" ht="15.75" customHeight="1" x14ac:dyDescent="0.35">
      <c r="A88" s="188" t="s">
        <v>0</v>
      </c>
      <c r="B88" s="55"/>
      <c r="C88" s="55"/>
      <c r="D88" s="55"/>
      <c r="E88" s="55"/>
      <c r="F88" s="55"/>
      <c r="G88" s="55"/>
      <c r="H88" s="55"/>
    </row>
    <row r="89" spans="1:26" ht="15.75" customHeight="1" x14ac:dyDescent="0.35">
      <c r="A89" s="188" t="s">
        <v>1</v>
      </c>
      <c r="B89" s="55"/>
      <c r="C89" s="55"/>
      <c r="D89" s="55"/>
      <c r="E89" s="55"/>
      <c r="F89" s="55"/>
      <c r="G89" s="55"/>
      <c r="H89" s="55"/>
    </row>
    <row r="90" spans="1:26" ht="15.75" customHeight="1" x14ac:dyDescent="0.25">
      <c r="F90" s="192"/>
      <c r="G90" s="39"/>
      <c r="H90" s="192"/>
    </row>
    <row r="91" spans="1:26" ht="15.75" customHeight="1" x14ac:dyDescent="0.3">
      <c r="A91" s="2"/>
      <c r="B91" s="2"/>
      <c r="C91" s="2"/>
      <c r="D91" s="2"/>
      <c r="E91" s="2"/>
      <c r="F91" s="192"/>
      <c r="G91" s="39"/>
      <c r="H91" s="192"/>
    </row>
    <row r="92" spans="1:26" ht="15.75" customHeight="1" x14ac:dyDescent="0.25">
      <c r="A92" s="56" t="s">
        <v>2</v>
      </c>
      <c r="B92" s="55"/>
      <c r="C92" s="55"/>
      <c r="D92" s="55"/>
      <c r="E92" s="55"/>
      <c r="F92" s="55"/>
      <c r="G92" s="55"/>
      <c r="H92" s="55"/>
    </row>
    <row r="93" spans="1:26" ht="15.75" customHeight="1" x14ac:dyDescent="0.25">
      <c r="A93" s="57" t="s">
        <v>195</v>
      </c>
      <c r="B93" s="55"/>
      <c r="C93" s="55"/>
      <c r="D93" s="55"/>
      <c r="E93" s="55"/>
      <c r="F93" s="55"/>
      <c r="G93" s="55"/>
      <c r="H93" s="55"/>
    </row>
    <row r="94" spans="1:26" ht="15.75" customHeight="1" x14ac:dyDescent="0.25">
      <c r="A94" s="56" t="s">
        <v>103</v>
      </c>
      <c r="B94" s="55"/>
      <c r="C94" s="55"/>
      <c r="D94" s="55"/>
      <c r="E94" s="55"/>
      <c r="F94" s="55"/>
      <c r="G94" s="55"/>
      <c r="H94" s="55"/>
    </row>
    <row r="95" spans="1:26" ht="12.75" customHeight="1" x14ac:dyDescent="0.3">
      <c r="A95" s="264" t="s">
        <v>4</v>
      </c>
      <c r="B95" s="55"/>
      <c r="C95" s="55"/>
      <c r="D95" s="55"/>
      <c r="E95" s="55"/>
      <c r="F95" s="55"/>
      <c r="G95" s="55"/>
      <c r="H95" s="55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3">
      <c r="A96" s="4"/>
      <c r="B96" s="4"/>
      <c r="C96" s="4"/>
      <c r="D96" s="4"/>
      <c r="E96" s="4"/>
      <c r="F96" s="265"/>
      <c r="G96" s="266"/>
      <c r="H96" s="26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3">
      <c r="A97" s="256"/>
      <c r="B97" s="257"/>
      <c r="C97" s="257"/>
      <c r="D97" s="257"/>
      <c r="E97" s="203"/>
      <c r="F97" s="268" t="s">
        <v>269</v>
      </c>
      <c r="G97" s="59"/>
      <c r="H97" s="60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3">
      <c r="A98" s="259" t="s">
        <v>270</v>
      </c>
      <c r="B98" s="260"/>
      <c r="C98" s="260"/>
      <c r="D98" s="260"/>
      <c r="E98" s="260"/>
      <c r="F98" s="268" t="s">
        <v>271</v>
      </c>
      <c r="G98" s="59"/>
      <c r="H98" s="60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3">
      <c r="A99" s="269" t="s">
        <v>270</v>
      </c>
      <c r="B99" s="59"/>
      <c r="C99" s="59"/>
      <c r="D99" s="59"/>
      <c r="E99" s="60"/>
      <c r="F99" s="255" t="s">
        <v>113</v>
      </c>
      <c r="G99" s="59"/>
      <c r="H99" s="60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3">
      <c r="A100" s="270" t="s">
        <v>272</v>
      </c>
      <c r="B100" s="59"/>
      <c r="C100" s="59"/>
      <c r="D100" s="59"/>
      <c r="E100" s="60"/>
      <c r="F100" s="271">
        <f>D25</f>
        <v>1726659.78</v>
      </c>
      <c r="G100" s="59"/>
      <c r="H100" s="60"/>
      <c r="I100" s="7"/>
      <c r="J100" s="272"/>
      <c r="K100" s="272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3">
      <c r="A101" s="270" t="s">
        <v>273</v>
      </c>
      <c r="B101" s="59"/>
      <c r="C101" s="59"/>
      <c r="D101" s="59"/>
      <c r="E101" s="60"/>
      <c r="F101" s="263">
        <v>0</v>
      </c>
      <c r="G101" s="59"/>
      <c r="H101" s="60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3">
      <c r="A102" s="273"/>
      <c r="B102" s="273"/>
      <c r="C102" s="273"/>
      <c r="D102" s="273"/>
      <c r="E102" s="273"/>
      <c r="F102" s="274"/>
      <c r="G102" s="274"/>
      <c r="H102" s="274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3">
      <c r="A103" s="273"/>
      <c r="B103" s="273"/>
      <c r="C103" s="273"/>
      <c r="D103" s="273"/>
      <c r="E103" s="273"/>
      <c r="F103" s="274"/>
      <c r="G103" s="274"/>
      <c r="H103" s="274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3">
      <c r="A104" s="222"/>
      <c r="B104" s="275"/>
      <c r="C104" s="275"/>
      <c r="D104" s="275"/>
      <c r="E104" s="275"/>
      <c r="F104" s="225"/>
      <c r="G104" s="226"/>
      <c r="H104" s="225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3">
      <c r="A105" s="256"/>
      <c r="B105" s="257"/>
      <c r="C105" s="257"/>
      <c r="D105" s="257"/>
      <c r="E105" s="203"/>
      <c r="F105" s="268" t="s">
        <v>269</v>
      </c>
      <c r="G105" s="59"/>
      <c r="H105" s="60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3">
      <c r="A106" s="259" t="s">
        <v>274</v>
      </c>
      <c r="B106" s="260"/>
      <c r="C106" s="260"/>
      <c r="D106" s="260"/>
      <c r="E106" s="260"/>
      <c r="F106" s="268" t="s">
        <v>275</v>
      </c>
      <c r="G106" s="59"/>
      <c r="H106" s="60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3">
      <c r="A107" s="269" t="s">
        <v>274</v>
      </c>
      <c r="B107" s="59"/>
      <c r="C107" s="59"/>
      <c r="D107" s="59"/>
      <c r="E107" s="60"/>
      <c r="F107" s="255" t="s">
        <v>113</v>
      </c>
      <c r="G107" s="59"/>
      <c r="H107" s="60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3">
      <c r="A108" s="270" t="s">
        <v>276</v>
      </c>
      <c r="B108" s="59"/>
      <c r="C108" s="59"/>
      <c r="D108" s="59"/>
      <c r="E108" s="60"/>
      <c r="F108" s="263">
        <f>F80+(F100-F101)</f>
        <v>4586116.6099999985</v>
      </c>
      <c r="G108" s="59"/>
      <c r="H108" s="60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3">
      <c r="A109" s="273"/>
      <c r="B109" s="273"/>
      <c r="C109" s="273"/>
      <c r="D109" s="273"/>
      <c r="E109" s="273"/>
      <c r="F109" s="274"/>
      <c r="G109" s="274"/>
      <c r="H109" s="274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3">
      <c r="A110" s="273"/>
      <c r="B110" s="273"/>
      <c r="C110" s="273"/>
      <c r="D110" s="273"/>
      <c r="E110" s="273"/>
      <c r="F110" s="274"/>
      <c r="G110" s="274"/>
      <c r="H110" s="274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3">
      <c r="A111" s="222"/>
      <c r="B111" s="275"/>
      <c r="C111" s="275"/>
      <c r="D111" s="275"/>
      <c r="E111" s="275"/>
      <c r="F111" s="225"/>
      <c r="G111" s="226"/>
      <c r="H111" s="225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256"/>
      <c r="B112" s="257"/>
      <c r="C112" s="257"/>
      <c r="D112" s="257"/>
      <c r="E112" s="258"/>
      <c r="F112" s="256" t="s">
        <v>266</v>
      </c>
      <c r="G112" s="257"/>
      <c r="H112" s="203"/>
    </row>
    <row r="113" spans="1:26" ht="12.75" customHeight="1" x14ac:dyDescent="0.25">
      <c r="A113" s="259" t="s">
        <v>277</v>
      </c>
      <c r="B113" s="260"/>
      <c r="C113" s="260"/>
      <c r="D113" s="260"/>
      <c r="E113" s="260"/>
      <c r="F113" s="261"/>
      <c r="G113" s="260"/>
      <c r="H113" s="200"/>
    </row>
    <row r="114" spans="1:26" ht="22.5" customHeight="1" x14ac:dyDescent="0.25">
      <c r="A114" s="262" t="s">
        <v>268</v>
      </c>
      <c r="B114" s="59"/>
      <c r="C114" s="59"/>
      <c r="D114" s="59"/>
      <c r="E114" s="60"/>
      <c r="F114" s="263">
        <v>0</v>
      </c>
      <c r="G114" s="59"/>
      <c r="H114" s="60"/>
    </row>
    <row r="115" spans="1:26" ht="22.5" customHeight="1" x14ac:dyDescent="0.25">
      <c r="A115" s="276"/>
      <c r="B115" s="276"/>
      <c r="C115" s="276"/>
      <c r="D115" s="276"/>
      <c r="E115" s="276"/>
      <c r="F115" s="274"/>
      <c r="G115" s="274"/>
      <c r="H115" s="274"/>
    </row>
    <row r="116" spans="1:26" ht="12.75" customHeight="1" x14ac:dyDescent="0.3">
      <c r="A116" s="222"/>
      <c r="B116" s="275"/>
      <c r="C116" s="275"/>
      <c r="D116" s="275"/>
      <c r="E116" s="275"/>
      <c r="F116" s="225"/>
      <c r="G116" s="226"/>
      <c r="H116" s="225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3">
      <c r="A117" s="222"/>
      <c r="B117" s="275"/>
      <c r="C117" s="275"/>
      <c r="D117" s="275"/>
      <c r="E117" s="275"/>
      <c r="F117" s="225"/>
      <c r="G117" s="226"/>
      <c r="H117" s="22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3">
      <c r="A118" s="277"/>
      <c r="B118" s="191" t="s">
        <v>18</v>
      </c>
      <c r="C118" s="60"/>
      <c r="D118" s="278"/>
      <c r="E118" s="278"/>
      <c r="F118" s="267"/>
      <c r="G118" s="266"/>
      <c r="H118" s="26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3">
      <c r="A119" s="279" t="s">
        <v>278</v>
      </c>
      <c r="B119" s="235" t="s">
        <v>279</v>
      </c>
      <c r="C119" s="235" t="s">
        <v>280</v>
      </c>
      <c r="D119" s="278"/>
      <c r="E119" s="278"/>
      <c r="F119" s="267"/>
      <c r="G119" s="266"/>
      <c r="H119" s="26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3">
      <c r="A120" s="280"/>
      <c r="B120" s="240" t="s">
        <v>21</v>
      </c>
      <c r="C120" s="240" t="s">
        <v>22</v>
      </c>
      <c r="D120" s="278"/>
      <c r="E120" s="278"/>
      <c r="F120" s="267"/>
      <c r="G120" s="266"/>
      <c r="H120" s="26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3">
      <c r="A121" s="281" t="s">
        <v>278</v>
      </c>
      <c r="B121" s="282" t="s">
        <v>113</v>
      </c>
      <c r="C121" s="283" t="s">
        <v>113</v>
      </c>
      <c r="D121" s="278"/>
      <c r="E121" s="278"/>
      <c r="F121" s="267"/>
      <c r="G121" s="266"/>
      <c r="H121" s="26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3">
      <c r="A122" s="204" t="s">
        <v>281</v>
      </c>
      <c r="B122" s="248">
        <v>0</v>
      </c>
      <c r="C122" s="248">
        <v>0</v>
      </c>
      <c r="D122" s="278"/>
      <c r="E122" s="278"/>
      <c r="F122" s="267"/>
      <c r="G122" s="266"/>
      <c r="H122" s="26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3">
      <c r="A123" s="204" t="s">
        <v>282</v>
      </c>
      <c r="B123" s="248">
        <f t="shared" ref="B123:C123" si="6">B124+B128</f>
        <v>12974353.18</v>
      </c>
      <c r="C123" s="248">
        <f t="shared" si="6"/>
        <v>15633205.739999998</v>
      </c>
      <c r="D123" s="278"/>
      <c r="E123" s="278"/>
      <c r="F123" s="267"/>
      <c r="G123" s="266"/>
      <c r="H123" s="26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3">
      <c r="A124" s="206" t="s">
        <v>283</v>
      </c>
      <c r="B124" s="284">
        <f>B125-B126</f>
        <v>12837561.310000001</v>
      </c>
      <c r="C124" s="284">
        <f>C125-C126-C127</f>
        <v>15496413.869999999</v>
      </c>
      <c r="D124" s="278"/>
      <c r="E124" s="278"/>
      <c r="F124" s="267"/>
      <c r="G124" s="266"/>
      <c r="H124" s="26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3">
      <c r="A125" s="206" t="s">
        <v>284</v>
      </c>
      <c r="B125" s="213">
        <v>12841641.140000001</v>
      </c>
      <c r="C125" s="213">
        <v>17089654.329999998</v>
      </c>
      <c r="D125" s="278"/>
      <c r="E125" s="285"/>
      <c r="F125" s="267"/>
      <c r="G125" s="266"/>
      <c r="H125" s="26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3">
      <c r="A126" s="206" t="s">
        <v>285</v>
      </c>
      <c r="B126" s="213">
        <v>4079.83</v>
      </c>
      <c r="C126" s="213">
        <v>1141944.52</v>
      </c>
      <c r="D126" s="278"/>
      <c r="E126" s="278"/>
      <c r="F126" s="267"/>
      <c r="G126" s="266"/>
      <c r="H126" s="26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3">
      <c r="A127" s="206" t="s">
        <v>286</v>
      </c>
      <c r="B127" s="213">
        <v>311145.36</v>
      </c>
      <c r="C127" s="213">
        <v>451295.94</v>
      </c>
      <c r="D127" s="278"/>
      <c r="E127" s="278"/>
      <c r="F127" s="267"/>
      <c r="G127" s="266"/>
      <c r="H127" s="26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3">
      <c r="A128" s="206" t="s">
        <v>287</v>
      </c>
      <c r="B128" s="286">
        <v>136791.87</v>
      </c>
      <c r="C128" s="213">
        <v>136791.87</v>
      </c>
      <c r="E128" s="278"/>
      <c r="F128" s="267"/>
      <c r="G128" s="266"/>
      <c r="H128" s="26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3">
      <c r="A129" s="215" t="s">
        <v>288</v>
      </c>
      <c r="B129" s="251">
        <f t="shared" ref="B129:C129" si="7">B122-B123</f>
        <v>-12974353.18</v>
      </c>
      <c r="C129" s="251">
        <f t="shared" si="7"/>
        <v>-15633205.739999998</v>
      </c>
      <c r="D129" s="278"/>
      <c r="E129" s="278"/>
      <c r="F129" s="267"/>
      <c r="G129" s="266"/>
      <c r="H129" s="26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3">
      <c r="A130" s="287"/>
      <c r="B130" s="288"/>
      <c r="C130" s="288"/>
      <c r="D130" s="278"/>
      <c r="E130" s="278"/>
      <c r="F130" s="267"/>
      <c r="G130" s="266"/>
      <c r="H130" s="26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3">
      <c r="A131" s="226"/>
      <c r="B131" s="289"/>
      <c r="C131" s="289"/>
      <c r="D131" s="289"/>
      <c r="E131" s="289"/>
      <c r="F131" s="225"/>
      <c r="G131" s="226"/>
      <c r="H131" s="22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3">
      <c r="A132" s="226"/>
      <c r="B132" s="289"/>
      <c r="C132" s="289"/>
      <c r="D132" s="289"/>
      <c r="E132" s="289"/>
      <c r="F132" s="225"/>
      <c r="G132" s="226"/>
      <c r="H132" s="22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3">
      <c r="A133" s="256"/>
      <c r="B133" s="257"/>
      <c r="C133" s="257"/>
      <c r="D133" s="257"/>
      <c r="E133" s="203"/>
      <c r="F133" s="268" t="s">
        <v>269</v>
      </c>
      <c r="G133" s="59"/>
      <c r="H133" s="60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3">
      <c r="A134" s="259" t="s">
        <v>289</v>
      </c>
      <c r="B134" s="260"/>
      <c r="C134" s="260"/>
      <c r="D134" s="260"/>
      <c r="E134" s="260"/>
      <c r="F134" s="268" t="s">
        <v>275</v>
      </c>
      <c r="G134" s="59"/>
      <c r="H134" s="60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3">
      <c r="A135" s="269" t="s">
        <v>289</v>
      </c>
      <c r="B135" s="59"/>
      <c r="C135" s="59"/>
      <c r="D135" s="59"/>
      <c r="E135" s="60"/>
      <c r="F135" s="255" t="s">
        <v>113</v>
      </c>
      <c r="G135" s="59"/>
      <c r="H135" s="60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3">
      <c r="A136" s="270" t="s">
        <v>290</v>
      </c>
      <c r="B136" s="59"/>
      <c r="C136" s="59"/>
      <c r="D136" s="59"/>
      <c r="E136" s="60"/>
      <c r="F136" s="263">
        <f>B129-C129</f>
        <v>2658852.5599999987</v>
      </c>
      <c r="G136" s="59"/>
      <c r="H136" s="60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3">
      <c r="A137" s="273"/>
      <c r="B137" s="273"/>
      <c r="C137" s="273"/>
      <c r="D137" s="273"/>
      <c r="E137" s="273"/>
      <c r="F137" s="274"/>
      <c r="G137" s="274"/>
      <c r="H137" s="274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3">
      <c r="A138" s="226"/>
      <c r="B138" s="289"/>
      <c r="C138" s="289"/>
      <c r="D138" s="289"/>
      <c r="E138" s="289"/>
      <c r="F138" s="225"/>
      <c r="G138" s="226"/>
      <c r="H138" s="22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3">
      <c r="A139" s="226"/>
      <c r="B139" s="289"/>
      <c r="C139" s="289"/>
      <c r="D139" s="289"/>
      <c r="E139" s="289"/>
      <c r="F139" s="225"/>
      <c r="G139" s="226"/>
      <c r="H139" s="22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3">
      <c r="A140" s="256"/>
      <c r="B140" s="257"/>
      <c r="C140" s="257"/>
      <c r="D140" s="257"/>
      <c r="E140" s="203"/>
      <c r="F140" s="268" t="s">
        <v>269</v>
      </c>
      <c r="G140" s="59"/>
      <c r="H140" s="60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3">
      <c r="A141" s="259" t="s">
        <v>291</v>
      </c>
      <c r="B141" s="260"/>
      <c r="C141" s="260"/>
      <c r="D141" s="260"/>
      <c r="E141" s="260"/>
      <c r="F141" s="268" t="s">
        <v>271</v>
      </c>
      <c r="G141" s="59"/>
      <c r="H141" s="60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3">
      <c r="A142" s="269" t="s">
        <v>291</v>
      </c>
      <c r="B142" s="59"/>
      <c r="C142" s="59"/>
      <c r="D142" s="59"/>
      <c r="E142" s="60"/>
      <c r="F142" s="255" t="s">
        <v>113</v>
      </c>
      <c r="G142" s="59"/>
      <c r="H142" s="60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3">
      <c r="A143" s="270" t="s">
        <v>292</v>
      </c>
      <c r="B143" s="59"/>
      <c r="C143" s="59"/>
      <c r="D143" s="59"/>
      <c r="E143" s="60"/>
      <c r="F143" s="263">
        <f>B126-C126</f>
        <v>-1137864.69</v>
      </c>
      <c r="G143" s="59"/>
      <c r="H143" s="60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3">
      <c r="A144" s="270" t="s">
        <v>293</v>
      </c>
      <c r="B144" s="59"/>
      <c r="C144" s="59"/>
      <c r="D144" s="59"/>
      <c r="E144" s="60"/>
      <c r="F144" s="263">
        <v>0</v>
      </c>
      <c r="G144" s="59"/>
      <c r="H144" s="60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3">
      <c r="A145" s="270" t="s">
        <v>294</v>
      </c>
      <c r="B145" s="59"/>
      <c r="C145" s="59"/>
      <c r="D145" s="59"/>
      <c r="E145" s="60"/>
      <c r="F145" s="263">
        <v>0</v>
      </c>
      <c r="G145" s="59"/>
      <c r="H145" s="60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3">
      <c r="A146" s="270" t="s">
        <v>295</v>
      </c>
      <c r="B146" s="59"/>
      <c r="C146" s="59"/>
      <c r="D146" s="59"/>
      <c r="E146" s="60"/>
      <c r="F146" s="263">
        <v>0</v>
      </c>
      <c r="G146" s="59"/>
      <c r="H146" s="60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3">
      <c r="A147" s="270" t="s">
        <v>296</v>
      </c>
      <c r="B147" s="59"/>
      <c r="C147" s="59"/>
      <c r="D147" s="59"/>
      <c r="E147" s="60"/>
      <c r="F147" s="263">
        <v>0</v>
      </c>
      <c r="G147" s="59"/>
      <c r="H147" s="60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3">
      <c r="A148" s="270" t="s">
        <v>297</v>
      </c>
      <c r="B148" s="59"/>
      <c r="C148" s="59"/>
      <c r="D148" s="59"/>
      <c r="E148" s="60"/>
      <c r="F148" s="263">
        <v>0</v>
      </c>
      <c r="G148" s="59"/>
      <c r="H148" s="60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3">
      <c r="A149" s="270" t="s">
        <v>298</v>
      </c>
      <c r="B149" s="59"/>
      <c r="C149" s="59"/>
      <c r="D149" s="59"/>
      <c r="E149" s="60"/>
      <c r="F149" s="263">
        <v>0</v>
      </c>
      <c r="G149" s="59"/>
      <c r="H149" s="60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3">
      <c r="A150" s="290" t="s">
        <v>299</v>
      </c>
      <c r="B150" s="59"/>
      <c r="C150" s="59"/>
      <c r="D150" s="59"/>
      <c r="E150" s="60"/>
      <c r="F150" s="263">
        <f>F136-F143-F144+F145+F146-F147+F148+F149</f>
        <v>3796717.2499999986</v>
      </c>
      <c r="G150" s="59"/>
      <c r="H150" s="60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3">
      <c r="A151" s="291"/>
      <c r="B151" s="291"/>
      <c r="C151" s="291"/>
      <c r="D151" s="291"/>
      <c r="E151" s="291"/>
      <c r="F151" s="274"/>
      <c r="G151" s="274"/>
      <c r="H151" s="274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3">
      <c r="A152" s="291"/>
      <c r="B152" s="291"/>
      <c r="C152" s="291"/>
      <c r="D152" s="291"/>
      <c r="E152" s="291"/>
      <c r="F152" s="274"/>
      <c r="G152" s="274"/>
      <c r="H152" s="274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3">
      <c r="A153" s="273"/>
      <c r="B153" s="273"/>
      <c r="C153" s="273"/>
      <c r="D153" s="273"/>
      <c r="E153" s="273"/>
      <c r="F153" s="274"/>
      <c r="G153" s="274"/>
      <c r="H153" s="274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3">
      <c r="A154" s="256"/>
      <c r="B154" s="257"/>
      <c r="C154" s="257"/>
      <c r="D154" s="257"/>
      <c r="E154" s="203"/>
      <c r="F154" s="268" t="s">
        <v>19</v>
      </c>
      <c r="G154" s="59"/>
      <c r="H154" s="60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3">
      <c r="A155" s="259" t="s">
        <v>300</v>
      </c>
      <c r="B155" s="260"/>
      <c r="C155" s="260"/>
      <c r="D155" s="260"/>
      <c r="E155" s="260"/>
      <c r="F155" s="268" t="s">
        <v>301</v>
      </c>
      <c r="G155" s="59"/>
      <c r="H155" s="60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3">
      <c r="A156" s="269" t="s">
        <v>302</v>
      </c>
      <c r="B156" s="59"/>
      <c r="C156" s="59"/>
      <c r="D156" s="59"/>
      <c r="E156" s="60"/>
      <c r="F156" s="255" t="s">
        <v>113</v>
      </c>
      <c r="G156" s="59"/>
      <c r="H156" s="60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3">
      <c r="A157" s="292" t="s">
        <v>303</v>
      </c>
      <c r="B157" s="59"/>
      <c r="C157" s="59"/>
      <c r="D157" s="59"/>
      <c r="E157" s="60"/>
      <c r="F157" s="263">
        <f>F150-(F100-F101)</f>
        <v>2070057.4699999986</v>
      </c>
      <c r="G157" s="59"/>
      <c r="H157" s="60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3">
      <c r="A158" s="293"/>
      <c r="B158" s="293"/>
      <c r="C158" s="293"/>
      <c r="D158" s="293"/>
      <c r="E158" s="293"/>
      <c r="F158" s="274"/>
      <c r="G158" s="274"/>
      <c r="H158" s="274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3">
      <c r="A159" s="273"/>
      <c r="B159" s="273"/>
      <c r="C159" s="273"/>
      <c r="D159" s="273"/>
      <c r="E159" s="273"/>
      <c r="F159" s="274"/>
      <c r="G159" s="274"/>
      <c r="H159" s="274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3">
      <c r="A160" s="273"/>
      <c r="B160" s="273"/>
      <c r="C160" s="273"/>
      <c r="D160" s="273"/>
      <c r="E160" s="273"/>
      <c r="F160" s="274"/>
      <c r="G160" s="274"/>
      <c r="H160" s="274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3">
      <c r="A161" s="273"/>
      <c r="B161" s="273"/>
      <c r="C161" s="273"/>
      <c r="D161" s="273"/>
      <c r="E161" s="273"/>
      <c r="F161" s="274"/>
      <c r="G161" s="274"/>
      <c r="H161" s="274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39"/>
      <c r="B162" s="39"/>
      <c r="C162" s="39"/>
      <c r="D162" s="39"/>
      <c r="E162" s="39"/>
      <c r="F162" s="192"/>
      <c r="G162" s="39"/>
      <c r="H162" s="192"/>
    </row>
    <row r="163" spans="1:26" ht="15.75" customHeight="1" x14ac:dyDescent="0.35">
      <c r="A163" s="188" t="s">
        <v>0</v>
      </c>
      <c r="B163" s="55"/>
      <c r="C163" s="55"/>
      <c r="D163" s="55"/>
      <c r="E163" s="55"/>
      <c r="F163" s="55"/>
      <c r="G163" s="55"/>
      <c r="H163" s="55"/>
    </row>
    <row r="164" spans="1:26" ht="15.75" customHeight="1" x14ac:dyDescent="0.35">
      <c r="A164" s="188" t="s">
        <v>1</v>
      </c>
      <c r="B164" s="55"/>
      <c r="C164" s="55"/>
      <c r="D164" s="55"/>
      <c r="E164" s="55"/>
      <c r="F164" s="55"/>
      <c r="G164" s="55"/>
      <c r="H164" s="55"/>
    </row>
    <row r="165" spans="1:26" ht="15.75" customHeight="1" x14ac:dyDescent="0.25">
      <c r="F165" s="192"/>
      <c r="G165" s="39"/>
      <c r="H165" s="192"/>
    </row>
    <row r="166" spans="1:26" ht="15.75" customHeight="1" x14ac:dyDescent="0.3">
      <c r="A166" s="2"/>
      <c r="B166" s="2"/>
      <c r="C166" s="2"/>
      <c r="D166" s="2"/>
      <c r="E166" s="2"/>
      <c r="F166" s="192"/>
      <c r="G166" s="39"/>
      <c r="H166" s="192"/>
    </row>
    <row r="167" spans="1:26" ht="15.75" customHeight="1" x14ac:dyDescent="0.25">
      <c r="A167" s="56" t="s">
        <v>2</v>
      </c>
      <c r="B167" s="55"/>
      <c r="C167" s="55"/>
      <c r="D167" s="55"/>
      <c r="E167" s="55"/>
      <c r="F167" s="55"/>
      <c r="G167" s="55"/>
      <c r="H167" s="55"/>
    </row>
    <row r="168" spans="1:26" ht="15.75" customHeight="1" x14ac:dyDescent="0.25">
      <c r="A168" s="57" t="s">
        <v>195</v>
      </c>
      <c r="B168" s="55"/>
      <c r="C168" s="55"/>
      <c r="D168" s="55"/>
      <c r="E168" s="55"/>
      <c r="F168" s="55"/>
      <c r="G168" s="55"/>
      <c r="H168" s="55"/>
    </row>
    <row r="169" spans="1:26" ht="15.75" customHeight="1" x14ac:dyDescent="0.25">
      <c r="A169" s="56" t="s">
        <v>103</v>
      </c>
      <c r="B169" s="55"/>
      <c r="C169" s="55"/>
      <c r="D169" s="55"/>
      <c r="E169" s="55"/>
      <c r="F169" s="55"/>
      <c r="G169" s="55"/>
      <c r="H169" s="55"/>
    </row>
    <row r="170" spans="1:26" ht="15.75" customHeight="1" x14ac:dyDescent="0.25">
      <c r="A170" s="264" t="s">
        <v>4</v>
      </c>
      <c r="B170" s="55"/>
      <c r="C170" s="55"/>
      <c r="D170" s="55"/>
      <c r="E170" s="55"/>
      <c r="F170" s="55"/>
      <c r="G170" s="55"/>
      <c r="H170" s="55"/>
    </row>
    <row r="171" spans="1:26" ht="15.75" customHeight="1" x14ac:dyDescent="0.25">
      <c r="A171" s="39"/>
      <c r="B171" s="39"/>
      <c r="C171" s="39"/>
      <c r="D171" s="39"/>
      <c r="E171" s="39"/>
      <c r="F171" s="192"/>
      <c r="G171" s="39"/>
      <c r="H171" s="192"/>
    </row>
    <row r="172" spans="1:26" ht="12.75" customHeight="1" x14ac:dyDescent="0.3">
      <c r="A172" s="294" t="s">
        <v>304</v>
      </c>
      <c r="B172" s="257"/>
      <c r="C172" s="257"/>
      <c r="D172" s="257"/>
      <c r="E172" s="203"/>
      <c r="F172" s="294" t="s">
        <v>305</v>
      </c>
      <c r="G172" s="257"/>
      <c r="H172" s="203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3">
      <c r="A173" s="261"/>
      <c r="B173" s="260"/>
      <c r="C173" s="260"/>
      <c r="D173" s="260"/>
      <c r="E173" s="200"/>
      <c r="F173" s="261"/>
      <c r="G173" s="260"/>
      <c r="H173" s="200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3">
      <c r="A174" s="269" t="s">
        <v>304</v>
      </c>
      <c r="B174" s="59"/>
      <c r="C174" s="59"/>
      <c r="D174" s="59"/>
      <c r="E174" s="60"/>
      <c r="F174" s="255" t="s">
        <v>113</v>
      </c>
      <c r="G174" s="59"/>
      <c r="H174" s="60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3">
      <c r="A175" s="270" t="s">
        <v>306</v>
      </c>
      <c r="B175" s="59"/>
      <c r="C175" s="59"/>
      <c r="D175" s="59"/>
      <c r="E175" s="60"/>
      <c r="F175" s="263">
        <f>F177</f>
        <v>2500000</v>
      </c>
      <c r="G175" s="59"/>
      <c r="H175" s="60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3">
      <c r="A176" s="270" t="s">
        <v>307</v>
      </c>
      <c r="B176" s="59"/>
      <c r="C176" s="59"/>
      <c r="D176" s="59"/>
      <c r="E176" s="60"/>
      <c r="F176" s="295">
        <v>0</v>
      </c>
      <c r="G176" s="59"/>
      <c r="H176" s="60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3">
      <c r="A177" s="270" t="s">
        <v>308</v>
      </c>
      <c r="B177" s="59"/>
      <c r="C177" s="59"/>
      <c r="D177" s="59"/>
      <c r="E177" s="60"/>
      <c r="F177" s="296">
        <v>2500000</v>
      </c>
      <c r="G177" s="59"/>
      <c r="H177" s="60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3">
      <c r="A178" s="270" t="s">
        <v>309</v>
      </c>
      <c r="B178" s="59"/>
      <c r="C178" s="59"/>
      <c r="D178" s="59"/>
      <c r="E178" s="60"/>
      <c r="F178" s="263">
        <v>0</v>
      </c>
      <c r="G178" s="59"/>
      <c r="H178" s="60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3">
      <c r="A179" s="273"/>
      <c r="B179" s="273"/>
      <c r="C179" s="273"/>
      <c r="D179" s="273"/>
      <c r="E179" s="273"/>
      <c r="F179" s="274"/>
      <c r="G179" s="274"/>
      <c r="H179" s="274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F180" s="41"/>
      <c r="H180" s="41"/>
    </row>
    <row r="181" spans="1:26" ht="12.75" customHeight="1" x14ac:dyDescent="0.25">
      <c r="F181" s="41"/>
      <c r="H181" s="41"/>
    </row>
    <row r="182" spans="1:26" ht="12.75" customHeight="1" x14ac:dyDescent="0.25">
      <c r="F182" s="41"/>
      <c r="H182" s="41"/>
    </row>
    <row r="183" spans="1:26" ht="12.75" customHeight="1" x14ac:dyDescent="0.25">
      <c r="F183" s="41"/>
      <c r="H183" s="41"/>
    </row>
    <row r="184" spans="1:26" ht="12.75" customHeight="1" x14ac:dyDescent="0.25">
      <c r="A184" s="68" t="s">
        <v>91</v>
      </c>
      <c r="B184" s="55"/>
      <c r="C184" s="55"/>
      <c r="D184" s="52"/>
      <c r="E184" s="69" t="s">
        <v>92</v>
      </c>
      <c r="F184" s="55"/>
      <c r="G184" s="55"/>
      <c r="H184" s="55"/>
      <c r="I184" s="297"/>
    </row>
    <row r="185" spans="1:26" ht="12.75" customHeight="1" x14ac:dyDescent="0.25">
      <c r="A185" s="68" t="s">
        <v>93</v>
      </c>
      <c r="B185" s="55"/>
      <c r="C185" s="55"/>
      <c r="D185" s="52"/>
      <c r="E185" s="69" t="s">
        <v>94</v>
      </c>
      <c r="F185" s="55"/>
      <c r="G185" s="55"/>
      <c r="H185" s="55"/>
      <c r="I185" s="297"/>
    </row>
    <row r="186" spans="1:26" ht="12.75" customHeight="1" x14ac:dyDescent="0.25">
      <c r="A186" s="68" t="s">
        <v>95</v>
      </c>
      <c r="B186" s="55"/>
      <c r="C186" s="55"/>
      <c r="D186" s="52"/>
      <c r="E186" s="298" t="s">
        <v>95</v>
      </c>
      <c r="F186" s="55"/>
      <c r="G186" s="55"/>
      <c r="H186" s="55"/>
      <c r="I186" s="299"/>
    </row>
    <row r="187" spans="1:26" ht="12.75" customHeight="1" x14ac:dyDescent="0.25">
      <c r="A187" s="68" t="s">
        <v>96</v>
      </c>
      <c r="B187" s="55"/>
      <c r="C187" s="55"/>
      <c r="D187" s="52"/>
      <c r="E187" s="51"/>
      <c r="F187" s="51"/>
      <c r="G187" s="48"/>
      <c r="H187" s="48"/>
      <c r="I187" s="48"/>
    </row>
    <row r="188" spans="1:26" ht="12.75" customHeight="1" x14ac:dyDescent="0.25">
      <c r="A188" s="53"/>
      <c r="B188" s="53"/>
      <c r="C188" s="51"/>
      <c r="D188" s="52"/>
      <c r="E188" s="51"/>
      <c r="F188" s="51"/>
      <c r="G188" s="48"/>
      <c r="H188" s="48"/>
      <c r="I188" s="48"/>
    </row>
    <row r="189" spans="1:26" ht="12.75" customHeight="1" x14ac:dyDescent="0.25">
      <c r="A189" s="53"/>
      <c r="B189" s="53"/>
      <c r="C189" s="51"/>
      <c r="D189" s="52"/>
      <c r="E189" s="51"/>
      <c r="F189" s="51"/>
      <c r="G189" s="48"/>
      <c r="H189" s="48"/>
      <c r="I189" s="48"/>
    </row>
    <row r="190" spans="1:26" ht="12.75" customHeight="1" x14ac:dyDescent="0.25">
      <c r="A190" s="53"/>
      <c r="B190" s="53"/>
      <c r="C190" s="51"/>
      <c r="D190" s="52"/>
      <c r="E190" s="51"/>
      <c r="F190" s="51"/>
      <c r="G190" s="48"/>
      <c r="H190" s="48"/>
      <c r="I190" s="48"/>
    </row>
    <row r="191" spans="1:26" ht="12.75" customHeight="1" x14ac:dyDescent="0.25">
      <c r="A191" s="53"/>
      <c r="B191" s="53"/>
      <c r="C191" s="51"/>
      <c r="D191" s="52"/>
      <c r="E191" s="51"/>
      <c r="F191" s="51"/>
      <c r="G191" s="48"/>
      <c r="H191" s="48"/>
      <c r="I191" s="48"/>
    </row>
    <row r="192" spans="1:26" ht="12.75" customHeight="1" x14ac:dyDescent="0.25">
      <c r="A192" s="68" t="s">
        <v>97</v>
      </c>
      <c r="B192" s="55"/>
      <c r="C192" s="55"/>
      <c r="D192" s="52"/>
      <c r="E192" s="69" t="s">
        <v>98</v>
      </c>
      <c r="F192" s="55"/>
      <c r="G192" s="55"/>
      <c r="H192" s="55"/>
      <c r="I192" s="297"/>
    </row>
    <row r="193" spans="1:9" ht="12.75" customHeight="1" x14ac:dyDescent="0.25">
      <c r="A193" s="68" t="s">
        <v>99</v>
      </c>
      <c r="B193" s="55"/>
      <c r="C193" s="55"/>
      <c r="D193" s="52"/>
      <c r="E193" s="69" t="s">
        <v>100</v>
      </c>
      <c r="F193" s="55"/>
      <c r="G193" s="55"/>
      <c r="H193" s="55"/>
      <c r="I193" s="297"/>
    </row>
    <row r="194" spans="1:9" ht="12.7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</row>
    <row r="195" spans="1:9" ht="12.75" customHeight="1" x14ac:dyDescent="0.25">
      <c r="F195" s="41"/>
      <c r="H195" s="41"/>
    </row>
    <row r="196" spans="1:9" ht="12.75" customHeight="1" x14ac:dyDescent="0.25">
      <c r="F196" s="41"/>
      <c r="H196" s="41"/>
    </row>
    <row r="197" spans="1:9" ht="12.75" customHeight="1" x14ac:dyDescent="0.25">
      <c r="F197" s="41"/>
      <c r="H197" s="41"/>
    </row>
    <row r="198" spans="1:9" ht="12.75" customHeight="1" x14ac:dyDescent="0.25">
      <c r="F198" s="41"/>
      <c r="H198" s="41"/>
    </row>
    <row r="199" spans="1:9" ht="12.75" customHeight="1" x14ac:dyDescent="0.25">
      <c r="F199" s="41"/>
      <c r="H199" s="41"/>
    </row>
    <row r="200" spans="1:9" ht="12.75" customHeight="1" x14ac:dyDescent="0.25">
      <c r="F200" s="41"/>
      <c r="H200" s="41"/>
    </row>
    <row r="201" spans="1:9" ht="12.75" customHeight="1" x14ac:dyDescent="0.25">
      <c r="F201" s="41"/>
      <c r="H201" s="41"/>
    </row>
    <row r="202" spans="1:9" ht="12.75" customHeight="1" x14ac:dyDescent="0.25">
      <c r="F202" s="41"/>
      <c r="H202" s="41"/>
    </row>
    <row r="203" spans="1:9" ht="12.75" customHeight="1" x14ac:dyDescent="0.25">
      <c r="F203" s="41"/>
      <c r="H203" s="41"/>
    </row>
    <row r="204" spans="1:9" ht="12.75" customHeight="1" x14ac:dyDescent="0.25">
      <c r="F204" s="41"/>
      <c r="H204" s="41"/>
    </row>
    <row r="205" spans="1:9" ht="12.75" customHeight="1" x14ac:dyDescent="0.25">
      <c r="F205" s="41"/>
      <c r="H205" s="41"/>
    </row>
    <row r="206" spans="1:9" ht="12.75" customHeight="1" x14ac:dyDescent="0.25">
      <c r="F206" s="41"/>
      <c r="H206" s="41"/>
    </row>
    <row r="207" spans="1:9" ht="12.75" customHeight="1" x14ac:dyDescent="0.25">
      <c r="F207" s="41"/>
      <c r="H207" s="41"/>
    </row>
    <row r="208" spans="1:9" ht="12.75" customHeight="1" x14ac:dyDescent="0.25">
      <c r="F208" s="41"/>
      <c r="H208" s="41"/>
    </row>
    <row r="209" spans="6:8" ht="12.75" customHeight="1" x14ac:dyDescent="0.25">
      <c r="F209" s="41"/>
      <c r="H209" s="41"/>
    </row>
    <row r="210" spans="6:8" ht="12.75" customHeight="1" x14ac:dyDescent="0.25">
      <c r="F210" s="41"/>
      <c r="H210" s="41"/>
    </row>
    <row r="211" spans="6:8" ht="12.75" customHeight="1" x14ac:dyDescent="0.25">
      <c r="F211" s="41"/>
      <c r="H211" s="41"/>
    </row>
    <row r="212" spans="6:8" ht="12.75" customHeight="1" x14ac:dyDescent="0.25">
      <c r="F212" s="41"/>
      <c r="H212" s="41"/>
    </row>
    <row r="213" spans="6:8" ht="12.75" customHeight="1" x14ac:dyDescent="0.25">
      <c r="F213" s="41"/>
      <c r="H213" s="41"/>
    </row>
    <row r="214" spans="6:8" ht="12.75" customHeight="1" x14ac:dyDescent="0.25">
      <c r="F214" s="41"/>
      <c r="H214" s="41"/>
    </row>
    <row r="215" spans="6:8" ht="12.75" customHeight="1" x14ac:dyDescent="0.25">
      <c r="F215" s="41"/>
      <c r="H215" s="41"/>
    </row>
    <row r="216" spans="6:8" ht="12.75" customHeight="1" x14ac:dyDescent="0.25">
      <c r="F216" s="41"/>
      <c r="H216" s="41"/>
    </row>
    <row r="217" spans="6:8" ht="12.75" customHeight="1" x14ac:dyDescent="0.25">
      <c r="F217" s="41"/>
      <c r="H217" s="41"/>
    </row>
    <row r="218" spans="6:8" ht="12.75" customHeight="1" x14ac:dyDescent="0.25">
      <c r="F218" s="41"/>
      <c r="H218" s="41"/>
    </row>
    <row r="219" spans="6:8" ht="12.75" customHeight="1" x14ac:dyDescent="0.25">
      <c r="F219" s="41"/>
      <c r="H219" s="41"/>
    </row>
    <row r="220" spans="6:8" ht="12.75" customHeight="1" x14ac:dyDescent="0.25">
      <c r="F220" s="41"/>
      <c r="H220" s="41"/>
    </row>
    <row r="221" spans="6:8" ht="12.75" customHeight="1" x14ac:dyDescent="0.25">
      <c r="F221" s="41"/>
      <c r="H221" s="41"/>
    </row>
    <row r="222" spans="6:8" ht="12.75" customHeight="1" x14ac:dyDescent="0.25">
      <c r="F222" s="41"/>
      <c r="H222" s="41"/>
    </row>
    <row r="223" spans="6:8" ht="12.75" customHeight="1" x14ac:dyDescent="0.25">
      <c r="F223" s="41"/>
      <c r="H223" s="41"/>
    </row>
    <row r="224" spans="6:8" ht="12.75" customHeight="1" x14ac:dyDescent="0.25">
      <c r="F224" s="41"/>
      <c r="H224" s="41"/>
    </row>
    <row r="225" spans="6:8" ht="12.75" customHeight="1" x14ac:dyDescent="0.25">
      <c r="F225" s="41"/>
      <c r="H225" s="41"/>
    </row>
    <row r="226" spans="6:8" ht="12.75" customHeight="1" x14ac:dyDescent="0.25">
      <c r="F226" s="41"/>
      <c r="H226" s="41"/>
    </row>
    <row r="227" spans="6:8" ht="12.75" customHeight="1" x14ac:dyDescent="0.25">
      <c r="F227" s="41"/>
      <c r="H227" s="41"/>
    </row>
    <row r="228" spans="6:8" ht="12.75" customHeight="1" x14ac:dyDescent="0.25">
      <c r="F228" s="41"/>
      <c r="H228" s="41"/>
    </row>
    <row r="229" spans="6:8" ht="12.75" customHeight="1" x14ac:dyDescent="0.25">
      <c r="F229" s="41"/>
      <c r="H229" s="41"/>
    </row>
    <row r="230" spans="6:8" ht="12.75" customHeight="1" x14ac:dyDescent="0.25">
      <c r="F230" s="41"/>
      <c r="H230" s="41"/>
    </row>
    <row r="231" spans="6:8" ht="12.75" customHeight="1" x14ac:dyDescent="0.25">
      <c r="F231" s="41"/>
      <c r="H231" s="41"/>
    </row>
    <row r="232" spans="6:8" ht="12.75" customHeight="1" x14ac:dyDescent="0.25">
      <c r="F232" s="41"/>
      <c r="H232" s="41"/>
    </row>
    <row r="233" spans="6:8" ht="12.75" customHeight="1" x14ac:dyDescent="0.25">
      <c r="F233" s="41"/>
      <c r="H233" s="41"/>
    </row>
    <row r="234" spans="6:8" ht="12.75" customHeight="1" x14ac:dyDescent="0.25">
      <c r="F234" s="41"/>
      <c r="H234" s="41"/>
    </row>
    <row r="235" spans="6:8" ht="12.75" customHeight="1" x14ac:dyDescent="0.25">
      <c r="F235" s="41"/>
      <c r="H235" s="41"/>
    </row>
    <row r="236" spans="6:8" ht="12.75" customHeight="1" x14ac:dyDescent="0.25">
      <c r="F236" s="41"/>
      <c r="H236" s="41"/>
    </row>
    <row r="237" spans="6:8" ht="12.75" customHeight="1" x14ac:dyDescent="0.25">
      <c r="F237" s="41"/>
      <c r="H237" s="41"/>
    </row>
    <row r="238" spans="6:8" ht="12.75" customHeight="1" x14ac:dyDescent="0.25">
      <c r="F238" s="41"/>
      <c r="H238" s="41"/>
    </row>
    <row r="239" spans="6:8" ht="12.75" customHeight="1" x14ac:dyDescent="0.25">
      <c r="F239" s="41"/>
      <c r="H239" s="41"/>
    </row>
    <row r="240" spans="6:8" ht="12.75" customHeight="1" x14ac:dyDescent="0.25">
      <c r="F240" s="41"/>
      <c r="H240" s="41"/>
    </row>
    <row r="241" spans="6:8" ht="12.75" customHeight="1" x14ac:dyDescent="0.25">
      <c r="F241" s="41"/>
      <c r="H241" s="41"/>
    </row>
    <row r="242" spans="6:8" ht="12.75" customHeight="1" x14ac:dyDescent="0.25">
      <c r="F242" s="41"/>
      <c r="H242" s="41"/>
    </row>
    <row r="243" spans="6:8" ht="12.75" customHeight="1" x14ac:dyDescent="0.25">
      <c r="F243" s="41"/>
      <c r="H243" s="41"/>
    </row>
    <row r="244" spans="6:8" ht="12.75" customHeight="1" x14ac:dyDescent="0.25">
      <c r="F244" s="41"/>
      <c r="H244" s="41"/>
    </row>
    <row r="245" spans="6:8" ht="12.75" customHeight="1" x14ac:dyDescent="0.25">
      <c r="F245" s="41"/>
      <c r="H245" s="41"/>
    </row>
    <row r="246" spans="6:8" ht="12.75" customHeight="1" x14ac:dyDescent="0.25">
      <c r="F246" s="41"/>
      <c r="H246" s="41"/>
    </row>
    <row r="247" spans="6:8" ht="12.75" customHeight="1" x14ac:dyDescent="0.25">
      <c r="F247" s="41"/>
      <c r="H247" s="41"/>
    </row>
    <row r="248" spans="6:8" ht="12.75" customHeight="1" x14ac:dyDescent="0.25">
      <c r="F248" s="41"/>
      <c r="H248" s="41"/>
    </row>
    <row r="249" spans="6:8" ht="12.75" customHeight="1" x14ac:dyDescent="0.25">
      <c r="F249" s="41"/>
      <c r="H249" s="41"/>
    </row>
    <row r="250" spans="6:8" ht="12.75" customHeight="1" x14ac:dyDescent="0.25">
      <c r="F250" s="41"/>
      <c r="H250" s="41"/>
    </row>
    <row r="251" spans="6:8" ht="12.75" customHeight="1" x14ac:dyDescent="0.25">
      <c r="F251" s="41"/>
      <c r="H251" s="41"/>
    </row>
    <row r="252" spans="6:8" ht="12.75" customHeight="1" x14ac:dyDescent="0.25">
      <c r="F252" s="41"/>
      <c r="H252" s="41"/>
    </row>
    <row r="253" spans="6:8" ht="12.75" customHeight="1" x14ac:dyDescent="0.25">
      <c r="F253" s="41"/>
      <c r="H253" s="41"/>
    </row>
    <row r="254" spans="6:8" ht="12.75" customHeight="1" x14ac:dyDescent="0.25">
      <c r="F254" s="41"/>
      <c r="H254" s="41"/>
    </row>
    <row r="255" spans="6:8" ht="12.75" customHeight="1" x14ac:dyDescent="0.25">
      <c r="F255" s="41"/>
      <c r="H255" s="41"/>
    </row>
    <row r="256" spans="6:8" ht="12.75" customHeight="1" x14ac:dyDescent="0.25">
      <c r="F256" s="41"/>
      <c r="H256" s="41"/>
    </row>
    <row r="257" spans="6:8" ht="12.75" customHeight="1" x14ac:dyDescent="0.25">
      <c r="F257" s="41"/>
      <c r="H257" s="41"/>
    </row>
    <row r="258" spans="6:8" ht="12.75" customHeight="1" x14ac:dyDescent="0.25">
      <c r="F258" s="41"/>
      <c r="H258" s="41"/>
    </row>
    <row r="259" spans="6:8" ht="12.75" customHeight="1" x14ac:dyDescent="0.25">
      <c r="F259" s="41"/>
      <c r="H259" s="41"/>
    </row>
    <row r="260" spans="6:8" ht="12.75" customHeight="1" x14ac:dyDescent="0.25">
      <c r="F260" s="41"/>
      <c r="H260" s="41"/>
    </row>
    <row r="261" spans="6:8" ht="12.75" customHeight="1" x14ac:dyDescent="0.25">
      <c r="F261" s="41"/>
      <c r="H261" s="41"/>
    </row>
    <row r="262" spans="6:8" ht="12.75" customHeight="1" x14ac:dyDescent="0.25">
      <c r="F262" s="41"/>
      <c r="H262" s="41"/>
    </row>
    <row r="263" spans="6:8" ht="12.75" customHeight="1" x14ac:dyDescent="0.25">
      <c r="F263" s="41"/>
      <c r="H263" s="41"/>
    </row>
    <row r="264" spans="6:8" ht="12.75" customHeight="1" x14ac:dyDescent="0.25">
      <c r="F264" s="41"/>
      <c r="H264" s="41"/>
    </row>
    <row r="265" spans="6:8" ht="12.75" customHeight="1" x14ac:dyDescent="0.25">
      <c r="F265" s="41"/>
      <c r="H265" s="41"/>
    </row>
    <row r="266" spans="6:8" ht="12.75" customHeight="1" x14ac:dyDescent="0.25">
      <c r="F266" s="41"/>
      <c r="H266" s="41"/>
    </row>
    <row r="267" spans="6:8" ht="12.75" customHeight="1" x14ac:dyDescent="0.25">
      <c r="F267" s="41"/>
      <c r="H267" s="41"/>
    </row>
    <row r="268" spans="6:8" ht="12.75" customHeight="1" x14ac:dyDescent="0.25">
      <c r="F268" s="41"/>
      <c r="H268" s="41"/>
    </row>
    <row r="269" spans="6:8" ht="12.75" customHeight="1" x14ac:dyDescent="0.25">
      <c r="F269" s="41"/>
      <c r="H269" s="41"/>
    </row>
    <row r="270" spans="6:8" ht="12.75" customHeight="1" x14ac:dyDescent="0.25">
      <c r="F270" s="41"/>
      <c r="H270" s="41"/>
    </row>
    <row r="271" spans="6:8" ht="12.75" customHeight="1" x14ac:dyDescent="0.25">
      <c r="F271" s="41"/>
      <c r="H271" s="41"/>
    </row>
    <row r="272" spans="6:8" ht="12.75" customHeight="1" x14ac:dyDescent="0.25">
      <c r="F272" s="41"/>
      <c r="H272" s="41"/>
    </row>
    <row r="273" spans="6:8" ht="12.75" customHeight="1" x14ac:dyDescent="0.25">
      <c r="F273" s="41"/>
      <c r="H273" s="41"/>
    </row>
    <row r="274" spans="6:8" ht="12.75" customHeight="1" x14ac:dyDescent="0.25">
      <c r="F274" s="41"/>
      <c r="H274" s="41"/>
    </row>
    <row r="275" spans="6:8" ht="12.75" customHeight="1" x14ac:dyDescent="0.25">
      <c r="F275" s="41"/>
      <c r="H275" s="41"/>
    </row>
    <row r="276" spans="6:8" ht="12.75" customHeight="1" x14ac:dyDescent="0.25">
      <c r="F276" s="41"/>
      <c r="H276" s="41"/>
    </row>
    <row r="277" spans="6:8" ht="12.75" customHeight="1" x14ac:dyDescent="0.25">
      <c r="F277" s="41"/>
      <c r="H277" s="41"/>
    </row>
    <row r="278" spans="6:8" ht="12.75" customHeight="1" x14ac:dyDescent="0.25">
      <c r="F278" s="41"/>
      <c r="H278" s="41"/>
    </row>
    <row r="279" spans="6:8" ht="12.75" customHeight="1" x14ac:dyDescent="0.25">
      <c r="F279" s="41"/>
      <c r="H279" s="41"/>
    </row>
    <row r="280" spans="6:8" ht="12.75" customHeight="1" x14ac:dyDescent="0.25">
      <c r="F280" s="41"/>
      <c r="H280" s="41"/>
    </row>
    <row r="281" spans="6:8" ht="12.75" customHeight="1" x14ac:dyDescent="0.25">
      <c r="F281" s="41"/>
      <c r="H281" s="41"/>
    </row>
    <row r="282" spans="6:8" ht="12.75" customHeight="1" x14ac:dyDescent="0.25">
      <c r="F282" s="41"/>
      <c r="H282" s="41"/>
    </row>
    <row r="283" spans="6:8" ht="12.75" customHeight="1" x14ac:dyDescent="0.25">
      <c r="F283" s="41"/>
      <c r="H283" s="41"/>
    </row>
    <row r="284" spans="6:8" ht="12.75" customHeight="1" x14ac:dyDescent="0.25">
      <c r="F284" s="41"/>
      <c r="H284" s="41"/>
    </row>
    <row r="285" spans="6:8" ht="12.75" customHeight="1" x14ac:dyDescent="0.25">
      <c r="F285" s="41"/>
      <c r="H285" s="41"/>
    </row>
    <row r="286" spans="6:8" ht="12.75" customHeight="1" x14ac:dyDescent="0.25">
      <c r="F286" s="41"/>
      <c r="H286" s="41"/>
    </row>
    <row r="287" spans="6:8" ht="12.75" customHeight="1" x14ac:dyDescent="0.25">
      <c r="F287" s="41"/>
      <c r="H287" s="41"/>
    </row>
    <row r="288" spans="6:8" ht="12.75" customHeight="1" x14ac:dyDescent="0.25">
      <c r="F288" s="41"/>
      <c r="H288" s="41"/>
    </row>
    <row r="289" spans="6:8" ht="12.75" customHeight="1" x14ac:dyDescent="0.25">
      <c r="F289" s="41"/>
      <c r="H289" s="41"/>
    </row>
    <row r="290" spans="6:8" ht="12.75" customHeight="1" x14ac:dyDescent="0.25">
      <c r="F290" s="41"/>
      <c r="H290" s="41"/>
    </row>
    <row r="291" spans="6:8" ht="12.75" customHeight="1" x14ac:dyDescent="0.25">
      <c r="F291" s="41"/>
      <c r="H291" s="41"/>
    </row>
    <row r="292" spans="6:8" ht="12.75" customHeight="1" x14ac:dyDescent="0.25">
      <c r="F292" s="41"/>
      <c r="H292" s="41"/>
    </row>
    <row r="293" spans="6:8" ht="12.75" customHeight="1" x14ac:dyDescent="0.25">
      <c r="F293" s="41"/>
      <c r="H293" s="41"/>
    </row>
    <row r="294" spans="6:8" ht="12.75" customHeight="1" x14ac:dyDescent="0.25">
      <c r="F294" s="41"/>
      <c r="H294" s="41"/>
    </row>
    <row r="295" spans="6:8" ht="12.75" customHeight="1" x14ac:dyDescent="0.25">
      <c r="F295" s="41"/>
      <c r="H295" s="41"/>
    </row>
    <row r="296" spans="6:8" ht="12.75" customHeight="1" x14ac:dyDescent="0.25">
      <c r="F296" s="41"/>
      <c r="H296" s="41"/>
    </row>
    <row r="297" spans="6:8" ht="12.75" customHeight="1" x14ac:dyDescent="0.25">
      <c r="F297" s="41"/>
      <c r="H297" s="41"/>
    </row>
    <row r="298" spans="6:8" ht="12.75" customHeight="1" x14ac:dyDescent="0.25">
      <c r="F298" s="41"/>
      <c r="H298" s="41"/>
    </row>
    <row r="299" spans="6:8" ht="12.75" customHeight="1" x14ac:dyDescent="0.25">
      <c r="F299" s="41"/>
      <c r="H299" s="41"/>
    </row>
    <row r="300" spans="6:8" ht="12.75" customHeight="1" x14ac:dyDescent="0.25">
      <c r="F300" s="41"/>
      <c r="H300" s="41"/>
    </row>
    <row r="301" spans="6:8" ht="12.75" customHeight="1" x14ac:dyDescent="0.25">
      <c r="F301" s="41"/>
      <c r="H301" s="41"/>
    </row>
    <row r="302" spans="6:8" ht="12.75" customHeight="1" x14ac:dyDescent="0.25">
      <c r="F302" s="41"/>
      <c r="H302" s="41"/>
    </row>
    <row r="303" spans="6:8" ht="12.75" customHeight="1" x14ac:dyDescent="0.25">
      <c r="F303" s="41"/>
      <c r="H303" s="41"/>
    </row>
    <row r="304" spans="6:8" ht="12.75" customHeight="1" x14ac:dyDescent="0.25">
      <c r="F304" s="41"/>
      <c r="H304" s="41"/>
    </row>
    <row r="305" spans="6:8" ht="12.75" customHeight="1" x14ac:dyDescent="0.25">
      <c r="F305" s="41"/>
      <c r="H305" s="41"/>
    </row>
    <row r="306" spans="6:8" ht="12.75" customHeight="1" x14ac:dyDescent="0.25">
      <c r="F306" s="41"/>
      <c r="H306" s="41"/>
    </row>
    <row r="307" spans="6:8" ht="12.75" customHeight="1" x14ac:dyDescent="0.25">
      <c r="F307" s="41"/>
      <c r="H307" s="41"/>
    </row>
    <row r="308" spans="6:8" ht="12.75" customHeight="1" x14ac:dyDescent="0.25">
      <c r="F308" s="41"/>
      <c r="H308" s="41"/>
    </row>
    <row r="309" spans="6:8" ht="12.75" customHeight="1" x14ac:dyDescent="0.25">
      <c r="F309" s="41"/>
      <c r="H309" s="41"/>
    </row>
    <row r="310" spans="6:8" ht="12.75" customHeight="1" x14ac:dyDescent="0.25">
      <c r="F310" s="41"/>
      <c r="H310" s="41"/>
    </row>
    <row r="311" spans="6:8" ht="12.75" customHeight="1" x14ac:dyDescent="0.25">
      <c r="F311" s="41"/>
      <c r="H311" s="41"/>
    </row>
    <row r="312" spans="6:8" ht="12.75" customHeight="1" x14ac:dyDescent="0.25">
      <c r="F312" s="41"/>
      <c r="H312" s="41"/>
    </row>
    <row r="313" spans="6:8" ht="12.75" customHeight="1" x14ac:dyDescent="0.25">
      <c r="F313" s="41"/>
      <c r="H313" s="41"/>
    </row>
    <row r="314" spans="6:8" ht="12.75" customHeight="1" x14ac:dyDescent="0.25">
      <c r="F314" s="41"/>
      <c r="H314" s="41"/>
    </row>
    <row r="315" spans="6:8" ht="12.75" customHeight="1" x14ac:dyDescent="0.25">
      <c r="F315" s="41"/>
      <c r="H315" s="41"/>
    </row>
    <row r="316" spans="6:8" ht="12.75" customHeight="1" x14ac:dyDescent="0.25">
      <c r="F316" s="41"/>
      <c r="H316" s="41"/>
    </row>
    <row r="317" spans="6:8" ht="12.75" customHeight="1" x14ac:dyDescent="0.25">
      <c r="F317" s="41"/>
      <c r="H317" s="41"/>
    </row>
    <row r="318" spans="6:8" ht="12.75" customHeight="1" x14ac:dyDescent="0.25">
      <c r="F318" s="41"/>
      <c r="H318" s="41"/>
    </row>
    <row r="319" spans="6:8" ht="12.75" customHeight="1" x14ac:dyDescent="0.25">
      <c r="F319" s="41"/>
      <c r="H319" s="41"/>
    </row>
    <row r="320" spans="6:8" ht="12.75" customHeight="1" x14ac:dyDescent="0.25">
      <c r="F320" s="41"/>
      <c r="H320" s="41"/>
    </row>
    <row r="321" spans="6:8" ht="12.75" customHeight="1" x14ac:dyDescent="0.25">
      <c r="F321" s="41"/>
      <c r="H321" s="41"/>
    </row>
    <row r="322" spans="6:8" ht="12.75" customHeight="1" x14ac:dyDescent="0.25">
      <c r="F322" s="41"/>
      <c r="H322" s="41"/>
    </row>
    <row r="323" spans="6:8" ht="12.75" customHeight="1" x14ac:dyDescent="0.25">
      <c r="F323" s="41"/>
      <c r="H323" s="41"/>
    </row>
    <row r="324" spans="6:8" ht="12.75" customHeight="1" x14ac:dyDescent="0.25">
      <c r="F324" s="41"/>
      <c r="H324" s="41"/>
    </row>
    <row r="325" spans="6:8" ht="12.75" customHeight="1" x14ac:dyDescent="0.25">
      <c r="F325" s="41"/>
      <c r="H325" s="41"/>
    </row>
    <row r="326" spans="6:8" ht="12.75" customHeight="1" x14ac:dyDescent="0.25">
      <c r="F326" s="41"/>
      <c r="H326" s="41"/>
    </row>
    <row r="327" spans="6:8" ht="12.75" customHeight="1" x14ac:dyDescent="0.25">
      <c r="F327" s="41"/>
      <c r="H327" s="41"/>
    </row>
    <row r="328" spans="6:8" ht="12.75" customHeight="1" x14ac:dyDescent="0.25">
      <c r="F328" s="41"/>
      <c r="H328" s="41"/>
    </row>
    <row r="329" spans="6:8" ht="12.75" customHeight="1" x14ac:dyDescent="0.25">
      <c r="F329" s="41"/>
      <c r="H329" s="41"/>
    </row>
    <row r="330" spans="6:8" ht="12.75" customHeight="1" x14ac:dyDescent="0.25">
      <c r="F330" s="41"/>
      <c r="H330" s="41"/>
    </row>
    <row r="331" spans="6:8" ht="12.75" customHeight="1" x14ac:dyDescent="0.25">
      <c r="F331" s="41"/>
      <c r="H331" s="41"/>
    </row>
    <row r="332" spans="6:8" ht="12.75" customHeight="1" x14ac:dyDescent="0.25">
      <c r="F332" s="41"/>
      <c r="H332" s="41"/>
    </row>
    <row r="333" spans="6:8" ht="12.75" customHeight="1" x14ac:dyDescent="0.25">
      <c r="F333" s="41"/>
      <c r="H333" s="41"/>
    </row>
    <row r="334" spans="6:8" ht="12.75" customHeight="1" x14ac:dyDescent="0.25">
      <c r="F334" s="41"/>
      <c r="H334" s="41"/>
    </row>
    <row r="335" spans="6:8" ht="12.75" customHeight="1" x14ac:dyDescent="0.25">
      <c r="F335" s="41"/>
      <c r="H335" s="41"/>
    </row>
    <row r="336" spans="6:8" ht="12.75" customHeight="1" x14ac:dyDescent="0.25">
      <c r="F336" s="41"/>
      <c r="H336" s="41"/>
    </row>
    <row r="337" spans="6:8" ht="12.75" customHeight="1" x14ac:dyDescent="0.25">
      <c r="F337" s="41"/>
      <c r="H337" s="41"/>
    </row>
    <row r="338" spans="6:8" ht="12.75" customHeight="1" x14ac:dyDescent="0.25">
      <c r="F338" s="41"/>
      <c r="H338" s="41"/>
    </row>
    <row r="339" spans="6:8" ht="12.75" customHeight="1" x14ac:dyDescent="0.25">
      <c r="F339" s="41"/>
      <c r="H339" s="41"/>
    </row>
    <row r="340" spans="6:8" ht="12.75" customHeight="1" x14ac:dyDescent="0.25">
      <c r="F340" s="41"/>
      <c r="H340" s="41"/>
    </row>
    <row r="341" spans="6:8" ht="12.75" customHeight="1" x14ac:dyDescent="0.25">
      <c r="F341" s="41"/>
      <c r="H341" s="41"/>
    </row>
    <row r="342" spans="6:8" ht="12.75" customHeight="1" x14ac:dyDescent="0.25">
      <c r="F342" s="41"/>
      <c r="H342" s="41"/>
    </row>
    <row r="343" spans="6:8" ht="12.75" customHeight="1" x14ac:dyDescent="0.25">
      <c r="F343" s="41"/>
      <c r="H343" s="41"/>
    </row>
    <row r="344" spans="6:8" ht="12.75" customHeight="1" x14ac:dyDescent="0.25">
      <c r="F344" s="41"/>
      <c r="H344" s="41"/>
    </row>
    <row r="345" spans="6:8" ht="12.75" customHeight="1" x14ac:dyDescent="0.25">
      <c r="F345" s="41"/>
      <c r="H345" s="41"/>
    </row>
    <row r="346" spans="6:8" ht="12.75" customHeight="1" x14ac:dyDescent="0.25">
      <c r="F346" s="41"/>
      <c r="H346" s="41"/>
    </row>
    <row r="347" spans="6:8" ht="12.75" customHeight="1" x14ac:dyDescent="0.25">
      <c r="F347" s="41"/>
      <c r="H347" s="41"/>
    </row>
    <row r="348" spans="6:8" ht="12.75" customHeight="1" x14ac:dyDescent="0.25">
      <c r="F348" s="41"/>
      <c r="H348" s="41"/>
    </row>
    <row r="349" spans="6:8" ht="12.75" customHeight="1" x14ac:dyDescent="0.25">
      <c r="F349" s="41"/>
      <c r="H349" s="41"/>
    </row>
    <row r="350" spans="6:8" ht="12.75" customHeight="1" x14ac:dyDescent="0.25">
      <c r="F350" s="41"/>
      <c r="H350" s="41"/>
    </row>
    <row r="351" spans="6:8" ht="12.75" customHeight="1" x14ac:dyDescent="0.25">
      <c r="F351" s="41"/>
      <c r="H351" s="41"/>
    </row>
    <row r="352" spans="6:8" ht="12.75" customHeight="1" x14ac:dyDescent="0.25">
      <c r="F352" s="41"/>
      <c r="H352" s="41"/>
    </row>
    <row r="353" spans="6:8" ht="12.75" customHeight="1" x14ac:dyDescent="0.25">
      <c r="F353" s="41"/>
      <c r="H353" s="41"/>
    </row>
    <row r="354" spans="6:8" ht="12.75" customHeight="1" x14ac:dyDescent="0.25">
      <c r="F354" s="41"/>
      <c r="H354" s="41"/>
    </row>
    <row r="355" spans="6:8" ht="12.75" customHeight="1" x14ac:dyDescent="0.25">
      <c r="F355" s="41"/>
      <c r="H355" s="41"/>
    </row>
    <row r="356" spans="6:8" ht="12.75" customHeight="1" x14ac:dyDescent="0.25">
      <c r="F356" s="41"/>
      <c r="H356" s="41"/>
    </row>
    <row r="357" spans="6:8" ht="12.75" customHeight="1" x14ac:dyDescent="0.25">
      <c r="F357" s="41"/>
      <c r="H357" s="41"/>
    </row>
    <row r="358" spans="6:8" ht="12.75" customHeight="1" x14ac:dyDescent="0.25">
      <c r="F358" s="41"/>
      <c r="H358" s="41"/>
    </row>
    <row r="359" spans="6:8" ht="12.75" customHeight="1" x14ac:dyDescent="0.25">
      <c r="F359" s="41"/>
      <c r="H359" s="41"/>
    </row>
    <row r="360" spans="6:8" ht="12.75" customHeight="1" x14ac:dyDescent="0.25">
      <c r="F360" s="41"/>
      <c r="H360" s="41"/>
    </row>
    <row r="361" spans="6:8" ht="12.75" customHeight="1" x14ac:dyDescent="0.25">
      <c r="F361" s="41"/>
      <c r="H361" s="41"/>
    </row>
    <row r="362" spans="6:8" ht="12.75" customHeight="1" x14ac:dyDescent="0.25">
      <c r="F362" s="41"/>
      <c r="H362" s="41"/>
    </row>
    <row r="363" spans="6:8" ht="12.75" customHeight="1" x14ac:dyDescent="0.25">
      <c r="F363" s="41"/>
      <c r="H363" s="41"/>
    </row>
    <row r="364" spans="6:8" ht="12.75" customHeight="1" x14ac:dyDescent="0.25">
      <c r="F364" s="41"/>
      <c r="H364" s="41"/>
    </row>
    <row r="365" spans="6:8" ht="12.75" customHeight="1" x14ac:dyDescent="0.25">
      <c r="F365" s="41"/>
      <c r="H365" s="41"/>
    </row>
    <row r="366" spans="6:8" ht="12.75" customHeight="1" x14ac:dyDescent="0.25">
      <c r="F366" s="41"/>
      <c r="H366" s="41"/>
    </row>
    <row r="367" spans="6:8" ht="12.75" customHeight="1" x14ac:dyDescent="0.25">
      <c r="F367" s="41"/>
      <c r="H367" s="41"/>
    </row>
    <row r="368" spans="6:8" ht="12.75" customHeight="1" x14ac:dyDescent="0.25">
      <c r="F368" s="41"/>
      <c r="H368" s="41"/>
    </row>
    <row r="369" spans="6:8" ht="12.75" customHeight="1" x14ac:dyDescent="0.25">
      <c r="F369" s="41"/>
      <c r="H369" s="41"/>
    </row>
    <row r="370" spans="6:8" ht="12.75" customHeight="1" x14ac:dyDescent="0.25">
      <c r="F370" s="41"/>
      <c r="H370" s="41"/>
    </row>
    <row r="371" spans="6:8" ht="12.75" customHeight="1" x14ac:dyDescent="0.25">
      <c r="F371" s="41"/>
      <c r="H371" s="41"/>
    </row>
    <row r="372" spans="6:8" ht="12.75" customHeight="1" x14ac:dyDescent="0.25">
      <c r="F372" s="41"/>
      <c r="H372" s="41"/>
    </row>
    <row r="373" spans="6:8" ht="12.75" customHeight="1" x14ac:dyDescent="0.25">
      <c r="F373" s="41"/>
      <c r="H373" s="41"/>
    </row>
    <row r="374" spans="6:8" ht="12.75" customHeight="1" x14ac:dyDescent="0.25">
      <c r="F374" s="41"/>
      <c r="H374" s="41"/>
    </row>
    <row r="375" spans="6:8" ht="12.75" customHeight="1" x14ac:dyDescent="0.25">
      <c r="F375" s="41"/>
      <c r="H375" s="41"/>
    </row>
    <row r="376" spans="6:8" ht="12.75" customHeight="1" x14ac:dyDescent="0.25">
      <c r="F376" s="41"/>
      <c r="H376" s="41"/>
    </row>
    <row r="377" spans="6:8" ht="12.75" customHeight="1" x14ac:dyDescent="0.25">
      <c r="F377" s="41"/>
      <c r="H377" s="41"/>
    </row>
    <row r="378" spans="6:8" ht="12.75" customHeight="1" x14ac:dyDescent="0.25">
      <c r="F378" s="41"/>
      <c r="H378" s="41"/>
    </row>
    <row r="379" spans="6:8" ht="12.75" customHeight="1" x14ac:dyDescent="0.25">
      <c r="F379" s="41"/>
      <c r="H379" s="41"/>
    </row>
    <row r="380" spans="6:8" ht="12.75" customHeight="1" x14ac:dyDescent="0.25">
      <c r="F380" s="41"/>
      <c r="H380" s="41"/>
    </row>
    <row r="381" spans="6:8" ht="12.75" customHeight="1" x14ac:dyDescent="0.25">
      <c r="F381" s="41"/>
      <c r="H381" s="41"/>
    </row>
    <row r="382" spans="6:8" ht="12.75" customHeight="1" x14ac:dyDescent="0.25">
      <c r="F382" s="41"/>
      <c r="H382" s="41"/>
    </row>
    <row r="383" spans="6:8" ht="12.75" customHeight="1" x14ac:dyDescent="0.25">
      <c r="F383" s="41"/>
      <c r="H383" s="41"/>
    </row>
    <row r="384" spans="6:8" ht="12.75" customHeight="1" x14ac:dyDescent="0.25">
      <c r="F384" s="41"/>
      <c r="H384" s="41"/>
    </row>
    <row r="385" spans="6:8" ht="12.75" customHeight="1" x14ac:dyDescent="0.25">
      <c r="F385" s="41"/>
      <c r="H385" s="41"/>
    </row>
    <row r="386" spans="6:8" ht="12.75" customHeight="1" x14ac:dyDescent="0.25">
      <c r="F386" s="41"/>
      <c r="H386" s="41"/>
    </row>
    <row r="387" spans="6:8" ht="12.75" customHeight="1" x14ac:dyDescent="0.25">
      <c r="F387" s="41"/>
      <c r="H387" s="41"/>
    </row>
    <row r="388" spans="6:8" ht="12.75" customHeight="1" x14ac:dyDescent="0.25">
      <c r="F388" s="41"/>
      <c r="H388" s="41"/>
    </row>
    <row r="389" spans="6:8" ht="12.75" customHeight="1" x14ac:dyDescent="0.25">
      <c r="F389" s="41"/>
      <c r="H389" s="41"/>
    </row>
    <row r="390" spans="6:8" ht="12.75" customHeight="1" x14ac:dyDescent="0.25">
      <c r="F390" s="41"/>
      <c r="H390" s="41"/>
    </row>
    <row r="391" spans="6:8" ht="12.75" customHeight="1" x14ac:dyDescent="0.25">
      <c r="F391" s="41"/>
      <c r="H391" s="41"/>
    </row>
    <row r="392" spans="6:8" ht="12.75" customHeight="1" x14ac:dyDescent="0.25">
      <c r="F392" s="41"/>
      <c r="H392" s="41"/>
    </row>
    <row r="393" spans="6:8" ht="12.75" customHeight="1" x14ac:dyDescent="0.25">
      <c r="F393" s="41"/>
      <c r="H393" s="41"/>
    </row>
    <row r="394" spans="6:8" ht="12.75" customHeight="1" x14ac:dyDescent="0.25">
      <c r="F394" s="41"/>
      <c r="H394" s="41"/>
    </row>
    <row r="395" spans="6:8" ht="12.75" customHeight="1" x14ac:dyDescent="0.25">
      <c r="F395" s="41"/>
      <c r="H395" s="41"/>
    </row>
    <row r="396" spans="6:8" ht="12.75" customHeight="1" x14ac:dyDescent="0.25">
      <c r="F396" s="41"/>
      <c r="H396" s="41"/>
    </row>
    <row r="397" spans="6:8" ht="12.75" customHeight="1" x14ac:dyDescent="0.25">
      <c r="F397" s="41"/>
      <c r="H397" s="41"/>
    </row>
    <row r="398" spans="6:8" ht="12.75" customHeight="1" x14ac:dyDescent="0.25">
      <c r="F398" s="41"/>
      <c r="H398" s="41"/>
    </row>
    <row r="399" spans="6:8" ht="12.75" customHeight="1" x14ac:dyDescent="0.25">
      <c r="F399" s="41"/>
      <c r="H399" s="41"/>
    </row>
    <row r="400" spans="6:8" ht="12.75" customHeight="1" x14ac:dyDescent="0.25">
      <c r="F400" s="41"/>
      <c r="H400" s="41"/>
    </row>
    <row r="401" spans="6:8" ht="12.75" customHeight="1" x14ac:dyDescent="0.25">
      <c r="F401" s="41"/>
      <c r="H401" s="41"/>
    </row>
    <row r="402" spans="6:8" ht="12.75" customHeight="1" x14ac:dyDescent="0.25">
      <c r="F402" s="41"/>
      <c r="H402" s="41"/>
    </row>
    <row r="403" spans="6:8" ht="12.75" customHeight="1" x14ac:dyDescent="0.25">
      <c r="F403" s="41"/>
      <c r="H403" s="41"/>
    </row>
    <row r="404" spans="6:8" ht="12.75" customHeight="1" x14ac:dyDescent="0.25">
      <c r="F404" s="41"/>
      <c r="H404" s="41"/>
    </row>
    <row r="405" spans="6:8" ht="12.75" customHeight="1" x14ac:dyDescent="0.25">
      <c r="F405" s="41"/>
      <c r="H405" s="41"/>
    </row>
    <row r="406" spans="6:8" ht="12.75" customHeight="1" x14ac:dyDescent="0.25">
      <c r="F406" s="41"/>
      <c r="H406" s="41"/>
    </row>
    <row r="407" spans="6:8" ht="12.75" customHeight="1" x14ac:dyDescent="0.25">
      <c r="F407" s="41"/>
      <c r="H407" s="41"/>
    </row>
    <row r="408" spans="6:8" ht="12.75" customHeight="1" x14ac:dyDescent="0.25">
      <c r="F408" s="41"/>
      <c r="H408" s="41"/>
    </row>
    <row r="409" spans="6:8" ht="12.75" customHeight="1" x14ac:dyDescent="0.25">
      <c r="F409" s="41"/>
      <c r="H409" s="41"/>
    </row>
    <row r="410" spans="6:8" ht="12.75" customHeight="1" x14ac:dyDescent="0.25">
      <c r="F410" s="41"/>
      <c r="H410" s="41"/>
    </row>
    <row r="411" spans="6:8" ht="12.75" customHeight="1" x14ac:dyDescent="0.25">
      <c r="F411" s="41"/>
      <c r="H411" s="41"/>
    </row>
    <row r="412" spans="6:8" ht="12.75" customHeight="1" x14ac:dyDescent="0.25">
      <c r="F412" s="41"/>
      <c r="H412" s="41"/>
    </row>
    <row r="413" spans="6:8" ht="12.75" customHeight="1" x14ac:dyDescent="0.25">
      <c r="F413" s="41"/>
      <c r="H413" s="41"/>
    </row>
    <row r="414" spans="6:8" ht="12.75" customHeight="1" x14ac:dyDescent="0.25">
      <c r="F414" s="41"/>
      <c r="H414" s="41"/>
    </row>
    <row r="415" spans="6:8" ht="12.75" customHeight="1" x14ac:dyDescent="0.25">
      <c r="F415" s="41"/>
      <c r="H415" s="41"/>
    </row>
    <row r="416" spans="6:8" ht="12.75" customHeight="1" x14ac:dyDescent="0.25">
      <c r="F416" s="41"/>
      <c r="H416" s="41"/>
    </row>
    <row r="417" spans="6:8" ht="12.75" customHeight="1" x14ac:dyDescent="0.25">
      <c r="F417" s="41"/>
      <c r="H417" s="41"/>
    </row>
    <row r="418" spans="6:8" ht="12.75" customHeight="1" x14ac:dyDescent="0.25">
      <c r="F418" s="41"/>
      <c r="H418" s="41"/>
    </row>
    <row r="419" spans="6:8" ht="12.75" customHeight="1" x14ac:dyDescent="0.25">
      <c r="F419" s="41"/>
      <c r="H419" s="41"/>
    </row>
    <row r="420" spans="6:8" ht="12.75" customHeight="1" x14ac:dyDescent="0.25">
      <c r="F420" s="41"/>
      <c r="H420" s="41"/>
    </row>
    <row r="421" spans="6:8" ht="12.75" customHeight="1" x14ac:dyDescent="0.25">
      <c r="F421" s="41"/>
      <c r="H421" s="41"/>
    </row>
    <row r="422" spans="6:8" ht="12.75" customHeight="1" x14ac:dyDescent="0.25">
      <c r="F422" s="41"/>
      <c r="H422" s="41"/>
    </row>
    <row r="423" spans="6:8" ht="12.75" customHeight="1" x14ac:dyDescent="0.25">
      <c r="F423" s="41"/>
      <c r="H423" s="41"/>
    </row>
    <row r="424" spans="6:8" ht="12.75" customHeight="1" x14ac:dyDescent="0.25">
      <c r="F424" s="41"/>
      <c r="H424" s="41"/>
    </row>
    <row r="425" spans="6:8" ht="12.75" customHeight="1" x14ac:dyDescent="0.25">
      <c r="F425" s="41"/>
      <c r="H425" s="41"/>
    </row>
    <row r="426" spans="6:8" ht="12.75" customHeight="1" x14ac:dyDescent="0.25">
      <c r="F426" s="41"/>
      <c r="H426" s="41"/>
    </row>
    <row r="427" spans="6:8" ht="12.75" customHeight="1" x14ac:dyDescent="0.25">
      <c r="F427" s="41"/>
      <c r="H427" s="41"/>
    </row>
    <row r="428" spans="6:8" ht="12.75" customHeight="1" x14ac:dyDescent="0.25">
      <c r="F428" s="41"/>
      <c r="H428" s="41"/>
    </row>
    <row r="429" spans="6:8" ht="12.75" customHeight="1" x14ac:dyDescent="0.25">
      <c r="F429" s="41"/>
      <c r="H429" s="41"/>
    </row>
    <row r="430" spans="6:8" ht="12.75" customHeight="1" x14ac:dyDescent="0.25">
      <c r="F430" s="41"/>
      <c r="H430" s="41"/>
    </row>
    <row r="431" spans="6:8" ht="12.75" customHeight="1" x14ac:dyDescent="0.25">
      <c r="F431" s="41"/>
      <c r="H431" s="41"/>
    </row>
    <row r="432" spans="6:8" ht="12.75" customHeight="1" x14ac:dyDescent="0.25">
      <c r="F432" s="41"/>
      <c r="H432" s="41"/>
    </row>
    <row r="433" spans="6:8" ht="12.75" customHeight="1" x14ac:dyDescent="0.25">
      <c r="F433" s="41"/>
      <c r="H433" s="41"/>
    </row>
    <row r="434" spans="6:8" ht="12.75" customHeight="1" x14ac:dyDescent="0.25">
      <c r="F434" s="41"/>
      <c r="H434" s="41"/>
    </row>
    <row r="435" spans="6:8" ht="12.75" customHeight="1" x14ac:dyDescent="0.25">
      <c r="F435" s="41"/>
      <c r="H435" s="41"/>
    </row>
    <row r="436" spans="6:8" ht="12.75" customHeight="1" x14ac:dyDescent="0.25">
      <c r="F436" s="41"/>
      <c r="H436" s="41"/>
    </row>
    <row r="437" spans="6:8" ht="12.75" customHeight="1" x14ac:dyDescent="0.25">
      <c r="F437" s="41"/>
      <c r="H437" s="41"/>
    </row>
    <row r="438" spans="6:8" ht="12.75" customHeight="1" x14ac:dyDescent="0.25">
      <c r="F438" s="41"/>
      <c r="H438" s="41"/>
    </row>
    <row r="439" spans="6:8" ht="12.75" customHeight="1" x14ac:dyDescent="0.25">
      <c r="F439" s="41"/>
      <c r="H439" s="41"/>
    </row>
    <row r="440" spans="6:8" ht="12.75" customHeight="1" x14ac:dyDescent="0.25">
      <c r="F440" s="41"/>
      <c r="H440" s="41"/>
    </row>
    <row r="441" spans="6:8" ht="12.75" customHeight="1" x14ac:dyDescent="0.25">
      <c r="F441" s="41"/>
      <c r="H441" s="41"/>
    </row>
    <row r="442" spans="6:8" ht="12.75" customHeight="1" x14ac:dyDescent="0.25">
      <c r="F442" s="41"/>
      <c r="H442" s="41"/>
    </row>
    <row r="443" spans="6:8" ht="12.75" customHeight="1" x14ac:dyDescent="0.25">
      <c r="F443" s="41"/>
      <c r="H443" s="41"/>
    </row>
    <row r="444" spans="6:8" ht="12.75" customHeight="1" x14ac:dyDescent="0.25">
      <c r="F444" s="41"/>
      <c r="H444" s="41"/>
    </row>
    <row r="445" spans="6:8" ht="12.75" customHeight="1" x14ac:dyDescent="0.25">
      <c r="F445" s="41"/>
      <c r="H445" s="41"/>
    </row>
    <row r="446" spans="6:8" ht="12.75" customHeight="1" x14ac:dyDescent="0.25">
      <c r="F446" s="41"/>
      <c r="H446" s="41"/>
    </row>
    <row r="447" spans="6:8" ht="12.75" customHeight="1" x14ac:dyDescent="0.25">
      <c r="F447" s="41"/>
      <c r="H447" s="41"/>
    </row>
    <row r="448" spans="6:8" ht="12.75" customHeight="1" x14ac:dyDescent="0.25">
      <c r="F448" s="41"/>
      <c r="H448" s="41"/>
    </row>
    <row r="449" spans="6:8" ht="12.75" customHeight="1" x14ac:dyDescent="0.25">
      <c r="F449" s="41"/>
      <c r="H449" s="41"/>
    </row>
    <row r="450" spans="6:8" ht="12.75" customHeight="1" x14ac:dyDescent="0.25">
      <c r="F450" s="41"/>
      <c r="H450" s="41"/>
    </row>
    <row r="451" spans="6:8" ht="12.75" customHeight="1" x14ac:dyDescent="0.25">
      <c r="F451" s="41"/>
      <c r="H451" s="41"/>
    </row>
    <row r="452" spans="6:8" ht="12.75" customHeight="1" x14ac:dyDescent="0.25">
      <c r="F452" s="41"/>
      <c r="H452" s="41"/>
    </row>
    <row r="453" spans="6:8" ht="12.75" customHeight="1" x14ac:dyDescent="0.25">
      <c r="F453" s="41"/>
      <c r="H453" s="41"/>
    </row>
    <row r="454" spans="6:8" ht="12.75" customHeight="1" x14ac:dyDescent="0.25">
      <c r="F454" s="41"/>
      <c r="H454" s="41"/>
    </row>
    <row r="455" spans="6:8" ht="12.75" customHeight="1" x14ac:dyDescent="0.25">
      <c r="F455" s="41"/>
      <c r="H455" s="41"/>
    </row>
    <row r="456" spans="6:8" ht="12.75" customHeight="1" x14ac:dyDescent="0.25">
      <c r="F456" s="41"/>
      <c r="H456" s="41"/>
    </row>
    <row r="457" spans="6:8" ht="12.75" customHeight="1" x14ac:dyDescent="0.25">
      <c r="F457" s="41"/>
      <c r="H457" s="41"/>
    </row>
    <row r="458" spans="6:8" ht="12.75" customHeight="1" x14ac:dyDescent="0.25">
      <c r="F458" s="41"/>
      <c r="H458" s="41"/>
    </row>
    <row r="459" spans="6:8" ht="12.75" customHeight="1" x14ac:dyDescent="0.25">
      <c r="F459" s="41"/>
      <c r="H459" s="41"/>
    </row>
    <row r="460" spans="6:8" ht="12.75" customHeight="1" x14ac:dyDescent="0.25">
      <c r="F460" s="41"/>
      <c r="H460" s="41"/>
    </row>
    <row r="461" spans="6:8" ht="12.75" customHeight="1" x14ac:dyDescent="0.25">
      <c r="F461" s="41"/>
      <c r="H461" s="41"/>
    </row>
    <row r="462" spans="6:8" ht="12.75" customHeight="1" x14ac:dyDescent="0.25">
      <c r="F462" s="41"/>
      <c r="H462" s="41"/>
    </row>
    <row r="463" spans="6:8" ht="12.75" customHeight="1" x14ac:dyDescent="0.25">
      <c r="F463" s="41"/>
      <c r="H463" s="41"/>
    </row>
    <row r="464" spans="6:8" ht="12.75" customHeight="1" x14ac:dyDescent="0.25">
      <c r="F464" s="41"/>
      <c r="H464" s="41"/>
    </row>
    <row r="465" spans="6:8" ht="12.75" customHeight="1" x14ac:dyDescent="0.25">
      <c r="F465" s="41"/>
      <c r="H465" s="41"/>
    </row>
    <row r="466" spans="6:8" ht="12.75" customHeight="1" x14ac:dyDescent="0.25">
      <c r="F466" s="41"/>
      <c r="H466" s="41"/>
    </row>
    <row r="467" spans="6:8" ht="12.75" customHeight="1" x14ac:dyDescent="0.25">
      <c r="F467" s="41"/>
      <c r="H467" s="41"/>
    </row>
    <row r="468" spans="6:8" ht="12.75" customHeight="1" x14ac:dyDescent="0.25">
      <c r="F468" s="41"/>
      <c r="H468" s="41"/>
    </row>
    <row r="469" spans="6:8" ht="12.75" customHeight="1" x14ac:dyDescent="0.25">
      <c r="F469" s="41"/>
      <c r="H469" s="41"/>
    </row>
    <row r="470" spans="6:8" ht="12.75" customHeight="1" x14ac:dyDescent="0.25">
      <c r="F470" s="41"/>
      <c r="H470" s="41"/>
    </row>
    <row r="471" spans="6:8" ht="12.75" customHeight="1" x14ac:dyDescent="0.25">
      <c r="F471" s="41"/>
      <c r="H471" s="41"/>
    </row>
    <row r="472" spans="6:8" ht="12.75" customHeight="1" x14ac:dyDescent="0.25">
      <c r="F472" s="41"/>
      <c r="H472" s="41"/>
    </row>
    <row r="473" spans="6:8" ht="12.75" customHeight="1" x14ac:dyDescent="0.25">
      <c r="F473" s="41"/>
      <c r="H473" s="41"/>
    </row>
    <row r="474" spans="6:8" ht="12.75" customHeight="1" x14ac:dyDescent="0.25">
      <c r="F474" s="41"/>
      <c r="H474" s="41"/>
    </row>
    <row r="475" spans="6:8" ht="12.75" customHeight="1" x14ac:dyDescent="0.25">
      <c r="F475" s="41"/>
      <c r="H475" s="41"/>
    </row>
    <row r="476" spans="6:8" ht="12.75" customHeight="1" x14ac:dyDescent="0.25">
      <c r="F476" s="41"/>
      <c r="H476" s="41"/>
    </row>
    <row r="477" spans="6:8" ht="12.75" customHeight="1" x14ac:dyDescent="0.25">
      <c r="F477" s="41"/>
      <c r="H477" s="41"/>
    </row>
    <row r="478" spans="6:8" ht="12.75" customHeight="1" x14ac:dyDescent="0.25">
      <c r="F478" s="41"/>
      <c r="H478" s="41"/>
    </row>
    <row r="479" spans="6:8" ht="12.75" customHeight="1" x14ac:dyDescent="0.25">
      <c r="F479" s="41"/>
      <c r="H479" s="41"/>
    </row>
    <row r="480" spans="6:8" ht="12.75" customHeight="1" x14ac:dyDescent="0.25">
      <c r="F480" s="41"/>
      <c r="H480" s="41"/>
    </row>
    <row r="481" spans="6:8" ht="12.75" customHeight="1" x14ac:dyDescent="0.25">
      <c r="F481" s="41"/>
      <c r="H481" s="41"/>
    </row>
    <row r="482" spans="6:8" ht="12.75" customHeight="1" x14ac:dyDescent="0.25">
      <c r="F482" s="41"/>
      <c r="H482" s="41"/>
    </row>
    <row r="483" spans="6:8" ht="12.75" customHeight="1" x14ac:dyDescent="0.25">
      <c r="F483" s="41"/>
      <c r="H483" s="41"/>
    </row>
    <row r="484" spans="6:8" ht="12.75" customHeight="1" x14ac:dyDescent="0.25">
      <c r="F484" s="41"/>
      <c r="H484" s="41"/>
    </row>
    <row r="485" spans="6:8" ht="12.75" customHeight="1" x14ac:dyDescent="0.25">
      <c r="F485" s="41"/>
      <c r="H485" s="41"/>
    </row>
    <row r="486" spans="6:8" ht="12.75" customHeight="1" x14ac:dyDescent="0.25">
      <c r="F486" s="41"/>
      <c r="H486" s="41"/>
    </row>
    <row r="487" spans="6:8" ht="12.75" customHeight="1" x14ac:dyDescent="0.25">
      <c r="F487" s="41"/>
      <c r="H487" s="41"/>
    </row>
    <row r="488" spans="6:8" ht="12.75" customHeight="1" x14ac:dyDescent="0.25">
      <c r="F488" s="41"/>
      <c r="H488" s="41"/>
    </row>
    <row r="489" spans="6:8" ht="12.75" customHeight="1" x14ac:dyDescent="0.25">
      <c r="F489" s="41"/>
      <c r="H489" s="41"/>
    </row>
    <row r="490" spans="6:8" ht="12.75" customHeight="1" x14ac:dyDescent="0.25">
      <c r="F490" s="41"/>
      <c r="H490" s="41"/>
    </row>
    <row r="491" spans="6:8" ht="12.75" customHeight="1" x14ac:dyDescent="0.25">
      <c r="F491" s="41"/>
      <c r="H491" s="41"/>
    </row>
    <row r="492" spans="6:8" ht="12.75" customHeight="1" x14ac:dyDescent="0.25">
      <c r="F492" s="41"/>
      <c r="H492" s="41"/>
    </row>
    <row r="493" spans="6:8" ht="12.75" customHeight="1" x14ac:dyDescent="0.25">
      <c r="F493" s="41"/>
      <c r="H493" s="41"/>
    </row>
    <row r="494" spans="6:8" ht="12.75" customHeight="1" x14ac:dyDescent="0.25">
      <c r="F494" s="41"/>
      <c r="H494" s="41"/>
    </row>
    <row r="495" spans="6:8" ht="12.75" customHeight="1" x14ac:dyDescent="0.25">
      <c r="F495" s="41"/>
      <c r="H495" s="41"/>
    </row>
    <row r="496" spans="6:8" ht="12.75" customHeight="1" x14ac:dyDescent="0.25">
      <c r="F496" s="41"/>
      <c r="H496" s="41"/>
    </row>
    <row r="497" spans="6:8" ht="12.75" customHeight="1" x14ac:dyDescent="0.25">
      <c r="F497" s="41"/>
      <c r="H497" s="41"/>
    </row>
    <row r="498" spans="6:8" ht="12.75" customHeight="1" x14ac:dyDescent="0.25">
      <c r="F498" s="41"/>
      <c r="H498" s="41"/>
    </row>
    <row r="499" spans="6:8" ht="12.75" customHeight="1" x14ac:dyDescent="0.25">
      <c r="F499" s="41"/>
      <c r="H499" s="41"/>
    </row>
    <row r="500" spans="6:8" ht="12.75" customHeight="1" x14ac:dyDescent="0.25">
      <c r="F500" s="41"/>
      <c r="H500" s="41"/>
    </row>
    <row r="501" spans="6:8" ht="12.75" customHeight="1" x14ac:dyDescent="0.25">
      <c r="F501" s="41"/>
      <c r="H501" s="41"/>
    </row>
    <row r="502" spans="6:8" ht="12.75" customHeight="1" x14ac:dyDescent="0.25">
      <c r="F502" s="41"/>
      <c r="H502" s="41"/>
    </row>
    <row r="503" spans="6:8" ht="12.75" customHeight="1" x14ac:dyDescent="0.25">
      <c r="F503" s="41"/>
      <c r="H503" s="41"/>
    </row>
    <row r="504" spans="6:8" ht="12.75" customHeight="1" x14ac:dyDescent="0.25">
      <c r="F504" s="41"/>
      <c r="H504" s="41"/>
    </row>
    <row r="505" spans="6:8" ht="12.75" customHeight="1" x14ac:dyDescent="0.25">
      <c r="F505" s="41"/>
      <c r="H505" s="41"/>
    </row>
    <row r="506" spans="6:8" ht="12.75" customHeight="1" x14ac:dyDescent="0.25">
      <c r="F506" s="41"/>
      <c r="H506" s="41"/>
    </row>
    <row r="507" spans="6:8" ht="12.75" customHeight="1" x14ac:dyDescent="0.25">
      <c r="F507" s="41"/>
      <c r="H507" s="41"/>
    </row>
    <row r="508" spans="6:8" ht="12.75" customHeight="1" x14ac:dyDescent="0.25">
      <c r="F508" s="41"/>
      <c r="H508" s="41"/>
    </row>
    <row r="509" spans="6:8" ht="12.75" customHeight="1" x14ac:dyDescent="0.25">
      <c r="F509" s="41"/>
      <c r="H509" s="41"/>
    </row>
    <row r="510" spans="6:8" ht="12.75" customHeight="1" x14ac:dyDescent="0.25">
      <c r="F510" s="41"/>
      <c r="H510" s="41"/>
    </row>
    <row r="511" spans="6:8" ht="12.75" customHeight="1" x14ac:dyDescent="0.25">
      <c r="F511" s="41"/>
      <c r="H511" s="41"/>
    </row>
    <row r="512" spans="6:8" ht="12.75" customHeight="1" x14ac:dyDescent="0.25">
      <c r="F512" s="41"/>
      <c r="H512" s="41"/>
    </row>
    <row r="513" spans="6:8" ht="12.75" customHeight="1" x14ac:dyDescent="0.25">
      <c r="F513" s="41"/>
      <c r="H513" s="41"/>
    </row>
    <row r="514" spans="6:8" ht="12.75" customHeight="1" x14ac:dyDescent="0.25">
      <c r="F514" s="41"/>
      <c r="H514" s="41"/>
    </row>
    <row r="515" spans="6:8" ht="12.75" customHeight="1" x14ac:dyDescent="0.25">
      <c r="F515" s="41"/>
      <c r="H515" s="41"/>
    </row>
    <row r="516" spans="6:8" ht="12.75" customHeight="1" x14ac:dyDescent="0.25">
      <c r="F516" s="41"/>
      <c r="H516" s="41"/>
    </row>
    <row r="517" spans="6:8" ht="12.75" customHeight="1" x14ac:dyDescent="0.25">
      <c r="F517" s="41"/>
      <c r="H517" s="41"/>
    </row>
    <row r="518" spans="6:8" ht="12.75" customHeight="1" x14ac:dyDescent="0.25">
      <c r="F518" s="41"/>
      <c r="H518" s="41"/>
    </row>
    <row r="519" spans="6:8" ht="12.75" customHeight="1" x14ac:dyDescent="0.25">
      <c r="F519" s="41"/>
      <c r="H519" s="41"/>
    </row>
    <row r="520" spans="6:8" ht="12.75" customHeight="1" x14ac:dyDescent="0.25">
      <c r="F520" s="41"/>
      <c r="H520" s="41"/>
    </row>
    <row r="521" spans="6:8" ht="12.75" customHeight="1" x14ac:dyDescent="0.25">
      <c r="F521" s="41"/>
      <c r="H521" s="41"/>
    </row>
    <row r="522" spans="6:8" ht="12.75" customHeight="1" x14ac:dyDescent="0.25">
      <c r="F522" s="41"/>
      <c r="H522" s="41"/>
    </row>
    <row r="523" spans="6:8" ht="12.75" customHeight="1" x14ac:dyDescent="0.25">
      <c r="F523" s="41"/>
      <c r="H523" s="41"/>
    </row>
    <row r="524" spans="6:8" ht="12.75" customHeight="1" x14ac:dyDescent="0.25">
      <c r="F524" s="41"/>
      <c r="H524" s="41"/>
    </row>
    <row r="525" spans="6:8" ht="12.75" customHeight="1" x14ac:dyDescent="0.25">
      <c r="F525" s="41"/>
      <c r="H525" s="41"/>
    </row>
    <row r="526" spans="6:8" ht="12.75" customHeight="1" x14ac:dyDescent="0.25">
      <c r="F526" s="41"/>
      <c r="H526" s="41"/>
    </row>
    <row r="527" spans="6:8" ht="12.75" customHeight="1" x14ac:dyDescent="0.25">
      <c r="F527" s="41"/>
      <c r="H527" s="41"/>
    </row>
    <row r="528" spans="6:8" ht="12.75" customHeight="1" x14ac:dyDescent="0.25">
      <c r="F528" s="41"/>
      <c r="H528" s="41"/>
    </row>
    <row r="529" spans="6:8" ht="12.75" customHeight="1" x14ac:dyDescent="0.25">
      <c r="F529" s="41"/>
      <c r="H529" s="41"/>
    </row>
    <row r="530" spans="6:8" ht="12.75" customHeight="1" x14ac:dyDescent="0.25">
      <c r="F530" s="41"/>
      <c r="H530" s="41"/>
    </row>
    <row r="531" spans="6:8" ht="12.75" customHeight="1" x14ac:dyDescent="0.25">
      <c r="F531" s="41"/>
      <c r="H531" s="41"/>
    </row>
    <row r="532" spans="6:8" ht="12.75" customHeight="1" x14ac:dyDescent="0.25">
      <c r="F532" s="41"/>
      <c r="H532" s="41"/>
    </row>
    <row r="533" spans="6:8" ht="12.75" customHeight="1" x14ac:dyDescent="0.25">
      <c r="F533" s="41"/>
      <c r="H533" s="41"/>
    </row>
    <row r="534" spans="6:8" ht="12.75" customHeight="1" x14ac:dyDescent="0.25">
      <c r="F534" s="41"/>
      <c r="H534" s="41"/>
    </row>
    <row r="535" spans="6:8" ht="12.75" customHeight="1" x14ac:dyDescent="0.25">
      <c r="F535" s="41"/>
      <c r="H535" s="41"/>
    </row>
    <row r="536" spans="6:8" ht="12.75" customHeight="1" x14ac:dyDescent="0.25">
      <c r="F536" s="41"/>
      <c r="H536" s="41"/>
    </row>
    <row r="537" spans="6:8" ht="12.75" customHeight="1" x14ac:dyDescent="0.25">
      <c r="F537" s="41"/>
      <c r="H537" s="41"/>
    </row>
    <row r="538" spans="6:8" ht="12.75" customHeight="1" x14ac:dyDescent="0.25">
      <c r="F538" s="41"/>
      <c r="H538" s="41"/>
    </row>
    <row r="539" spans="6:8" ht="12.75" customHeight="1" x14ac:dyDescent="0.25">
      <c r="F539" s="41"/>
      <c r="H539" s="41"/>
    </row>
    <row r="540" spans="6:8" ht="12.75" customHeight="1" x14ac:dyDescent="0.25">
      <c r="F540" s="41"/>
      <c r="H540" s="41"/>
    </row>
    <row r="541" spans="6:8" ht="12.75" customHeight="1" x14ac:dyDescent="0.25">
      <c r="F541" s="41"/>
      <c r="H541" s="41"/>
    </row>
    <row r="542" spans="6:8" ht="12.75" customHeight="1" x14ac:dyDescent="0.25">
      <c r="F542" s="41"/>
      <c r="H542" s="41"/>
    </row>
    <row r="543" spans="6:8" ht="12.75" customHeight="1" x14ac:dyDescent="0.25">
      <c r="F543" s="41"/>
      <c r="H543" s="41"/>
    </row>
    <row r="544" spans="6:8" ht="12.75" customHeight="1" x14ac:dyDescent="0.25">
      <c r="F544" s="41"/>
      <c r="H544" s="41"/>
    </row>
    <row r="545" spans="6:8" ht="12.75" customHeight="1" x14ac:dyDescent="0.25">
      <c r="F545" s="41"/>
      <c r="H545" s="41"/>
    </row>
    <row r="546" spans="6:8" ht="12.75" customHeight="1" x14ac:dyDescent="0.25">
      <c r="F546" s="41"/>
      <c r="H546" s="41"/>
    </row>
    <row r="547" spans="6:8" ht="12.75" customHeight="1" x14ac:dyDescent="0.25">
      <c r="F547" s="41"/>
      <c r="H547" s="41"/>
    </row>
    <row r="548" spans="6:8" ht="12.75" customHeight="1" x14ac:dyDescent="0.25">
      <c r="F548" s="41"/>
      <c r="H548" s="41"/>
    </row>
    <row r="549" spans="6:8" ht="12.75" customHeight="1" x14ac:dyDescent="0.25">
      <c r="F549" s="41"/>
      <c r="H549" s="41"/>
    </row>
    <row r="550" spans="6:8" ht="12.75" customHeight="1" x14ac:dyDescent="0.25">
      <c r="F550" s="41"/>
      <c r="H550" s="41"/>
    </row>
    <row r="551" spans="6:8" ht="12.75" customHeight="1" x14ac:dyDescent="0.25">
      <c r="F551" s="41"/>
      <c r="H551" s="41"/>
    </row>
    <row r="552" spans="6:8" ht="12.75" customHeight="1" x14ac:dyDescent="0.25">
      <c r="F552" s="41"/>
      <c r="H552" s="41"/>
    </row>
    <row r="553" spans="6:8" ht="12.75" customHeight="1" x14ac:dyDescent="0.25">
      <c r="F553" s="41"/>
      <c r="H553" s="41"/>
    </row>
    <row r="554" spans="6:8" ht="12.75" customHeight="1" x14ac:dyDescent="0.25">
      <c r="F554" s="41"/>
      <c r="H554" s="41"/>
    </row>
    <row r="555" spans="6:8" ht="12.75" customHeight="1" x14ac:dyDescent="0.25">
      <c r="F555" s="41"/>
      <c r="H555" s="41"/>
    </row>
    <row r="556" spans="6:8" ht="12.75" customHeight="1" x14ac:dyDescent="0.25">
      <c r="F556" s="41"/>
      <c r="H556" s="41"/>
    </row>
    <row r="557" spans="6:8" ht="12.75" customHeight="1" x14ac:dyDescent="0.25">
      <c r="F557" s="41"/>
      <c r="H557" s="41"/>
    </row>
    <row r="558" spans="6:8" ht="12.75" customHeight="1" x14ac:dyDescent="0.25">
      <c r="F558" s="41"/>
      <c r="H558" s="41"/>
    </row>
    <row r="559" spans="6:8" ht="12.75" customHeight="1" x14ac:dyDescent="0.25">
      <c r="F559" s="41"/>
      <c r="H559" s="41"/>
    </row>
    <row r="560" spans="6:8" ht="12.75" customHeight="1" x14ac:dyDescent="0.25">
      <c r="F560" s="41"/>
      <c r="H560" s="41"/>
    </row>
    <row r="561" spans="6:8" ht="12.75" customHeight="1" x14ac:dyDescent="0.25">
      <c r="F561" s="41"/>
      <c r="H561" s="41"/>
    </row>
    <row r="562" spans="6:8" ht="12.75" customHeight="1" x14ac:dyDescent="0.25">
      <c r="F562" s="41"/>
      <c r="H562" s="41"/>
    </row>
    <row r="563" spans="6:8" ht="12.75" customHeight="1" x14ac:dyDescent="0.25">
      <c r="F563" s="41"/>
      <c r="H563" s="41"/>
    </row>
    <row r="564" spans="6:8" ht="12.75" customHeight="1" x14ac:dyDescent="0.25">
      <c r="F564" s="41"/>
      <c r="H564" s="41"/>
    </row>
    <row r="565" spans="6:8" ht="12.75" customHeight="1" x14ac:dyDescent="0.25">
      <c r="F565" s="41"/>
      <c r="H565" s="41"/>
    </row>
    <row r="566" spans="6:8" ht="12.75" customHeight="1" x14ac:dyDescent="0.25">
      <c r="F566" s="41"/>
      <c r="H566" s="41"/>
    </row>
    <row r="567" spans="6:8" ht="12.75" customHeight="1" x14ac:dyDescent="0.25">
      <c r="F567" s="41"/>
      <c r="H567" s="41"/>
    </row>
    <row r="568" spans="6:8" ht="12.75" customHeight="1" x14ac:dyDescent="0.25">
      <c r="F568" s="41"/>
      <c r="H568" s="41"/>
    </row>
    <row r="569" spans="6:8" ht="12.75" customHeight="1" x14ac:dyDescent="0.25">
      <c r="F569" s="41"/>
      <c r="H569" s="41"/>
    </row>
    <row r="570" spans="6:8" ht="12.75" customHeight="1" x14ac:dyDescent="0.25">
      <c r="F570" s="41"/>
      <c r="H570" s="41"/>
    </row>
    <row r="571" spans="6:8" ht="12.75" customHeight="1" x14ac:dyDescent="0.25">
      <c r="F571" s="41"/>
      <c r="H571" s="41"/>
    </row>
    <row r="572" spans="6:8" ht="12.75" customHeight="1" x14ac:dyDescent="0.25">
      <c r="F572" s="41"/>
      <c r="H572" s="41"/>
    </row>
    <row r="573" spans="6:8" ht="12.75" customHeight="1" x14ac:dyDescent="0.25">
      <c r="F573" s="41"/>
      <c r="H573" s="41"/>
    </row>
    <row r="574" spans="6:8" ht="12.75" customHeight="1" x14ac:dyDescent="0.25">
      <c r="F574" s="41"/>
      <c r="H574" s="41"/>
    </row>
    <row r="575" spans="6:8" ht="12.75" customHeight="1" x14ac:dyDescent="0.25">
      <c r="F575" s="41"/>
      <c r="H575" s="41"/>
    </row>
    <row r="576" spans="6:8" ht="12.75" customHeight="1" x14ac:dyDescent="0.25">
      <c r="F576" s="41"/>
      <c r="H576" s="41"/>
    </row>
    <row r="577" spans="6:8" ht="12.75" customHeight="1" x14ac:dyDescent="0.25">
      <c r="F577" s="41"/>
      <c r="H577" s="41"/>
    </row>
    <row r="578" spans="6:8" ht="12.75" customHeight="1" x14ac:dyDescent="0.25">
      <c r="F578" s="41"/>
      <c r="H578" s="41"/>
    </row>
    <row r="579" spans="6:8" ht="12.75" customHeight="1" x14ac:dyDescent="0.25">
      <c r="F579" s="41"/>
      <c r="H579" s="41"/>
    </row>
    <row r="580" spans="6:8" ht="12.75" customHeight="1" x14ac:dyDescent="0.25">
      <c r="F580" s="41"/>
      <c r="H580" s="41"/>
    </row>
    <row r="581" spans="6:8" ht="12.75" customHeight="1" x14ac:dyDescent="0.25">
      <c r="F581" s="41"/>
      <c r="H581" s="41"/>
    </row>
    <row r="582" spans="6:8" ht="12.75" customHeight="1" x14ac:dyDescent="0.25">
      <c r="F582" s="41"/>
      <c r="H582" s="41"/>
    </row>
    <row r="583" spans="6:8" ht="12.75" customHeight="1" x14ac:dyDescent="0.25">
      <c r="F583" s="41"/>
      <c r="H583" s="41"/>
    </row>
    <row r="584" spans="6:8" ht="12.75" customHeight="1" x14ac:dyDescent="0.25">
      <c r="F584" s="41"/>
      <c r="H584" s="41"/>
    </row>
    <row r="585" spans="6:8" ht="12.75" customHeight="1" x14ac:dyDescent="0.25">
      <c r="F585" s="41"/>
      <c r="H585" s="41"/>
    </row>
    <row r="586" spans="6:8" ht="12.75" customHeight="1" x14ac:dyDescent="0.25">
      <c r="F586" s="41"/>
      <c r="H586" s="41"/>
    </row>
    <row r="587" spans="6:8" ht="12.75" customHeight="1" x14ac:dyDescent="0.25">
      <c r="F587" s="41"/>
      <c r="H587" s="41"/>
    </row>
    <row r="588" spans="6:8" ht="12.75" customHeight="1" x14ac:dyDescent="0.25">
      <c r="F588" s="41"/>
      <c r="H588" s="41"/>
    </row>
    <row r="589" spans="6:8" ht="12.75" customHeight="1" x14ac:dyDescent="0.25">
      <c r="F589" s="41"/>
      <c r="H589" s="41"/>
    </row>
    <row r="590" spans="6:8" ht="12.75" customHeight="1" x14ac:dyDescent="0.25">
      <c r="F590" s="41"/>
      <c r="H590" s="41"/>
    </row>
    <row r="591" spans="6:8" ht="12.75" customHeight="1" x14ac:dyDescent="0.25">
      <c r="F591" s="41"/>
      <c r="H591" s="41"/>
    </row>
    <row r="592" spans="6:8" ht="12.75" customHeight="1" x14ac:dyDescent="0.25">
      <c r="F592" s="41"/>
      <c r="H592" s="41"/>
    </row>
    <row r="593" spans="6:8" ht="12.75" customHeight="1" x14ac:dyDescent="0.25">
      <c r="F593" s="41"/>
      <c r="H593" s="41"/>
    </row>
    <row r="594" spans="6:8" ht="12.75" customHeight="1" x14ac:dyDescent="0.25">
      <c r="F594" s="41"/>
      <c r="H594" s="41"/>
    </row>
    <row r="595" spans="6:8" ht="12.75" customHeight="1" x14ac:dyDescent="0.25">
      <c r="F595" s="41"/>
      <c r="H595" s="41"/>
    </row>
    <row r="596" spans="6:8" ht="12.75" customHeight="1" x14ac:dyDescent="0.25">
      <c r="F596" s="41"/>
      <c r="H596" s="41"/>
    </row>
    <row r="597" spans="6:8" ht="12.75" customHeight="1" x14ac:dyDescent="0.25">
      <c r="F597" s="41"/>
      <c r="H597" s="41"/>
    </row>
    <row r="598" spans="6:8" ht="12.75" customHeight="1" x14ac:dyDescent="0.25">
      <c r="F598" s="41"/>
      <c r="H598" s="41"/>
    </row>
    <row r="599" spans="6:8" ht="12.75" customHeight="1" x14ac:dyDescent="0.25">
      <c r="F599" s="41"/>
      <c r="H599" s="41"/>
    </row>
    <row r="600" spans="6:8" ht="12.75" customHeight="1" x14ac:dyDescent="0.25">
      <c r="F600" s="41"/>
      <c r="H600" s="41"/>
    </row>
    <row r="601" spans="6:8" ht="12.75" customHeight="1" x14ac:dyDescent="0.25">
      <c r="F601" s="41"/>
      <c r="H601" s="41"/>
    </row>
    <row r="602" spans="6:8" ht="12.75" customHeight="1" x14ac:dyDescent="0.25">
      <c r="F602" s="41"/>
      <c r="H602" s="41"/>
    </row>
    <row r="603" spans="6:8" ht="12.75" customHeight="1" x14ac:dyDescent="0.25">
      <c r="F603" s="41"/>
      <c r="H603" s="41"/>
    </row>
    <row r="604" spans="6:8" ht="12.75" customHeight="1" x14ac:dyDescent="0.25">
      <c r="F604" s="41"/>
      <c r="H604" s="41"/>
    </row>
    <row r="605" spans="6:8" ht="12.75" customHeight="1" x14ac:dyDescent="0.25">
      <c r="F605" s="41"/>
      <c r="H605" s="41"/>
    </row>
    <row r="606" spans="6:8" ht="12.75" customHeight="1" x14ac:dyDescent="0.25">
      <c r="F606" s="41"/>
      <c r="H606" s="41"/>
    </row>
    <row r="607" spans="6:8" ht="12.75" customHeight="1" x14ac:dyDescent="0.25">
      <c r="F607" s="41"/>
      <c r="H607" s="41"/>
    </row>
    <row r="608" spans="6:8" ht="12.75" customHeight="1" x14ac:dyDescent="0.25">
      <c r="F608" s="41"/>
      <c r="H608" s="41"/>
    </row>
    <row r="609" spans="6:8" ht="12.75" customHeight="1" x14ac:dyDescent="0.25">
      <c r="F609" s="41"/>
      <c r="H609" s="41"/>
    </row>
    <row r="610" spans="6:8" ht="12.75" customHeight="1" x14ac:dyDescent="0.25">
      <c r="F610" s="41"/>
      <c r="H610" s="41"/>
    </row>
    <row r="611" spans="6:8" ht="12.75" customHeight="1" x14ac:dyDescent="0.25">
      <c r="F611" s="41"/>
      <c r="H611" s="41"/>
    </row>
    <row r="612" spans="6:8" ht="12.75" customHeight="1" x14ac:dyDescent="0.25">
      <c r="F612" s="41"/>
      <c r="H612" s="41"/>
    </row>
    <row r="613" spans="6:8" ht="12.75" customHeight="1" x14ac:dyDescent="0.25">
      <c r="F613" s="41"/>
      <c r="H613" s="41"/>
    </row>
    <row r="614" spans="6:8" ht="12.75" customHeight="1" x14ac:dyDescent="0.25">
      <c r="F614" s="41"/>
      <c r="H614" s="41"/>
    </row>
    <row r="615" spans="6:8" ht="12.75" customHeight="1" x14ac:dyDescent="0.25">
      <c r="F615" s="41"/>
      <c r="H615" s="41"/>
    </row>
    <row r="616" spans="6:8" ht="12.75" customHeight="1" x14ac:dyDescent="0.25">
      <c r="F616" s="41"/>
      <c r="H616" s="41"/>
    </row>
    <row r="617" spans="6:8" ht="12.75" customHeight="1" x14ac:dyDescent="0.25">
      <c r="F617" s="41"/>
      <c r="H617" s="41"/>
    </row>
    <row r="618" spans="6:8" ht="12.75" customHeight="1" x14ac:dyDescent="0.25">
      <c r="F618" s="41"/>
      <c r="H618" s="41"/>
    </row>
    <row r="619" spans="6:8" ht="12.75" customHeight="1" x14ac:dyDescent="0.25">
      <c r="F619" s="41"/>
      <c r="H619" s="41"/>
    </row>
    <row r="620" spans="6:8" ht="12.75" customHeight="1" x14ac:dyDescent="0.25">
      <c r="F620" s="41"/>
      <c r="H620" s="41"/>
    </row>
    <row r="621" spans="6:8" ht="12.75" customHeight="1" x14ac:dyDescent="0.25">
      <c r="F621" s="41"/>
      <c r="H621" s="41"/>
    </row>
    <row r="622" spans="6:8" ht="12.75" customHeight="1" x14ac:dyDescent="0.25">
      <c r="F622" s="41"/>
      <c r="H622" s="41"/>
    </row>
    <row r="623" spans="6:8" ht="12.75" customHeight="1" x14ac:dyDescent="0.25">
      <c r="F623" s="41"/>
      <c r="H623" s="41"/>
    </row>
    <row r="624" spans="6:8" ht="12.75" customHeight="1" x14ac:dyDescent="0.25">
      <c r="F624" s="41"/>
      <c r="H624" s="41"/>
    </row>
    <row r="625" spans="6:8" ht="12.75" customHeight="1" x14ac:dyDescent="0.25">
      <c r="F625" s="41"/>
      <c r="H625" s="41"/>
    </row>
    <row r="626" spans="6:8" ht="12.75" customHeight="1" x14ac:dyDescent="0.25">
      <c r="F626" s="41"/>
      <c r="H626" s="41"/>
    </row>
    <row r="627" spans="6:8" ht="12.75" customHeight="1" x14ac:dyDescent="0.25">
      <c r="F627" s="41"/>
      <c r="H627" s="41"/>
    </row>
    <row r="628" spans="6:8" ht="12.75" customHeight="1" x14ac:dyDescent="0.25">
      <c r="F628" s="41"/>
      <c r="H628" s="41"/>
    </row>
    <row r="629" spans="6:8" ht="12.75" customHeight="1" x14ac:dyDescent="0.25">
      <c r="F629" s="41"/>
      <c r="H629" s="41"/>
    </row>
    <row r="630" spans="6:8" ht="12.75" customHeight="1" x14ac:dyDescent="0.25">
      <c r="F630" s="41"/>
      <c r="H630" s="41"/>
    </row>
    <row r="631" spans="6:8" ht="12.75" customHeight="1" x14ac:dyDescent="0.25">
      <c r="F631" s="41"/>
      <c r="H631" s="41"/>
    </row>
    <row r="632" spans="6:8" ht="12.75" customHeight="1" x14ac:dyDescent="0.25">
      <c r="F632" s="41"/>
      <c r="H632" s="41"/>
    </row>
    <row r="633" spans="6:8" ht="12.75" customHeight="1" x14ac:dyDescent="0.25">
      <c r="F633" s="41"/>
      <c r="H633" s="41"/>
    </row>
    <row r="634" spans="6:8" ht="12.75" customHeight="1" x14ac:dyDescent="0.25">
      <c r="F634" s="41"/>
      <c r="H634" s="41"/>
    </row>
    <row r="635" spans="6:8" ht="12.75" customHeight="1" x14ac:dyDescent="0.25">
      <c r="F635" s="41"/>
      <c r="H635" s="41"/>
    </row>
    <row r="636" spans="6:8" ht="12.75" customHeight="1" x14ac:dyDescent="0.25">
      <c r="F636" s="41"/>
      <c r="H636" s="41"/>
    </row>
    <row r="637" spans="6:8" ht="12.75" customHeight="1" x14ac:dyDescent="0.25">
      <c r="F637" s="41"/>
      <c r="H637" s="41"/>
    </row>
    <row r="638" spans="6:8" ht="12.75" customHeight="1" x14ac:dyDescent="0.25">
      <c r="F638" s="41"/>
      <c r="H638" s="41"/>
    </row>
    <row r="639" spans="6:8" ht="12.75" customHeight="1" x14ac:dyDescent="0.25">
      <c r="F639" s="41"/>
      <c r="H639" s="41"/>
    </row>
    <row r="640" spans="6:8" ht="12.75" customHeight="1" x14ac:dyDescent="0.25">
      <c r="F640" s="41"/>
      <c r="H640" s="41"/>
    </row>
    <row r="641" spans="6:8" ht="12.75" customHeight="1" x14ac:dyDescent="0.25">
      <c r="F641" s="41"/>
      <c r="H641" s="41"/>
    </row>
    <row r="642" spans="6:8" ht="12.75" customHeight="1" x14ac:dyDescent="0.25">
      <c r="F642" s="41"/>
      <c r="H642" s="41"/>
    </row>
    <row r="643" spans="6:8" ht="12.75" customHeight="1" x14ac:dyDescent="0.25">
      <c r="F643" s="41"/>
      <c r="H643" s="41"/>
    </row>
    <row r="644" spans="6:8" ht="12.75" customHeight="1" x14ac:dyDescent="0.25">
      <c r="F644" s="41"/>
      <c r="H644" s="41"/>
    </row>
    <row r="645" spans="6:8" ht="12.75" customHeight="1" x14ac:dyDescent="0.25">
      <c r="F645" s="41"/>
      <c r="H645" s="41"/>
    </row>
    <row r="646" spans="6:8" ht="12.75" customHeight="1" x14ac:dyDescent="0.25">
      <c r="F646" s="41"/>
      <c r="H646" s="41"/>
    </row>
    <row r="647" spans="6:8" ht="12.75" customHeight="1" x14ac:dyDescent="0.25">
      <c r="F647" s="41"/>
      <c r="H647" s="41"/>
    </row>
    <row r="648" spans="6:8" ht="12.75" customHeight="1" x14ac:dyDescent="0.25">
      <c r="F648" s="41"/>
      <c r="H648" s="41"/>
    </row>
    <row r="649" spans="6:8" ht="12.75" customHeight="1" x14ac:dyDescent="0.25">
      <c r="F649" s="41"/>
      <c r="H649" s="41"/>
    </row>
    <row r="650" spans="6:8" ht="12.75" customHeight="1" x14ac:dyDescent="0.25">
      <c r="F650" s="41"/>
      <c r="H650" s="41"/>
    </row>
    <row r="651" spans="6:8" ht="12.75" customHeight="1" x14ac:dyDescent="0.25">
      <c r="F651" s="41"/>
      <c r="H651" s="41"/>
    </row>
    <row r="652" spans="6:8" ht="12.75" customHeight="1" x14ac:dyDescent="0.25">
      <c r="F652" s="41"/>
      <c r="H652" s="41"/>
    </row>
    <row r="653" spans="6:8" ht="12.75" customHeight="1" x14ac:dyDescent="0.25">
      <c r="F653" s="41"/>
      <c r="H653" s="41"/>
    </row>
    <row r="654" spans="6:8" ht="12.75" customHeight="1" x14ac:dyDescent="0.25">
      <c r="F654" s="41"/>
      <c r="H654" s="41"/>
    </row>
    <row r="655" spans="6:8" ht="12.75" customHeight="1" x14ac:dyDescent="0.25">
      <c r="F655" s="41"/>
      <c r="H655" s="41"/>
    </row>
    <row r="656" spans="6:8" ht="12.75" customHeight="1" x14ac:dyDescent="0.25">
      <c r="F656" s="41"/>
      <c r="H656" s="41"/>
    </row>
    <row r="657" spans="6:8" ht="12.75" customHeight="1" x14ac:dyDescent="0.25">
      <c r="F657" s="41"/>
      <c r="H657" s="41"/>
    </row>
    <row r="658" spans="6:8" ht="12.75" customHeight="1" x14ac:dyDescent="0.25">
      <c r="F658" s="41"/>
      <c r="H658" s="41"/>
    </row>
    <row r="659" spans="6:8" ht="12.75" customHeight="1" x14ac:dyDescent="0.25">
      <c r="F659" s="41"/>
      <c r="H659" s="41"/>
    </row>
    <row r="660" spans="6:8" ht="12.75" customHeight="1" x14ac:dyDescent="0.25">
      <c r="F660" s="41"/>
      <c r="H660" s="41"/>
    </row>
    <row r="661" spans="6:8" ht="12.75" customHeight="1" x14ac:dyDescent="0.25">
      <c r="F661" s="41"/>
      <c r="H661" s="41"/>
    </row>
    <row r="662" spans="6:8" ht="12.75" customHeight="1" x14ac:dyDescent="0.25">
      <c r="F662" s="41"/>
      <c r="H662" s="41"/>
    </row>
    <row r="663" spans="6:8" ht="12.75" customHeight="1" x14ac:dyDescent="0.25">
      <c r="F663" s="41"/>
      <c r="H663" s="41"/>
    </row>
    <row r="664" spans="6:8" ht="12.75" customHeight="1" x14ac:dyDescent="0.25">
      <c r="F664" s="41"/>
      <c r="H664" s="41"/>
    </row>
    <row r="665" spans="6:8" ht="12.75" customHeight="1" x14ac:dyDescent="0.25">
      <c r="F665" s="41"/>
      <c r="H665" s="41"/>
    </row>
    <row r="666" spans="6:8" ht="12.75" customHeight="1" x14ac:dyDescent="0.25">
      <c r="F666" s="41"/>
      <c r="H666" s="41"/>
    </row>
    <row r="667" spans="6:8" ht="12.75" customHeight="1" x14ac:dyDescent="0.25">
      <c r="F667" s="41"/>
      <c r="H667" s="41"/>
    </row>
    <row r="668" spans="6:8" ht="12.75" customHeight="1" x14ac:dyDescent="0.25">
      <c r="F668" s="41"/>
      <c r="H668" s="41"/>
    </row>
    <row r="669" spans="6:8" ht="12.75" customHeight="1" x14ac:dyDescent="0.25">
      <c r="F669" s="41"/>
      <c r="H669" s="41"/>
    </row>
    <row r="670" spans="6:8" ht="12.75" customHeight="1" x14ac:dyDescent="0.25">
      <c r="F670" s="41"/>
      <c r="H670" s="41"/>
    </row>
    <row r="671" spans="6:8" ht="12.75" customHeight="1" x14ac:dyDescent="0.25">
      <c r="F671" s="41"/>
      <c r="H671" s="41"/>
    </row>
    <row r="672" spans="6:8" ht="12.75" customHeight="1" x14ac:dyDescent="0.25">
      <c r="F672" s="41"/>
      <c r="H672" s="41"/>
    </row>
    <row r="673" spans="6:8" ht="12.75" customHeight="1" x14ac:dyDescent="0.25">
      <c r="F673" s="41"/>
      <c r="H673" s="41"/>
    </row>
    <row r="674" spans="6:8" ht="12.75" customHeight="1" x14ac:dyDescent="0.25">
      <c r="F674" s="41"/>
      <c r="H674" s="41"/>
    </row>
    <row r="675" spans="6:8" ht="12.75" customHeight="1" x14ac:dyDescent="0.25">
      <c r="F675" s="41"/>
      <c r="H675" s="41"/>
    </row>
    <row r="676" spans="6:8" ht="12.75" customHeight="1" x14ac:dyDescent="0.25">
      <c r="F676" s="41"/>
      <c r="H676" s="41"/>
    </row>
    <row r="677" spans="6:8" ht="12.75" customHeight="1" x14ac:dyDescent="0.25">
      <c r="F677" s="41"/>
      <c r="H677" s="41"/>
    </row>
    <row r="678" spans="6:8" ht="12.75" customHeight="1" x14ac:dyDescent="0.25">
      <c r="F678" s="41"/>
      <c r="H678" s="41"/>
    </row>
    <row r="679" spans="6:8" ht="12.75" customHeight="1" x14ac:dyDescent="0.25">
      <c r="F679" s="41"/>
      <c r="H679" s="41"/>
    </row>
    <row r="680" spans="6:8" ht="12.75" customHeight="1" x14ac:dyDescent="0.25">
      <c r="F680" s="41"/>
      <c r="H680" s="41"/>
    </row>
    <row r="681" spans="6:8" ht="12.75" customHeight="1" x14ac:dyDescent="0.25">
      <c r="F681" s="41"/>
      <c r="H681" s="41"/>
    </row>
    <row r="682" spans="6:8" ht="12.75" customHeight="1" x14ac:dyDescent="0.25">
      <c r="F682" s="41"/>
      <c r="H682" s="41"/>
    </row>
    <row r="683" spans="6:8" ht="12.75" customHeight="1" x14ac:dyDescent="0.25">
      <c r="F683" s="41"/>
      <c r="H683" s="41"/>
    </row>
    <row r="684" spans="6:8" ht="12.75" customHeight="1" x14ac:dyDescent="0.25">
      <c r="F684" s="41"/>
      <c r="H684" s="41"/>
    </row>
    <row r="685" spans="6:8" ht="12.75" customHeight="1" x14ac:dyDescent="0.25">
      <c r="F685" s="41"/>
      <c r="H685" s="41"/>
    </row>
    <row r="686" spans="6:8" ht="12.75" customHeight="1" x14ac:dyDescent="0.25">
      <c r="F686" s="41"/>
      <c r="H686" s="41"/>
    </row>
    <row r="687" spans="6:8" ht="12.75" customHeight="1" x14ac:dyDescent="0.25">
      <c r="F687" s="41"/>
      <c r="H687" s="41"/>
    </row>
    <row r="688" spans="6:8" ht="12.75" customHeight="1" x14ac:dyDescent="0.25">
      <c r="F688" s="41"/>
      <c r="H688" s="41"/>
    </row>
    <row r="689" spans="6:8" ht="12.75" customHeight="1" x14ac:dyDescent="0.25">
      <c r="F689" s="41"/>
      <c r="H689" s="41"/>
    </row>
    <row r="690" spans="6:8" ht="12.75" customHeight="1" x14ac:dyDescent="0.25">
      <c r="F690" s="41"/>
      <c r="H690" s="41"/>
    </row>
    <row r="691" spans="6:8" ht="12.75" customHeight="1" x14ac:dyDescent="0.25">
      <c r="F691" s="41"/>
      <c r="H691" s="41"/>
    </row>
    <row r="692" spans="6:8" ht="12.75" customHeight="1" x14ac:dyDescent="0.25">
      <c r="F692" s="41"/>
      <c r="H692" s="41"/>
    </row>
    <row r="693" spans="6:8" ht="12.75" customHeight="1" x14ac:dyDescent="0.25">
      <c r="F693" s="41"/>
      <c r="H693" s="41"/>
    </row>
    <row r="694" spans="6:8" ht="12.75" customHeight="1" x14ac:dyDescent="0.25">
      <c r="F694" s="41"/>
      <c r="H694" s="41"/>
    </row>
    <row r="695" spans="6:8" ht="12.75" customHeight="1" x14ac:dyDescent="0.25">
      <c r="F695" s="41"/>
      <c r="H695" s="41"/>
    </row>
    <row r="696" spans="6:8" ht="12.75" customHeight="1" x14ac:dyDescent="0.25">
      <c r="F696" s="41"/>
      <c r="H696" s="41"/>
    </row>
    <row r="697" spans="6:8" ht="12.75" customHeight="1" x14ac:dyDescent="0.25">
      <c r="F697" s="41"/>
      <c r="H697" s="41"/>
    </row>
    <row r="698" spans="6:8" ht="12.75" customHeight="1" x14ac:dyDescent="0.25">
      <c r="F698" s="41"/>
      <c r="H698" s="41"/>
    </row>
    <row r="699" spans="6:8" ht="12.75" customHeight="1" x14ac:dyDescent="0.25">
      <c r="F699" s="41"/>
      <c r="H699" s="41"/>
    </row>
    <row r="700" spans="6:8" ht="12.75" customHeight="1" x14ac:dyDescent="0.25">
      <c r="F700" s="41"/>
      <c r="H700" s="41"/>
    </row>
    <row r="701" spans="6:8" ht="12.75" customHeight="1" x14ac:dyDescent="0.25">
      <c r="F701" s="41"/>
      <c r="H701" s="41"/>
    </row>
    <row r="702" spans="6:8" ht="12.75" customHeight="1" x14ac:dyDescent="0.25">
      <c r="F702" s="41"/>
      <c r="H702" s="41"/>
    </row>
    <row r="703" spans="6:8" ht="12.75" customHeight="1" x14ac:dyDescent="0.25">
      <c r="F703" s="41"/>
      <c r="H703" s="41"/>
    </row>
    <row r="704" spans="6:8" ht="12.75" customHeight="1" x14ac:dyDescent="0.25">
      <c r="F704" s="41"/>
      <c r="H704" s="41"/>
    </row>
    <row r="705" spans="6:8" ht="12.75" customHeight="1" x14ac:dyDescent="0.25">
      <c r="F705" s="41"/>
      <c r="H705" s="41"/>
    </row>
    <row r="706" spans="6:8" ht="12.75" customHeight="1" x14ac:dyDescent="0.25">
      <c r="F706" s="41"/>
      <c r="H706" s="41"/>
    </row>
    <row r="707" spans="6:8" ht="12.75" customHeight="1" x14ac:dyDescent="0.25">
      <c r="F707" s="41"/>
      <c r="H707" s="41"/>
    </row>
    <row r="708" spans="6:8" ht="12.75" customHeight="1" x14ac:dyDescent="0.25">
      <c r="F708" s="41"/>
      <c r="H708" s="41"/>
    </row>
    <row r="709" spans="6:8" ht="12.75" customHeight="1" x14ac:dyDescent="0.25">
      <c r="F709" s="41"/>
      <c r="H709" s="41"/>
    </row>
    <row r="710" spans="6:8" ht="12.75" customHeight="1" x14ac:dyDescent="0.25">
      <c r="F710" s="41"/>
      <c r="H710" s="41"/>
    </row>
    <row r="711" spans="6:8" ht="12.75" customHeight="1" x14ac:dyDescent="0.25">
      <c r="F711" s="41"/>
      <c r="H711" s="41"/>
    </row>
    <row r="712" spans="6:8" ht="12.75" customHeight="1" x14ac:dyDescent="0.25">
      <c r="F712" s="41"/>
      <c r="H712" s="41"/>
    </row>
    <row r="713" spans="6:8" ht="12.75" customHeight="1" x14ac:dyDescent="0.25">
      <c r="F713" s="41"/>
      <c r="H713" s="41"/>
    </row>
    <row r="714" spans="6:8" ht="12.75" customHeight="1" x14ac:dyDescent="0.25">
      <c r="F714" s="41"/>
      <c r="H714" s="41"/>
    </row>
    <row r="715" spans="6:8" ht="12.75" customHeight="1" x14ac:dyDescent="0.25">
      <c r="F715" s="41"/>
      <c r="H715" s="41"/>
    </row>
    <row r="716" spans="6:8" ht="12.75" customHeight="1" x14ac:dyDescent="0.25">
      <c r="F716" s="41"/>
      <c r="H716" s="41"/>
    </row>
    <row r="717" spans="6:8" ht="12.75" customHeight="1" x14ac:dyDescent="0.25">
      <c r="F717" s="41"/>
      <c r="H717" s="41"/>
    </row>
    <row r="718" spans="6:8" ht="12.75" customHeight="1" x14ac:dyDescent="0.25">
      <c r="F718" s="41"/>
      <c r="H718" s="41"/>
    </row>
    <row r="719" spans="6:8" ht="12.75" customHeight="1" x14ac:dyDescent="0.25">
      <c r="F719" s="41"/>
      <c r="H719" s="41"/>
    </row>
    <row r="720" spans="6:8" ht="12.75" customHeight="1" x14ac:dyDescent="0.25">
      <c r="F720" s="41"/>
      <c r="H720" s="41"/>
    </row>
    <row r="721" spans="6:8" ht="12.75" customHeight="1" x14ac:dyDescent="0.25">
      <c r="F721" s="41"/>
      <c r="H721" s="41"/>
    </row>
    <row r="722" spans="6:8" ht="12.75" customHeight="1" x14ac:dyDescent="0.25">
      <c r="F722" s="41"/>
      <c r="H722" s="41"/>
    </row>
    <row r="723" spans="6:8" ht="12.75" customHeight="1" x14ac:dyDescent="0.25">
      <c r="F723" s="41"/>
      <c r="H723" s="41"/>
    </row>
    <row r="724" spans="6:8" ht="12.75" customHeight="1" x14ac:dyDescent="0.25">
      <c r="F724" s="41"/>
      <c r="H724" s="41"/>
    </row>
    <row r="725" spans="6:8" ht="12.75" customHeight="1" x14ac:dyDescent="0.25">
      <c r="F725" s="41"/>
      <c r="H725" s="41"/>
    </row>
    <row r="726" spans="6:8" ht="12.75" customHeight="1" x14ac:dyDescent="0.25">
      <c r="F726" s="41"/>
      <c r="H726" s="41"/>
    </row>
    <row r="727" spans="6:8" ht="12.75" customHeight="1" x14ac:dyDescent="0.25">
      <c r="F727" s="41"/>
      <c r="H727" s="41"/>
    </row>
    <row r="728" spans="6:8" ht="12.75" customHeight="1" x14ac:dyDescent="0.25">
      <c r="F728" s="41"/>
      <c r="H728" s="41"/>
    </row>
    <row r="729" spans="6:8" ht="12.75" customHeight="1" x14ac:dyDescent="0.25">
      <c r="F729" s="41"/>
      <c r="H729" s="41"/>
    </row>
    <row r="730" spans="6:8" ht="12.75" customHeight="1" x14ac:dyDescent="0.25">
      <c r="F730" s="41"/>
      <c r="H730" s="41"/>
    </row>
    <row r="731" spans="6:8" ht="12.75" customHeight="1" x14ac:dyDescent="0.25">
      <c r="F731" s="41"/>
      <c r="H731" s="41"/>
    </row>
    <row r="732" spans="6:8" ht="12.75" customHeight="1" x14ac:dyDescent="0.25">
      <c r="F732" s="41"/>
      <c r="H732" s="41"/>
    </row>
    <row r="733" spans="6:8" ht="12.75" customHeight="1" x14ac:dyDescent="0.25">
      <c r="F733" s="41"/>
      <c r="H733" s="41"/>
    </row>
    <row r="734" spans="6:8" ht="12.75" customHeight="1" x14ac:dyDescent="0.25">
      <c r="F734" s="41"/>
      <c r="H734" s="41"/>
    </row>
    <row r="735" spans="6:8" ht="12.75" customHeight="1" x14ac:dyDescent="0.25">
      <c r="F735" s="41"/>
      <c r="H735" s="41"/>
    </row>
    <row r="736" spans="6:8" ht="12.75" customHeight="1" x14ac:dyDescent="0.25">
      <c r="F736" s="41"/>
      <c r="H736" s="41"/>
    </row>
    <row r="737" spans="6:8" ht="12.75" customHeight="1" x14ac:dyDescent="0.25">
      <c r="F737" s="41"/>
      <c r="H737" s="41"/>
    </row>
    <row r="738" spans="6:8" ht="12.75" customHeight="1" x14ac:dyDescent="0.25">
      <c r="F738" s="41"/>
      <c r="H738" s="41"/>
    </row>
    <row r="739" spans="6:8" ht="12.75" customHeight="1" x14ac:dyDescent="0.25">
      <c r="F739" s="41"/>
      <c r="H739" s="41"/>
    </row>
    <row r="740" spans="6:8" ht="12.75" customHeight="1" x14ac:dyDescent="0.25">
      <c r="F740" s="41"/>
      <c r="H740" s="41"/>
    </row>
    <row r="741" spans="6:8" ht="12.75" customHeight="1" x14ac:dyDescent="0.25">
      <c r="F741" s="41"/>
      <c r="H741" s="41"/>
    </row>
    <row r="742" spans="6:8" ht="12.75" customHeight="1" x14ac:dyDescent="0.25">
      <c r="F742" s="41"/>
      <c r="H742" s="41"/>
    </row>
    <row r="743" spans="6:8" ht="12.75" customHeight="1" x14ac:dyDescent="0.25">
      <c r="F743" s="41"/>
      <c r="H743" s="41"/>
    </row>
    <row r="744" spans="6:8" ht="12.75" customHeight="1" x14ac:dyDescent="0.25">
      <c r="F744" s="41"/>
      <c r="H744" s="41"/>
    </row>
    <row r="745" spans="6:8" ht="12.75" customHeight="1" x14ac:dyDescent="0.25">
      <c r="F745" s="41"/>
      <c r="H745" s="41"/>
    </row>
    <row r="746" spans="6:8" ht="12.75" customHeight="1" x14ac:dyDescent="0.25">
      <c r="F746" s="41"/>
      <c r="H746" s="41"/>
    </row>
    <row r="747" spans="6:8" ht="12.75" customHeight="1" x14ac:dyDescent="0.25">
      <c r="F747" s="41"/>
      <c r="H747" s="41"/>
    </row>
    <row r="748" spans="6:8" ht="12.75" customHeight="1" x14ac:dyDescent="0.25">
      <c r="F748" s="41"/>
      <c r="H748" s="41"/>
    </row>
    <row r="749" spans="6:8" ht="12.75" customHeight="1" x14ac:dyDescent="0.25">
      <c r="F749" s="41"/>
      <c r="H749" s="41"/>
    </row>
    <row r="750" spans="6:8" ht="12.75" customHeight="1" x14ac:dyDescent="0.25">
      <c r="F750" s="41"/>
      <c r="H750" s="41"/>
    </row>
    <row r="751" spans="6:8" ht="12.75" customHeight="1" x14ac:dyDescent="0.25">
      <c r="F751" s="41"/>
      <c r="H751" s="41"/>
    </row>
    <row r="752" spans="6:8" ht="12.75" customHeight="1" x14ac:dyDescent="0.25">
      <c r="F752" s="41"/>
      <c r="H752" s="41"/>
    </row>
    <row r="753" spans="6:8" ht="12.75" customHeight="1" x14ac:dyDescent="0.25">
      <c r="F753" s="41"/>
      <c r="H753" s="41"/>
    </row>
    <row r="754" spans="6:8" ht="12.75" customHeight="1" x14ac:dyDescent="0.25">
      <c r="F754" s="41"/>
      <c r="H754" s="41"/>
    </row>
    <row r="755" spans="6:8" ht="12.75" customHeight="1" x14ac:dyDescent="0.25">
      <c r="F755" s="41"/>
      <c r="H755" s="41"/>
    </row>
    <row r="756" spans="6:8" ht="12.75" customHeight="1" x14ac:dyDescent="0.25">
      <c r="F756" s="41"/>
      <c r="H756" s="41"/>
    </row>
    <row r="757" spans="6:8" ht="12.75" customHeight="1" x14ac:dyDescent="0.25">
      <c r="F757" s="41"/>
      <c r="H757" s="41"/>
    </row>
    <row r="758" spans="6:8" ht="12.75" customHeight="1" x14ac:dyDescent="0.25">
      <c r="F758" s="41"/>
      <c r="H758" s="41"/>
    </row>
    <row r="759" spans="6:8" ht="12.75" customHeight="1" x14ac:dyDescent="0.25">
      <c r="F759" s="41"/>
      <c r="H759" s="41"/>
    </row>
    <row r="760" spans="6:8" ht="12.75" customHeight="1" x14ac:dyDescent="0.25">
      <c r="F760" s="41"/>
      <c r="H760" s="41"/>
    </row>
    <row r="761" spans="6:8" ht="12.75" customHeight="1" x14ac:dyDescent="0.25">
      <c r="F761" s="41"/>
      <c r="H761" s="41"/>
    </row>
    <row r="762" spans="6:8" ht="12.75" customHeight="1" x14ac:dyDescent="0.25">
      <c r="F762" s="41"/>
      <c r="H762" s="41"/>
    </row>
    <row r="763" spans="6:8" ht="12.75" customHeight="1" x14ac:dyDescent="0.25">
      <c r="F763" s="41"/>
      <c r="H763" s="41"/>
    </row>
    <row r="764" spans="6:8" ht="12.75" customHeight="1" x14ac:dyDescent="0.25">
      <c r="F764" s="41"/>
      <c r="H764" s="41"/>
    </row>
    <row r="765" spans="6:8" ht="12.75" customHeight="1" x14ac:dyDescent="0.25">
      <c r="F765" s="41"/>
      <c r="H765" s="41"/>
    </row>
    <row r="766" spans="6:8" ht="12.75" customHeight="1" x14ac:dyDescent="0.25">
      <c r="F766" s="41"/>
      <c r="H766" s="41"/>
    </row>
    <row r="767" spans="6:8" ht="12.75" customHeight="1" x14ac:dyDescent="0.25">
      <c r="F767" s="41"/>
      <c r="H767" s="41"/>
    </row>
    <row r="768" spans="6:8" ht="12.75" customHeight="1" x14ac:dyDescent="0.25">
      <c r="F768" s="41"/>
      <c r="H768" s="41"/>
    </row>
    <row r="769" spans="6:8" ht="12.75" customHeight="1" x14ac:dyDescent="0.25">
      <c r="F769" s="41"/>
      <c r="H769" s="41"/>
    </row>
    <row r="770" spans="6:8" ht="12.75" customHeight="1" x14ac:dyDescent="0.25">
      <c r="F770" s="41"/>
      <c r="H770" s="41"/>
    </row>
    <row r="771" spans="6:8" ht="12.75" customHeight="1" x14ac:dyDescent="0.25">
      <c r="F771" s="41"/>
      <c r="H771" s="41"/>
    </row>
    <row r="772" spans="6:8" ht="12.75" customHeight="1" x14ac:dyDescent="0.25">
      <c r="F772" s="41"/>
      <c r="H772" s="41"/>
    </row>
    <row r="773" spans="6:8" ht="12.75" customHeight="1" x14ac:dyDescent="0.25">
      <c r="F773" s="41"/>
      <c r="H773" s="41"/>
    </row>
    <row r="774" spans="6:8" ht="12.75" customHeight="1" x14ac:dyDescent="0.25">
      <c r="F774" s="41"/>
      <c r="H774" s="41"/>
    </row>
    <row r="775" spans="6:8" ht="12.75" customHeight="1" x14ac:dyDescent="0.25">
      <c r="F775" s="41"/>
      <c r="H775" s="41"/>
    </row>
    <row r="776" spans="6:8" ht="12.75" customHeight="1" x14ac:dyDescent="0.25">
      <c r="F776" s="41"/>
      <c r="H776" s="41"/>
    </row>
    <row r="777" spans="6:8" ht="12.75" customHeight="1" x14ac:dyDescent="0.25">
      <c r="F777" s="41"/>
      <c r="H777" s="41"/>
    </row>
    <row r="778" spans="6:8" ht="12.75" customHeight="1" x14ac:dyDescent="0.25">
      <c r="F778" s="41"/>
      <c r="H778" s="41"/>
    </row>
    <row r="779" spans="6:8" ht="12.75" customHeight="1" x14ac:dyDescent="0.25">
      <c r="F779" s="41"/>
      <c r="H779" s="41"/>
    </row>
    <row r="780" spans="6:8" ht="12.75" customHeight="1" x14ac:dyDescent="0.25">
      <c r="F780" s="41"/>
      <c r="H780" s="41"/>
    </row>
    <row r="781" spans="6:8" ht="12.75" customHeight="1" x14ac:dyDescent="0.25">
      <c r="F781" s="41"/>
      <c r="H781" s="41"/>
    </row>
    <row r="782" spans="6:8" ht="12.75" customHeight="1" x14ac:dyDescent="0.25">
      <c r="F782" s="41"/>
      <c r="H782" s="41"/>
    </row>
    <row r="783" spans="6:8" ht="12.75" customHeight="1" x14ac:dyDescent="0.25">
      <c r="F783" s="41"/>
      <c r="H783" s="41"/>
    </row>
    <row r="784" spans="6:8" ht="12.75" customHeight="1" x14ac:dyDescent="0.25">
      <c r="F784" s="41"/>
      <c r="H784" s="41"/>
    </row>
    <row r="785" spans="6:8" ht="12.75" customHeight="1" x14ac:dyDescent="0.25">
      <c r="F785" s="41"/>
      <c r="H785" s="41"/>
    </row>
    <row r="786" spans="6:8" ht="12.75" customHeight="1" x14ac:dyDescent="0.25">
      <c r="F786" s="41"/>
      <c r="H786" s="41"/>
    </row>
    <row r="787" spans="6:8" ht="12.75" customHeight="1" x14ac:dyDescent="0.25">
      <c r="F787" s="41"/>
      <c r="H787" s="41"/>
    </row>
    <row r="788" spans="6:8" ht="12.75" customHeight="1" x14ac:dyDescent="0.25">
      <c r="F788" s="41"/>
      <c r="H788" s="41"/>
    </row>
    <row r="789" spans="6:8" ht="12.75" customHeight="1" x14ac:dyDescent="0.25">
      <c r="F789" s="41"/>
      <c r="H789" s="41"/>
    </row>
    <row r="790" spans="6:8" ht="12.75" customHeight="1" x14ac:dyDescent="0.25">
      <c r="F790" s="41"/>
      <c r="H790" s="41"/>
    </row>
    <row r="791" spans="6:8" ht="12.75" customHeight="1" x14ac:dyDescent="0.25">
      <c r="F791" s="41"/>
      <c r="H791" s="41"/>
    </row>
    <row r="792" spans="6:8" ht="12.75" customHeight="1" x14ac:dyDescent="0.25">
      <c r="F792" s="41"/>
      <c r="H792" s="41"/>
    </row>
    <row r="793" spans="6:8" ht="12.75" customHeight="1" x14ac:dyDescent="0.25">
      <c r="F793" s="41"/>
      <c r="H793" s="41"/>
    </row>
    <row r="794" spans="6:8" ht="12.75" customHeight="1" x14ac:dyDescent="0.25">
      <c r="F794" s="41"/>
      <c r="H794" s="41"/>
    </row>
    <row r="795" spans="6:8" ht="12.75" customHeight="1" x14ac:dyDescent="0.25">
      <c r="F795" s="41"/>
      <c r="H795" s="41"/>
    </row>
    <row r="796" spans="6:8" ht="12.75" customHeight="1" x14ac:dyDescent="0.25">
      <c r="F796" s="41"/>
      <c r="H796" s="41"/>
    </row>
    <row r="797" spans="6:8" ht="12.75" customHeight="1" x14ac:dyDescent="0.25">
      <c r="F797" s="41"/>
      <c r="H797" s="41"/>
    </row>
    <row r="798" spans="6:8" ht="12.75" customHeight="1" x14ac:dyDescent="0.25">
      <c r="F798" s="41"/>
      <c r="H798" s="41"/>
    </row>
    <row r="799" spans="6:8" ht="12.75" customHeight="1" x14ac:dyDescent="0.25">
      <c r="F799" s="41"/>
      <c r="H799" s="41"/>
    </row>
    <row r="800" spans="6:8" ht="12.75" customHeight="1" x14ac:dyDescent="0.25">
      <c r="F800" s="41"/>
      <c r="H800" s="41"/>
    </row>
    <row r="801" spans="6:8" ht="12.75" customHeight="1" x14ac:dyDescent="0.25">
      <c r="F801" s="41"/>
      <c r="H801" s="41"/>
    </row>
    <row r="802" spans="6:8" ht="12.75" customHeight="1" x14ac:dyDescent="0.25">
      <c r="F802" s="41"/>
      <c r="H802" s="41"/>
    </row>
    <row r="803" spans="6:8" ht="12.75" customHeight="1" x14ac:dyDescent="0.25">
      <c r="F803" s="41"/>
      <c r="H803" s="41"/>
    </row>
    <row r="804" spans="6:8" ht="12.75" customHeight="1" x14ac:dyDescent="0.25">
      <c r="F804" s="41"/>
      <c r="H804" s="41"/>
    </row>
    <row r="805" spans="6:8" ht="12.75" customHeight="1" x14ac:dyDescent="0.25">
      <c r="F805" s="41"/>
      <c r="H805" s="41"/>
    </row>
    <row r="806" spans="6:8" ht="12.75" customHeight="1" x14ac:dyDescent="0.25">
      <c r="F806" s="41"/>
      <c r="H806" s="41"/>
    </row>
    <row r="807" spans="6:8" ht="12.75" customHeight="1" x14ac:dyDescent="0.25">
      <c r="F807" s="41"/>
      <c r="H807" s="41"/>
    </row>
    <row r="808" spans="6:8" ht="12.75" customHeight="1" x14ac:dyDescent="0.25">
      <c r="F808" s="41"/>
      <c r="H808" s="41"/>
    </row>
    <row r="809" spans="6:8" ht="12.75" customHeight="1" x14ac:dyDescent="0.25">
      <c r="F809" s="41"/>
      <c r="H809" s="41"/>
    </row>
    <row r="810" spans="6:8" ht="12.75" customHeight="1" x14ac:dyDescent="0.25">
      <c r="F810" s="41"/>
      <c r="H810" s="41"/>
    </row>
    <row r="811" spans="6:8" ht="12.75" customHeight="1" x14ac:dyDescent="0.25">
      <c r="F811" s="41"/>
      <c r="H811" s="41"/>
    </row>
    <row r="812" spans="6:8" ht="12.75" customHeight="1" x14ac:dyDescent="0.25">
      <c r="F812" s="41"/>
      <c r="H812" s="41"/>
    </row>
    <row r="813" spans="6:8" ht="12.75" customHeight="1" x14ac:dyDescent="0.25">
      <c r="F813" s="41"/>
      <c r="H813" s="41"/>
    </row>
    <row r="814" spans="6:8" ht="12.75" customHeight="1" x14ac:dyDescent="0.25">
      <c r="F814" s="41"/>
      <c r="H814" s="41"/>
    </row>
    <row r="815" spans="6:8" ht="12.75" customHeight="1" x14ac:dyDescent="0.25">
      <c r="F815" s="41"/>
      <c r="H815" s="41"/>
    </row>
    <row r="816" spans="6:8" ht="12.75" customHeight="1" x14ac:dyDescent="0.25">
      <c r="F816" s="41"/>
      <c r="H816" s="41"/>
    </row>
    <row r="817" spans="6:8" ht="12.75" customHeight="1" x14ac:dyDescent="0.25">
      <c r="F817" s="41"/>
      <c r="H817" s="41"/>
    </row>
    <row r="818" spans="6:8" ht="12.75" customHeight="1" x14ac:dyDescent="0.25">
      <c r="F818" s="41"/>
      <c r="H818" s="41"/>
    </row>
    <row r="819" spans="6:8" ht="12.75" customHeight="1" x14ac:dyDescent="0.25">
      <c r="F819" s="41"/>
      <c r="H819" s="41"/>
    </row>
    <row r="820" spans="6:8" ht="12.75" customHeight="1" x14ac:dyDescent="0.25">
      <c r="F820" s="41"/>
      <c r="H820" s="41"/>
    </row>
    <row r="821" spans="6:8" ht="12.75" customHeight="1" x14ac:dyDescent="0.25">
      <c r="F821" s="41"/>
      <c r="H821" s="41"/>
    </row>
    <row r="822" spans="6:8" ht="12.75" customHeight="1" x14ac:dyDescent="0.25">
      <c r="F822" s="41"/>
      <c r="H822" s="41"/>
    </row>
    <row r="823" spans="6:8" ht="12.75" customHeight="1" x14ac:dyDescent="0.25">
      <c r="F823" s="41"/>
      <c r="H823" s="41"/>
    </row>
    <row r="824" spans="6:8" ht="12.75" customHeight="1" x14ac:dyDescent="0.25">
      <c r="F824" s="41"/>
      <c r="H824" s="41"/>
    </row>
    <row r="825" spans="6:8" ht="12.75" customHeight="1" x14ac:dyDescent="0.25">
      <c r="F825" s="41"/>
      <c r="H825" s="41"/>
    </row>
    <row r="826" spans="6:8" ht="12.75" customHeight="1" x14ac:dyDescent="0.25">
      <c r="F826" s="41"/>
      <c r="H826" s="41"/>
    </row>
    <row r="827" spans="6:8" ht="12.75" customHeight="1" x14ac:dyDescent="0.25">
      <c r="F827" s="41"/>
      <c r="H827" s="41"/>
    </row>
    <row r="828" spans="6:8" ht="12.75" customHeight="1" x14ac:dyDescent="0.25">
      <c r="F828" s="41"/>
      <c r="H828" s="41"/>
    </row>
    <row r="829" spans="6:8" ht="12.75" customHeight="1" x14ac:dyDescent="0.25">
      <c r="F829" s="41"/>
      <c r="H829" s="41"/>
    </row>
    <row r="830" spans="6:8" ht="12.75" customHeight="1" x14ac:dyDescent="0.25">
      <c r="F830" s="41"/>
      <c r="H830" s="41"/>
    </row>
    <row r="831" spans="6:8" ht="12.75" customHeight="1" x14ac:dyDescent="0.25">
      <c r="F831" s="41"/>
      <c r="H831" s="41"/>
    </row>
    <row r="832" spans="6:8" ht="12.75" customHeight="1" x14ac:dyDescent="0.25">
      <c r="F832" s="41"/>
      <c r="H832" s="41"/>
    </row>
    <row r="833" spans="6:8" ht="12.75" customHeight="1" x14ac:dyDescent="0.25">
      <c r="F833" s="41"/>
      <c r="H833" s="41"/>
    </row>
    <row r="834" spans="6:8" ht="12.75" customHeight="1" x14ac:dyDescent="0.25">
      <c r="F834" s="41"/>
      <c r="H834" s="41"/>
    </row>
    <row r="835" spans="6:8" ht="12.75" customHeight="1" x14ac:dyDescent="0.25">
      <c r="F835" s="41"/>
      <c r="H835" s="41"/>
    </row>
    <row r="836" spans="6:8" ht="12.75" customHeight="1" x14ac:dyDescent="0.25">
      <c r="F836" s="41"/>
      <c r="H836" s="41"/>
    </row>
    <row r="837" spans="6:8" ht="12.75" customHeight="1" x14ac:dyDescent="0.25">
      <c r="F837" s="41"/>
      <c r="H837" s="41"/>
    </row>
    <row r="838" spans="6:8" ht="12.75" customHeight="1" x14ac:dyDescent="0.25">
      <c r="F838" s="41"/>
      <c r="H838" s="41"/>
    </row>
    <row r="839" spans="6:8" ht="12.75" customHeight="1" x14ac:dyDescent="0.25">
      <c r="F839" s="41"/>
      <c r="H839" s="41"/>
    </row>
    <row r="840" spans="6:8" ht="12.75" customHeight="1" x14ac:dyDescent="0.25">
      <c r="F840" s="41"/>
      <c r="H840" s="41"/>
    </row>
    <row r="841" spans="6:8" ht="12.75" customHeight="1" x14ac:dyDescent="0.25">
      <c r="F841" s="41"/>
      <c r="H841" s="41"/>
    </row>
    <row r="842" spans="6:8" ht="12.75" customHeight="1" x14ac:dyDescent="0.25">
      <c r="F842" s="41"/>
      <c r="H842" s="41"/>
    </row>
    <row r="843" spans="6:8" ht="12.75" customHeight="1" x14ac:dyDescent="0.25">
      <c r="F843" s="41"/>
      <c r="H843" s="41"/>
    </row>
    <row r="844" spans="6:8" ht="12.75" customHeight="1" x14ac:dyDescent="0.25">
      <c r="F844" s="41"/>
      <c r="H844" s="41"/>
    </row>
    <row r="845" spans="6:8" ht="12.75" customHeight="1" x14ac:dyDescent="0.25">
      <c r="F845" s="41"/>
      <c r="H845" s="41"/>
    </row>
    <row r="846" spans="6:8" ht="12.75" customHeight="1" x14ac:dyDescent="0.25">
      <c r="F846" s="41"/>
      <c r="H846" s="41"/>
    </row>
    <row r="847" spans="6:8" ht="12.75" customHeight="1" x14ac:dyDescent="0.25">
      <c r="F847" s="41"/>
      <c r="H847" s="41"/>
    </row>
    <row r="848" spans="6:8" ht="12.75" customHeight="1" x14ac:dyDescent="0.25">
      <c r="F848" s="41"/>
      <c r="H848" s="41"/>
    </row>
    <row r="849" spans="6:8" ht="12.75" customHeight="1" x14ac:dyDescent="0.25">
      <c r="F849" s="41"/>
      <c r="H849" s="41"/>
    </row>
    <row r="850" spans="6:8" ht="12.75" customHeight="1" x14ac:dyDescent="0.25">
      <c r="F850" s="41"/>
      <c r="H850" s="41"/>
    </row>
    <row r="851" spans="6:8" ht="12.75" customHeight="1" x14ac:dyDescent="0.25">
      <c r="F851" s="41"/>
      <c r="H851" s="41"/>
    </row>
    <row r="852" spans="6:8" ht="12.75" customHeight="1" x14ac:dyDescent="0.25">
      <c r="F852" s="41"/>
      <c r="H852" s="41"/>
    </row>
    <row r="853" spans="6:8" ht="12.75" customHeight="1" x14ac:dyDescent="0.25">
      <c r="F853" s="41"/>
      <c r="H853" s="41"/>
    </row>
    <row r="854" spans="6:8" ht="12.75" customHeight="1" x14ac:dyDescent="0.25">
      <c r="F854" s="41"/>
      <c r="H854" s="41"/>
    </row>
    <row r="855" spans="6:8" ht="12.75" customHeight="1" x14ac:dyDescent="0.25">
      <c r="F855" s="41"/>
      <c r="H855" s="41"/>
    </row>
    <row r="856" spans="6:8" ht="12.75" customHeight="1" x14ac:dyDescent="0.25">
      <c r="F856" s="41"/>
      <c r="H856" s="41"/>
    </row>
    <row r="857" spans="6:8" ht="12.75" customHeight="1" x14ac:dyDescent="0.25">
      <c r="F857" s="41"/>
      <c r="H857" s="41"/>
    </row>
    <row r="858" spans="6:8" ht="12.75" customHeight="1" x14ac:dyDescent="0.25">
      <c r="F858" s="41"/>
      <c r="H858" s="41"/>
    </row>
    <row r="859" spans="6:8" ht="12.75" customHeight="1" x14ac:dyDescent="0.25">
      <c r="F859" s="41"/>
      <c r="H859" s="41"/>
    </row>
    <row r="860" spans="6:8" ht="12.75" customHeight="1" x14ac:dyDescent="0.25">
      <c r="F860" s="41"/>
      <c r="H860" s="41"/>
    </row>
    <row r="861" spans="6:8" ht="12.75" customHeight="1" x14ac:dyDescent="0.25">
      <c r="F861" s="41"/>
      <c r="H861" s="41"/>
    </row>
    <row r="862" spans="6:8" ht="12.75" customHeight="1" x14ac:dyDescent="0.25">
      <c r="F862" s="41"/>
      <c r="H862" s="41"/>
    </row>
    <row r="863" spans="6:8" ht="12.75" customHeight="1" x14ac:dyDescent="0.25">
      <c r="F863" s="41"/>
      <c r="H863" s="41"/>
    </row>
    <row r="864" spans="6:8" ht="12.75" customHeight="1" x14ac:dyDescent="0.25">
      <c r="F864" s="41"/>
      <c r="H864" s="41"/>
    </row>
    <row r="865" spans="6:8" ht="12.75" customHeight="1" x14ac:dyDescent="0.25">
      <c r="F865" s="41"/>
      <c r="H865" s="41"/>
    </row>
    <row r="866" spans="6:8" ht="12.75" customHeight="1" x14ac:dyDescent="0.25">
      <c r="F866" s="41"/>
      <c r="H866" s="41"/>
    </row>
    <row r="867" spans="6:8" ht="12.75" customHeight="1" x14ac:dyDescent="0.25">
      <c r="F867" s="41"/>
      <c r="H867" s="41"/>
    </row>
    <row r="868" spans="6:8" ht="12.75" customHeight="1" x14ac:dyDescent="0.25">
      <c r="F868" s="41"/>
      <c r="H868" s="41"/>
    </row>
    <row r="869" spans="6:8" ht="12.75" customHeight="1" x14ac:dyDescent="0.25">
      <c r="F869" s="41"/>
      <c r="H869" s="41"/>
    </row>
    <row r="870" spans="6:8" ht="12.75" customHeight="1" x14ac:dyDescent="0.25">
      <c r="F870" s="41"/>
      <c r="H870" s="41"/>
    </row>
    <row r="871" spans="6:8" ht="12.75" customHeight="1" x14ac:dyDescent="0.25">
      <c r="F871" s="41"/>
      <c r="H871" s="41"/>
    </row>
    <row r="872" spans="6:8" ht="12.75" customHeight="1" x14ac:dyDescent="0.25">
      <c r="F872" s="41"/>
      <c r="H872" s="41"/>
    </row>
    <row r="873" spans="6:8" ht="12.75" customHeight="1" x14ac:dyDescent="0.25">
      <c r="F873" s="41"/>
      <c r="H873" s="41"/>
    </row>
    <row r="874" spans="6:8" ht="12.75" customHeight="1" x14ac:dyDescent="0.25">
      <c r="F874" s="41"/>
      <c r="H874" s="41"/>
    </row>
    <row r="875" spans="6:8" ht="12.75" customHeight="1" x14ac:dyDescent="0.25">
      <c r="F875" s="41"/>
      <c r="H875" s="41"/>
    </row>
    <row r="876" spans="6:8" ht="12.75" customHeight="1" x14ac:dyDescent="0.25">
      <c r="F876" s="41"/>
      <c r="H876" s="41"/>
    </row>
    <row r="877" spans="6:8" ht="12.75" customHeight="1" x14ac:dyDescent="0.25">
      <c r="F877" s="41"/>
      <c r="H877" s="41"/>
    </row>
    <row r="878" spans="6:8" ht="12.75" customHeight="1" x14ac:dyDescent="0.25">
      <c r="F878" s="41"/>
      <c r="H878" s="41"/>
    </row>
    <row r="879" spans="6:8" ht="12.75" customHeight="1" x14ac:dyDescent="0.25">
      <c r="F879" s="41"/>
      <c r="H879" s="41"/>
    </row>
    <row r="880" spans="6:8" ht="12.75" customHeight="1" x14ac:dyDescent="0.25">
      <c r="F880" s="41"/>
      <c r="H880" s="41"/>
    </row>
    <row r="881" spans="6:8" ht="12.75" customHeight="1" x14ac:dyDescent="0.25">
      <c r="F881" s="41"/>
      <c r="H881" s="41"/>
    </row>
    <row r="882" spans="6:8" ht="12.75" customHeight="1" x14ac:dyDescent="0.25">
      <c r="F882" s="41"/>
      <c r="H882" s="41"/>
    </row>
    <row r="883" spans="6:8" ht="12.75" customHeight="1" x14ac:dyDescent="0.25">
      <c r="F883" s="41"/>
      <c r="H883" s="41"/>
    </row>
    <row r="884" spans="6:8" ht="12.75" customHeight="1" x14ac:dyDescent="0.25">
      <c r="F884" s="41"/>
      <c r="H884" s="41"/>
    </row>
    <row r="885" spans="6:8" ht="12.75" customHeight="1" x14ac:dyDescent="0.25">
      <c r="F885" s="41"/>
      <c r="H885" s="41"/>
    </row>
    <row r="886" spans="6:8" ht="12.75" customHeight="1" x14ac:dyDescent="0.25">
      <c r="F886" s="41"/>
      <c r="H886" s="41"/>
    </row>
    <row r="887" spans="6:8" ht="12.75" customHeight="1" x14ac:dyDescent="0.25">
      <c r="F887" s="41"/>
      <c r="H887" s="41"/>
    </row>
    <row r="888" spans="6:8" ht="12.75" customHeight="1" x14ac:dyDescent="0.25">
      <c r="F888" s="41"/>
      <c r="H888" s="41"/>
    </row>
    <row r="889" spans="6:8" ht="12.75" customHeight="1" x14ac:dyDescent="0.25">
      <c r="F889" s="41"/>
      <c r="H889" s="41"/>
    </row>
    <row r="890" spans="6:8" ht="12.75" customHeight="1" x14ac:dyDescent="0.25">
      <c r="F890" s="41"/>
      <c r="H890" s="41"/>
    </row>
    <row r="891" spans="6:8" ht="12.75" customHeight="1" x14ac:dyDescent="0.25">
      <c r="F891" s="41"/>
      <c r="H891" s="41"/>
    </row>
    <row r="892" spans="6:8" ht="12.75" customHeight="1" x14ac:dyDescent="0.25">
      <c r="F892" s="41"/>
      <c r="H892" s="41"/>
    </row>
    <row r="893" spans="6:8" ht="12.75" customHeight="1" x14ac:dyDescent="0.25">
      <c r="F893" s="41"/>
      <c r="H893" s="41"/>
    </row>
    <row r="894" spans="6:8" ht="12.75" customHeight="1" x14ac:dyDescent="0.25">
      <c r="F894" s="41"/>
      <c r="H894" s="41"/>
    </row>
    <row r="895" spans="6:8" ht="12.75" customHeight="1" x14ac:dyDescent="0.25">
      <c r="F895" s="41"/>
      <c r="H895" s="41"/>
    </row>
    <row r="896" spans="6:8" ht="12.75" customHeight="1" x14ac:dyDescent="0.25">
      <c r="F896" s="41"/>
      <c r="H896" s="41"/>
    </row>
    <row r="897" spans="6:8" ht="12.75" customHeight="1" x14ac:dyDescent="0.25">
      <c r="F897" s="41"/>
      <c r="H897" s="41"/>
    </row>
    <row r="898" spans="6:8" ht="12.75" customHeight="1" x14ac:dyDescent="0.25">
      <c r="F898" s="41"/>
      <c r="H898" s="41"/>
    </row>
    <row r="899" spans="6:8" ht="12.75" customHeight="1" x14ac:dyDescent="0.25">
      <c r="F899" s="41"/>
      <c r="H899" s="41"/>
    </row>
    <row r="900" spans="6:8" ht="12.75" customHeight="1" x14ac:dyDescent="0.25">
      <c r="F900" s="41"/>
      <c r="H900" s="41"/>
    </row>
    <row r="901" spans="6:8" ht="12.75" customHeight="1" x14ac:dyDescent="0.25">
      <c r="F901" s="41"/>
      <c r="H901" s="41"/>
    </row>
    <row r="902" spans="6:8" ht="12.75" customHeight="1" x14ac:dyDescent="0.25">
      <c r="F902" s="41"/>
      <c r="H902" s="41"/>
    </row>
    <row r="903" spans="6:8" ht="12.75" customHeight="1" x14ac:dyDescent="0.25">
      <c r="F903" s="41"/>
      <c r="H903" s="41"/>
    </row>
    <row r="904" spans="6:8" ht="12.75" customHeight="1" x14ac:dyDescent="0.25">
      <c r="F904" s="41"/>
      <c r="H904" s="41"/>
    </row>
    <row r="905" spans="6:8" ht="12.75" customHeight="1" x14ac:dyDescent="0.25">
      <c r="F905" s="41"/>
      <c r="H905" s="41"/>
    </row>
    <row r="906" spans="6:8" ht="12.75" customHeight="1" x14ac:dyDescent="0.25">
      <c r="F906" s="41"/>
      <c r="H906" s="41"/>
    </row>
    <row r="907" spans="6:8" ht="12.75" customHeight="1" x14ac:dyDescent="0.25">
      <c r="F907" s="41"/>
      <c r="H907" s="41"/>
    </row>
    <row r="908" spans="6:8" ht="12.75" customHeight="1" x14ac:dyDescent="0.25">
      <c r="F908" s="41"/>
      <c r="H908" s="41"/>
    </row>
    <row r="909" spans="6:8" ht="12.75" customHeight="1" x14ac:dyDescent="0.25">
      <c r="F909" s="41"/>
      <c r="H909" s="41"/>
    </row>
    <row r="910" spans="6:8" ht="12.75" customHeight="1" x14ac:dyDescent="0.25">
      <c r="F910" s="41"/>
      <c r="H910" s="41"/>
    </row>
    <row r="911" spans="6:8" ht="12.75" customHeight="1" x14ac:dyDescent="0.25">
      <c r="F911" s="41"/>
      <c r="H911" s="41"/>
    </row>
    <row r="912" spans="6:8" ht="12.75" customHeight="1" x14ac:dyDescent="0.25">
      <c r="F912" s="41"/>
      <c r="H912" s="41"/>
    </row>
    <row r="913" spans="6:8" ht="12.75" customHeight="1" x14ac:dyDescent="0.25">
      <c r="F913" s="41"/>
      <c r="H913" s="41"/>
    </row>
    <row r="914" spans="6:8" ht="12.75" customHeight="1" x14ac:dyDescent="0.25">
      <c r="F914" s="41"/>
      <c r="H914" s="41"/>
    </row>
    <row r="915" spans="6:8" ht="12.75" customHeight="1" x14ac:dyDescent="0.25">
      <c r="F915" s="41"/>
      <c r="H915" s="41"/>
    </row>
    <row r="916" spans="6:8" ht="12.75" customHeight="1" x14ac:dyDescent="0.25">
      <c r="F916" s="41"/>
      <c r="H916" s="41"/>
    </row>
    <row r="917" spans="6:8" ht="12.75" customHeight="1" x14ac:dyDescent="0.25">
      <c r="F917" s="41"/>
      <c r="H917" s="41"/>
    </row>
    <row r="918" spans="6:8" ht="12.75" customHeight="1" x14ac:dyDescent="0.25">
      <c r="F918" s="41"/>
      <c r="H918" s="41"/>
    </row>
    <row r="919" spans="6:8" ht="12.75" customHeight="1" x14ac:dyDescent="0.25">
      <c r="F919" s="41"/>
      <c r="H919" s="41"/>
    </row>
    <row r="920" spans="6:8" ht="12.75" customHeight="1" x14ac:dyDescent="0.25">
      <c r="F920" s="41"/>
      <c r="H920" s="41"/>
    </row>
    <row r="921" spans="6:8" ht="12.75" customHeight="1" x14ac:dyDescent="0.25">
      <c r="F921" s="41"/>
      <c r="H921" s="41"/>
    </row>
    <row r="922" spans="6:8" ht="12.75" customHeight="1" x14ac:dyDescent="0.25">
      <c r="F922" s="41"/>
      <c r="H922" s="41"/>
    </row>
    <row r="923" spans="6:8" ht="12.75" customHeight="1" x14ac:dyDescent="0.25">
      <c r="F923" s="41"/>
      <c r="H923" s="41"/>
    </row>
    <row r="924" spans="6:8" ht="12.75" customHeight="1" x14ac:dyDescent="0.25">
      <c r="F924" s="41"/>
      <c r="H924" s="41"/>
    </row>
    <row r="925" spans="6:8" ht="12.75" customHeight="1" x14ac:dyDescent="0.25">
      <c r="F925" s="41"/>
      <c r="H925" s="41"/>
    </row>
    <row r="926" spans="6:8" ht="12.75" customHeight="1" x14ac:dyDescent="0.25">
      <c r="F926" s="41"/>
      <c r="H926" s="41"/>
    </row>
    <row r="927" spans="6:8" ht="12.75" customHeight="1" x14ac:dyDescent="0.25">
      <c r="F927" s="41"/>
      <c r="H927" s="41"/>
    </row>
    <row r="928" spans="6:8" ht="12.75" customHeight="1" x14ac:dyDescent="0.25">
      <c r="F928" s="41"/>
      <c r="H928" s="41"/>
    </row>
    <row r="929" spans="6:8" ht="12.75" customHeight="1" x14ac:dyDescent="0.25">
      <c r="F929" s="41"/>
      <c r="H929" s="41"/>
    </row>
    <row r="930" spans="6:8" ht="12.75" customHeight="1" x14ac:dyDescent="0.25">
      <c r="F930" s="41"/>
      <c r="H930" s="41"/>
    </row>
    <row r="931" spans="6:8" ht="12.75" customHeight="1" x14ac:dyDescent="0.25">
      <c r="F931" s="41"/>
      <c r="H931" s="41"/>
    </row>
    <row r="932" spans="6:8" ht="12.75" customHeight="1" x14ac:dyDescent="0.25">
      <c r="F932" s="41"/>
      <c r="H932" s="41"/>
    </row>
    <row r="933" spans="6:8" ht="12.75" customHeight="1" x14ac:dyDescent="0.25">
      <c r="F933" s="41"/>
      <c r="H933" s="41"/>
    </row>
    <row r="934" spans="6:8" ht="12.75" customHeight="1" x14ac:dyDescent="0.25">
      <c r="F934" s="41"/>
      <c r="H934" s="41"/>
    </row>
    <row r="935" spans="6:8" ht="12.75" customHeight="1" x14ac:dyDescent="0.25">
      <c r="F935" s="41"/>
      <c r="H935" s="41"/>
    </row>
    <row r="936" spans="6:8" ht="12.75" customHeight="1" x14ac:dyDescent="0.25">
      <c r="F936" s="41"/>
      <c r="H936" s="41"/>
    </row>
    <row r="937" spans="6:8" ht="12.75" customHeight="1" x14ac:dyDescent="0.25">
      <c r="F937" s="41"/>
      <c r="H937" s="41"/>
    </row>
    <row r="938" spans="6:8" ht="12.75" customHeight="1" x14ac:dyDescent="0.25">
      <c r="F938" s="41"/>
      <c r="H938" s="41"/>
    </row>
    <row r="939" spans="6:8" ht="12.75" customHeight="1" x14ac:dyDescent="0.25">
      <c r="F939" s="41"/>
      <c r="H939" s="41"/>
    </row>
    <row r="940" spans="6:8" ht="12.75" customHeight="1" x14ac:dyDescent="0.25">
      <c r="F940" s="41"/>
      <c r="H940" s="41"/>
    </row>
    <row r="941" spans="6:8" ht="12.75" customHeight="1" x14ac:dyDescent="0.25">
      <c r="F941" s="41"/>
      <c r="H941" s="41"/>
    </row>
    <row r="942" spans="6:8" ht="12.75" customHeight="1" x14ac:dyDescent="0.25">
      <c r="F942" s="41"/>
      <c r="H942" s="41"/>
    </row>
    <row r="943" spans="6:8" ht="12.75" customHeight="1" x14ac:dyDescent="0.25">
      <c r="F943" s="41"/>
      <c r="H943" s="41"/>
    </row>
    <row r="944" spans="6:8" ht="12.75" customHeight="1" x14ac:dyDescent="0.25">
      <c r="F944" s="41"/>
      <c r="H944" s="41"/>
    </row>
    <row r="945" spans="6:8" ht="12.75" customHeight="1" x14ac:dyDescent="0.25">
      <c r="F945" s="41"/>
      <c r="H945" s="41"/>
    </row>
    <row r="946" spans="6:8" ht="12.75" customHeight="1" x14ac:dyDescent="0.25">
      <c r="F946" s="41"/>
      <c r="H946" s="41"/>
    </row>
    <row r="947" spans="6:8" ht="12.75" customHeight="1" x14ac:dyDescent="0.25">
      <c r="F947" s="41"/>
      <c r="H947" s="41"/>
    </row>
    <row r="948" spans="6:8" ht="12.75" customHeight="1" x14ac:dyDescent="0.25">
      <c r="F948" s="41"/>
      <c r="H948" s="41"/>
    </row>
    <row r="949" spans="6:8" ht="12.75" customHeight="1" x14ac:dyDescent="0.25">
      <c r="F949" s="41"/>
      <c r="H949" s="41"/>
    </row>
    <row r="950" spans="6:8" ht="12.75" customHeight="1" x14ac:dyDescent="0.25">
      <c r="F950" s="41"/>
      <c r="H950" s="41"/>
    </row>
    <row r="951" spans="6:8" ht="12.75" customHeight="1" x14ac:dyDescent="0.25">
      <c r="F951" s="41"/>
      <c r="H951" s="41"/>
    </row>
    <row r="952" spans="6:8" ht="12.75" customHeight="1" x14ac:dyDescent="0.25">
      <c r="F952" s="41"/>
      <c r="H952" s="41"/>
    </row>
    <row r="953" spans="6:8" ht="12.75" customHeight="1" x14ac:dyDescent="0.25">
      <c r="F953" s="41"/>
      <c r="H953" s="41"/>
    </row>
    <row r="954" spans="6:8" ht="12.75" customHeight="1" x14ac:dyDescent="0.25">
      <c r="F954" s="41"/>
      <c r="H954" s="41"/>
    </row>
    <row r="955" spans="6:8" ht="12.75" customHeight="1" x14ac:dyDescent="0.25">
      <c r="F955" s="41"/>
      <c r="H955" s="41"/>
    </row>
    <row r="956" spans="6:8" ht="12.75" customHeight="1" x14ac:dyDescent="0.25">
      <c r="F956" s="41"/>
      <c r="H956" s="41"/>
    </row>
    <row r="957" spans="6:8" ht="12.75" customHeight="1" x14ac:dyDescent="0.25">
      <c r="F957" s="41"/>
      <c r="H957" s="41"/>
    </row>
    <row r="958" spans="6:8" ht="12.75" customHeight="1" x14ac:dyDescent="0.25">
      <c r="F958" s="41"/>
      <c r="H958" s="41"/>
    </row>
    <row r="959" spans="6:8" ht="12.75" customHeight="1" x14ac:dyDescent="0.25">
      <c r="F959" s="41"/>
      <c r="H959" s="41"/>
    </row>
    <row r="960" spans="6:8" ht="12.75" customHeight="1" x14ac:dyDescent="0.25">
      <c r="F960" s="41"/>
      <c r="H960" s="41"/>
    </row>
    <row r="961" spans="6:8" ht="12.75" customHeight="1" x14ac:dyDescent="0.25">
      <c r="F961" s="41"/>
      <c r="H961" s="41"/>
    </row>
    <row r="962" spans="6:8" ht="12.75" customHeight="1" x14ac:dyDescent="0.25">
      <c r="F962" s="41"/>
      <c r="H962" s="41"/>
    </row>
    <row r="963" spans="6:8" ht="12.75" customHeight="1" x14ac:dyDescent="0.25">
      <c r="F963" s="41"/>
      <c r="H963" s="41"/>
    </row>
    <row r="964" spans="6:8" ht="12.75" customHeight="1" x14ac:dyDescent="0.25">
      <c r="F964" s="41"/>
      <c r="H964" s="41"/>
    </row>
    <row r="965" spans="6:8" ht="12.75" customHeight="1" x14ac:dyDescent="0.25">
      <c r="F965" s="41"/>
      <c r="H965" s="41"/>
    </row>
    <row r="966" spans="6:8" ht="12.75" customHeight="1" x14ac:dyDescent="0.25">
      <c r="F966" s="41"/>
      <c r="H966" s="41"/>
    </row>
    <row r="967" spans="6:8" ht="12.75" customHeight="1" x14ac:dyDescent="0.25">
      <c r="F967" s="41"/>
      <c r="H967" s="41"/>
    </row>
    <row r="968" spans="6:8" ht="12.75" customHeight="1" x14ac:dyDescent="0.25">
      <c r="F968" s="41"/>
      <c r="H968" s="41"/>
    </row>
    <row r="969" spans="6:8" ht="12.75" customHeight="1" x14ac:dyDescent="0.25">
      <c r="F969" s="41"/>
      <c r="H969" s="41"/>
    </row>
    <row r="970" spans="6:8" ht="12.75" customHeight="1" x14ac:dyDescent="0.25">
      <c r="F970" s="41"/>
      <c r="H970" s="41"/>
    </row>
    <row r="971" spans="6:8" ht="12.75" customHeight="1" x14ac:dyDescent="0.25">
      <c r="F971" s="41"/>
      <c r="H971" s="41"/>
    </row>
    <row r="972" spans="6:8" ht="12.75" customHeight="1" x14ac:dyDescent="0.25">
      <c r="F972" s="41"/>
      <c r="H972" s="41"/>
    </row>
    <row r="973" spans="6:8" ht="12.75" customHeight="1" x14ac:dyDescent="0.25">
      <c r="F973" s="41"/>
      <c r="H973" s="41"/>
    </row>
    <row r="974" spans="6:8" ht="12.75" customHeight="1" x14ac:dyDescent="0.25">
      <c r="F974" s="41"/>
      <c r="H974" s="41"/>
    </row>
    <row r="975" spans="6:8" ht="12.75" customHeight="1" x14ac:dyDescent="0.25">
      <c r="F975" s="41"/>
      <c r="H975" s="41"/>
    </row>
    <row r="976" spans="6:8" ht="12.75" customHeight="1" x14ac:dyDescent="0.25">
      <c r="F976" s="41"/>
      <c r="H976" s="41"/>
    </row>
    <row r="977" spans="6:8" ht="12.75" customHeight="1" x14ac:dyDescent="0.25">
      <c r="F977" s="41"/>
      <c r="H977" s="41"/>
    </row>
    <row r="978" spans="6:8" ht="12.75" customHeight="1" x14ac:dyDescent="0.25">
      <c r="F978" s="41"/>
      <c r="H978" s="41"/>
    </row>
    <row r="979" spans="6:8" ht="12.75" customHeight="1" x14ac:dyDescent="0.25">
      <c r="F979" s="41"/>
      <c r="H979" s="41"/>
    </row>
    <row r="980" spans="6:8" ht="12.75" customHeight="1" x14ac:dyDescent="0.25">
      <c r="F980" s="41"/>
      <c r="H980" s="41"/>
    </row>
    <row r="981" spans="6:8" ht="12.75" customHeight="1" x14ac:dyDescent="0.25">
      <c r="F981" s="41"/>
      <c r="H981" s="41"/>
    </row>
    <row r="982" spans="6:8" ht="12.75" customHeight="1" x14ac:dyDescent="0.25">
      <c r="F982" s="41"/>
      <c r="H982" s="41"/>
    </row>
    <row r="983" spans="6:8" ht="12.75" customHeight="1" x14ac:dyDescent="0.25">
      <c r="F983" s="41"/>
      <c r="H983" s="41"/>
    </row>
    <row r="984" spans="6:8" ht="12.75" customHeight="1" x14ac:dyDescent="0.25">
      <c r="F984" s="41"/>
      <c r="H984" s="41"/>
    </row>
    <row r="985" spans="6:8" ht="12.75" customHeight="1" x14ac:dyDescent="0.25">
      <c r="F985" s="41"/>
      <c r="H985" s="41"/>
    </row>
    <row r="986" spans="6:8" ht="12.75" customHeight="1" x14ac:dyDescent="0.25">
      <c r="F986" s="41"/>
      <c r="H986" s="41"/>
    </row>
    <row r="987" spans="6:8" ht="12.75" customHeight="1" x14ac:dyDescent="0.25">
      <c r="F987" s="41"/>
      <c r="H987" s="41"/>
    </row>
    <row r="988" spans="6:8" ht="12.75" customHeight="1" x14ac:dyDescent="0.25">
      <c r="F988" s="41"/>
      <c r="H988" s="41"/>
    </row>
    <row r="989" spans="6:8" ht="12.75" customHeight="1" x14ac:dyDescent="0.25">
      <c r="F989" s="41"/>
      <c r="H989" s="41"/>
    </row>
    <row r="990" spans="6:8" ht="12.75" customHeight="1" x14ac:dyDescent="0.25">
      <c r="F990" s="41"/>
      <c r="H990" s="41"/>
    </row>
    <row r="991" spans="6:8" ht="12.75" customHeight="1" x14ac:dyDescent="0.25">
      <c r="F991" s="41"/>
      <c r="H991" s="41"/>
    </row>
    <row r="992" spans="6:8" ht="12.75" customHeight="1" x14ac:dyDescent="0.25">
      <c r="F992" s="41"/>
      <c r="H992" s="41"/>
    </row>
    <row r="993" spans="6:8" ht="12.75" customHeight="1" x14ac:dyDescent="0.25">
      <c r="F993" s="41"/>
      <c r="H993" s="41"/>
    </row>
    <row r="994" spans="6:8" ht="12.75" customHeight="1" x14ac:dyDescent="0.25">
      <c r="F994" s="41"/>
      <c r="H994" s="41"/>
    </row>
    <row r="995" spans="6:8" ht="12.75" customHeight="1" x14ac:dyDescent="0.25">
      <c r="F995" s="41"/>
      <c r="H995" s="41"/>
    </row>
    <row r="996" spans="6:8" ht="12.75" customHeight="1" x14ac:dyDescent="0.25">
      <c r="F996" s="41"/>
      <c r="H996" s="41"/>
    </row>
    <row r="997" spans="6:8" ht="12.75" customHeight="1" x14ac:dyDescent="0.25">
      <c r="F997" s="41"/>
      <c r="H997" s="41"/>
    </row>
    <row r="998" spans="6:8" ht="12.75" customHeight="1" x14ac:dyDescent="0.25">
      <c r="F998" s="41"/>
      <c r="H998" s="41"/>
    </row>
    <row r="999" spans="6:8" ht="12.75" customHeight="1" x14ac:dyDescent="0.25">
      <c r="F999" s="41"/>
      <c r="H999" s="41"/>
    </row>
    <row r="1000" spans="6:8" ht="12.75" customHeight="1" x14ac:dyDescent="0.25">
      <c r="F1000" s="41"/>
      <c r="H1000" s="41"/>
    </row>
  </sheetData>
  <mergeCells count="186">
    <mergeCell ref="A193:C193"/>
    <mergeCell ref="E193:H193"/>
    <mergeCell ref="A185:C185"/>
    <mergeCell ref="E185:H185"/>
    <mergeCell ref="A186:C186"/>
    <mergeCell ref="E186:H186"/>
    <mergeCell ref="A187:C187"/>
    <mergeCell ref="A192:C192"/>
    <mergeCell ref="E192:H192"/>
    <mergeCell ref="A177:E177"/>
    <mergeCell ref="F177:H177"/>
    <mergeCell ref="A178:E178"/>
    <mergeCell ref="F178:H178"/>
    <mergeCell ref="A184:C184"/>
    <mergeCell ref="E184:H184"/>
    <mergeCell ref="A174:E174"/>
    <mergeCell ref="F174:H174"/>
    <mergeCell ref="A175:E175"/>
    <mergeCell ref="F175:H175"/>
    <mergeCell ref="A176:E176"/>
    <mergeCell ref="F176:H176"/>
    <mergeCell ref="A167:H167"/>
    <mergeCell ref="A168:H168"/>
    <mergeCell ref="A169:H169"/>
    <mergeCell ref="A170:H170"/>
    <mergeCell ref="A172:E173"/>
    <mergeCell ref="F172:H173"/>
    <mergeCell ref="A156:E156"/>
    <mergeCell ref="F156:H156"/>
    <mergeCell ref="A157:E157"/>
    <mergeCell ref="F157:H157"/>
    <mergeCell ref="A163:H163"/>
    <mergeCell ref="A164:H164"/>
    <mergeCell ref="A150:E150"/>
    <mergeCell ref="F150:H150"/>
    <mergeCell ref="A154:E154"/>
    <mergeCell ref="F154:H154"/>
    <mergeCell ref="A155:E155"/>
    <mergeCell ref="F155:H155"/>
    <mergeCell ref="A147:E147"/>
    <mergeCell ref="F147:H147"/>
    <mergeCell ref="A148:E148"/>
    <mergeCell ref="F148:H148"/>
    <mergeCell ref="A149:E149"/>
    <mergeCell ref="F149:H149"/>
    <mergeCell ref="A144:E144"/>
    <mergeCell ref="F144:H144"/>
    <mergeCell ref="A145:E145"/>
    <mergeCell ref="F145:H145"/>
    <mergeCell ref="A146:E146"/>
    <mergeCell ref="F146:H146"/>
    <mergeCell ref="A141:E141"/>
    <mergeCell ref="F141:H141"/>
    <mergeCell ref="A142:E142"/>
    <mergeCell ref="F142:H142"/>
    <mergeCell ref="A143:E143"/>
    <mergeCell ref="F143:H143"/>
    <mergeCell ref="A135:E135"/>
    <mergeCell ref="F135:H135"/>
    <mergeCell ref="A136:E136"/>
    <mergeCell ref="F136:H136"/>
    <mergeCell ref="A140:E140"/>
    <mergeCell ref="F140:H140"/>
    <mergeCell ref="A114:E114"/>
    <mergeCell ref="F114:H114"/>
    <mergeCell ref="B118:C118"/>
    <mergeCell ref="A133:E133"/>
    <mergeCell ref="F133:H133"/>
    <mergeCell ref="A134:E134"/>
    <mergeCell ref="F134:H134"/>
    <mergeCell ref="A107:E107"/>
    <mergeCell ref="F107:H107"/>
    <mergeCell ref="A108:E108"/>
    <mergeCell ref="F108:H108"/>
    <mergeCell ref="A112:D112"/>
    <mergeCell ref="F112:H113"/>
    <mergeCell ref="A113:E113"/>
    <mergeCell ref="A101:E101"/>
    <mergeCell ref="F101:H101"/>
    <mergeCell ref="A105:E105"/>
    <mergeCell ref="F105:H105"/>
    <mergeCell ref="A106:E106"/>
    <mergeCell ref="F106:H106"/>
    <mergeCell ref="A98:E98"/>
    <mergeCell ref="F98:H98"/>
    <mergeCell ref="A99:E99"/>
    <mergeCell ref="F99:H99"/>
    <mergeCell ref="A100:E100"/>
    <mergeCell ref="F100:H100"/>
    <mergeCell ref="A89:H89"/>
    <mergeCell ref="A92:H92"/>
    <mergeCell ref="A93:H93"/>
    <mergeCell ref="A94:H94"/>
    <mergeCell ref="A95:H95"/>
    <mergeCell ref="A97:E97"/>
    <mergeCell ref="F97:H97"/>
    <mergeCell ref="A83:D83"/>
    <mergeCell ref="F83:H84"/>
    <mergeCell ref="A84:E84"/>
    <mergeCell ref="A85:E85"/>
    <mergeCell ref="F85:H85"/>
    <mergeCell ref="A88:H88"/>
    <mergeCell ref="B53:C53"/>
    <mergeCell ref="D53:E53"/>
    <mergeCell ref="B56:H56"/>
    <mergeCell ref="G57:H57"/>
    <mergeCell ref="A80:E80"/>
    <mergeCell ref="F80:H80"/>
    <mergeCell ref="B49:C49"/>
    <mergeCell ref="D49:E49"/>
    <mergeCell ref="B51:C51"/>
    <mergeCell ref="D51:E51"/>
    <mergeCell ref="B52:C52"/>
    <mergeCell ref="D52:E52"/>
    <mergeCell ref="B46:C46"/>
    <mergeCell ref="D46:E46"/>
    <mergeCell ref="B47:C47"/>
    <mergeCell ref="D47:E47"/>
    <mergeCell ref="B48:C48"/>
    <mergeCell ref="D48:E48"/>
    <mergeCell ref="B40:C40"/>
    <mergeCell ref="D40:E40"/>
    <mergeCell ref="B41:C41"/>
    <mergeCell ref="D41:E41"/>
    <mergeCell ref="B42:C42"/>
    <mergeCell ref="D42:E42"/>
    <mergeCell ref="B37:C37"/>
    <mergeCell ref="D37:E37"/>
    <mergeCell ref="B38:C38"/>
    <mergeCell ref="D38:E38"/>
    <mergeCell ref="B39:C39"/>
    <mergeCell ref="D39:E39"/>
    <mergeCell ref="B34:C34"/>
    <mergeCell ref="D34:E34"/>
    <mergeCell ref="B35:C35"/>
    <mergeCell ref="D35:E35"/>
    <mergeCell ref="B36:C36"/>
    <mergeCell ref="D36:E36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2:E12"/>
    <mergeCell ref="D13:E13"/>
    <mergeCell ref="B14:C14"/>
    <mergeCell ref="D14:E14"/>
    <mergeCell ref="B15:C15"/>
    <mergeCell ref="D15:E15"/>
    <mergeCell ref="A2:E2"/>
    <mergeCell ref="A3:E3"/>
    <mergeCell ref="A6:E6"/>
    <mergeCell ref="A7:E7"/>
    <mergeCell ref="A8:E8"/>
    <mergeCell ref="A9:E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2762-A395-4E5F-A095-044B5881600E}">
  <dimension ref="A1:Z1000"/>
  <sheetViews>
    <sheetView workbookViewId="0">
      <selection sqref="A1:XFD1048576"/>
    </sheetView>
  </sheetViews>
  <sheetFormatPr defaultColWidth="12.5546875" defaultRowHeight="15" customHeight="1" x14ac:dyDescent="0.25"/>
  <cols>
    <col min="1" max="1" width="45.6640625" customWidth="1"/>
    <col min="2" max="13" width="12.6640625" customWidth="1"/>
    <col min="14" max="14" width="8.5546875" customWidth="1"/>
    <col min="15" max="15" width="14.5546875" customWidth="1"/>
    <col min="16" max="17" width="12.88671875" customWidth="1"/>
    <col min="18" max="26" width="8.5546875" customWidth="1"/>
  </cols>
  <sheetData>
    <row r="1" spans="1:26" ht="15.75" customHeight="1" x14ac:dyDescent="0.25"/>
    <row r="2" spans="1:26" ht="15.75" customHeight="1" x14ac:dyDescent="0.25"/>
    <row r="3" spans="1:26" ht="15.75" customHeight="1" x14ac:dyDescent="0.35">
      <c r="A3" s="188" t="s">
        <v>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5">
      <c r="A4" s="188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/>
    <row r="7" spans="1:26" ht="12.75" customHeight="1" x14ac:dyDescent="0.3">
      <c r="A7" s="56"/>
      <c r="B7" s="55"/>
      <c r="C7" s="55"/>
      <c r="D7" s="55"/>
      <c r="E7" s="55"/>
      <c r="F7" s="5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3">
      <c r="A8" s="56" t="s">
        <v>310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">
      <c r="A9" s="57" t="s">
        <v>311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3">
      <c r="A10" s="56" t="s">
        <v>103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">
      <c r="A11" s="56" t="s">
        <v>4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4"/>
      <c r="B12" s="4"/>
      <c r="C12" s="4"/>
      <c r="D12" s="4"/>
      <c r="E12" s="4"/>
      <c r="F12" s="4"/>
      <c r="G12" s="7"/>
      <c r="H12" s="7"/>
      <c r="I12" s="49"/>
      <c r="J12" s="7"/>
      <c r="K12" s="49"/>
      <c r="L12" s="7"/>
      <c r="M12" s="49"/>
      <c r="N12" s="7"/>
      <c r="O12" s="49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9" t="s">
        <v>312</v>
      </c>
      <c r="B13" s="9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5">
      <c r="A14" s="300"/>
      <c r="B14" s="191" t="s">
        <v>313</v>
      </c>
      <c r="C14" s="59"/>
      <c r="D14" s="59"/>
      <c r="E14" s="59"/>
      <c r="F14" s="60"/>
      <c r="G14" s="191" t="s">
        <v>242</v>
      </c>
      <c r="H14" s="59"/>
      <c r="I14" s="59"/>
      <c r="J14" s="59"/>
      <c r="K14" s="59"/>
      <c r="L14" s="59"/>
      <c r="M14" s="301"/>
    </row>
    <row r="15" spans="1:26" ht="12.75" customHeight="1" x14ac:dyDescent="0.25">
      <c r="A15" s="244" t="s">
        <v>314</v>
      </c>
      <c r="B15" s="244" t="s">
        <v>315</v>
      </c>
      <c r="C15" s="302" t="s">
        <v>316</v>
      </c>
      <c r="D15" s="302"/>
      <c r="E15" s="244"/>
      <c r="F15" s="300" t="s">
        <v>317</v>
      </c>
      <c r="G15" s="244" t="s">
        <v>315</v>
      </c>
      <c r="H15" s="302" t="s">
        <v>316</v>
      </c>
      <c r="I15" s="302"/>
      <c r="J15" s="302"/>
      <c r="K15" s="244"/>
      <c r="L15" s="303" t="s">
        <v>317</v>
      </c>
      <c r="M15" s="244" t="s">
        <v>317</v>
      </c>
    </row>
    <row r="16" spans="1:26" ht="12.75" customHeight="1" x14ac:dyDescent="0.25">
      <c r="A16" s="304"/>
      <c r="B16" s="237" t="s">
        <v>318</v>
      </c>
      <c r="C16" s="198" t="s">
        <v>319</v>
      </c>
      <c r="D16" s="305" t="s">
        <v>320</v>
      </c>
      <c r="E16" s="306" t="s">
        <v>321</v>
      </c>
      <c r="F16" s="306" t="s">
        <v>322</v>
      </c>
      <c r="G16" s="237" t="s">
        <v>323</v>
      </c>
      <c r="H16" s="198" t="s">
        <v>324</v>
      </c>
      <c r="I16" s="305" t="s">
        <v>325</v>
      </c>
      <c r="J16" s="305" t="s">
        <v>326</v>
      </c>
      <c r="K16" s="306" t="s">
        <v>327</v>
      </c>
      <c r="L16" s="305" t="s">
        <v>328</v>
      </c>
      <c r="M16" s="306" t="s">
        <v>329</v>
      </c>
      <c r="Q16" s="307"/>
    </row>
    <row r="17" spans="1:26" ht="12.75" customHeight="1" x14ac:dyDescent="0.25">
      <c r="A17" s="308" t="s">
        <v>330</v>
      </c>
      <c r="B17" s="309">
        <f t="shared" ref="B17:E17" si="0">B18+B22</f>
        <v>1473.33</v>
      </c>
      <c r="C17" s="309">
        <f t="shared" si="0"/>
        <v>992393.9</v>
      </c>
      <c r="D17" s="309">
        <f t="shared" si="0"/>
        <v>991638.77</v>
      </c>
      <c r="E17" s="309">
        <f t="shared" si="0"/>
        <v>2228.46</v>
      </c>
      <c r="F17" s="310">
        <f t="shared" ref="F17:F25" si="1">(B17+C17)-(D17+E17)</f>
        <v>0</v>
      </c>
      <c r="G17" s="309">
        <f t="shared" ref="G17:K17" si="2">G18+G22</f>
        <v>31832.66</v>
      </c>
      <c r="H17" s="309">
        <f t="shared" si="2"/>
        <v>8943321.6199999992</v>
      </c>
      <c r="I17" s="309">
        <f t="shared" si="2"/>
        <v>7821225.6200000001</v>
      </c>
      <c r="J17" s="309">
        <f t="shared" si="2"/>
        <v>7821225.6200000001</v>
      </c>
      <c r="K17" s="309">
        <f t="shared" si="2"/>
        <v>553649.84</v>
      </c>
      <c r="L17" s="310">
        <f t="shared" ref="L17:L25" si="3">(G17+H17)-(J17+K17)</f>
        <v>600278.81999999937</v>
      </c>
      <c r="M17" s="311">
        <f t="shared" ref="M17:M25" si="4">F17+L17</f>
        <v>600278.81999999937</v>
      </c>
    </row>
    <row r="18" spans="1:26" ht="12.75" customHeight="1" x14ac:dyDescent="0.25">
      <c r="A18" s="312" t="s">
        <v>331</v>
      </c>
      <c r="B18" s="313">
        <f t="shared" ref="B18:E18" si="5">B19+B20+B21</f>
        <v>1473.33</v>
      </c>
      <c r="C18" s="313">
        <f t="shared" si="5"/>
        <v>992393.9</v>
      </c>
      <c r="D18" s="313">
        <f t="shared" si="5"/>
        <v>991638.77</v>
      </c>
      <c r="E18" s="313">
        <f t="shared" si="5"/>
        <v>2228.46</v>
      </c>
      <c r="F18" s="311">
        <f t="shared" si="1"/>
        <v>0</v>
      </c>
      <c r="G18" s="313">
        <f t="shared" ref="G18:K18" si="6">G19+G20+G21</f>
        <v>31832.66</v>
      </c>
      <c r="H18" s="313">
        <f t="shared" si="6"/>
        <v>8943321.6199999992</v>
      </c>
      <c r="I18" s="313">
        <f t="shared" si="6"/>
        <v>7821225.6200000001</v>
      </c>
      <c r="J18" s="313">
        <f t="shared" si="6"/>
        <v>7821225.6200000001</v>
      </c>
      <c r="K18" s="313">
        <f t="shared" si="6"/>
        <v>553649.84</v>
      </c>
      <c r="L18" s="311">
        <f t="shared" si="3"/>
        <v>600278.81999999937</v>
      </c>
      <c r="M18" s="311">
        <f t="shared" si="4"/>
        <v>600278.81999999937</v>
      </c>
      <c r="N18" s="39"/>
      <c r="O18" s="39"/>
      <c r="P18" s="39"/>
      <c r="Q18" s="210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2.75" customHeight="1" x14ac:dyDescent="0.25">
      <c r="A19" s="312" t="s">
        <v>332</v>
      </c>
      <c r="B19" s="313">
        <v>0</v>
      </c>
      <c r="C19" s="313">
        <v>0</v>
      </c>
      <c r="D19" s="313">
        <v>0</v>
      </c>
      <c r="E19" s="313">
        <v>0</v>
      </c>
      <c r="F19" s="311">
        <f t="shared" si="1"/>
        <v>0</v>
      </c>
      <c r="G19" s="313">
        <v>0</v>
      </c>
      <c r="H19" s="313">
        <v>0</v>
      </c>
      <c r="I19" s="313">
        <v>0</v>
      </c>
      <c r="J19" s="313">
        <v>0</v>
      </c>
      <c r="K19" s="313">
        <v>0</v>
      </c>
      <c r="L19" s="311">
        <f t="shared" si="3"/>
        <v>0</v>
      </c>
      <c r="M19" s="311">
        <f t="shared" si="4"/>
        <v>0</v>
      </c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2.75" customHeight="1" x14ac:dyDescent="0.25">
      <c r="A20" s="312" t="s">
        <v>333</v>
      </c>
      <c r="B20" s="313">
        <v>1473.33</v>
      </c>
      <c r="C20" s="313">
        <v>992393.9</v>
      </c>
      <c r="D20" s="313">
        <v>991638.77</v>
      </c>
      <c r="E20" s="313">
        <v>2228.46</v>
      </c>
      <c r="F20" s="311">
        <f t="shared" si="1"/>
        <v>0</v>
      </c>
      <c r="G20" s="313">
        <v>31832.66</v>
      </c>
      <c r="H20" s="313">
        <v>8943321.6199999992</v>
      </c>
      <c r="I20" s="314">
        <v>7821225.6200000001</v>
      </c>
      <c r="J20" s="314">
        <v>7821225.6200000001</v>
      </c>
      <c r="K20" s="314">
        <v>553649.84</v>
      </c>
      <c r="L20" s="311">
        <f t="shared" si="3"/>
        <v>600278.81999999937</v>
      </c>
      <c r="M20" s="311">
        <f t="shared" si="4"/>
        <v>600278.81999999937</v>
      </c>
      <c r="N20" s="39"/>
      <c r="O20" s="210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2.75" customHeight="1" x14ac:dyDescent="0.25">
      <c r="A21" s="312" t="s">
        <v>334</v>
      </c>
      <c r="B21" s="313">
        <v>0</v>
      </c>
      <c r="C21" s="313">
        <f>8338.69-8338.69</f>
        <v>0</v>
      </c>
      <c r="D21" s="313">
        <v>0</v>
      </c>
      <c r="E21" s="313">
        <v>0</v>
      </c>
      <c r="F21" s="311">
        <f t="shared" si="1"/>
        <v>0</v>
      </c>
      <c r="G21" s="313">
        <v>0</v>
      </c>
      <c r="H21" s="313">
        <v>0</v>
      </c>
      <c r="I21" s="313">
        <v>0</v>
      </c>
      <c r="J21" s="313">
        <v>0</v>
      </c>
      <c r="K21" s="313">
        <v>0</v>
      </c>
      <c r="L21" s="311">
        <f t="shared" si="3"/>
        <v>0</v>
      </c>
      <c r="M21" s="311">
        <f t="shared" si="4"/>
        <v>0</v>
      </c>
      <c r="N21" s="39"/>
      <c r="O21" s="192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2.75" customHeight="1" x14ac:dyDescent="0.25">
      <c r="A22" s="312" t="s">
        <v>335</v>
      </c>
      <c r="B22" s="313">
        <f t="shared" ref="B22:E22" si="7">B23</f>
        <v>0</v>
      </c>
      <c r="C22" s="313">
        <f t="shared" si="7"/>
        <v>0</v>
      </c>
      <c r="D22" s="313">
        <f t="shared" si="7"/>
        <v>0</v>
      </c>
      <c r="E22" s="313">
        <f t="shared" si="7"/>
        <v>0</v>
      </c>
      <c r="F22" s="311">
        <f t="shared" si="1"/>
        <v>0</v>
      </c>
      <c r="G22" s="313">
        <v>0</v>
      </c>
      <c r="H22" s="313">
        <f t="shared" ref="H22:K22" si="8">H23</f>
        <v>0</v>
      </c>
      <c r="I22" s="313">
        <f t="shared" si="8"/>
        <v>0</v>
      </c>
      <c r="J22" s="313">
        <f t="shared" si="8"/>
        <v>0</v>
      </c>
      <c r="K22" s="313">
        <f t="shared" si="8"/>
        <v>0</v>
      </c>
      <c r="L22" s="311">
        <f t="shared" si="3"/>
        <v>0</v>
      </c>
      <c r="M22" s="311">
        <f t="shared" si="4"/>
        <v>0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2.75" customHeight="1" x14ac:dyDescent="0.25">
      <c r="A23" s="312" t="s">
        <v>336</v>
      </c>
      <c r="B23" s="313">
        <v>0</v>
      </c>
      <c r="C23" s="313">
        <v>0</v>
      </c>
      <c r="D23" s="313">
        <v>0</v>
      </c>
      <c r="E23" s="313">
        <v>0</v>
      </c>
      <c r="F23" s="311">
        <f t="shared" si="1"/>
        <v>0</v>
      </c>
      <c r="G23" s="313">
        <v>0</v>
      </c>
      <c r="H23" s="313">
        <v>0</v>
      </c>
      <c r="I23" s="313">
        <v>0</v>
      </c>
      <c r="J23" s="313">
        <v>0</v>
      </c>
      <c r="K23" s="313">
        <v>0</v>
      </c>
      <c r="L23" s="311">
        <f t="shared" si="3"/>
        <v>0</v>
      </c>
      <c r="M23" s="311">
        <f t="shared" si="4"/>
        <v>0</v>
      </c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2.75" customHeight="1" x14ac:dyDescent="0.25">
      <c r="A24" s="308" t="s">
        <v>337</v>
      </c>
      <c r="B24" s="309">
        <v>0</v>
      </c>
      <c r="C24" s="309">
        <v>143914.60999999999</v>
      </c>
      <c r="D24" s="309">
        <v>143914.60999999999</v>
      </c>
      <c r="E24" s="309">
        <v>0</v>
      </c>
      <c r="F24" s="311">
        <f t="shared" si="1"/>
        <v>0</v>
      </c>
      <c r="G24" s="309">
        <v>0</v>
      </c>
      <c r="H24" s="309">
        <v>0</v>
      </c>
      <c r="I24" s="309">
        <v>0</v>
      </c>
      <c r="J24" s="309">
        <v>0</v>
      </c>
      <c r="K24" s="309">
        <v>0</v>
      </c>
      <c r="L24" s="311">
        <f t="shared" si="3"/>
        <v>0</v>
      </c>
      <c r="M24" s="311">
        <f t="shared" si="4"/>
        <v>0</v>
      </c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2.75" customHeight="1" x14ac:dyDescent="0.25">
      <c r="A25" s="315" t="s">
        <v>338</v>
      </c>
      <c r="B25" s="316">
        <f t="shared" ref="B25:E25" si="9">B17+B24</f>
        <v>1473.33</v>
      </c>
      <c r="C25" s="316">
        <f t="shared" si="9"/>
        <v>1136308.51</v>
      </c>
      <c r="D25" s="316">
        <f t="shared" si="9"/>
        <v>1135553.3799999999</v>
      </c>
      <c r="E25" s="316">
        <f t="shared" si="9"/>
        <v>2228.46</v>
      </c>
      <c r="F25" s="316">
        <f t="shared" si="1"/>
        <v>0</v>
      </c>
      <c r="G25" s="316">
        <f t="shared" ref="G25:K25" si="10">G17+G24</f>
        <v>31832.66</v>
      </c>
      <c r="H25" s="316">
        <f t="shared" si="10"/>
        <v>8943321.6199999992</v>
      </c>
      <c r="I25" s="316">
        <f t="shared" si="10"/>
        <v>7821225.6200000001</v>
      </c>
      <c r="J25" s="316">
        <f t="shared" si="10"/>
        <v>7821225.6200000001</v>
      </c>
      <c r="K25" s="316">
        <f t="shared" si="10"/>
        <v>553649.84</v>
      </c>
      <c r="L25" s="316">
        <f t="shared" si="3"/>
        <v>600278.81999999937</v>
      </c>
      <c r="M25" s="316">
        <f t="shared" si="4"/>
        <v>600278.81999999937</v>
      </c>
      <c r="N25" s="317"/>
      <c r="O25" s="318"/>
      <c r="P25" s="317"/>
      <c r="Q25" s="317"/>
      <c r="R25" s="317"/>
      <c r="S25" s="317"/>
      <c r="T25" s="317"/>
      <c r="U25" s="317"/>
      <c r="V25" s="317"/>
      <c r="W25" s="317"/>
      <c r="X25" s="317"/>
      <c r="Y25" s="317"/>
      <c r="Z25" s="317"/>
    </row>
    <row r="26" spans="1:26" ht="12.75" customHeight="1" x14ac:dyDescent="0.25">
      <c r="A26" s="319"/>
      <c r="B26" s="319"/>
      <c r="C26" s="319"/>
      <c r="D26" s="39"/>
      <c r="E26" s="39"/>
      <c r="F26" s="39"/>
      <c r="G26" s="39"/>
      <c r="H26" s="39"/>
      <c r="I26" s="39"/>
      <c r="J26" s="39"/>
      <c r="K26" s="39"/>
      <c r="L26" s="192"/>
      <c r="M26" s="39"/>
      <c r="N26" s="39"/>
      <c r="O26" s="192"/>
      <c r="P26" s="192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2.75" customHeight="1" x14ac:dyDescent="0.25">
      <c r="A27" s="319"/>
      <c r="B27" s="319"/>
      <c r="C27" s="319"/>
      <c r="D27" s="39"/>
      <c r="E27" s="39"/>
      <c r="F27" s="39"/>
      <c r="G27" s="39"/>
      <c r="H27" s="192"/>
      <c r="I27" s="39"/>
      <c r="J27" s="39"/>
      <c r="K27" s="39"/>
      <c r="L27" s="210"/>
      <c r="M27" s="210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2.75" customHeight="1" x14ac:dyDescent="0.3">
      <c r="A28" s="9" t="s">
        <v>312</v>
      </c>
      <c r="B28" s="9"/>
      <c r="C28" s="9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320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300"/>
      <c r="B29" s="191" t="s">
        <v>313</v>
      </c>
      <c r="C29" s="59"/>
      <c r="D29" s="59"/>
      <c r="E29" s="59"/>
      <c r="F29" s="60"/>
      <c r="G29" s="191" t="s">
        <v>242</v>
      </c>
      <c r="H29" s="59"/>
      <c r="I29" s="59"/>
      <c r="J29" s="59"/>
      <c r="K29" s="59"/>
      <c r="L29" s="59"/>
      <c r="M29" s="301"/>
    </row>
    <row r="30" spans="1:26" ht="12.75" customHeight="1" x14ac:dyDescent="0.25">
      <c r="A30" s="244" t="s">
        <v>314</v>
      </c>
      <c r="B30" s="244" t="s">
        <v>315</v>
      </c>
      <c r="C30" s="302" t="s">
        <v>316</v>
      </c>
      <c r="D30" s="302"/>
      <c r="E30" s="244"/>
      <c r="F30" s="300" t="s">
        <v>317</v>
      </c>
      <c r="G30" s="244" t="s">
        <v>315</v>
      </c>
      <c r="H30" s="302" t="s">
        <v>316</v>
      </c>
      <c r="I30" s="302"/>
      <c r="J30" s="302"/>
      <c r="K30" s="244"/>
      <c r="L30" s="303" t="s">
        <v>317</v>
      </c>
      <c r="M30" s="244" t="s">
        <v>317</v>
      </c>
      <c r="O30" s="41"/>
    </row>
    <row r="31" spans="1:26" ht="12.75" customHeight="1" x14ac:dyDescent="0.25">
      <c r="A31" s="304"/>
      <c r="B31" s="237" t="s">
        <v>318</v>
      </c>
      <c r="C31" s="198" t="s">
        <v>319</v>
      </c>
      <c r="D31" s="305" t="s">
        <v>320</v>
      </c>
      <c r="E31" s="306" t="s">
        <v>321</v>
      </c>
      <c r="F31" s="306" t="s">
        <v>322</v>
      </c>
      <c r="G31" s="237" t="s">
        <v>323</v>
      </c>
      <c r="H31" s="198" t="s">
        <v>324</v>
      </c>
      <c r="I31" s="305" t="s">
        <v>325</v>
      </c>
      <c r="J31" s="305" t="s">
        <v>326</v>
      </c>
      <c r="K31" s="306" t="s">
        <v>327</v>
      </c>
      <c r="L31" s="305" t="s">
        <v>328</v>
      </c>
      <c r="M31" s="306" t="s">
        <v>329</v>
      </c>
      <c r="O31" s="307"/>
    </row>
    <row r="32" spans="1:26" ht="12.75" customHeight="1" x14ac:dyDescent="0.25">
      <c r="A32" s="308" t="s">
        <v>339</v>
      </c>
      <c r="B32" s="309">
        <f t="shared" ref="B32:E32" si="11">B33+B37</f>
        <v>0</v>
      </c>
      <c r="C32" s="309">
        <f t="shared" si="11"/>
        <v>143914.60999999999</v>
      </c>
      <c r="D32" s="309">
        <f t="shared" si="11"/>
        <v>143914.60999999999</v>
      </c>
      <c r="E32" s="309">
        <f t="shared" si="11"/>
        <v>0</v>
      </c>
      <c r="F32" s="310">
        <f t="shared" ref="F32:F40" si="12">(B32+C32)-(D32+E32)</f>
        <v>0</v>
      </c>
      <c r="G32" s="309">
        <f t="shared" ref="G32:K32" si="13">G33+G37</f>
        <v>0</v>
      </c>
      <c r="H32" s="309">
        <f t="shared" si="13"/>
        <v>0</v>
      </c>
      <c r="I32" s="309">
        <f t="shared" si="13"/>
        <v>0</v>
      </c>
      <c r="J32" s="309">
        <f t="shared" si="13"/>
        <v>0</v>
      </c>
      <c r="K32" s="309">
        <f t="shared" si="13"/>
        <v>0</v>
      </c>
      <c r="L32" s="310">
        <f t="shared" ref="L32:L40" si="14">(G32+H32)-(J32+K32)</f>
        <v>0</v>
      </c>
      <c r="M32" s="311">
        <f t="shared" ref="M32:M40" si="15">F32+L32</f>
        <v>0</v>
      </c>
      <c r="O32" s="307"/>
      <c r="P32" s="307"/>
    </row>
    <row r="33" spans="1:26" ht="12.75" customHeight="1" x14ac:dyDescent="0.25">
      <c r="A33" s="312" t="s">
        <v>331</v>
      </c>
      <c r="B33" s="313">
        <f t="shared" ref="B33:E33" si="16">B34+B35+B36</f>
        <v>0</v>
      </c>
      <c r="C33" s="313">
        <f t="shared" si="16"/>
        <v>143914.60999999999</v>
      </c>
      <c r="D33" s="313">
        <f t="shared" si="16"/>
        <v>143914.60999999999</v>
      </c>
      <c r="E33" s="313">
        <f t="shared" si="16"/>
        <v>0</v>
      </c>
      <c r="F33" s="311">
        <f t="shared" si="12"/>
        <v>0</v>
      </c>
      <c r="G33" s="313">
        <f t="shared" ref="G33:K33" si="17">G34+G35+G36</f>
        <v>0</v>
      </c>
      <c r="H33" s="313">
        <f t="shared" si="17"/>
        <v>0</v>
      </c>
      <c r="I33" s="313">
        <f t="shared" si="17"/>
        <v>0</v>
      </c>
      <c r="J33" s="313">
        <f t="shared" si="17"/>
        <v>0</v>
      </c>
      <c r="K33" s="313">
        <f t="shared" si="17"/>
        <v>0</v>
      </c>
      <c r="L33" s="311">
        <f t="shared" si="14"/>
        <v>0</v>
      </c>
      <c r="M33" s="311">
        <f t="shared" si="15"/>
        <v>0</v>
      </c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2.75" customHeight="1" x14ac:dyDescent="0.25">
      <c r="A34" s="312" t="s">
        <v>332</v>
      </c>
      <c r="B34" s="313">
        <v>0</v>
      </c>
      <c r="C34" s="313">
        <v>0</v>
      </c>
      <c r="D34" s="313">
        <v>0</v>
      </c>
      <c r="E34" s="313">
        <v>0</v>
      </c>
      <c r="F34" s="311">
        <f t="shared" si="12"/>
        <v>0</v>
      </c>
      <c r="G34" s="313">
        <v>0</v>
      </c>
      <c r="H34" s="313">
        <v>0</v>
      </c>
      <c r="I34" s="313">
        <v>0</v>
      </c>
      <c r="J34" s="313">
        <v>0</v>
      </c>
      <c r="K34" s="313">
        <v>0</v>
      </c>
      <c r="L34" s="311">
        <f t="shared" si="14"/>
        <v>0</v>
      </c>
      <c r="M34" s="311">
        <f t="shared" si="15"/>
        <v>0</v>
      </c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2.75" customHeight="1" x14ac:dyDescent="0.25">
      <c r="A35" s="312" t="s">
        <v>333</v>
      </c>
      <c r="B35" s="313">
        <v>0</v>
      </c>
      <c r="C35" s="313">
        <v>143914.60999999999</v>
      </c>
      <c r="D35" s="313">
        <v>143914.60999999999</v>
      </c>
      <c r="E35" s="313">
        <v>0</v>
      </c>
      <c r="F35" s="311">
        <f t="shared" si="12"/>
        <v>0</v>
      </c>
      <c r="G35" s="313">
        <v>0</v>
      </c>
      <c r="H35" s="313">
        <v>0</v>
      </c>
      <c r="I35" s="313">
        <v>0</v>
      </c>
      <c r="J35" s="313">
        <v>0</v>
      </c>
      <c r="K35" s="313">
        <v>0</v>
      </c>
      <c r="L35" s="311">
        <f t="shared" si="14"/>
        <v>0</v>
      </c>
      <c r="M35" s="311">
        <f t="shared" si="15"/>
        <v>0</v>
      </c>
      <c r="N35" s="39"/>
      <c r="O35" s="192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2.75" customHeight="1" x14ac:dyDescent="0.25">
      <c r="A36" s="312" t="s">
        <v>334</v>
      </c>
      <c r="B36" s="313">
        <v>0</v>
      </c>
      <c r="C36" s="313">
        <v>0</v>
      </c>
      <c r="D36" s="313">
        <v>0</v>
      </c>
      <c r="E36" s="313">
        <v>0</v>
      </c>
      <c r="F36" s="311">
        <f t="shared" si="12"/>
        <v>0</v>
      </c>
      <c r="G36" s="313">
        <v>0</v>
      </c>
      <c r="H36" s="313">
        <v>0</v>
      </c>
      <c r="I36" s="313">
        <v>0</v>
      </c>
      <c r="J36" s="313">
        <v>0</v>
      </c>
      <c r="K36" s="313">
        <v>0</v>
      </c>
      <c r="L36" s="311">
        <f t="shared" si="14"/>
        <v>0</v>
      </c>
      <c r="M36" s="311">
        <f t="shared" si="15"/>
        <v>0</v>
      </c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2.75" customHeight="1" x14ac:dyDescent="0.25">
      <c r="A37" s="312" t="s">
        <v>335</v>
      </c>
      <c r="B37" s="313">
        <f t="shared" ref="B37:E37" si="18">B38</f>
        <v>0</v>
      </c>
      <c r="C37" s="313">
        <f t="shared" si="18"/>
        <v>0</v>
      </c>
      <c r="D37" s="313">
        <f t="shared" si="18"/>
        <v>0</v>
      </c>
      <c r="E37" s="313">
        <f t="shared" si="18"/>
        <v>0</v>
      </c>
      <c r="F37" s="311">
        <f t="shared" si="12"/>
        <v>0</v>
      </c>
      <c r="G37" s="313">
        <f t="shared" ref="G37:K37" si="19">G38</f>
        <v>0</v>
      </c>
      <c r="H37" s="313">
        <f t="shared" si="19"/>
        <v>0</v>
      </c>
      <c r="I37" s="313">
        <f t="shared" si="19"/>
        <v>0</v>
      </c>
      <c r="J37" s="313">
        <f t="shared" si="19"/>
        <v>0</v>
      </c>
      <c r="K37" s="313">
        <f t="shared" si="19"/>
        <v>0</v>
      </c>
      <c r="L37" s="311">
        <f t="shared" si="14"/>
        <v>0</v>
      </c>
      <c r="M37" s="311">
        <f t="shared" si="15"/>
        <v>0</v>
      </c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2.75" customHeight="1" x14ac:dyDescent="0.25">
      <c r="A38" s="312" t="s">
        <v>336</v>
      </c>
      <c r="B38" s="313">
        <v>0</v>
      </c>
      <c r="C38" s="313">
        <v>0</v>
      </c>
      <c r="D38" s="313">
        <v>0</v>
      </c>
      <c r="E38" s="313">
        <v>0</v>
      </c>
      <c r="F38" s="311">
        <f t="shared" si="12"/>
        <v>0</v>
      </c>
      <c r="G38" s="313">
        <v>0</v>
      </c>
      <c r="H38" s="313">
        <v>0</v>
      </c>
      <c r="I38" s="313">
        <v>0</v>
      </c>
      <c r="J38" s="313">
        <v>0</v>
      </c>
      <c r="K38" s="313">
        <v>0</v>
      </c>
      <c r="L38" s="311">
        <f t="shared" si="14"/>
        <v>0</v>
      </c>
      <c r="M38" s="311">
        <f t="shared" si="15"/>
        <v>0</v>
      </c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2.75" customHeight="1" x14ac:dyDescent="0.25">
      <c r="A39" s="308" t="s">
        <v>337</v>
      </c>
      <c r="B39" s="309">
        <v>0</v>
      </c>
      <c r="C39" s="309">
        <v>0</v>
      </c>
      <c r="D39" s="309">
        <v>0</v>
      </c>
      <c r="E39" s="309">
        <v>0</v>
      </c>
      <c r="F39" s="311">
        <f t="shared" si="12"/>
        <v>0</v>
      </c>
      <c r="G39" s="309">
        <v>0</v>
      </c>
      <c r="H39" s="309">
        <v>0</v>
      </c>
      <c r="I39" s="309">
        <v>0</v>
      </c>
      <c r="J39" s="309">
        <v>0</v>
      </c>
      <c r="K39" s="309">
        <v>0</v>
      </c>
      <c r="L39" s="311">
        <f t="shared" si="14"/>
        <v>0</v>
      </c>
      <c r="M39" s="311">
        <f t="shared" si="15"/>
        <v>0</v>
      </c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2.75" customHeight="1" x14ac:dyDescent="0.25">
      <c r="A40" s="315" t="s">
        <v>338</v>
      </c>
      <c r="B40" s="316">
        <f t="shared" ref="B40:E40" si="20">B32+B39</f>
        <v>0</v>
      </c>
      <c r="C40" s="316">
        <f t="shared" si="20"/>
        <v>143914.60999999999</v>
      </c>
      <c r="D40" s="316">
        <f t="shared" si="20"/>
        <v>143914.60999999999</v>
      </c>
      <c r="E40" s="316">
        <f t="shared" si="20"/>
        <v>0</v>
      </c>
      <c r="F40" s="316">
        <f t="shared" si="12"/>
        <v>0</v>
      </c>
      <c r="G40" s="316">
        <f t="shared" ref="G40:K40" si="21">G32+G39</f>
        <v>0</v>
      </c>
      <c r="H40" s="316">
        <f t="shared" si="21"/>
        <v>0</v>
      </c>
      <c r="I40" s="316">
        <f t="shared" si="21"/>
        <v>0</v>
      </c>
      <c r="J40" s="316">
        <f t="shared" si="21"/>
        <v>0</v>
      </c>
      <c r="K40" s="316">
        <f t="shared" si="21"/>
        <v>0</v>
      </c>
      <c r="L40" s="316">
        <f t="shared" si="14"/>
        <v>0</v>
      </c>
      <c r="M40" s="316">
        <f t="shared" si="15"/>
        <v>0</v>
      </c>
      <c r="N40" s="317"/>
      <c r="O40" s="317"/>
      <c r="P40" s="317"/>
      <c r="Q40" s="321"/>
      <c r="R40" s="317"/>
      <c r="S40" s="317"/>
      <c r="T40" s="317"/>
      <c r="U40" s="317"/>
      <c r="V40" s="317"/>
      <c r="W40" s="317"/>
      <c r="X40" s="317"/>
      <c r="Y40" s="317"/>
      <c r="Z40" s="317"/>
    </row>
    <row r="41" spans="1:26" ht="12.75" customHeight="1" x14ac:dyDescent="0.25">
      <c r="A41" s="319"/>
      <c r="B41" s="319"/>
      <c r="C41" s="31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2.75" customHeight="1" x14ac:dyDescent="0.25">
      <c r="A42" s="319"/>
      <c r="B42" s="319"/>
      <c r="C42" s="31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2.75" customHeight="1" x14ac:dyDescent="0.25">
      <c r="A43" s="319"/>
      <c r="B43" s="319"/>
      <c r="C43" s="31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2.75" customHeight="1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25">
      <c r="A45" s="68" t="s">
        <v>91</v>
      </c>
      <c r="B45" s="55"/>
      <c r="C45" s="55"/>
      <c r="D45" s="53"/>
      <c r="E45" s="51"/>
      <c r="F45" s="51"/>
      <c r="H45" s="322"/>
      <c r="I45" s="68" t="s">
        <v>92</v>
      </c>
      <c r="J45" s="55"/>
      <c r="K45" s="55"/>
      <c r="L45" s="55"/>
      <c r="M45" s="39"/>
      <c r="N45" s="39"/>
    </row>
    <row r="46" spans="1:26" ht="15.75" customHeight="1" x14ac:dyDescent="0.25">
      <c r="A46" s="68" t="s">
        <v>93</v>
      </c>
      <c r="B46" s="55"/>
      <c r="C46" s="55"/>
      <c r="D46" s="53"/>
      <c r="E46" s="51"/>
      <c r="F46" s="51"/>
      <c r="H46" s="322"/>
      <c r="I46" s="68" t="s">
        <v>94</v>
      </c>
      <c r="J46" s="55"/>
      <c r="K46" s="55"/>
      <c r="L46" s="55"/>
      <c r="M46" s="39"/>
      <c r="N46" s="39"/>
    </row>
    <row r="47" spans="1:26" ht="15.75" customHeight="1" x14ac:dyDescent="0.25">
      <c r="A47" s="68" t="s">
        <v>95</v>
      </c>
      <c r="B47" s="55"/>
      <c r="C47" s="55"/>
      <c r="D47" s="53"/>
      <c r="E47" s="51"/>
      <c r="F47" s="51"/>
      <c r="H47" s="322"/>
      <c r="I47" s="68" t="s">
        <v>95</v>
      </c>
      <c r="J47" s="55"/>
      <c r="K47" s="55"/>
      <c r="L47" s="55"/>
      <c r="M47" s="39"/>
      <c r="N47" s="39"/>
    </row>
    <row r="48" spans="1:26" ht="12.75" customHeight="1" x14ac:dyDescent="0.3">
      <c r="A48" s="68" t="s">
        <v>96</v>
      </c>
      <c r="B48" s="55"/>
      <c r="C48" s="55"/>
      <c r="D48" s="53"/>
      <c r="E48" s="51"/>
      <c r="F48" s="51"/>
      <c r="G48" s="297"/>
      <c r="H48" s="297"/>
      <c r="I48" s="297"/>
      <c r="J48" s="323"/>
      <c r="K48" s="323"/>
    </row>
    <row r="49" spans="1:12" ht="12.75" customHeight="1" x14ac:dyDescent="0.3">
      <c r="A49" s="53"/>
      <c r="B49" s="53"/>
      <c r="C49" s="51"/>
      <c r="D49" s="53"/>
      <c r="E49" s="51"/>
      <c r="F49" s="51"/>
      <c r="G49" s="297"/>
      <c r="H49" s="297"/>
      <c r="I49" s="297"/>
      <c r="J49" s="323"/>
      <c r="K49" s="323"/>
    </row>
    <row r="50" spans="1:12" ht="12.75" customHeight="1" x14ac:dyDescent="0.3">
      <c r="A50" s="53"/>
      <c r="B50" s="53"/>
      <c r="C50" s="51"/>
      <c r="D50" s="53"/>
      <c r="E50" s="51"/>
      <c r="F50" s="51"/>
      <c r="G50" s="297"/>
      <c r="H50" s="297"/>
      <c r="I50" s="297"/>
      <c r="J50" s="323"/>
      <c r="K50" s="323"/>
    </row>
    <row r="51" spans="1:12" ht="12.75" customHeight="1" x14ac:dyDescent="0.3">
      <c r="A51" s="53"/>
      <c r="B51" s="53"/>
      <c r="C51" s="51"/>
      <c r="D51" s="53"/>
      <c r="E51" s="51"/>
      <c r="F51" s="51"/>
      <c r="G51" s="297"/>
      <c r="H51" s="297"/>
      <c r="I51" s="297"/>
      <c r="J51" s="323"/>
      <c r="K51" s="323"/>
    </row>
    <row r="52" spans="1:12" ht="12.75" customHeight="1" x14ac:dyDescent="0.25">
      <c r="A52" s="68" t="s">
        <v>97</v>
      </c>
      <c r="B52" s="55"/>
      <c r="C52" s="55"/>
      <c r="D52" s="53"/>
      <c r="F52" s="297"/>
      <c r="G52" s="297"/>
      <c r="H52" s="297"/>
      <c r="I52" s="69" t="s">
        <v>98</v>
      </c>
      <c r="J52" s="55"/>
      <c r="K52" s="55"/>
      <c r="L52" s="55"/>
    </row>
    <row r="53" spans="1:12" ht="12.75" customHeight="1" x14ac:dyDescent="0.25">
      <c r="A53" s="68" t="s">
        <v>99</v>
      </c>
      <c r="B53" s="55"/>
      <c r="C53" s="55"/>
      <c r="D53" s="53"/>
      <c r="F53" s="297"/>
      <c r="G53" s="297"/>
      <c r="H53" s="297"/>
      <c r="I53" s="69" t="s">
        <v>100</v>
      </c>
      <c r="J53" s="55"/>
      <c r="K53" s="55"/>
      <c r="L53" s="55"/>
    </row>
    <row r="54" spans="1:12" ht="12.75" customHeight="1" x14ac:dyDescent="0.25"/>
    <row r="55" spans="1:12" ht="12.75" customHeight="1" x14ac:dyDescent="0.25"/>
    <row r="56" spans="1:12" ht="12.75" customHeight="1" x14ac:dyDescent="0.25"/>
    <row r="57" spans="1:12" ht="12.75" customHeight="1" x14ac:dyDescent="0.25"/>
    <row r="58" spans="1:12" ht="12.75" customHeight="1" x14ac:dyDescent="0.25"/>
    <row r="59" spans="1:12" ht="12.75" customHeight="1" x14ac:dyDescent="0.25"/>
    <row r="60" spans="1:12" ht="12.75" customHeight="1" x14ac:dyDescent="0.25"/>
    <row r="61" spans="1:12" ht="12.75" customHeight="1" x14ac:dyDescent="0.25"/>
    <row r="62" spans="1:12" ht="12.75" customHeight="1" x14ac:dyDescent="0.25"/>
    <row r="63" spans="1:12" ht="12.75" customHeight="1" x14ac:dyDescent="0.25"/>
    <row r="64" spans="1:12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22">
    <mergeCell ref="A53:C53"/>
    <mergeCell ref="I53:L53"/>
    <mergeCell ref="A46:C46"/>
    <mergeCell ref="I46:L46"/>
    <mergeCell ref="A47:C47"/>
    <mergeCell ref="I47:L47"/>
    <mergeCell ref="A48:C48"/>
    <mergeCell ref="A52:C52"/>
    <mergeCell ref="I52:L52"/>
    <mergeCell ref="A11:M11"/>
    <mergeCell ref="B14:F14"/>
    <mergeCell ref="G14:L14"/>
    <mergeCell ref="B29:F29"/>
    <mergeCell ref="G29:L29"/>
    <mergeCell ref="A45:C45"/>
    <mergeCell ref="I45:L45"/>
    <mergeCell ref="A3:M3"/>
    <mergeCell ref="A4:M4"/>
    <mergeCell ref="A7:F7"/>
    <mergeCell ref="A8:M8"/>
    <mergeCell ref="A9:M9"/>
    <mergeCell ref="A10:M10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57C0-D569-450D-868E-FAF2126C4DBA}">
  <dimension ref="A1:H52"/>
  <sheetViews>
    <sheetView workbookViewId="0">
      <selection sqref="A1:XFD1048576"/>
    </sheetView>
  </sheetViews>
  <sheetFormatPr defaultRowHeight="13.2" x14ac:dyDescent="0.25"/>
  <cols>
    <col min="1" max="1" width="69.5546875" customWidth="1"/>
    <col min="2" max="2" width="32.88671875" customWidth="1"/>
    <col min="3" max="3" width="30.6640625" customWidth="1"/>
    <col min="7" max="7" width="13.88671875" style="350" bestFit="1" customWidth="1"/>
  </cols>
  <sheetData>
    <row r="1" spans="1:8" ht="15.75" customHeight="1" x14ac:dyDescent="0.3">
      <c r="A1" s="73"/>
      <c r="B1" s="73"/>
      <c r="C1" s="73"/>
      <c r="D1" s="73"/>
      <c r="E1" s="73"/>
      <c r="F1" s="73"/>
      <c r="G1" s="73"/>
      <c r="H1" s="73"/>
    </row>
    <row r="2" spans="1:8" s="325" customFormat="1" ht="15.75" customHeight="1" x14ac:dyDescent="0.3">
      <c r="A2" s="73" t="s">
        <v>0</v>
      </c>
      <c r="B2" s="73"/>
      <c r="C2" s="73"/>
      <c r="D2" s="74"/>
      <c r="E2" s="74"/>
      <c r="F2" s="324"/>
      <c r="G2" s="324"/>
    </row>
    <row r="3" spans="1:8" s="325" customFormat="1" ht="15.75" customHeight="1" x14ac:dyDescent="0.3">
      <c r="A3" s="73" t="s">
        <v>1</v>
      </c>
      <c r="B3" s="73"/>
      <c r="C3" s="73"/>
      <c r="D3"/>
      <c r="E3"/>
      <c r="F3" s="324"/>
      <c r="G3" s="324"/>
    </row>
    <row r="4" spans="1:8" s="325" customFormat="1" ht="15.75" customHeight="1" x14ac:dyDescent="0.3">
      <c r="A4" s="324"/>
      <c r="B4" s="324"/>
      <c r="C4" s="324"/>
      <c r="D4" s="324"/>
      <c r="E4" s="324"/>
      <c r="F4" s="324"/>
      <c r="G4" s="324"/>
    </row>
    <row r="5" spans="1:8" s="327" customFormat="1" ht="15.6" x14ac:dyDescent="0.3">
      <c r="A5" s="326" t="s">
        <v>340</v>
      </c>
      <c r="B5" s="326"/>
      <c r="C5" s="326"/>
      <c r="G5" s="328"/>
    </row>
    <row r="6" spans="1:8" s="330" customFormat="1" ht="15.6" x14ac:dyDescent="0.3">
      <c r="A6" s="329" t="s">
        <v>341</v>
      </c>
      <c r="B6" s="329"/>
      <c r="C6" s="329"/>
      <c r="G6" s="331"/>
    </row>
    <row r="7" spans="1:8" s="330" customFormat="1" ht="15.6" x14ac:dyDescent="0.3">
      <c r="A7" s="332" t="s">
        <v>342</v>
      </c>
      <c r="G7" s="331"/>
    </row>
    <row r="8" spans="1:8" s="336" customFormat="1" ht="19.5" customHeight="1" x14ac:dyDescent="0.25">
      <c r="A8" s="333" t="s">
        <v>343</v>
      </c>
      <c r="B8" s="334" t="s">
        <v>344</v>
      </c>
      <c r="C8" s="335"/>
      <c r="G8" s="337"/>
    </row>
    <row r="9" spans="1:8" s="336" customFormat="1" ht="19.5" customHeight="1" x14ac:dyDescent="0.25">
      <c r="A9" s="338" t="s">
        <v>345</v>
      </c>
      <c r="B9" s="339">
        <v>74439610.799999997</v>
      </c>
      <c r="C9" s="340"/>
      <c r="G9" s="337"/>
    </row>
    <row r="10" spans="1:8" s="336" customFormat="1" ht="19.5" customHeight="1" x14ac:dyDescent="0.25">
      <c r="A10" s="333" t="s">
        <v>346</v>
      </c>
      <c r="B10" s="339">
        <f>B9</f>
        <v>74439610.799999997</v>
      </c>
      <c r="C10" s="340"/>
      <c r="G10" s="337"/>
    </row>
    <row r="11" spans="1:8" s="336" customFormat="1" ht="9" customHeight="1" x14ac:dyDescent="0.25">
      <c r="A11" s="341"/>
      <c r="B11" s="342"/>
      <c r="C11" s="342"/>
      <c r="G11" s="337"/>
    </row>
    <row r="12" spans="1:8" s="336" customFormat="1" ht="19.5" customHeight="1" x14ac:dyDescent="0.25">
      <c r="A12" s="343"/>
      <c r="B12" s="344" t="s">
        <v>347</v>
      </c>
      <c r="C12" s="345" t="s">
        <v>348</v>
      </c>
      <c r="G12" s="337"/>
    </row>
    <row r="13" spans="1:8" s="336" customFormat="1" ht="22.5" customHeight="1" x14ac:dyDescent="0.25">
      <c r="A13" s="346" t="s">
        <v>349</v>
      </c>
      <c r="B13" s="347">
        <v>25135334.010000002</v>
      </c>
      <c r="C13" s="347">
        <f>B13/B9*100</f>
        <v>33.76607392203077</v>
      </c>
      <c r="G13" s="337"/>
    </row>
    <row r="14" spans="1:8" ht="19.5" customHeight="1" x14ac:dyDescent="0.25">
      <c r="A14" s="348" t="s">
        <v>350</v>
      </c>
      <c r="B14" s="349">
        <f>B9*54%</f>
        <v>40197389.832000002</v>
      </c>
      <c r="C14" s="349">
        <v>54</v>
      </c>
    </row>
    <row r="15" spans="1:8" ht="19.5" customHeight="1" x14ac:dyDescent="0.25">
      <c r="A15" s="348" t="s">
        <v>351</v>
      </c>
      <c r="B15" s="349">
        <f>B9*51.3%</f>
        <v>38187520.340400003</v>
      </c>
      <c r="C15" s="349">
        <v>51.3</v>
      </c>
    </row>
    <row r="16" spans="1:8" ht="19.5" customHeight="1" x14ac:dyDescent="0.25">
      <c r="A16" s="348" t="s">
        <v>352</v>
      </c>
      <c r="B16" s="349">
        <f>G31*51.3%</f>
        <v>0</v>
      </c>
      <c r="C16" s="349">
        <v>0</v>
      </c>
    </row>
    <row r="17" spans="1:7" ht="9" customHeight="1" x14ac:dyDescent="0.25">
      <c r="A17" s="351"/>
      <c r="B17" s="352"/>
      <c r="C17" s="352"/>
    </row>
    <row r="18" spans="1:7" s="336" customFormat="1" ht="19.5" customHeight="1" x14ac:dyDescent="0.25">
      <c r="A18" s="346" t="s">
        <v>353</v>
      </c>
      <c r="B18" s="353"/>
      <c r="C18" s="353"/>
      <c r="G18" s="337"/>
    </row>
    <row r="19" spans="1:7" ht="22.5" customHeight="1" x14ac:dyDescent="0.25">
      <c r="A19" s="354" t="s">
        <v>354</v>
      </c>
      <c r="B19" s="355">
        <v>0</v>
      </c>
      <c r="C19" s="355">
        <f>B19/B9*100</f>
        <v>0</v>
      </c>
    </row>
    <row r="20" spans="1:7" ht="19.5" customHeight="1" x14ac:dyDescent="0.25">
      <c r="A20" s="356" t="s">
        <v>355</v>
      </c>
      <c r="B20" s="349">
        <f>B9*120%</f>
        <v>89327532.959999993</v>
      </c>
      <c r="C20" s="357">
        <v>120</v>
      </c>
    </row>
    <row r="21" spans="1:7" ht="19.5" customHeight="1" x14ac:dyDescent="0.25">
      <c r="A21" s="348" t="s">
        <v>352</v>
      </c>
      <c r="B21" s="349">
        <f>G41*51.3%</f>
        <v>0</v>
      </c>
      <c r="C21" s="349">
        <v>0</v>
      </c>
    </row>
    <row r="22" spans="1:7" ht="9" customHeight="1" x14ac:dyDescent="0.25">
      <c r="A22" s="351"/>
      <c r="B22" s="352"/>
      <c r="C22" s="352"/>
    </row>
    <row r="23" spans="1:7" s="336" customFormat="1" ht="19.5" customHeight="1" x14ac:dyDescent="0.25">
      <c r="A23" s="343" t="s">
        <v>356</v>
      </c>
      <c r="B23" s="353"/>
      <c r="C23" s="353"/>
      <c r="G23" s="337"/>
    </row>
    <row r="24" spans="1:7" ht="22.5" customHeight="1" x14ac:dyDescent="0.25">
      <c r="A24" s="354" t="s">
        <v>357</v>
      </c>
      <c r="B24" s="355">
        <v>0</v>
      </c>
      <c r="C24" s="355">
        <f>B24/B9*100</f>
        <v>0</v>
      </c>
    </row>
    <row r="25" spans="1:7" ht="19.5" customHeight="1" x14ac:dyDescent="0.25">
      <c r="A25" s="356" t="s">
        <v>358</v>
      </c>
      <c r="B25" s="349">
        <f>B9*22%</f>
        <v>16376714.376</v>
      </c>
      <c r="C25" s="357">
        <v>22</v>
      </c>
    </row>
    <row r="26" spans="1:7" ht="19.5" customHeight="1" x14ac:dyDescent="0.25">
      <c r="A26" s="348" t="s">
        <v>352</v>
      </c>
      <c r="B26" s="349">
        <f>IFERROR(#REF!*51.3%,0)</f>
        <v>0</v>
      </c>
      <c r="C26" s="349">
        <v>0</v>
      </c>
    </row>
    <row r="27" spans="1:7" ht="9" customHeight="1" x14ac:dyDescent="0.25">
      <c r="A27" s="351"/>
      <c r="B27" s="352"/>
      <c r="C27" s="352"/>
    </row>
    <row r="28" spans="1:7" s="336" customFormat="1" ht="19.5" customHeight="1" x14ac:dyDescent="0.25">
      <c r="A28" s="343" t="s">
        <v>359</v>
      </c>
      <c r="B28" s="353"/>
      <c r="C28" s="353"/>
      <c r="G28" s="337"/>
    </row>
    <row r="29" spans="1:7" ht="22.5" customHeight="1" x14ac:dyDescent="0.25">
      <c r="A29" s="354" t="s">
        <v>360</v>
      </c>
      <c r="B29" s="355">
        <v>0</v>
      </c>
      <c r="C29" s="355">
        <f>B29/B9*100</f>
        <v>0</v>
      </c>
    </row>
    <row r="30" spans="1:7" ht="19.5" customHeight="1" x14ac:dyDescent="0.25">
      <c r="A30" s="356" t="s">
        <v>361</v>
      </c>
      <c r="B30" s="349">
        <f>B9*16%</f>
        <v>11910337.728</v>
      </c>
      <c r="C30" s="357">
        <v>16</v>
      </c>
    </row>
    <row r="31" spans="1:7" ht="19.5" customHeight="1" x14ac:dyDescent="0.25">
      <c r="A31" s="348" t="s">
        <v>352</v>
      </c>
      <c r="B31" s="349">
        <f>IFERROR(#REF!*51.3%,0)</f>
        <v>0</v>
      </c>
      <c r="C31" s="349">
        <v>0</v>
      </c>
    </row>
    <row r="32" spans="1:7" ht="9" customHeight="1" x14ac:dyDescent="0.25">
      <c r="A32" s="351"/>
      <c r="B32" s="352"/>
      <c r="C32" s="352"/>
    </row>
    <row r="33" spans="1:7" s="330" customFormat="1" ht="19.5" customHeight="1" x14ac:dyDescent="0.3">
      <c r="A33" s="343" t="s">
        <v>362</v>
      </c>
      <c r="B33" s="353"/>
      <c r="C33" s="353"/>
      <c r="G33" s="331"/>
    </row>
    <row r="34" spans="1:7" s="330" customFormat="1" ht="15.75" customHeight="1" x14ac:dyDescent="0.3">
      <c r="A34" s="354" t="s">
        <v>354</v>
      </c>
      <c r="B34" s="355">
        <v>0</v>
      </c>
      <c r="C34" s="355">
        <f>B34/B9*100</f>
        <v>0</v>
      </c>
      <c r="G34" s="331"/>
    </row>
    <row r="35" spans="1:7" s="330" customFormat="1" ht="15" customHeight="1" x14ac:dyDescent="0.3">
      <c r="A35" s="356" t="s">
        <v>363</v>
      </c>
      <c r="B35" s="349">
        <f>B9*7%</f>
        <v>5210772.7560000001</v>
      </c>
      <c r="C35" s="357">
        <v>7</v>
      </c>
      <c r="G35" s="331"/>
    </row>
    <row r="36" spans="1:7" s="330" customFormat="1" ht="15" customHeight="1" x14ac:dyDescent="0.3">
      <c r="A36" s="348" t="s">
        <v>352</v>
      </c>
      <c r="B36" s="349">
        <f>IFERROR(#REF!*51.3%,0)</f>
        <v>0</v>
      </c>
      <c r="C36" s="349">
        <v>0</v>
      </c>
      <c r="G36" s="331"/>
    </row>
    <row r="37" spans="1:7" s="330" customFormat="1" ht="12.75" customHeight="1" x14ac:dyDescent="0.3">
      <c r="A37"/>
      <c r="B37"/>
      <c r="C37"/>
      <c r="G37" s="331"/>
    </row>
    <row r="38" spans="1:7" s="330" customFormat="1" ht="12.75" customHeight="1" x14ac:dyDescent="0.3">
      <c r="A38"/>
      <c r="B38"/>
      <c r="C38"/>
      <c r="G38" s="331"/>
    </row>
    <row r="39" spans="1:7" s="330" customFormat="1" ht="12.75" customHeight="1" x14ac:dyDescent="0.3">
      <c r="A39" s="358" t="s">
        <v>91</v>
      </c>
      <c r="B39" s="359" t="s">
        <v>92</v>
      </c>
      <c r="C39" s="359"/>
      <c r="G39" s="331"/>
    </row>
    <row r="40" spans="1:7" s="330" customFormat="1" ht="12.75" customHeight="1" x14ac:dyDescent="0.3">
      <c r="A40" s="358" t="s">
        <v>93</v>
      </c>
      <c r="B40" s="359" t="s">
        <v>94</v>
      </c>
      <c r="C40" s="359"/>
      <c r="G40" s="331"/>
    </row>
    <row r="41" spans="1:7" s="330" customFormat="1" ht="12.75" customHeight="1" x14ac:dyDescent="0.3">
      <c r="A41" s="360" t="s">
        <v>364</v>
      </c>
      <c r="B41" s="359" t="s">
        <v>95</v>
      </c>
      <c r="C41" s="359"/>
      <c r="G41" s="331"/>
    </row>
    <row r="42" spans="1:7" x14ac:dyDescent="0.25">
      <c r="A42" s="361"/>
      <c r="B42" s="362"/>
      <c r="C42" s="362"/>
    </row>
    <row r="43" spans="1:7" x14ac:dyDescent="0.25">
      <c r="A43" s="361"/>
      <c r="B43" s="362"/>
      <c r="C43" s="362"/>
    </row>
    <row r="44" spans="1:7" x14ac:dyDescent="0.25">
      <c r="A44" s="361"/>
      <c r="B44" s="362"/>
      <c r="C44" s="362"/>
    </row>
    <row r="45" spans="1:7" x14ac:dyDescent="0.25">
      <c r="A45" s="361" t="s">
        <v>97</v>
      </c>
      <c r="B45" s="362" t="s">
        <v>98</v>
      </c>
      <c r="C45" s="362"/>
    </row>
    <row r="46" spans="1:7" x14ac:dyDescent="0.25">
      <c r="A46" s="361" t="s">
        <v>99</v>
      </c>
      <c r="B46" s="362" t="s">
        <v>100</v>
      </c>
      <c r="C46" s="362"/>
    </row>
    <row r="47" spans="1:7" x14ac:dyDescent="0.25">
      <c r="A47" s="361"/>
      <c r="B47" s="363"/>
      <c r="C47" s="363"/>
    </row>
    <row r="48" spans="1:7" x14ac:dyDescent="0.25">
      <c r="B48" s="363"/>
      <c r="C48" s="363"/>
    </row>
    <row r="49" spans="2:3" x14ac:dyDescent="0.25">
      <c r="B49" s="363"/>
      <c r="C49" s="363"/>
    </row>
    <row r="50" spans="2:3" x14ac:dyDescent="0.25">
      <c r="B50" s="363"/>
      <c r="C50" s="363"/>
    </row>
    <row r="51" spans="2:3" x14ac:dyDescent="0.25">
      <c r="B51" s="363"/>
      <c r="C51" s="363"/>
    </row>
    <row r="52" spans="2:3" x14ac:dyDescent="0.25">
      <c r="B52" s="363"/>
      <c r="C52" s="363"/>
    </row>
  </sheetData>
  <mergeCells count="22"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48:C48"/>
    <mergeCell ref="B9:C9"/>
    <mergeCell ref="B10:C10"/>
    <mergeCell ref="B39:C39"/>
    <mergeCell ref="B40:C40"/>
    <mergeCell ref="B41:C41"/>
    <mergeCell ref="B42:C42"/>
    <mergeCell ref="A1:H1"/>
    <mergeCell ref="A2:C2"/>
    <mergeCell ref="A3:C3"/>
    <mergeCell ref="A5:C5"/>
    <mergeCell ref="A6:C6"/>
    <mergeCell ref="B8:C8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FDFF-B67C-4DCE-AB70-5CDA3DC279D7}">
  <dimension ref="A1:Z1000"/>
  <sheetViews>
    <sheetView workbookViewId="0">
      <selection activeCell="B11" sqref="B11:O11"/>
    </sheetView>
  </sheetViews>
  <sheetFormatPr defaultColWidth="12.5546875" defaultRowHeight="15" customHeight="1" x14ac:dyDescent="0.25"/>
  <cols>
    <col min="1" max="1" width="37.6640625" customWidth="1"/>
    <col min="2" max="13" width="12.6640625" customWidth="1"/>
    <col min="14" max="14" width="17.6640625" customWidth="1"/>
    <col min="15" max="15" width="16.6640625" customWidth="1"/>
    <col min="16" max="16" width="8.5546875" customWidth="1"/>
    <col min="17" max="17" width="13.88671875" customWidth="1"/>
    <col min="18" max="26" width="8.5546875" customWidth="1"/>
  </cols>
  <sheetData>
    <row r="1" spans="1:26" ht="15.75" customHeight="1" x14ac:dyDescent="0.25">
      <c r="Q1" s="364"/>
    </row>
    <row r="2" spans="1:26" ht="15.75" customHeight="1" x14ac:dyDescent="0.35">
      <c r="A2" s="365" t="s">
        <v>0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  <c r="Q2" s="364"/>
    </row>
    <row r="3" spans="1:26" ht="15.75" customHeight="1" x14ac:dyDescent="0.35">
      <c r="A3" s="365" t="s">
        <v>1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153"/>
      <c r="Q3" s="367"/>
      <c r="R3" s="153"/>
      <c r="S3" s="153"/>
      <c r="T3" s="153"/>
      <c r="U3" s="153"/>
      <c r="V3" s="153"/>
      <c r="W3" s="153"/>
      <c r="X3" s="153"/>
      <c r="Y3" s="153"/>
      <c r="Z3" s="153"/>
    </row>
    <row r="4" spans="1:26" ht="12.75" customHeight="1" x14ac:dyDescent="0.3">
      <c r="A4" s="368"/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  <c r="M4" s="366"/>
      <c r="N4" s="366"/>
      <c r="O4" s="369"/>
      <c r="P4" s="72"/>
      <c r="Q4" s="103"/>
      <c r="R4" s="72"/>
      <c r="S4" s="72"/>
      <c r="T4" s="72"/>
      <c r="U4" s="72"/>
      <c r="V4" s="72"/>
      <c r="W4" s="72"/>
      <c r="X4" s="72"/>
      <c r="Y4" s="72"/>
      <c r="Z4" s="72"/>
    </row>
    <row r="5" spans="1:26" ht="12.75" customHeight="1" x14ac:dyDescent="0.3">
      <c r="A5" s="368" t="s">
        <v>310</v>
      </c>
      <c r="B5" s="366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6"/>
      <c r="P5" s="72"/>
      <c r="Q5" s="103"/>
      <c r="R5" s="72"/>
      <c r="S5" s="72"/>
      <c r="T5" s="72"/>
      <c r="U5" s="72"/>
      <c r="V5" s="72"/>
      <c r="W5" s="72"/>
      <c r="X5" s="72"/>
      <c r="Y5" s="72"/>
      <c r="Z5" s="72"/>
    </row>
    <row r="6" spans="1:26" ht="12.75" customHeight="1" x14ac:dyDescent="0.3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 ht="12.75" customHeight="1" x14ac:dyDescent="0.3">
      <c r="A7" s="368" t="s">
        <v>103</v>
      </c>
      <c r="B7" s="366"/>
      <c r="C7" s="366"/>
      <c r="D7" s="366"/>
      <c r="E7" s="366"/>
      <c r="F7" s="366"/>
      <c r="G7" s="366"/>
      <c r="H7" s="366"/>
      <c r="I7" s="366"/>
      <c r="J7" s="366"/>
      <c r="K7" s="366"/>
      <c r="L7" s="366"/>
      <c r="M7" s="366"/>
      <c r="N7" s="366"/>
      <c r="O7" s="366"/>
      <c r="P7" s="72"/>
      <c r="Q7" s="103"/>
      <c r="R7" s="72"/>
      <c r="S7" s="72"/>
      <c r="T7" s="72"/>
      <c r="U7" s="72"/>
      <c r="V7" s="72"/>
      <c r="W7" s="72"/>
      <c r="X7" s="72"/>
      <c r="Y7" s="72"/>
      <c r="Z7" s="72"/>
    </row>
    <row r="8" spans="1:26" ht="16.5" customHeight="1" x14ac:dyDescent="0.3">
      <c r="A8" s="368" t="s">
        <v>4</v>
      </c>
      <c r="B8" s="366"/>
      <c r="C8" s="366"/>
      <c r="D8" s="366"/>
      <c r="E8" s="366"/>
      <c r="F8" s="366"/>
      <c r="G8" s="366"/>
      <c r="H8" s="366"/>
      <c r="I8" s="366"/>
      <c r="J8" s="366"/>
      <c r="K8" s="366"/>
      <c r="L8" s="366"/>
      <c r="M8" s="366"/>
      <c r="N8" s="366"/>
      <c r="O8" s="366"/>
      <c r="P8" s="72"/>
      <c r="Q8" s="103"/>
      <c r="R8" s="72"/>
      <c r="S8" s="72"/>
      <c r="T8" s="72"/>
      <c r="U8" s="72"/>
      <c r="V8" s="72"/>
      <c r="W8" s="72"/>
      <c r="X8" s="72"/>
      <c r="Y8" s="72"/>
      <c r="Z8" s="72"/>
    </row>
    <row r="9" spans="1:26" ht="12.75" customHeight="1" x14ac:dyDescent="0.3">
      <c r="A9" s="370"/>
      <c r="B9" s="369"/>
      <c r="C9" s="369"/>
      <c r="D9" s="369"/>
      <c r="E9" s="369"/>
      <c r="F9" s="369"/>
      <c r="G9" s="369"/>
      <c r="H9" s="369"/>
      <c r="I9" s="369"/>
      <c r="J9" s="369"/>
      <c r="K9" s="369"/>
      <c r="L9" s="369"/>
      <c r="M9" s="369"/>
      <c r="N9" s="369"/>
      <c r="O9" s="369"/>
      <c r="P9" s="72"/>
      <c r="Q9" s="103"/>
      <c r="R9" s="72"/>
      <c r="S9" s="72"/>
      <c r="T9" s="72"/>
      <c r="U9" s="72"/>
      <c r="V9" s="72"/>
      <c r="W9" s="72"/>
      <c r="X9" s="72"/>
      <c r="Y9" s="72"/>
      <c r="Z9" s="72"/>
    </row>
    <row r="10" spans="1:26" ht="12.75" customHeight="1" x14ac:dyDescent="0.3">
      <c r="A10" s="371" t="s">
        <v>365</v>
      </c>
      <c r="B10" s="369"/>
      <c r="C10" s="369"/>
      <c r="D10" s="369"/>
      <c r="E10" s="369"/>
      <c r="F10" s="369"/>
      <c r="G10" s="369"/>
      <c r="H10" s="369"/>
      <c r="I10" s="369"/>
      <c r="J10" s="369"/>
      <c r="K10" s="369"/>
      <c r="L10" s="369"/>
      <c r="M10" s="369"/>
      <c r="N10" s="369"/>
      <c r="O10" s="369"/>
      <c r="P10" s="72"/>
      <c r="Q10" s="103"/>
      <c r="R10" s="72"/>
      <c r="S10" s="72"/>
      <c r="T10" s="72"/>
      <c r="U10" s="72"/>
      <c r="V10" s="72"/>
      <c r="W10" s="72"/>
      <c r="X10" s="72"/>
      <c r="Y10" s="72"/>
      <c r="Z10" s="72"/>
    </row>
    <row r="11" spans="1:26" ht="12.75" customHeight="1" x14ac:dyDescent="0.3">
      <c r="A11" s="372"/>
      <c r="B11" s="37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4"/>
      <c r="P11" s="72"/>
      <c r="Q11" s="103"/>
      <c r="R11" s="72"/>
      <c r="S11" s="72"/>
      <c r="T11" s="72"/>
      <c r="U11" s="72"/>
      <c r="V11" s="72"/>
      <c r="W11" s="72"/>
      <c r="X11" s="72"/>
      <c r="Y11" s="72"/>
      <c r="Z11" s="72"/>
    </row>
    <row r="12" spans="1:26" ht="12.75" customHeight="1" x14ac:dyDescent="0.25">
      <c r="A12" s="374"/>
      <c r="B12" s="375"/>
      <c r="C12" s="375"/>
      <c r="D12" s="375"/>
      <c r="E12" s="375"/>
      <c r="F12" s="375"/>
      <c r="G12" s="375"/>
      <c r="H12" s="375"/>
      <c r="I12" s="375"/>
      <c r="J12" s="375"/>
      <c r="K12" s="375"/>
      <c r="L12" s="375"/>
      <c r="M12" s="375"/>
      <c r="N12" s="376" t="s">
        <v>366</v>
      </c>
      <c r="O12" s="377" t="s">
        <v>107</v>
      </c>
      <c r="P12" s="378"/>
      <c r="Q12" s="364"/>
      <c r="R12" s="378"/>
      <c r="S12" s="378"/>
    </row>
    <row r="13" spans="1:26" ht="12.75" customHeight="1" x14ac:dyDescent="0.25">
      <c r="A13" s="379" t="s">
        <v>367</v>
      </c>
      <c r="B13" s="380" t="s">
        <v>368</v>
      </c>
      <c r="C13" s="380" t="s">
        <v>369</v>
      </c>
      <c r="D13" s="381" t="s">
        <v>370</v>
      </c>
      <c r="E13" s="380" t="s">
        <v>371</v>
      </c>
      <c r="F13" s="380" t="s">
        <v>372</v>
      </c>
      <c r="G13" s="380" t="s">
        <v>373</v>
      </c>
      <c r="H13" s="380" t="s">
        <v>374</v>
      </c>
      <c r="I13" s="380" t="s">
        <v>375</v>
      </c>
      <c r="J13" s="380" t="s">
        <v>376</v>
      </c>
      <c r="K13" s="380" t="s">
        <v>377</v>
      </c>
      <c r="L13" s="380" t="s">
        <v>378</v>
      </c>
      <c r="M13" s="380" t="s">
        <v>379</v>
      </c>
      <c r="N13" s="382" t="s">
        <v>380</v>
      </c>
      <c r="O13" s="382" t="s">
        <v>381</v>
      </c>
      <c r="P13" s="378"/>
      <c r="Q13" s="364"/>
      <c r="R13" s="378"/>
      <c r="S13" s="378"/>
    </row>
    <row r="14" spans="1:26" ht="12.75" customHeight="1" x14ac:dyDescent="0.25">
      <c r="A14" s="383" t="s">
        <v>367</v>
      </c>
      <c r="B14" s="384" t="s">
        <v>113</v>
      </c>
      <c r="C14" s="384" t="s">
        <v>113</v>
      </c>
      <c r="D14" s="384" t="s">
        <v>113</v>
      </c>
      <c r="E14" s="384" t="s">
        <v>113</v>
      </c>
      <c r="F14" s="384" t="s">
        <v>113</v>
      </c>
      <c r="G14" s="384" t="s">
        <v>113</v>
      </c>
      <c r="H14" s="384" t="s">
        <v>113</v>
      </c>
      <c r="I14" s="384" t="s">
        <v>113</v>
      </c>
      <c r="J14" s="384" t="s">
        <v>113</v>
      </c>
      <c r="K14" s="384" t="s">
        <v>113</v>
      </c>
      <c r="L14" s="385" t="s">
        <v>113</v>
      </c>
      <c r="M14" s="385" t="s">
        <v>113</v>
      </c>
      <c r="N14" s="385" t="s">
        <v>113</v>
      </c>
      <c r="O14" s="385" t="s">
        <v>113</v>
      </c>
      <c r="P14" s="386"/>
      <c r="Q14" s="387"/>
      <c r="R14" s="386"/>
      <c r="S14" s="386"/>
      <c r="T14" s="386"/>
      <c r="U14" s="386"/>
      <c r="V14" s="386"/>
      <c r="W14" s="386"/>
      <c r="X14" s="386"/>
      <c r="Y14" s="386"/>
      <c r="Z14" s="386"/>
    </row>
    <row r="15" spans="1:26" ht="12.75" customHeight="1" x14ac:dyDescent="0.25">
      <c r="A15" s="97" t="s">
        <v>382</v>
      </c>
      <c r="B15" s="388">
        <f t="shared" ref="B15:O15" si="0">B16+B22+B23+B26+B27+B36</f>
        <v>4709981.79</v>
      </c>
      <c r="C15" s="388">
        <f t="shared" si="0"/>
        <v>4981153.7299999995</v>
      </c>
      <c r="D15" s="388">
        <f t="shared" si="0"/>
        <v>7148302.2000000002</v>
      </c>
      <c r="E15" s="388">
        <f t="shared" si="0"/>
        <v>5814948.1900000004</v>
      </c>
      <c r="F15" s="388">
        <f t="shared" si="0"/>
        <v>6779084.9900000002</v>
      </c>
      <c r="G15" s="388">
        <f t="shared" si="0"/>
        <v>6342068.1600000001</v>
      </c>
      <c r="H15" s="388">
        <f t="shared" si="0"/>
        <v>5940972.8899999997</v>
      </c>
      <c r="I15" s="388">
        <f t="shared" si="0"/>
        <v>6759949.0899999999</v>
      </c>
      <c r="J15" s="388">
        <f t="shared" si="0"/>
        <v>6485052.3100000005</v>
      </c>
      <c r="K15" s="388">
        <f t="shared" si="0"/>
        <v>6267904.6399999997</v>
      </c>
      <c r="L15" s="388">
        <f t="shared" si="0"/>
        <v>6417579.1899999995</v>
      </c>
      <c r="M15" s="388">
        <f t="shared" si="0"/>
        <v>6792613.6199999992</v>
      </c>
      <c r="N15" s="389">
        <f t="shared" si="0"/>
        <v>74439610.799999997</v>
      </c>
      <c r="O15" s="389">
        <f t="shared" si="0"/>
        <v>75692000</v>
      </c>
      <c r="P15" s="378"/>
      <c r="Q15" s="364"/>
      <c r="R15" s="378"/>
      <c r="S15" s="378"/>
    </row>
    <row r="16" spans="1:26" ht="12.75" customHeight="1" x14ac:dyDescent="0.25">
      <c r="A16" s="99" t="s">
        <v>204</v>
      </c>
      <c r="B16" s="388">
        <f t="shared" ref="B16:O16" si="1">B17+B18+B19+B20+B21</f>
        <v>46672.4</v>
      </c>
      <c r="C16" s="388">
        <f t="shared" si="1"/>
        <v>20187.95</v>
      </c>
      <c r="D16" s="388">
        <f t="shared" si="1"/>
        <v>26799.13</v>
      </c>
      <c r="E16" s="388">
        <f t="shared" si="1"/>
        <v>24187.96</v>
      </c>
      <c r="F16" s="388">
        <f t="shared" si="1"/>
        <v>37310.54</v>
      </c>
      <c r="G16" s="388">
        <f t="shared" si="1"/>
        <v>22362.86</v>
      </c>
      <c r="H16" s="388">
        <f t="shared" si="1"/>
        <v>30254.83</v>
      </c>
      <c r="I16" s="388">
        <f t="shared" si="1"/>
        <v>49509.61</v>
      </c>
      <c r="J16" s="388">
        <f t="shared" si="1"/>
        <v>23120.05</v>
      </c>
      <c r="K16" s="388">
        <f t="shared" si="1"/>
        <v>23982.68</v>
      </c>
      <c r="L16" s="388">
        <f t="shared" si="1"/>
        <v>26540.67</v>
      </c>
      <c r="M16" s="388">
        <f t="shared" si="1"/>
        <v>31382.400000000001</v>
      </c>
      <c r="N16" s="389">
        <f t="shared" si="1"/>
        <v>362311.08</v>
      </c>
      <c r="O16" s="389">
        <f t="shared" si="1"/>
        <v>325000</v>
      </c>
      <c r="P16" s="378"/>
      <c r="Q16" s="364"/>
      <c r="R16" s="378"/>
      <c r="S16" s="378"/>
    </row>
    <row r="17" spans="1:19" ht="12.75" customHeight="1" x14ac:dyDescent="0.25">
      <c r="A17" s="99" t="s">
        <v>383</v>
      </c>
      <c r="B17" s="390">
        <v>0</v>
      </c>
      <c r="C17" s="390">
        <v>0</v>
      </c>
      <c r="D17" s="390">
        <v>0</v>
      </c>
      <c r="E17" s="390">
        <v>0</v>
      </c>
      <c r="F17" s="390">
        <v>0</v>
      </c>
      <c r="G17" s="390">
        <v>0</v>
      </c>
      <c r="H17" s="390">
        <v>0</v>
      </c>
      <c r="I17" s="390">
        <v>0</v>
      </c>
      <c r="J17" s="390">
        <v>0</v>
      </c>
      <c r="K17" s="390">
        <v>0</v>
      </c>
      <c r="L17" s="390">
        <v>0</v>
      </c>
      <c r="M17" s="390">
        <v>0</v>
      </c>
      <c r="N17" s="391">
        <f t="shared" ref="N17:N22" si="2">SUM(B17:M17)</f>
        <v>0</v>
      </c>
      <c r="O17" s="391">
        <v>0</v>
      </c>
      <c r="P17" s="378"/>
      <c r="Q17" s="364"/>
      <c r="R17" s="378"/>
      <c r="S17" s="378"/>
    </row>
    <row r="18" spans="1:19" ht="12.75" customHeight="1" x14ac:dyDescent="0.25">
      <c r="A18" s="99" t="s">
        <v>384</v>
      </c>
      <c r="B18" s="390">
        <v>0</v>
      </c>
      <c r="C18" s="390">
        <v>0</v>
      </c>
      <c r="D18" s="390">
        <v>0</v>
      </c>
      <c r="E18" s="390">
        <v>0</v>
      </c>
      <c r="F18" s="390">
        <v>0</v>
      </c>
      <c r="G18" s="390">
        <v>0</v>
      </c>
      <c r="H18" s="390">
        <v>0</v>
      </c>
      <c r="I18" s="390">
        <v>0</v>
      </c>
      <c r="J18" s="390">
        <v>0</v>
      </c>
      <c r="K18" s="390">
        <v>0</v>
      </c>
      <c r="L18" s="390">
        <v>0</v>
      </c>
      <c r="M18" s="390">
        <v>0</v>
      </c>
      <c r="N18" s="391">
        <f t="shared" si="2"/>
        <v>0</v>
      </c>
      <c r="O18" s="391">
        <v>0</v>
      </c>
      <c r="P18" s="378"/>
      <c r="Q18" s="364"/>
      <c r="R18" s="378"/>
      <c r="S18" s="378"/>
    </row>
    <row r="19" spans="1:19" ht="12.75" customHeight="1" x14ac:dyDescent="0.25">
      <c r="A19" s="99" t="s">
        <v>385</v>
      </c>
      <c r="B19" s="390">
        <v>0</v>
      </c>
      <c r="C19" s="390">
        <v>0</v>
      </c>
      <c r="D19" s="390">
        <v>0</v>
      </c>
      <c r="E19" s="390">
        <v>0</v>
      </c>
      <c r="F19" s="390">
        <v>0</v>
      </c>
      <c r="G19" s="390">
        <v>0</v>
      </c>
      <c r="H19" s="390">
        <v>0</v>
      </c>
      <c r="I19" s="390">
        <v>0</v>
      </c>
      <c r="J19" s="390">
        <v>0</v>
      </c>
      <c r="K19" s="390">
        <v>0</v>
      </c>
      <c r="L19" s="390">
        <v>0</v>
      </c>
      <c r="M19" s="390">
        <v>0</v>
      </c>
      <c r="N19" s="391">
        <f t="shared" si="2"/>
        <v>0</v>
      </c>
      <c r="O19" s="391">
        <v>0</v>
      </c>
      <c r="P19" s="378"/>
      <c r="Q19" s="364"/>
      <c r="R19" s="378"/>
      <c r="S19" s="378"/>
    </row>
    <row r="20" spans="1:19" ht="12.75" customHeight="1" x14ac:dyDescent="0.25">
      <c r="A20" s="99" t="s">
        <v>386</v>
      </c>
      <c r="B20" s="390">
        <v>0</v>
      </c>
      <c r="C20" s="390">
        <v>0</v>
      </c>
      <c r="D20" s="390">
        <v>0</v>
      </c>
      <c r="E20" s="390">
        <v>0</v>
      </c>
      <c r="F20" s="390">
        <v>0</v>
      </c>
      <c r="G20" s="390">
        <v>0</v>
      </c>
      <c r="H20" s="390">
        <v>0</v>
      </c>
      <c r="I20" s="390">
        <v>0</v>
      </c>
      <c r="J20" s="390">
        <v>0</v>
      </c>
      <c r="K20" s="390">
        <v>0</v>
      </c>
      <c r="L20" s="390">
        <v>0</v>
      </c>
      <c r="M20" s="390">
        <v>0</v>
      </c>
      <c r="N20" s="391">
        <f t="shared" si="2"/>
        <v>0</v>
      </c>
      <c r="O20" s="391">
        <v>0</v>
      </c>
      <c r="P20" s="378"/>
      <c r="Q20" s="364"/>
      <c r="R20" s="378"/>
      <c r="S20" s="378"/>
    </row>
    <row r="21" spans="1:19" ht="12.75" customHeight="1" x14ac:dyDescent="0.25">
      <c r="A21" s="99" t="s">
        <v>387</v>
      </c>
      <c r="B21" s="392">
        <v>46672.4</v>
      </c>
      <c r="C21" s="392">
        <v>20187.95</v>
      </c>
      <c r="D21" s="392">
        <v>26799.13</v>
      </c>
      <c r="E21" s="392">
        <v>24187.96</v>
      </c>
      <c r="F21" s="392">
        <v>37310.54</v>
      </c>
      <c r="G21" s="392">
        <v>22362.86</v>
      </c>
      <c r="H21" s="392">
        <v>30254.83</v>
      </c>
      <c r="I21" s="392">
        <v>49509.61</v>
      </c>
      <c r="J21" s="392">
        <v>23120.05</v>
      </c>
      <c r="K21" s="392">
        <v>23982.68</v>
      </c>
      <c r="L21" s="392">
        <v>26540.67</v>
      </c>
      <c r="M21" s="392">
        <v>31382.400000000001</v>
      </c>
      <c r="N21" s="393">
        <f t="shared" si="2"/>
        <v>362311.08</v>
      </c>
      <c r="O21" s="393">
        <v>325000</v>
      </c>
      <c r="P21" s="378"/>
      <c r="Q21" s="364"/>
      <c r="R21" s="378"/>
      <c r="S21" s="378"/>
    </row>
    <row r="22" spans="1:19" ht="12.75" customHeight="1" x14ac:dyDescent="0.25">
      <c r="A22" s="97" t="s">
        <v>210</v>
      </c>
      <c r="B22" s="388">
        <v>0</v>
      </c>
      <c r="C22" s="388">
        <v>0</v>
      </c>
      <c r="D22" s="388">
        <v>0</v>
      </c>
      <c r="E22" s="388">
        <v>0</v>
      </c>
      <c r="F22" s="388">
        <v>0</v>
      </c>
      <c r="G22" s="388">
        <v>0</v>
      </c>
      <c r="H22" s="388">
        <v>0</v>
      </c>
      <c r="I22" s="388">
        <v>0</v>
      </c>
      <c r="J22" s="388">
        <v>0</v>
      </c>
      <c r="K22" s="388">
        <v>0</v>
      </c>
      <c r="L22" s="388">
        <v>0</v>
      </c>
      <c r="M22" s="388">
        <v>0</v>
      </c>
      <c r="N22" s="389">
        <f t="shared" si="2"/>
        <v>0</v>
      </c>
      <c r="O22" s="389">
        <v>0</v>
      </c>
      <c r="P22" s="378"/>
      <c r="Q22" s="364"/>
      <c r="R22" s="378"/>
      <c r="S22" s="378"/>
    </row>
    <row r="23" spans="1:19" ht="12.75" customHeight="1" x14ac:dyDescent="0.25">
      <c r="A23" s="97" t="s">
        <v>388</v>
      </c>
      <c r="B23" s="388">
        <f t="shared" ref="B23:O23" si="3">B24+B25</f>
        <v>73510.97</v>
      </c>
      <c r="C23" s="388">
        <f t="shared" si="3"/>
        <v>77932.94</v>
      </c>
      <c r="D23" s="388">
        <f t="shared" si="3"/>
        <v>86001.11</v>
      </c>
      <c r="E23" s="388">
        <f t="shared" si="3"/>
        <v>106254.91</v>
      </c>
      <c r="F23" s="388">
        <f t="shared" si="3"/>
        <v>94738.39</v>
      </c>
      <c r="G23" s="388">
        <f t="shared" si="3"/>
        <v>141955.44</v>
      </c>
      <c r="H23" s="388">
        <f t="shared" si="3"/>
        <v>143190.63</v>
      </c>
      <c r="I23" s="388">
        <f t="shared" si="3"/>
        <v>154748.01999999999</v>
      </c>
      <c r="J23" s="388">
        <f t="shared" si="3"/>
        <v>172253.81</v>
      </c>
      <c r="K23" s="388">
        <f t="shared" si="3"/>
        <v>165216.56</v>
      </c>
      <c r="L23" s="388">
        <f t="shared" si="3"/>
        <v>163449.60999999999</v>
      </c>
      <c r="M23" s="388">
        <f t="shared" si="3"/>
        <v>348159.57</v>
      </c>
      <c r="N23" s="389">
        <f t="shared" si="3"/>
        <v>1727411.9600000002</v>
      </c>
      <c r="O23" s="389">
        <f t="shared" si="3"/>
        <v>166000</v>
      </c>
      <c r="P23" s="378"/>
      <c r="Q23" s="364"/>
      <c r="R23" s="378"/>
      <c r="S23" s="378"/>
    </row>
    <row r="24" spans="1:19" ht="12.75" customHeight="1" x14ac:dyDescent="0.25">
      <c r="A24" s="99" t="s">
        <v>389</v>
      </c>
      <c r="B24" s="394">
        <v>73510.97</v>
      </c>
      <c r="C24" s="394">
        <v>77932.94</v>
      </c>
      <c r="D24" s="394">
        <v>86001.11</v>
      </c>
      <c r="E24" s="394">
        <v>106254.91</v>
      </c>
      <c r="F24" s="394">
        <v>94738.39</v>
      </c>
      <c r="G24" s="394">
        <v>141955.44</v>
      </c>
      <c r="H24" s="394">
        <v>143190.63</v>
      </c>
      <c r="I24" s="394">
        <v>154748.01999999999</v>
      </c>
      <c r="J24" s="394">
        <v>172253.81</v>
      </c>
      <c r="K24" s="394">
        <v>165216.56</v>
      </c>
      <c r="L24" s="394">
        <v>163449.60999999999</v>
      </c>
      <c r="M24" s="394">
        <v>348159.57</v>
      </c>
      <c r="N24" s="393">
        <f t="shared" ref="N24:N26" si="4">SUM(B24:M24)</f>
        <v>1727411.9600000002</v>
      </c>
      <c r="O24" s="393">
        <v>165000</v>
      </c>
      <c r="P24" s="378"/>
      <c r="Q24" s="364"/>
      <c r="R24" s="378"/>
      <c r="S24" s="378"/>
    </row>
    <row r="25" spans="1:19" ht="12.75" customHeight="1" x14ac:dyDescent="0.25">
      <c r="A25" s="99" t="s">
        <v>390</v>
      </c>
      <c r="B25" s="390">
        <v>0</v>
      </c>
      <c r="C25" s="390">
        <v>0</v>
      </c>
      <c r="D25" s="390">
        <v>0</v>
      </c>
      <c r="E25" s="390">
        <v>0</v>
      </c>
      <c r="F25" s="390">
        <v>0</v>
      </c>
      <c r="G25" s="390">
        <v>0</v>
      </c>
      <c r="H25" s="390">
        <v>0</v>
      </c>
      <c r="I25" s="390">
        <v>0</v>
      </c>
      <c r="J25" s="390">
        <v>0</v>
      </c>
      <c r="K25" s="390">
        <v>0</v>
      </c>
      <c r="L25" s="390">
        <v>0</v>
      </c>
      <c r="M25" s="390">
        <v>0</v>
      </c>
      <c r="N25" s="391">
        <f t="shared" si="4"/>
        <v>0</v>
      </c>
      <c r="O25" s="391">
        <v>1000</v>
      </c>
      <c r="P25" s="378"/>
      <c r="Q25" s="364"/>
      <c r="R25" s="378"/>
      <c r="S25" s="378"/>
    </row>
    <row r="26" spans="1:19" ht="12.75" customHeight="1" x14ac:dyDescent="0.25">
      <c r="A26" s="97" t="s">
        <v>391</v>
      </c>
      <c r="B26" s="394">
        <v>3100171.7</v>
      </c>
      <c r="C26" s="394">
        <v>4392498.63</v>
      </c>
      <c r="D26" s="394">
        <v>6571127.5300000003</v>
      </c>
      <c r="E26" s="394">
        <v>5340013.6100000003</v>
      </c>
      <c r="F26" s="394">
        <v>6340315.4900000002</v>
      </c>
      <c r="G26" s="394">
        <v>5897904.5700000003</v>
      </c>
      <c r="H26" s="394">
        <v>5466286.3499999996</v>
      </c>
      <c r="I26" s="394">
        <v>6282191.4500000002</v>
      </c>
      <c r="J26" s="394">
        <v>5980632.25</v>
      </c>
      <c r="K26" s="394">
        <v>5815520.8399999999</v>
      </c>
      <c r="L26" s="394">
        <v>6024717.8899999997</v>
      </c>
      <c r="M26" s="394">
        <v>6122490.0999999996</v>
      </c>
      <c r="N26" s="184">
        <f t="shared" si="4"/>
        <v>67333870.409999996</v>
      </c>
      <c r="O26" s="184">
        <v>71141000</v>
      </c>
      <c r="P26" s="378"/>
      <c r="Q26" s="364"/>
      <c r="R26" s="378"/>
      <c r="S26" s="378"/>
    </row>
    <row r="27" spans="1:19" ht="12.75" customHeight="1" x14ac:dyDescent="0.25">
      <c r="A27" s="97" t="s">
        <v>214</v>
      </c>
      <c r="B27" s="388">
        <f t="shared" ref="B27:O27" si="5">SUM(B28:B35)</f>
        <v>0</v>
      </c>
      <c r="C27" s="388">
        <f t="shared" si="5"/>
        <v>0</v>
      </c>
      <c r="D27" s="388">
        <f t="shared" si="5"/>
        <v>0</v>
      </c>
      <c r="E27" s="388">
        <f t="shared" si="5"/>
        <v>0</v>
      </c>
      <c r="F27" s="388">
        <f t="shared" si="5"/>
        <v>0</v>
      </c>
      <c r="G27" s="388">
        <f t="shared" si="5"/>
        <v>0</v>
      </c>
      <c r="H27" s="388">
        <f t="shared" si="5"/>
        <v>0</v>
      </c>
      <c r="I27" s="388">
        <f t="shared" si="5"/>
        <v>0</v>
      </c>
      <c r="J27" s="388">
        <f t="shared" si="5"/>
        <v>0</v>
      </c>
      <c r="K27" s="388">
        <f t="shared" si="5"/>
        <v>0</v>
      </c>
      <c r="L27" s="388">
        <f t="shared" si="5"/>
        <v>0</v>
      </c>
      <c r="M27" s="388">
        <f t="shared" si="5"/>
        <v>0</v>
      </c>
      <c r="N27" s="389">
        <f t="shared" si="5"/>
        <v>0</v>
      </c>
      <c r="O27" s="389">
        <f t="shared" si="5"/>
        <v>0</v>
      </c>
      <c r="P27" s="378"/>
      <c r="Q27" s="364"/>
      <c r="R27" s="378"/>
      <c r="S27" s="378"/>
    </row>
    <row r="28" spans="1:19" ht="12.75" customHeight="1" x14ac:dyDescent="0.25">
      <c r="A28" s="99" t="s">
        <v>392</v>
      </c>
      <c r="B28" s="390">
        <v>0</v>
      </c>
      <c r="C28" s="390">
        <v>0</v>
      </c>
      <c r="D28" s="390">
        <v>0</v>
      </c>
      <c r="E28" s="390">
        <v>0</v>
      </c>
      <c r="F28" s="390">
        <v>0</v>
      </c>
      <c r="G28" s="390">
        <v>0</v>
      </c>
      <c r="H28" s="390">
        <v>0</v>
      </c>
      <c r="I28" s="390">
        <v>0</v>
      </c>
      <c r="J28" s="390">
        <v>0</v>
      </c>
      <c r="K28" s="390">
        <v>0</v>
      </c>
      <c r="L28" s="390">
        <v>0</v>
      </c>
      <c r="M28" s="390">
        <v>0</v>
      </c>
      <c r="N28" s="391">
        <f t="shared" ref="N28:N36" si="6">SUM(B28:M28)</f>
        <v>0</v>
      </c>
      <c r="O28" s="391">
        <v>0</v>
      </c>
      <c r="P28" s="378"/>
      <c r="Q28" s="364"/>
      <c r="R28" s="378"/>
      <c r="S28" s="378"/>
    </row>
    <row r="29" spans="1:19" ht="12.75" customHeight="1" x14ac:dyDescent="0.25">
      <c r="A29" s="99" t="s">
        <v>393</v>
      </c>
      <c r="B29" s="390">
        <v>0</v>
      </c>
      <c r="C29" s="390">
        <v>0</v>
      </c>
      <c r="D29" s="390">
        <v>0</v>
      </c>
      <c r="E29" s="390">
        <v>0</v>
      </c>
      <c r="F29" s="390">
        <v>0</v>
      </c>
      <c r="G29" s="390">
        <v>0</v>
      </c>
      <c r="H29" s="390">
        <v>0</v>
      </c>
      <c r="I29" s="390">
        <v>0</v>
      </c>
      <c r="J29" s="390">
        <v>0</v>
      </c>
      <c r="K29" s="390">
        <v>0</v>
      </c>
      <c r="L29" s="390">
        <v>0</v>
      </c>
      <c r="M29" s="390">
        <v>0</v>
      </c>
      <c r="N29" s="391">
        <f t="shared" si="6"/>
        <v>0</v>
      </c>
      <c r="O29" s="391">
        <v>0</v>
      </c>
      <c r="P29" s="378"/>
      <c r="Q29" s="364"/>
      <c r="R29" s="378"/>
      <c r="S29" s="378"/>
    </row>
    <row r="30" spans="1:19" ht="12.75" customHeight="1" x14ac:dyDescent="0.25">
      <c r="A30" s="99" t="s">
        <v>394</v>
      </c>
      <c r="B30" s="390">
        <v>0</v>
      </c>
      <c r="C30" s="390">
        <v>0</v>
      </c>
      <c r="D30" s="390">
        <v>0</v>
      </c>
      <c r="E30" s="390">
        <v>0</v>
      </c>
      <c r="F30" s="390">
        <v>0</v>
      </c>
      <c r="G30" s="390">
        <v>0</v>
      </c>
      <c r="H30" s="390">
        <v>0</v>
      </c>
      <c r="I30" s="390">
        <v>0</v>
      </c>
      <c r="J30" s="390">
        <v>0</v>
      </c>
      <c r="K30" s="390">
        <v>0</v>
      </c>
      <c r="L30" s="390">
        <v>0</v>
      </c>
      <c r="M30" s="390">
        <v>0</v>
      </c>
      <c r="N30" s="391">
        <f t="shared" si="6"/>
        <v>0</v>
      </c>
      <c r="O30" s="391">
        <v>0</v>
      </c>
      <c r="P30" s="378"/>
      <c r="Q30" s="364"/>
      <c r="R30" s="378"/>
      <c r="S30" s="378"/>
    </row>
    <row r="31" spans="1:19" ht="12.75" customHeight="1" x14ac:dyDescent="0.25">
      <c r="A31" s="99" t="s">
        <v>395</v>
      </c>
      <c r="B31" s="390">
        <v>0</v>
      </c>
      <c r="C31" s="390">
        <v>0</v>
      </c>
      <c r="D31" s="390">
        <v>0</v>
      </c>
      <c r="E31" s="390">
        <v>0</v>
      </c>
      <c r="F31" s="390">
        <v>0</v>
      </c>
      <c r="G31" s="390">
        <v>0</v>
      </c>
      <c r="H31" s="390">
        <v>0</v>
      </c>
      <c r="I31" s="390">
        <v>0</v>
      </c>
      <c r="J31" s="390">
        <v>0</v>
      </c>
      <c r="K31" s="390">
        <v>0</v>
      </c>
      <c r="L31" s="390">
        <v>0</v>
      </c>
      <c r="M31" s="390">
        <v>0</v>
      </c>
      <c r="N31" s="391">
        <f t="shared" si="6"/>
        <v>0</v>
      </c>
      <c r="O31" s="391">
        <v>0</v>
      </c>
      <c r="P31" s="378"/>
      <c r="Q31" s="364"/>
      <c r="R31" s="378"/>
      <c r="S31" s="378"/>
    </row>
    <row r="32" spans="1:19" ht="12.75" customHeight="1" x14ac:dyDescent="0.25">
      <c r="A32" s="99" t="s">
        <v>396</v>
      </c>
      <c r="B32" s="390">
        <v>0</v>
      </c>
      <c r="C32" s="390">
        <v>0</v>
      </c>
      <c r="D32" s="390">
        <v>0</v>
      </c>
      <c r="E32" s="390">
        <v>0</v>
      </c>
      <c r="F32" s="390">
        <v>0</v>
      </c>
      <c r="G32" s="390">
        <v>0</v>
      </c>
      <c r="H32" s="390">
        <v>0</v>
      </c>
      <c r="I32" s="390">
        <v>0</v>
      </c>
      <c r="J32" s="390">
        <v>0</v>
      </c>
      <c r="K32" s="390">
        <v>0</v>
      </c>
      <c r="L32" s="390">
        <v>0</v>
      </c>
      <c r="M32" s="390">
        <v>0</v>
      </c>
      <c r="N32" s="391">
        <f t="shared" si="6"/>
        <v>0</v>
      </c>
      <c r="O32" s="391">
        <v>0</v>
      </c>
      <c r="P32" s="378"/>
      <c r="Q32" s="364"/>
      <c r="R32" s="378"/>
      <c r="S32" s="378"/>
    </row>
    <row r="33" spans="1:19" ht="12.75" customHeight="1" x14ac:dyDescent="0.25">
      <c r="A33" s="99" t="s">
        <v>397</v>
      </c>
      <c r="B33" s="390">
        <v>0</v>
      </c>
      <c r="C33" s="390">
        <v>0</v>
      </c>
      <c r="D33" s="390">
        <v>0</v>
      </c>
      <c r="E33" s="390">
        <v>0</v>
      </c>
      <c r="F33" s="390">
        <v>0</v>
      </c>
      <c r="G33" s="390">
        <v>0</v>
      </c>
      <c r="H33" s="390">
        <v>0</v>
      </c>
      <c r="I33" s="390">
        <v>0</v>
      </c>
      <c r="J33" s="390">
        <v>0</v>
      </c>
      <c r="K33" s="390">
        <v>0</v>
      </c>
      <c r="L33" s="390">
        <v>0</v>
      </c>
      <c r="M33" s="390">
        <v>0</v>
      </c>
      <c r="N33" s="391">
        <f t="shared" si="6"/>
        <v>0</v>
      </c>
      <c r="O33" s="391">
        <v>0</v>
      </c>
      <c r="P33" s="378"/>
      <c r="Q33" s="364"/>
      <c r="R33" s="378"/>
      <c r="S33" s="378"/>
    </row>
    <row r="34" spans="1:19" ht="12.75" customHeight="1" x14ac:dyDescent="0.25">
      <c r="A34" s="99" t="s">
        <v>398</v>
      </c>
      <c r="B34" s="390">
        <v>0</v>
      </c>
      <c r="C34" s="390">
        <v>0</v>
      </c>
      <c r="D34" s="390">
        <v>0</v>
      </c>
      <c r="E34" s="390">
        <v>0</v>
      </c>
      <c r="F34" s="390">
        <v>0</v>
      </c>
      <c r="G34" s="390">
        <v>0</v>
      </c>
      <c r="H34" s="390">
        <v>0</v>
      </c>
      <c r="I34" s="390">
        <v>0</v>
      </c>
      <c r="J34" s="390">
        <v>0</v>
      </c>
      <c r="K34" s="390">
        <v>0</v>
      </c>
      <c r="L34" s="390">
        <v>0</v>
      </c>
      <c r="M34" s="390">
        <v>0</v>
      </c>
      <c r="N34" s="391">
        <f t="shared" si="6"/>
        <v>0</v>
      </c>
      <c r="O34" s="391">
        <v>0</v>
      </c>
      <c r="P34" s="378"/>
      <c r="Q34" s="364"/>
      <c r="R34" s="378"/>
      <c r="S34" s="378"/>
    </row>
    <row r="35" spans="1:19" ht="12.75" customHeight="1" x14ac:dyDescent="0.25">
      <c r="A35" s="99" t="s">
        <v>399</v>
      </c>
      <c r="B35" s="390">
        <v>0</v>
      </c>
      <c r="C35" s="390">
        <v>0</v>
      </c>
      <c r="D35" s="390">
        <v>0</v>
      </c>
      <c r="E35" s="390">
        <v>0</v>
      </c>
      <c r="F35" s="390">
        <v>0</v>
      </c>
      <c r="G35" s="390">
        <v>0</v>
      </c>
      <c r="H35" s="390">
        <v>0</v>
      </c>
      <c r="I35" s="390">
        <v>0</v>
      </c>
      <c r="J35" s="390">
        <v>0</v>
      </c>
      <c r="K35" s="390">
        <v>0</v>
      </c>
      <c r="L35" s="390">
        <v>0</v>
      </c>
      <c r="M35" s="390">
        <v>0</v>
      </c>
      <c r="N35" s="391">
        <f t="shared" si="6"/>
        <v>0</v>
      </c>
      <c r="O35" s="391">
        <v>0</v>
      </c>
      <c r="P35" s="378"/>
      <c r="Q35" s="364"/>
      <c r="R35" s="378"/>
      <c r="S35" s="378"/>
    </row>
    <row r="36" spans="1:19" ht="12.75" customHeight="1" x14ac:dyDescent="0.25">
      <c r="A36" s="97" t="s">
        <v>400</v>
      </c>
      <c r="B36" s="394">
        <v>1489626.72</v>
      </c>
      <c r="C36" s="394">
        <v>490534.21</v>
      </c>
      <c r="D36" s="394">
        <v>464374.43</v>
      </c>
      <c r="E36" s="394">
        <v>344491.71</v>
      </c>
      <c r="F36" s="394">
        <v>306720.57</v>
      </c>
      <c r="G36" s="394">
        <v>279845.28999999998</v>
      </c>
      <c r="H36" s="394">
        <v>301241.08</v>
      </c>
      <c r="I36" s="394">
        <v>273500.01</v>
      </c>
      <c r="J36" s="394">
        <v>309046.2</v>
      </c>
      <c r="K36" s="394">
        <v>263184.56</v>
      </c>
      <c r="L36" s="394">
        <v>202871.02</v>
      </c>
      <c r="M36" s="394">
        <v>290581.55</v>
      </c>
      <c r="N36" s="184">
        <f t="shared" si="6"/>
        <v>5016017.3499999987</v>
      </c>
      <c r="O36" s="184">
        <v>4060000</v>
      </c>
      <c r="P36" s="378"/>
      <c r="Q36" s="364"/>
      <c r="R36" s="378"/>
      <c r="S36" s="378"/>
    </row>
    <row r="37" spans="1:19" ht="12.75" customHeight="1" x14ac:dyDescent="0.25">
      <c r="A37" s="97" t="s">
        <v>401</v>
      </c>
      <c r="B37" s="388">
        <f t="shared" ref="B37:O37" si="7">B38+B39+B40+B41</f>
        <v>0</v>
      </c>
      <c r="C37" s="388">
        <f t="shared" si="7"/>
        <v>0</v>
      </c>
      <c r="D37" s="388">
        <f t="shared" si="7"/>
        <v>0</v>
      </c>
      <c r="E37" s="388">
        <f t="shared" si="7"/>
        <v>0</v>
      </c>
      <c r="F37" s="388">
        <f t="shared" si="7"/>
        <v>0</v>
      </c>
      <c r="G37" s="388">
        <f t="shared" si="7"/>
        <v>0</v>
      </c>
      <c r="H37" s="388">
        <f t="shared" si="7"/>
        <v>0</v>
      </c>
      <c r="I37" s="388">
        <f t="shared" si="7"/>
        <v>0</v>
      </c>
      <c r="J37" s="388">
        <f t="shared" si="7"/>
        <v>0</v>
      </c>
      <c r="K37" s="388">
        <f t="shared" si="7"/>
        <v>0</v>
      </c>
      <c r="L37" s="388">
        <f t="shared" si="7"/>
        <v>0</v>
      </c>
      <c r="M37" s="388">
        <f t="shared" si="7"/>
        <v>0</v>
      </c>
      <c r="N37" s="388">
        <f t="shared" si="7"/>
        <v>0</v>
      </c>
      <c r="O37" s="388">
        <f t="shared" si="7"/>
        <v>0</v>
      </c>
      <c r="P37" s="378"/>
      <c r="Q37" s="364"/>
      <c r="R37" s="378"/>
      <c r="S37" s="378"/>
    </row>
    <row r="38" spans="1:19" ht="12.75" customHeight="1" x14ac:dyDescent="0.25">
      <c r="A38" s="99" t="s">
        <v>402</v>
      </c>
      <c r="B38" s="390">
        <v>0</v>
      </c>
      <c r="C38" s="390">
        <v>0</v>
      </c>
      <c r="D38" s="390">
        <v>0</v>
      </c>
      <c r="E38" s="390">
        <v>0</v>
      </c>
      <c r="F38" s="390">
        <v>0</v>
      </c>
      <c r="G38" s="390">
        <v>0</v>
      </c>
      <c r="H38" s="390">
        <v>0</v>
      </c>
      <c r="I38" s="390">
        <v>0</v>
      </c>
      <c r="J38" s="390">
        <v>0</v>
      </c>
      <c r="K38" s="390">
        <v>0</v>
      </c>
      <c r="L38" s="390">
        <v>0</v>
      </c>
      <c r="M38" s="390">
        <v>0</v>
      </c>
      <c r="N38" s="391">
        <f t="shared" ref="N38:N41" si="8">SUM(B38:M38)</f>
        <v>0</v>
      </c>
      <c r="O38" s="391">
        <v>0</v>
      </c>
      <c r="P38" s="378"/>
      <c r="Q38" s="364"/>
      <c r="R38" s="378"/>
      <c r="S38" s="378"/>
    </row>
    <row r="39" spans="1:19" ht="12.75" customHeight="1" x14ac:dyDescent="0.25">
      <c r="A39" s="99" t="s">
        <v>403</v>
      </c>
      <c r="B39" s="390">
        <v>0</v>
      </c>
      <c r="C39" s="390">
        <v>0</v>
      </c>
      <c r="D39" s="390">
        <v>0</v>
      </c>
      <c r="E39" s="390">
        <v>0</v>
      </c>
      <c r="F39" s="390">
        <v>0</v>
      </c>
      <c r="G39" s="390">
        <v>0</v>
      </c>
      <c r="H39" s="390">
        <v>0</v>
      </c>
      <c r="I39" s="390">
        <v>0</v>
      </c>
      <c r="J39" s="390">
        <v>0</v>
      </c>
      <c r="K39" s="390">
        <v>0</v>
      </c>
      <c r="L39" s="390">
        <v>0</v>
      </c>
      <c r="M39" s="390">
        <v>0</v>
      </c>
      <c r="N39" s="391">
        <f t="shared" si="8"/>
        <v>0</v>
      </c>
      <c r="O39" s="391">
        <v>0</v>
      </c>
      <c r="P39" s="378"/>
      <c r="Q39" s="364"/>
      <c r="R39" s="378"/>
      <c r="S39" s="378"/>
    </row>
    <row r="40" spans="1:19" ht="12.75" customHeight="1" x14ac:dyDescent="0.25">
      <c r="A40" s="99" t="s">
        <v>404</v>
      </c>
      <c r="B40" s="390">
        <v>0</v>
      </c>
      <c r="C40" s="390">
        <v>0</v>
      </c>
      <c r="D40" s="390">
        <v>0</v>
      </c>
      <c r="E40" s="390">
        <v>0</v>
      </c>
      <c r="F40" s="390">
        <v>0</v>
      </c>
      <c r="G40" s="390">
        <v>0</v>
      </c>
      <c r="H40" s="390">
        <v>0</v>
      </c>
      <c r="I40" s="390">
        <v>0</v>
      </c>
      <c r="J40" s="390">
        <v>0</v>
      </c>
      <c r="K40" s="390">
        <v>0</v>
      </c>
      <c r="L40" s="390">
        <v>0</v>
      </c>
      <c r="M40" s="390">
        <v>0</v>
      </c>
      <c r="N40" s="391">
        <f t="shared" si="8"/>
        <v>0</v>
      </c>
      <c r="O40" s="391">
        <v>0</v>
      </c>
      <c r="P40" s="378"/>
      <c r="Q40" s="364"/>
      <c r="R40" s="378"/>
      <c r="S40" s="378"/>
    </row>
    <row r="41" spans="1:19" ht="12.75" customHeight="1" x14ac:dyDescent="0.25">
      <c r="A41" s="99" t="s">
        <v>405</v>
      </c>
      <c r="B41" s="395">
        <v>0</v>
      </c>
      <c r="C41" s="395">
        <v>0</v>
      </c>
      <c r="D41" s="395">
        <v>0</v>
      </c>
      <c r="E41" s="395">
        <v>0</v>
      </c>
      <c r="F41" s="395">
        <v>0</v>
      </c>
      <c r="G41" s="395">
        <v>0</v>
      </c>
      <c r="H41" s="395">
        <v>0</v>
      </c>
      <c r="I41" s="395">
        <v>0</v>
      </c>
      <c r="J41" s="395">
        <v>0</v>
      </c>
      <c r="K41" s="395">
        <v>0</v>
      </c>
      <c r="L41" s="390">
        <v>0</v>
      </c>
      <c r="M41" s="390">
        <v>0</v>
      </c>
      <c r="N41" s="391">
        <f t="shared" si="8"/>
        <v>0</v>
      </c>
      <c r="O41" s="391">
        <v>0</v>
      </c>
      <c r="P41" s="378"/>
      <c r="Q41" s="364"/>
      <c r="R41" s="378"/>
      <c r="S41" s="378"/>
    </row>
    <row r="42" spans="1:19" ht="12.75" customHeight="1" x14ac:dyDescent="0.25">
      <c r="A42" s="171" t="s">
        <v>406</v>
      </c>
      <c r="B42" s="121">
        <f t="shared" ref="B42:O42" si="9">B15-B37</f>
        <v>4709981.79</v>
      </c>
      <c r="C42" s="121">
        <f t="shared" si="9"/>
        <v>4981153.7299999995</v>
      </c>
      <c r="D42" s="121">
        <f t="shared" si="9"/>
        <v>7148302.2000000002</v>
      </c>
      <c r="E42" s="121">
        <f t="shared" si="9"/>
        <v>5814948.1900000004</v>
      </c>
      <c r="F42" s="121">
        <f t="shared" si="9"/>
        <v>6779084.9900000002</v>
      </c>
      <c r="G42" s="121">
        <f t="shared" si="9"/>
        <v>6342068.1600000001</v>
      </c>
      <c r="H42" s="121">
        <f t="shared" si="9"/>
        <v>5940972.8899999997</v>
      </c>
      <c r="I42" s="121">
        <f t="shared" si="9"/>
        <v>6759949.0899999999</v>
      </c>
      <c r="J42" s="121">
        <f t="shared" si="9"/>
        <v>6485052.3100000005</v>
      </c>
      <c r="K42" s="121">
        <f t="shared" si="9"/>
        <v>6267904.6399999997</v>
      </c>
      <c r="L42" s="121">
        <f t="shared" si="9"/>
        <v>6417579.1899999995</v>
      </c>
      <c r="M42" s="121">
        <f t="shared" si="9"/>
        <v>6792613.6199999992</v>
      </c>
      <c r="N42" s="184">
        <f t="shared" si="9"/>
        <v>74439610.799999997</v>
      </c>
      <c r="O42" s="184">
        <f t="shared" si="9"/>
        <v>75692000</v>
      </c>
      <c r="P42" s="378"/>
      <c r="Q42" s="364"/>
      <c r="R42" s="378"/>
      <c r="S42" s="378"/>
    </row>
    <row r="43" spans="1:19" ht="12.75" customHeight="1" x14ac:dyDescent="0.25">
      <c r="A43" s="396" t="s">
        <v>407</v>
      </c>
      <c r="B43" s="397">
        <v>0</v>
      </c>
      <c r="C43" s="397">
        <v>0</v>
      </c>
      <c r="D43" s="397">
        <v>0</v>
      </c>
      <c r="E43" s="397">
        <v>0</v>
      </c>
      <c r="F43" s="397">
        <v>0</v>
      </c>
      <c r="G43" s="397">
        <v>0</v>
      </c>
      <c r="H43" s="397">
        <v>0</v>
      </c>
      <c r="I43" s="397">
        <v>0</v>
      </c>
      <c r="J43" s="397">
        <v>0</v>
      </c>
      <c r="K43" s="397">
        <v>0</v>
      </c>
      <c r="L43" s="397">
        <v>0</v>
      </c>
      <c r="M43" s="397">
        <v>0</v>
      </c>
      <c r="N43" s="393">
        <f t="shared" ref="N43:N46" si="10">SUM(B43:M43)</f>
        <v>0</v>
      </c>
      <c r="O43" s="393">
        <v>0</v>
      </c>
      <c r="P43" s="378"/>
      <c r="Q43" s="364"/>
      <c r="R43" s="378"/>
      <c r="S43" s="378"/>
    </row>
    <row r="44" spans="1:19" ht="12.75" customHeight="1" x14ac:dyDescent="0.25">
      <c r="A44" s="398" t="s">
        <v>408</v>
      </c>
      <c r="B44" s="121">
        <f t="shared" ref="B44:M44" si="11">B42-B43</f>
        <v>4709981.79</v>
      </c>
      <c r="C44" s="121">
        <f t="shared" si="11"/>
        <v>4981153.7299999995</v>
      </c>
      <c r="D44" s="121">
        <f t="shared" si="11"/>
        <v>7148302.2000000002</v>
      </c>
      <c r="E44" s="121">
        <f t="shared" si="11"/>
        <v>5814948.1900000004</v>
      </c>
      <c r="F44" s="121">
        <f t="shared" si="11"/>
        <v>6779084.9900000002</v>
      </c>
      <c r="G44" s="121">
        <f t="shared" si="11"/>
        <v>6342068.1600000001</v>
      </c>
      <c r="H44" s="121">
        <f t="shared" si="11"/>
        <v>5940972.8899999997</v>
      </c>
      <c r="I44" s="121">
        <f t="shared" si="11"/>
        <v>6759949.0899999999</v>
      </c>
      <c r="J44" s="121">
        <f t="shared" si="11"/>
        <v>6485052.3100000005</v>
      </c>
      <c r="K44" s="121">
        <f t="shared" si="11"/>
        <v>6267904.6399999997</v>
      </c>
      <c r="L44" s="121">
        <f t="shared" si="11"/>
        <v>6417579.1899999995</v>
      </c>
      <c r="M44" s="121">
        <f t="shared" si="11"/>
        <v>6792613.6199999992</v>
      </c>
      <c r="N44" s="184">
        <f t="shared" si="10"/>
        <v>74439610.800000012</v>
      </c>
      <c r="O44" s="121">
        <f>O42-O43</f>
        <v>75692000</v>
      </c>
      <c r="P44" s="378"/>
      <c r="Q44" s="364"/>
      <c r="R44" s="378"/>
      <c r="S44" s="378"/>
    </row>
    <row r="45" spans="1:19" ht="12.75" customHeight="1" x14ac:dyDescent="0.25">
      <c r="A45" s="396" t="s">
        <v>409</v>
      </c>
      <c r="B45" s="397">
        <v>0</v>
      </c>
      <c r="C45" s="397">
        <v>0</v>
      </c>
      <c r="D45" s="397">
        <v>0</v>
      </c>
      <c r="E45" s="397">
        <v>0</v>
      </c>
      <c r="F45" s="397">
        <v>0</v>
      </c>
      <c r="G45" s="397">
        <v>0</v>
      </c>
      <c r="H45" s="397">
        <v>0</v>
      </c>
      <c r="I45" s="397">
        <v>0</v>
      </c>
      <c r="J45" s="397">
        <v>0</v>
      </c>
      <c r="K45" s="397">
        <v>0</v>
      </c>
      <c r="L45" s="397">
        <v>0</v>
      </c>
      <c r="M45" s="397">
        <v>0</v>
      </c>
      <c r="N45" s="393">
        <f t="shared" si="10"/>
        <v>0</v>
      </c>
      <c r="O45" s="393">
        <v>0</v>
      </c>
      <c r="P45" s="378"/>
      <c r="Q45" s="364"/>
      <c r="R45" s="378"/>
      <c r="S45" s="378"/>
    </row>
    <row r="46" spans="1:19" ht="12.75" customHeight="1" x14ac:dyDescent="0.25">
      <c r="A46" s="398" t="s">
        <v>410</v>
      </c>
      <c r="B46" s="121">
        <f t="shared" ref="B46:M46" si="12">B44-B45</f>
        <v>4709981.79</v>
      </c>
      <c r="C46" s="121">
        <f t="shared" si="12"/>
        <v>4981153.7299999995</v>
      </c>
      <c r="D46" s="121">
        <f t="shared" si="12"/>
        <v>7148302.2000000002</v>
      </c>
      <c r="E46" s="121">
        <f t="shared" si="12"/>
        <v>5814948.1900000004</v>
      </c>
      <c r="F46" s="121">
        <f t="shared" si="12"/>
        <v>6779084.9900000002</v>
      </c>
      <c r="G46" s="121">
        <f t="shared" si="12"/>
        <v>6342068.1600000001</v>
      </c>
      <c r="H46" s="121">
        <f t="shared" si="12"/>
        <v>5940972.8899999997</v>
      </c>
      <c r="I46" s="121">
        <f t="shared" si="12"/>
        <v>6759949.0899999999</v>
      </c>
      <c r="J46" s="121">
        <f t="shared" si="12"/>
        <v>6485052.3100000005</v>
      </c>
      <c r="K46" s="121">
        <f t="shared" si="12"/>
        <v>6267904.6399999997</v>
      </c>
      <c r="L46" s="121">
        <f t="shared" si="12"/>
        <v>6417579.1899999995</v>
      </c>
      <c r="M46" s="121">
        <f t="shared" si="12"/>
        <v>6792613.6199999992</v>
      </c>
      <c r="N46" s="184">
        <f t="shared" si="10"/>
        <v>74439610.800000012</v>
      </c>
      <c r="O46" s="121">
        <f>O44-O45</f>
        <v>75692000</v>
      </c>
      <c r="P46" s="378"/>
      <c r="Q46" s="364"/>
      <c r="R46" s="378"/>
      <c r="S46" s="378"/>
    </row>
    <row r="47" spans="1:19" ht="12.75" customHeight="1" x14ac:dyDescent="0.25">
      <c r="A47" s="399"/>
      <c r="B47" s="364"/>
      <c r="C47" s="364"/>
      <c r="D47" s="364"/>
      <c r="E47" s="364"/>
      <c r="F47" s="364"/>
      <c r="G47" s="364"/>
      <c r="H47" s="364"/>
      <c r="I47" s="364"/>
      <c r="J47" s="364"/>
      <c r="K47" s="364"/>
      <c r="L47" s="364"/>
      <c r="M47" s="364"/>
      <c r="N47" s="378"/>
      <c r="O47" s="378"/>
      <c r="P47" s="378"/>
      <c r="Q47" s="364"/>
      <c r="R47" s="378"/>
      <c r="S47" s="378"/>
    </row>
    <row r="48" spans="1:19" ht="12.75" customHeight="1" x14ac:dyDescent="0.25">
      <c r="B48" s="364"/>
      <c r="C48" s="364"/>
      <c r="D48" s="364"/>
      <c r="E48" s="364"/>
      <c r="F48" s="364"/>
      <c r="G48" s="364"/>
      <c r="H48" s="364"/>
      <c r="I48" s="364"/>
      <c r="J48" s="364"/>
      <c r="K48" s="364"/>
      <c r="L48" s="364"/>
      <c r="M48" s="364"/>
      <c r="N48" s="364"/>
      <c r="O48" s="364"/>
      <c r="Q48" s="364"/>
    </row>
    <row r="49" spans="1:26" ht="12.75" customHeight="1" x14ac:dyDescent="0.25">
      <c r="Q49" s="364"/>
    </row>
    <row r="50" spans="1:26" ht="12.75" customHeight="1" x14ac:dyDescent="0.25">
      <c r="A50" s="400" t="s">
        <v>91</v>
      </c>
      <c r="B50" s="401"/>
      <c r="C50" s="401"/>
      <c r="D50" s="401"/>
      <c r="E50" s="401"/>
      <c r="F50" s="401"/>
      <c r="G50" s="402" t="s">
        <v>92</v>
      </c>
      <c r="H50" s="55"/>
      <c r="I50" s="55"/>
      <c r="J50" s="55"/>
      <c r="K50" s="55"/>
      <c r="L50" s="55"/>
      <c r="M50" s="55"/>
      <c r="N50" s="55"/>
      <c r="O50" s="55"/>
      <c r="Q50" s="364"/>
    </row>
    <row r="51" spans="1:26" ht="12.75" customHeight="1" x14ac:dyDescent="0.25">
      <c r="A51" s="400" t="s">
        <v>93</v>
      </c>
      <c r="B51" s="401"/>
      <c r="C51" s="401"/>
      <c r="D51" s="401"/>
      <c r="E51" s="401"/>
      <c r="F51" s="401"/>
      <c r="G51" s="402" t="s">
        <v>94</v>
      </c>
      <c r="H51" s="55"/>
      <c r="I51" s="55"/>
      <c r="J51" s="55"/>
      <c r="K51" s="55"/>
      <c r="L51" s="55"/>
      <c r="M51" s="55"/>
      <c r="N51" s="55"/>
      <c r="O51" s="55"/>
      <c r="Q51" s="364"/>
    </row>
    <row r="52" spans="1:26" ht="15.75" customHeight="1" x14ac:dyDescent="0.25">
      <c r="A52" s="400" t="s">
        <v>95</v>
      </c>
      <c r="B52" s="401"/>
      <c r="C52" s="401"/>
      <c r="D52" s="401"/>
      <c r="E52" s="401"/>
      <c r="F52" s="401"/>
      <c r="G52" s="402" t="s">
        <v>95</v>
      </c>
      <c r="H52" s="55"/>
      <c r="I52" s="55"/>
      <c r="J52" s="55"/>
      <c r="K52" s="55"/>
      <c r="L52" s="55"/>
      <c r="M52" s="55"/>
      <c r="N52" s="55"/>
      <c r="O52" s="55"/>
      <c r="Q52" s="364"/>
    </row>
    <row r="53" spans="1:26" ht="12.75" customHeight="1" x14ac:dyDescent="0.3">
      <c r="A53" s="400" t="s">
        <v>96</v>
      </c>
      <c r="B53" s="111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Q53" s="364"/>
    </row>
    <row r="54" spans="1:26" ht="12.75" customHeight="1" x14ac:dyDescent="0.3">
      <c r="A54" s="400"/>
      <c r="B54" s="111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Q54" s="364"/>
    </row>
    <row r="55" spans="1:26" ht="12.75" customHeight="1" x14ac:dyDescent="0.3">
      <c r="A55" s="400"/>
      <c r="B55" s="111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103"/>
      <c r="R55" s="72"/>
      <c r="S55" s="72"/>
      <c r="T55" s="72"/>
      <c r="U55" s="72"/>
      <c r="V55" s="72"/>
      <c r="W55" s="72"/>
      <c r="X55" s="72"/>
      <c r="Y55" s="72"/>
      <c r="Z55" s="72"/>
    </row>
    <row r="56" spans="1:26" ht="12.75" customHeight="1" x14ac:dyDescent="0.3">
      <c r="A56" s="400" t="s">
        <v>97</v>
      </c>
      <c r="B56" s="150"/>
      <c r="C56" s="150"/>
      <c r="D56" s="150"/>
      <c r="E56" s="150"/>
      <c r="F56" s="150"/>
      <c r="G56" s="149" t="s">
        <v>98</v>
      </c>
      <c r="H56" s="55"/>
      <c r="I56" s="55"/>
      <c r="J56" s="55"/>
      <c r="K56" s="55"/>
      <c r="L56" s="55"/>
      <c r="M56" s="55"/>
      <c r="N56" s="55"/>
      <c r="O56" s="55"/>
      <c r="P56" s="72"/>
      <c r="Q56" s="103"/>
      <c r="R56" s="72"/>
      <c r="S56" s="72"/>
      <c r="T56" s="72"/>
      <c r="U56" s="72"/>
      <c r="V56" s="72"/>
      <c r="W56" s="72"/>
      <c r="X56" s="72"/>
      <c r="Y56" s="72"/>
      <c r="Z56" s="72"/>
    </row>
    <row r="57" spans="1:26" ht="12.75" customHeight="1" x14ac:dyDescent="0.25">
      <c r="A57" s="400" t="s">
        <v>99</v>
      </c>
      <c r="B57" s="150"/>
      <c r="C57" s="150"/>
      <c r="D57" s="150"/>
      <c r="E57" s="150"/>
      <c r="F57" s="150"/>
      <c r="G57" s="149" t="s">
        <v>100</v>
      </c>
      <c r="H57" s="55"/>
      <c r="I57" s="55"/>
      <c r="J57" s="55"/>
      <c r="K57" s="55"/>
      <c r="L57" s="55"/>
      <c r="M57" s="55"/>
      <c r="N57" s="55"/>
      <c r="O57" s="55"/>
      <c r="Q57" s="364"/>
    </row>
    <row r="58" spans="1:26" ht="12.75" customHeight="1" x14ac:dyDescent="0.25">
      <c r="Q58" s="364"/>
    </row>
    <row r="59" spans="1:26" ht="12.75" customHeight="1" x14ac:dyDescent="0.25">
      <c r="Q59" s="364"/>
    </row>
    <row r="60" spans="1:26" ht="12.75" customHeight="1" x14ac:dyDescent="0.25">
      <c r="Q60" s="364"/>
    </row>
    <row r="61" spans="1:26" ht="12.75" customHeight="1" x14ac:dyDescent="0.25">
      <c r="Q61" s="364"/>
    </row>
    <row r="62" spans="1:26" ht="12.75" customHeight="1" x14ac:dyDescent="0.25">
      <c r="Q62" s="364"/>
    </row>
    <row r="63" spans="1:26" ht="12.75" customHeight="1" x14ac:dyDescent="0.25">
      <c r="Q63" s="364"/>
    </row>
    <row r="64" spans="1:26" ht="12.75" customHeight="1" x14ac:dyDescent="0.25">
      <c r="Q64" s="364"/>
    </row>
    <row r="65" spans="17:17" ht="12.75" customHeight="1" x14ac:dyDescent="0.25">
      <c r="Q65" s="364"/>
    </row>
    <row r="66" spans="17:17" ht="12.75" customHeight="1" x14ac:dyDescent="0.25">
      <c r="Q66" s="364"/>
    </row>
    <row r="67" spans="17:17" ht="12.75" customHeight="1" x14ac:dyDescent="0.25">
      <c r="Q67" s="364"/>
    </row>
    <row r="68" spans="17:17" ht="12.75" customHeight="1" x14ac:dyDescent="0.25">
      <c r="Q68" s="364"/>
    </row>
    <row r="69" spans="17:17" ht="12.75" customHeight="1" x14ac:dyDescent="0.25">
      <c r="Q69" s="364"/>
    </row>
    <row r="70" spans="17:17" ht="12.75" customHeight="1" x14ac:dyDescent="0.25">
      <c r="Q70" s="364"/>
    </row>
    <row r="71" spans="17:17" ht="12.75" customHeight="1" x14ac:dyDescent="0.25">
      <c r="Q71" s="364"/>
    </row>
    <row r="72" spans="17:17" ht="12.75" customHeight="1" x14ac:dyDescent="0.25">
      <c r="Q72" s="364"/>
    </row>
    <row r="73" spans="17:17" ht="12.75" customHeight="1" x14ac:dyDescent="0.25">
      <c r="Q73" s="364"/>
    </row>
    <row r="74" spans="17:17" ht="12.75" customHeight="1" x14ac:dyDescent="0.25">
      <c r="Q74" s="364"/>
    </row>
    <row r="75" spans="17:17" ht="12.75" customHeight="1" x14ac:dyDescent="0.25">
      <c r="Q75" s="364"/>
    </row>
    <row r="76" spans="17:17" ht="12.75" customHeight="1" x14ac:dyDescent="0.25">
      <c r="Q76" s="364"/>
    </row>
    <row r="77" spans="17:17" ht="12.75" customHeight="1" x14ac:dyDescent="0.25">
      <c r="Q77" s="364"/>
    </row>
    <row r="78" spans="17:17" ht="12.75" customHeight="1" x14ac:dyDescent="0.25">
      <c r="Q78" s="364"/>
    </row>
    <row r="79" spans="17:17" ht="12.75" customHeight="1" x14ac:dyDescent="0.25">
      <c r="Q79" s="364"/>
    </row>
    <row r="80" spans="17:17" ht="12.75" customHeight="1" x14ac:dyDescent="0.25">
      <c r="Q80" s="364"/>
    </row>
    <row r="81" spans="17:17" ht="12.75" customHeight="1" x14ac:dyDescent="0.25">
      <c r="Q81" s="364"/>
    </row>
    <row r="82" spans="17:17" ht="12.75" customHeight="1" x14ac:dyDescent="0.25">
      <c r="Q82" s="364"/>
    </row>
    <row r="83" spans="17:17" ht="12.75" customHeight="1" x14ac:dyDescent="0.25">
      <c r="Q83" s="364"/>
    </row>
    <row r="84" spans="17:17" ht="12.75" customHeight="1" x14ac:dyDescent="0.25">
      <c r="Q84" s="364"/>
    </row>
    <row r="85" spans="17:17" ht="12.75" customHeight="1" x14ac:dyDescent="0.25">
      <c r="Q85" s="364"/>
    </row>
    <row r="86" spans="17:17" ht="12.75" customHeight="1" x14ac:dyDescent="0.25">
      <c r="Q86" s="364"/>
    </row>
    <row r="87" spans="17:17" ht="12.75" customHeight="1" x14ac:dyDescent="0.25">
      <c r="Q87" s="364"/>
    </row>
    <row r="88" spans="17:17" ht="12.75" customHeight="1" x14ac:dyDescent="0.25">
      <c r="Q88" s="364"/>
    </row>
    <row r="89" spans="17:17" ht="12.75" customHeight="1" x14ac:dyDescent="0.25">
      <c r="Q89" s="364"/>
    </row>
    <row r="90" spans="17:17" ht="12.75" customHeight="1" x14ac:dyDescent="0.25">
      <c r="Q90" s="364"/>
    </row>
    <row r="91" spans="17:17" ht="12.75" customHeight="1" x14ac:dyDescent="0.25">
      <c r="Q91" s="364"/>
    </row>
    <row r="92" spans="17:17" ht="12.75" customHeight="1" x14ac:dyDescent="0.25">
      <c r="Q92" s="364"/>
    </row>
    <row r="93" spans="17:17" ht="12.75" customHeight="1" x14ac:dyDescent="0.25">
      <c r="Q93" s="364"/>
    </row>
    <row r="94" spans="17:17" ht="12.75" customHeight="1" x14ac:dyDescent="0.25">
      <c r="Q94" s="364"/>
    </row>
    <row r="95" spans="17:17" ht="12.75" customHeight="1" x14ac:dyDescent="0.25">
      <c r="Q95" s="364"/>
    </row>
    <row r="96" spans="17:17" ht="12.75" customHeight="1" x14ac:dyDescent="0.25">
      <c r="Q96" s="364"/>
    </row>
    <row r="97" spans="17:17" ht="12.75" customHeight="1" x14ac:dyDescent="0.25">
      <c r="Q97" s="364"/>
    </row>
    <row r="98" spans="17:17" ht="12.75" customHeight="1" x14ac:dyDescent="0.25">
      <c r="Q98" s="364"/>
    </row>
    <row r="99" spans="17:17" ht="12.75" customHeight="1" x14ac:dyDescent="0.25">
      <c r="Q99" s="364"/>
    </row>
    <row r="100" spans="17:17" ht="12.75" customHeight="1" x14ac:dyDescent="0.25">
      <c r="Q100" s="364"/>
    </row>
    <row r="101" spans="17:17" ht="12.75" customHeight="1" x14ac:dyDescent="0.25">
      <c r="Q101" s="364"/>
    </row>
    <row r="102" spans="17:17" ht="12.75" customHeight="1" x14ac:dyDescent="0.25">
      <c r="Q102" s="364"/>
    </row>
    <row r="103" spans="17:17" ht="12.75" customHeight="1" x14ac:dyDescent="0.25">
      <c r="Q103" s="364"/>
    </row>
    <row r="104" spans="17:17" ht="12.75" customHeight="1" x14ac:dyDescent="0.25">
      <c r="Q104" s="364"/>
    </row>
    <row r="105" spans="17:17" ht="12.75" customHeight="1" x14ac:dyDescent="0.25">
      <c r="Q105" s="364"/>
    </row>
    <row r="106" spans="17:17" ht="12.75" customHeight="1" x14ac:dyDescent="0.25">
      <c r="Q106" s="364"/>
    </row>
    <row r="107" spans="17:17" ht="12.75" customHeight="1" x14ac:dyDescent="0.25">
      <c r="Q107" s="364"/>
    </row>
    <row r="108" spans="17:17" ht="12.75" customHeight="1" x14ac:dyDescent="0.25">
      <c r="Q108" s="364"/>
    </row>
    <row r="109" spans="17:17" ht="12.75" customHeight="1" x14ac:dyDescent="0.25">
      <c r="Q109" s="364"/>
    </row>
    <row r="110" spans="17:17" ht="12.75" customHeight="1" x14ac:dyDescent="0.25">
      <c r="Q110" s="364"/>
    </row>
    <row r="111" spans="17:17" ht="12.75" customHeight="1" x14ac:dyDescent="0.25">
      <c r="Q111" s="364"/>
    </row>
    <row r="112" spans="17:17" ht="12.75" customHeight="1" x14ac:dyDescent="0.25">
      <c r="Q112" s="364"/>
    </row>
    <row r="113" spans="17:17" ht="12.75" customHeight="1" x14ac:dyDescent="0.25">
      <c r="Q113" s="364"/>
    </row>
    <row r="114" spans="17:17" ht="12.75" customHeight="1" x14ac:dyDescent="0.25">
      <c r="Q114" s="364"/>
    </row>
    <row r="115" spans="17:17" ht="12.75" customHeight="1" x14ac:dyDescent="0.25">
      <c r="Q115" s="364"/>
    </row>
    <row r="116" spans="17:17" ht="12.75" customHeight="1" x14ac:dyDescent="0.25">
      <c r="Q116" s="364"/>
    </row>
    <row r="117" spans="17:17" ht="12.75" customHeight="1" x14ac:dyDescent="0.25">
      <c r="Q117" s="364"/>
    </row>
    <row r="118" spans="17:17" ht="12.75" customHeight="1" x14ac:dyDescent="0.25">
      <c r="Q118" s="364"/>
    </row>
    <row r="119" spans="17:17" ht="12.75" customHeight="1" x14ac:dyDescent="0.25">
      <c r="Q119" s="364"/>
    </row>
    <row r="120" spans="17:17" ht="12.75" customHeight="1" x14ac:dyDescent="0.25">
      <c r="Q120" s="364"/>
    </row>
    <row r="121" spans="17:17" ht="12.75" customHeight="1" x14ac:dyDescent="0.25">
      <c r="Q121" s="364"/>
    </row>
    <row r="122" spans="17:17" ht="12.75" customHeight="1" x14ac:dyDescent="0.25">
      <c r="Q122" s="364"/>
    </row>
    <row r="123" spans="17:17" ht="12.75" customHeight="1" x14ac:dyDescent="0.25">
      <c r="Q123" s="364"/>
    </row>
    <row r="124" spans="17:17" ht="12.75" customHeight="1" x14ac:dyDescent="0.25">
      <c r="Q124" s="364"/>
    </row>
    <row r="125" spans="17:17" ht="12.75" customHeight="1" x14ac:dyDescent="0.25">
      <c r="Q125" s="364"/>
    </row>
    <row r="126" spans="17:17" ht="12.75" customHeight="1" x14ac:dyDescent="0.25">
      <c r="Q126" s="364"/>
    </row>
    <row r="127" spans="17:17" ht="12.75" customHeight="1" x14ac:dyDescent="0.25">
      <c r="Q127" s="364"/>
    </row>
    <row r="128" spans="17:17" ht="12.75" customHeight="1" x14ac:dyDescent="0.25">
      <c r="Q128" s="364"/>
    </row>
    <row r="129" spans="17:17" ht="12.75" customHeight="1" x14ac:dyDescent="0.25">
      <c r="Q129" s="364"/>
    </row>
    <row r="130" spans="17:17" ht="12.75" customHeight="1" x14ac:dyDescent="0.25">
      <c r="Q130" s="364"/>
    </row>
    <row r="131" spans="17:17" ht="12.75" customHeight="1" x14ac:dyDescent="0.25">
      <c r="Q131" s="364"/>
    </row>
    <row r="132" spans="17:17" ht="12.75" customHeight="1" x14ac:dyDescent="0.25">
      <c r="Q132" s="364"/>
    </row>
    <row r="133" spans="17:17" ht="12.75" customHeight="1" x14ac:dyDescent="0.25">
      <c r="Q133" s="364"/>
    </row>
    <row r="134" spans="17:17" ht="12.75" customHeight="1" x14ac:dyDescent="0.25">
      <c r="Q134" s="364"/>
    </row>
    <row r="135" spans="17:17" ht="12.75" customHeight="1" x14ac:dyDescent="0.25">
      <c r="Q135" s="364"/>
    </row>
    <row r="136" spans="17:17" ht="12.75" customHeight="1" x14ac:dyDescent="0.25">
      <c r="Q136" s="364"/>
    </row>
    <row r="137" spans="17:17" ht="12.75" customHeight="1" x14ac:dyDescent="0.25">
      <c r="Q137" s="364"/>
    </row>
    <row r="138" spans="17:17" ht="12.75" customHeight="1" x14ac:dyDescent="0.25">
      <c r="Q138" s="364"/>
    </row>
    <row r="139" spans="17:17" ht="12.75" customHeight="1" x14ac:dyDescent="0.25">
      <c r="Q139" s="364"/>
    </row>
    <row r="140" spans="17:17" ht="12.75" customHeight="1" x14ac:dyDescent="0.25">
      <c r="Q140" s="364"/>
    </row>
    <row r="141" spans="17:17" ht="12.75" customHeight="1" x14ac:dyDescent="0.25">
      <c r="Q141" s="364"/>
    </row>
    <row r="142" spans="17:17" ht="12.75" customHeight="1" x14ac:dyDescent="0.25">
      <c r="Q142" s="364"/>
    </row>
    <row r="143" spans="17:17" ht="12.75" customHeight="1" x14ac:dyDescent="0.25">
      <c r="Q143" s="364"/>
    </row>
    <row r="144" spans="17:17" ht="12.75" customHeight="1" x14ac:dyDescent="0.25">
      <c r="Q144" s="364"/>
    </row>
    <row r="145" spans="17:17" ht="12.75" customHeight="1" x14ac:dyDescent="0.25">
      <c r="Q145" s="364"/>
    </row>
    <row r="146" spans="17:17" ht="12.75" customHeight="1" x14ac:dyDescent="0.25">
      <c r="Q146" s="364"/>
    </row>
    <row r="147" spans="17:17" ht="12.75" customHeight="1" x14ac:dyDescent="0.25">
      <c r="Q147" s="364"/>
    </row>
    <row r="148" spans="17:17" ht="12.75" customHeight="1" x14ac:dyDescent="0.25">
      <c r="Q148" s="364"/>
    </row>
    <row r="149" spans="17:17" ht="12.75" customHeight="1" x14ac:dyDescent="0.25">
      <c r="Q149" s="364"/>
    </row>
    <row r="150" spans="17:17" ht="12.75" customHeight="1" x14ac:dyDescent="0.25">
      <c r="Q150" s="364"/>
    </row>
    <row r="151" spans="17:17" ht="12.75" customHeight="1" x14ac:dyDescent="0.25">
      <c r="Q151" s="364"/>
    </row>
    <row r="152" spans="17:17" ht="12.75" customHeight="1" x14ac:dyDescent="0.25">
      <c r="Q152" s="364"/>
    </row>
    <row r="153" spans="17:17" ht="12.75" customHeight="1" x14ac:dyDescent="0.25">
      <c r="Q153" s="364"/>
    </row>
    <row r="154" spans="17:17" ht="12.75" customHeight="1" x14ac:dyDescent="0.25">
      <c r="Q154" s="364"/>
    </row>
    <row r="155" spans="17:17" ht="12.75" customHeight="1" x14ac:dyDescent="0.25">
      <c r="Q155" s="364"/>
    </row>
    <row r="156" spans="17:17" ht="12.75" customHeight="1" x14ac:dyDescent="0.25">
      <c r="Q156" s="364"/>
    </row>
    <row r="157" spans="17:17" ht="12.75" customHeight="1" x14ac:dyDescent="0.25">
      <c r="Q157" s="364"/>
    </row>
    <row r="158" spans="17:17" ht="12.75" customHeight="1" x14ac:dyDescent="0.25">
      <c r="Q158" s="364"/>
    </row>
    <row r="159" spans="17:17" ht="12.75" customHeight="1" x14ac:dyDescent="0.25">
      <c r="Q159" s="364"/>
    </row>
    <row r="160" spans="17:17" ht="12.75" customHeight="1" x14ac:dyDescent="0.25">
      <c r="Q160" s="364"/>
    </row>
    <row r="161" spans="17:17" ht="12.75" customHeight="1" x14ac:dyDescent="0.25">
      <c r="Q161" s="364"/>
    </row>
    <row r="162" spans="17:17" ht="12.75" customHeight="1" x14ac:dyDescent="0.25">
      <c r="Q162" s="364"/>
    </row>
    <row r="163" spans="17:17" ht="12.75" customHeight="1" x14ac:dyDescent="0.25">
      <c r="Q163" s="364"/>
    </row>
    <row r="164" spans="17:17" ht="12.75" customHeight="1" x14ac:dyDescent="0.25">
      <c r="Q164" s="364"/>
    </row>
    <row r="165" spans="17:17" ht="12.75" customHeight="1" x14ac:dyDescent="0.25">
      <c r="Q165" s="364"/>
    </row>
    <row r="166" spans="17:17" ht="12.75" customHeight="1" x14ac:dyDescent="0.25">
      <c r="Q166" s="364"/>
    </row>
    <row r="167" spans="17:17" ht="12.75" customHeight="1" x14ac:dyDescent="0.25">
      <c r="Q167" s="364"/>
    </row>
    <row r="168" spans="17:17" ht="12.75" customHeight="1" x14ac:dyDescent="0.25">
      <c r="Q168" s="364"/>
    </row>
    <row r="169" spans="17:17" ht="12.75" customHeight="1" x14ac:dyDescent="0.25">
      <c r="Q169" s="364"/>
    </row>
    <row r="170" spans="17:17" ht="12.75" customHeight="1" x14ac:dyDescent="0.25">
      <c r="Q170" s="364"/>
    </row>
    <row r="171" spans="17:17" ht="12.75" customHeight="1" x14ac:dyDescent="0.25">
      <c r="Q171" s="364"/>
    </row>
    <row r="172" spans="17:17" ht="12.75" customHeight="1" x14ac:dyDescent="0.25">
      <c r="Q172" s="364"/>
    </row>
    <row r="173" spans="17:17" ht="12.75" customHeight="1" x14ac:dyDescent="0.25">
      <c r="Q173" s="364"/>
    </row>
    <row r="174" spans="17:17" ht="12.75" customHeight="1" x14ac:dyDescent="0.25">
      <c r="Q174" s="364"/>
    </row>
    <row r="175" spans="17:17" ht="12.75" customHeight="1" x14ac:dyDescent="0.25">
      <c r="Q175" s="364"/>
    </row>
    <row r="176" spans="17:17" ht="12.75" customHeight="1" x14ac:dyDescent="0.25">
      <c r="Q176" s="364"/>
    </row>
    <row r="177" spans="17:17" ht="12.75" customHeight="1" x14ac:dyDescent="0.25">
      <c r="Q177" s="364"/>
    </row>
    <row r="178" spans="17:17" ht="12.75" customHeight="1" x14ac:dyDescent="0.25">
      <c r="Q178" s="364"/>
    </row>
    <row r="179" spans="17:17" ht="12.75" customHeight="1" x14ac:dyDescent="0.25">
      <c r="Q179" s="364"/>
    </row>
    <row r="180" spans="17:17" ht="12.75" customHeight="1" x14ac:dyDescent="0.25">
      <c r="Q180" s="364"/>
    </row>
    <row r="181" spans="17:17" ht="12.75" customHeight="1" x14ac:dyDescent="0.25">
      <c r="Q181" s="364"/>
    </row>
    <row r="182" spans="17:17" ht="12.75" customHeight="1" x14ac:dyDescent="0.25">
      <c r="Q182" s="364"/>
    </row>
    <row r="183" spans="17:17" ht="12.75" customHeight="1" x14ac:dyDescent="0.25">
      <c r="Q183" s="364"/>
    </row>
    <row r="184" spans="17:17" ht="12.75" customHeight="1" x14ac:dyDescent="0.25">
      <c r="Q184" s="364"/>
    </row>
    <row r="185" spans="17:17" ht="12.75" customHeight="1" x14ac:dyDescent="0.25">
      <c r="Q185" s="364"/>
    </row>
    <row r="186" spans="17:17" ht="12.75" customHeight="1" x14ac:dyDescent="0.25">
      <c r="Q186" s="364"/>
    </row>
    <row r="187" spans="17:17" ht="12.75" customHeight="1" x14ac:dyDescent="0.25">
      <c r="Q187" s="364"/>
    </row>
    <row r="188" spans="17:17" ht="12.75" customHeight="1" x14ac:dyDescent="0.25">
      <c r="Q188" s="364"/>
    </row>
    <row r="189" spans="17:17" ht="12.75" customHeight="1" x14ac:dyDescent="0.25">
      <c r="Q189" s="364"/>
    </row>
    <row r="190" spans="17:17" ht="12.75" customHeight="1" x14ac:dyDescent="0.25">
      <c r="Q190" s="364"/>
    </row>
    <row r="191" spans="17:17" ht="12.75" customHeight="1" x14ac:dyDescent="0.25">
      <c r="Q191" s="364"/>
    </row>
    <row r="192" spans="17:17" ht="12.75" customHeight="1" x14ac:dyDescent="0.25">
      <c r="Q192" s="364"/>
    </row>
    <row r="193" spans="17:17" ht="12.75" customHeight="1" x14ac:dyDescent="0.25">
      <c r="Q193" s="364"/>
    </row>
    <row r="194" spans="17:17" ht="12.75" customHeight="1" x14ac:dyDescent="0.25">
      <c r="Q194" s="364"/>
    </row>
    <row r="195" spans="17:17" ht="12.75" customHeight="1" x14ac:dyDescent="0.25">
      <c r="Q195" s="364"/>
    </row>
    <row r="196" spans="17:17" ht="12.75" customHeight="1" x14ac:dyDescent="0.25">
      <c r="Q196" s="364"/>
    </row>
    <row r="197" spans="17:17" ht="12.75" customHeight="1" x14ac:dyDescent="0.25">
      <c r="Q197" s="364"/>
    </row>
    <row r="198" spans="17:17" ht="12.75" customHeight="1" x14ac:dyDescent="0.25">
      <c r="Q198" s="364"/>
    </row>
    <row r="199" spans="17:17" ht="12.75" customHeight="1" x14ac:dyDescent="0.25">
      <c r="Q199" s="364"/>
    </row>
    <row r="200" spans="17:17" ht="12.75" customHeight="1" x14ac:dyDescent="0.25">
      <c r="Q200" s="364"/>
    </row>
    <row r="201" spans="17:17" ht="12.75" customHeight="1" x14ac:dyDescent="0.25">
      <c r="Q201" s="364"/>
    </row>
    <row r="202" spans="17:17" ht="12.75" customHeight="1" x14ac:dyDescent="0.25">
      <c r="Q202" s="364"/>
    </row>
    <row r="203" spans="17:17" ht="12.75" customHeight="1" x14ac:dyDescent="0.25">
      <c r="Q203" s="364"/>
    </row>
    <row r="204" spans="17:17" ht="12.75" customHeight="1" x14ac:dyDescent="0.25">
      <c r="Q204" s="364"/>
    </row>
    <row r="205" spans="17:17" ht="12.75" customHeight="1" x14ac:dyDescent="0.25">
      <c r="Q205" s="364"/>
    </row>
    <row r="206" spans="17:17" ht="12.75" customHeight="1" x14ac:dyDescent="0.25">
      <c r="Q206" s="364"/>
    </row>
    <row r="207" spans="17:17" ht="12.75" customHeight="1" x14ac:dyDescent="0.25">
      <c r="Q207" s="364"/>
    </row>
    <row r="208" spans="17:17" ht="12.75" customHeight="1" x14ac:dyDescent="0.25">
      <c r="Q208" s="364"/>
    </row>
    <row r="209" spans="17:17" ht="12.75" customHeight="1" x14ac:dyDescent="0.25">
      <c r="Q209" s="364"/>
    </row>
    <row r="210" spans="17:17" ht="12.75" customHeight="1" x14ac:dyDescent="0.25">
      <c r="Q210" s="364"/>
    </row>
    <row r="211" spans="17:17" ht="12.75" customHeight="1" x14ac:dyDescent="0.25">
      <c r="Q211" s="364"/>
    </row>
    <row r="212" spans="17:17" ht="12.75" customHeight="1" x14ac:dyDescent="0.25">
      <c r="Q212" s="364"/>
    </row>
    <row r="213" spans="17:17" ht="12.75" customHeight="1" x14ac:dyDescent="0.25">
      <c r="Q213" s="364"/>
    </row>
    <row r="214" spans="17:17" ht="12.75" customHeight="1" x14ac:dyDescent="0.25">
      <c r="Q214" s="364"/>
    </row>
    <row r="215" spans="17:17" ht="12.75" customHeight="1" x14ac:dyDescent="0.25">
      <c r="Q215" s="364"/>
    </row>
    <row r="216" spans="17:17" ht="12.75" customHeight="1" x14ac:dyDescent="0.25">
      <c r="Q216" s="364"/>
    </row>
    <row r="217" spans="17:17" ht="12.75" customHeight="1" x14ac:dyDescent="0.25">
      <c r="Q217" s="364"/>
    </row>
    <row r="218" spans="17:17" ht="12.75" customHeight="1" x14ac:dyDescent="0.25">
      <c r="Q218" s="364"/>
    </row>
    <row r="219" spans="17:17" ht="12.75" customHeight="1" x14ac:dyDescent="0.25">
      <c r="Q219" s="364"/>
    </row>
    <row r="220" spans="17:17" ht="12.75" customHeight="1" x14ac:dyDescent="0.25">
      <c r="Q220" s="364"/>
    </row>
    <row r="221" spans="17:17" ht="12.75" customHeight="1" x14ac:dyDescent="0.25">
      <c r="Q221" s="364"/>
    </row>
    <row r="222" spans="17:17" ht="12.75" customHeight="1" x14ac:dyDescent="0.25">
      <c r="Q222" s="364"/>
    </row>
    <row r="223" spans="17:17" ht="12.75" customHeight="1" x14ac:dyDescent="0.25">
      <c r="Q223" s="364"/>
    </row>
    <row r="224" spans="17:17" ht="12.75" customHeight="1" x14ac:dyDescent="0.25">
      <c r="Q224" s="364"/>
    </row>
    <row r="225" spans="17:17" ht="12.75" customHeight="1" x14ac:dyDescent="0.25">
      <c r="Q225" s="364"/>
    </row>
    <row r="226" spans="17:17" ht="12.75" customHeight="1" x14ac:dyDescent="0.25">
      <c r="Q226" s="364"/>
    </row>
    <row r="227" spans="17:17" ht="12.75" customHeight="1" x14ac:dyDescent="0.25">
      <c r="Q227" s="364"/>
    </row>
    <row r="228" spans="17:17" ht="12.75" customHeight="1" x14ac:dyDescent="0.25">
      <c r="Q228" s="364"/>
    </row>
    <row r="229" spans="17:17" ht="12.75" customHeight="1" x14ac:dyDescent="0.25">
      <c r="Q229" s="364"/>
    </row>
    <row r="230" spans="17:17" ht="12.75" customHeight="1" x14ac:dyDescent="0.25">
      <c r="Q230" s="364"/>
    </row>
    <row r="231" spans="17:17" ht="12.75" customHeight="1" x14ac:dyDescent="0.25">
      <c r="Q231" s="364"/>
    </row>
    <row r="232" spans="17:17" ht="12.75" customHeight="1" x14ac:dyDescent="0.25">
      <c r="Q232" s="364"/>
    </row>
    <row r="233" spans="17:17" ht="12.75" customHeight="1" x14ac:dyDescent="0.25">
      <c r="Q233" s="364"/>
    </row>
    <row r="234" spans="17:17" ht="12.75" customHeight="1" x14ac:dyDescent="0.25">
      <c r="Q234" s="364"/>
    </row>
    <row r="235" spans="17:17" ht="12.75" customHeight="1" x14ac:dyDescent="0.25">
      <c r="Q235" s="364"/>
    </row>
    <row r="236" spans="17:17" ht="12.75" customHeight="1" x14ac:dyDescent="0.25">
      <c r="Q236" s="364"/>
    </row>
    <row r="237" spans="17:17" ht="12.75" customHeight="1" x14ac:dyDescent="0.25">
      <c r="Q237" s="364"/>
    </row>
    <row r="238" spans="17:17" ht="12.75" customHeight="1" x14ac:dyDescent="0.25">
      <c r="Q238" s="364"/>
    </row>
    <row r="239" spans="17:17" ht="12.75" customHeight="1" x14ac:dyDescent="0.25">
      <c r="Q239" s="364"/>
    </row>
    <row r="240" spans="17:17" ht="12.75" customHeight="1" x14ac:dyDescent="0.25">
      <c r="Q240" s="364"/>
    </row>
    <row r="241" spans="17:17" ht="12.75" customHeight="1" x14ac:dyDescent="0.25">
      <c r="Q241" s="364"/>
    </row>
    <row r="242" spans="17:17" ht="12.75" customHeight="1" x14ac:dyDescent="0.25">
      <c r="Q242" s="364"/>
    </row>
    <row r="243" spans="17:17" ht="12.75" customHeight="1" x14ac:dyDescent="0.25">
      <c r="Q243" s="364"/>
    </row>
    <row r="244" spans="17:17" ht="12.75" customHeight="1" x14ac:dyDescent="0.25">
      <c r="Q244" s="364"/>
    </row>
    <row r="245" spans="17:17" ht="12.75" customHeight="1" x14ac:dyDescent="0.25">
      <c r="Q245" s="364"/>
    </row>
    <row r="246" spans="17:17" ht="12.75" customHeight="1" x14ac:dyDescent="0.25">
      <c r="Q246" s="364"/>
    </row>
    <row r="247" spans="17:17" ht="12.75" customHeight="1" x14ac:dyDescent="0.25">
      <c r="Q247" s="364"/>
    </row>
    <row r="248" spans="17:17" ht="12.75" customHeight="1" x14ac:dyDescent="0.25">
      <c r="Q248" s="364"/>
    </row>
    <row r="249" spans="17:17" ht="12.75" customHeight="1" x14ac:dyDescent="0.25">
      <c r="Q249" s="364"/>
    </row>
    <row r="250" spans="17:17" ht="12.75" customHeight="1" x14ac:dyDescent="0.25">
      <c r="Q250" s="364"/>
    </row>
    <row r="251" spans="17:17" ht="12.75" customHeight="1" x14ac:dyDescent="0.25">
      <c r="Q251" s="364"/>
    </row>
    <row r="252" spans="17:17" ht="12.75" customHeight="1" x14ac:dyDescent="0.25">
      <c r="Q252" s="364"/>
    </row>
    <row r="253" spans="17:17" ht="12.75" customHeight="1" x14ac:dyDescent="0.25">
      <c r="Q253" s="364"/>
    </row>
    <row r="254" spans="17:17" ht="12.75" customHeight="1" x14ac:dyDescent="0.25">
      <c r="Q254" s="364"/>
    </row>
    <row r="255" spans="17:17" ht="12.75" customHeight="1" x14ac:dyDescent="0.25">
      <c r="Q255" s="364"/>
    </row>
    <row r="256" spans="17:17" ht="12.75" customHeight="1" x14ac:dyDescent="0.25">
      <c r="Q256" s="364"/>
    </row>
    <row r="257" spans="17:17" ht="12.75" customHeight="1" x14ac:dyDescent="0.25">
      <c r="Q257" s="364"/>
    </row>
    <row r="258" spans="17:17" ht="12.75" customHeight="1" x14ac:dyDescent="0.25">
      <c r="Q258" s="364"/>
    </row>
    <row r="259" spans="17:17" ht="12.75" customHeight="1" x14ac:dyDescent="0.25">
      <c r="Q259" s="364"/>
    </row>
    <row r="260" spans="17:17" ht="12.75" customHeight="1" x14ac:dyDescent="0.25">
      <c r="Q260" s="364"/>
    </row>
    <row r="261" spans="17:17" ht="12.75" customHeight="1" x14ac:dyDescent="0.25">
      <c r="Q261" s="364"/>
    </row>
    <row r="262" spans="17:17" ht="12.75" customHeight="1" x14ac:dyDescent="0.25">
      <c r="Q262" s="364"/>
    </row>
    <row r="263" spans="17:17" ht="12.75" customHeight="1" x14ac:dyDescent="0.25">
      <c r="Q263" s="364"/>
    </row>
    <row r="264" spans="17:17" ht="12.75" customHeight="1" x14ac:dyDescent="0.25">
      <c r="Q264" s="364"/>
    </row>
    <row r="265" spans="17:17" ht="12.75" customHeight="1" x14ac:dyDescent="0.25">
      <c r="Q265" s="364"/>
    </row>
    <row r="266" spans="17:17" ht="12.75" customHeight="1" x14ac:dyDescent="0.25">
      <c r="Q266" s="364"/>
    </row>
    <row r="267" spans="17:17" ht="12.75" customHeight="1" x14ac:dyDescent="0.25">
      <c r="Q267" s="364"/>
    </row>
    <row r="268" spans="17:17" ht="12.75" customHeight="1" x14ac:dyDescent="0.25">
      <c r="Q268" s="364"/>
    </row>
    <row r="269" spans="17:17" ht="12.75" customHeight="1" x14ac:dyDescent="0.25">
      <c r="Q269" s="364"/>
    </row>
    <row r="270" spans="17:17" ht="12.75" customHeight="1" x14ac:dyDescent="0.25">
      <c r="Q270" s="364"/>
    </row>
    <row r="271" spans="17:17" ht="12.75" customHeight="1" x14ac:dyDescent="0.25">
      <c r="Q271" s="364"/>
    </row>
    <row r="272" spans="17:17" ht="12.75" customHeight="1" x14ac:dyDescent="0.25">
      <c r="Q272" s="364"/>
    </row>
    <row r="273" spans="17:17" ht="12.75" customHeight="1" x14ac:dyDescent="0.25">
      <c r="Q273" s="364"/>
    </row>
    <row r="274" spans="17:17" ht="12.75" customHeight="1" x14ac:dyDescent="0.25">
      <c r="Q274" s="364"/>
    </row>
    <row r="275" spans="17:17" ht="12.75" customHeight="1" x14ac:dyDescent="0.25">
      <c r="Q275" s="364"/>
    </row>
    <row r="276" spans="17:17" ht="12.75" customHeight="1" x14ac:dyDescent="0.25">
      <c r="Q276" s="364"/>
    </row>
    <row r="277" spans="17:17" ht="12.75" customHeight="1" x14ac:dyDescent="0.25">
      <c r="Q277" s="364"/>
    </row>
    <row r="278" spans="17:17" ht="12.75" customHeight="1" x14ac:dyDescent="0.25">
      <c r="Q278" s="364"/>
    </row>
    <row r="279" spans="17:17" ht="12.75" customHeight="1" x14ac:dyDescent="0.25">
      <c r="Q279" s="364"/>
    </row>
    <row r="280" spans="17:17" ht="12.75" customHeight="1" x14ac:dyDescent="0.25">
      <c r="Q280" s="364"/>
    </row>
    <row r="281" spans="17:17" ht="12.75" customHeight="1" x14ac:dyDescent="0.25">
      <c r="Q281" s="364"/>
    </row>
    <row r="282" spans="17:17" ht="12.75" customHeight="1" x14ac:dyDescent="0.25">
      <c r="Q282" s="364"/>
    </row>
    <row r="283" spans="17:17" ht="12.75" customHeight="1" x14ac:dyDescent="0.25">
      <c r="Q283" s="364"/>
    </row>
    <row r="284" spans="17:17" ht="12.75" customHeight="1" x14ac:dyDescent="0.25">
      <c r="Q284" s="364"/>
    </row>
    <row r="285" spans="17:17" ht="12.75" customHeight="1" x14ac:dyDescent="0.25">
      <c r="Q285" s="364"/>
    </row>
    <row r="286" spans="17:17" ht="12.75" customHeight="1" x14ac:dyDescent="0.25">
      <c r="Q286" s="364"/>
    </row>
    <row r="287" spans="17:17" ht="12.75" customHeight="1" x14ac:dyDescent="0.25">
      <c r="Q287" s="364"/>
    </row>
    <row r="288" spans="17:17" ht="12.75" customHeight="1" x14ac:dyDescent="0.25">
      <c r="Q288" s="364"/>
    </row>
    <row r="289" spans="17:17" ht="12.75" customHeight="1" x14ac:dyDescent="0.25">
      <c r="Q289" s="364"/>
    </row>
    <row r="290" spans="17:17" ht="12.75" customHeight="1" x14ac:dyDescent="0.25">
      <c r="Q290" s="364"/>
    </row>
    <row r="291" spans="17:17" ht="12.75" customHeight="1" x14ac:dyDescent="0.25">
      <c r="Q291" s="364"/>
    </row>
    <row r="292" spans="17:17" ht="12.75" customHeight="1" x14ac:dyDescent="0.25">
      <c r="Q292" s="364"/>
    </row>
    <row r="293" spans="17:17" ht="12.75" customHeight="1" x14ac:dyDescent="0.25">
      <c r="Q293" s="364"/>
    </row>
    <row r="294" spans="17:17" ht="12.75" customHeight="1" x14ac:dyDescent="0.25">
      <c r="Q294" s="364"/>
    </row>
    <row r="295" spans="17:17" ht="12.75" customHeight="1" x14ac:dyDescent="0.25">
      <c r="Q295" s="364"/>
    </row>
    <row r="296" spans="17:17" ht="12.75" customHeight="1" x14ac:dyDescent="0.25">
      <c r="Q296" s="364"/>
    </row>
    <row r="297" spans="17:17" ht="12.75" customHeight="1" x14ac:dyDescent="0.25">
      <c r="Q297" s="364"/>
    </row>
    <row r="298" spans="17:17" ht="12.75" customHeight="1" x14ac:dyDescent="0.25">
      <c r="Q298" s="364"/>
    </row>
    <row r="299" spans="17:17" ht="12.75" customHeight="1" x14ac:dyDescent="0.25">
      <c r="Q299" s="364"/>
    </row>
    <row r="300" spans="17:17" ht="12.75" customHeight="1" x14ac:dyDescent="0.25">
      <c r="Q300" s="364"/>
    </row>
    <row r="301" spans="17:17" ht="12.75" customHeight="1" x14ac:dyDescent="0.25">
      <c r="Q301" s="364"/>
    </row>
    <row r="302" spans="17:17" ht="12.75" customHeight="1" x14ac:dyDescent="0.25">
      <c r="Q302" s="364"/>
    </row>
    <row r="303" spans="17:17" ht="12.75" customHeight="1" x14ac:dyDescent="0.25">
      <c r="Q303" s="364"/>
    </row>
    <row r="304" spans="17:17" ht="12.75" customHeight="1" x14ac:dyDescent="0.25">
      <c r="Q304" s="364"/>
    </row>
    <row r="305" spans="17:17" ht="12.75" customHeight="1" x14ac:dyDescent="0.25">
      <c r="Q305" s="364"/>
    </row>
    <row r="306" spans="17:17" ht="12.75" customHeight="1" x14ac:dyDescent="0.25">
      <c r="Q306" s="364"/>
    </row>
    <row r="307" spans="17:17" ht="12.75" customHeight="1" x14ac:dyDescent="0.25">
      <c r="Q307" s="364"/>
    </row>
    <row r="308" spans="17:17" ht="12.75" customHeight="1" x14ac:dyDescent="0.25">
      <c r="Q308" s="364"/>
    </row>
    <row r="309" spans="17:17" ht="12.75" customHeight="1" x14ac:dyDescent="0.25">
      <c r="Q309" s="364"/>
    </row>
    <row r="310" spans="17:17" ht="12.75" customHeight="1" x14ac:dyDescent="0.25">
      <c r="Q310" s="364"/>
    </row>
    <row r="311" spans="17:17" ht="12.75" customHeight="1" x14ac:dyDescent="0.25">
      <c r="Q311" s="364"/>
    </row>
    <row r="312" spans="17:17" ht="12.75" customHeight="1" x14ac:dyDescent="0.25">
      <c r="Q312" s="364"/>
    </row>
    <row r="313" spans="17:17" ht="12.75" customHeight="1" x14ac:dyDescent="0.25">
      <c r="Q313" s="364"/>
    </row>
    <row r="314" spans="17:17" ht="12.75" customHeight="1" x14ac:dyDescent="0.25">
      <c r="Q314" s="364"/>
    </row>
    <row r="315" spans="17:17" ht="12.75" customHeight="1" x14ac:dyDescent="0.25">
      <c r="Q315" s="364"/>
    </row>
    <row r="316" spans="17:17" ht="12.75" customHeight="1" x14ac:dyDescent="0.25">
      <c r="Q316" s="364"/>
    </row>
    <row r="317" spans="17:17" ht="12.75" customHeight="1" x14ac:dyDescent="0.25">
      <c r="Q317" s="364"/>
    </row>
    <row r="318" spans="17:17" ht="12.75" customHeight="1" x14ac:dyDescent="0.25">
      <c r="Q318" s="364"/>
    </row>
    <row r="319" spans="17:17" ht="12.75" customHeight="1" x14ac:dyDescent="0.25">
      <c r="Q319" s="364"/>
    </row>
    <row r="320" spans="17:17" ht="12.75" customHeight="1" x14ac:dyDescent="0.25">
      <c r="Q320" s="364"/>
    </row>
    <row r="321" spans="17:17" ht="12.75" customHeight="1" x14ac:dyDescent="0.25">
      <c r="Q321" s="364"/>
    </row>
    <row r="322" spans="17:17" ht="12.75" customHeight="1" x14ac:dyDescent="0.25">
      <c r="Q322" s="364"/>
    </row>
    <row r="323" spans="17:17" ht="12.75" customHeight="1" x14ac:dyDescent="0.25">
      <c r="Q323" s="364"/>
    </row>
    <row r="324" spans="17:17" ht="12.75" customHeight="1" x14ac:dyDescent="0.25">
      <c r="Q324" s="364"/>
    </row>
    <row r="325" spans="17:17" ht="12.75" customHeight="1" x14ac:dyDescent="0.25">
      <c r="Q325" s="364"/>
    </row>
    <row r="326" spans="17:17" ht="12.75" customHeight="1" x14ac:dyDescent="0.25">
      <c r="Q326" s="364"/>
    </row>
    <row r="327" spans="17:17" ht="12.75" customHeight="1" x14ac:dyDescent="0.25">
      <c r="Q327" s="364"/>
    </row>
    <row r="328" spans="17:17" ht="12.75" customHeight="1" x14ac:dyDescent="0.25">
      <c r="Q328" s="364"/>
    </row>
    <row r="329" spans="17:17" ht="12.75" customHeight="1" x14ac:dyDescent="0.25">
      <c r="Q329" s="364"/>
    </row>
    <row r="330" spans="17:17" ht="12.75" customHeight="1" x14ac:dyDescent="0.25">
      <c r="Q330" s="364"/>
    </row>
    <row r="331" spans="17:17" ht="12.75" customHeight="1" x14ac:dyDescent="0.25">
      <c r="Q331" s="364"/>
    </row>
    <row r="332" spans="17:17" ht="12.75" customHeight="1" x14ac:dyDescent="0.25">
      <c r="Q332" s="364"/>
    </row>
    <row r="333" spans="17:17" ht="12.75" customHeight="1" x14ac:dyDescent="0.25">
      <c r="Q333" s="364"/>
    </row>
    <row r="334" spans="17:17" ht="12.75" customHeight="1" x14ac:dyDescent="0.25">
      <c r="Q334" s="364"/>
    </row>
    <row r="335" spans="17:17" ht="12.75" customHeight="1" x14ac:dyDescent="0.25">
      <c r="Q335" s="364"/>
    </row>
    <row r="336" spans="17:17" ht="12.75" customHeight="1" x14ac:dyDescent="0.25">
      <c r="Q336" s="364"/>
    </row>
    <row r="337" spans="17:17" ht="12.75" customHeight="1" x14ac:dyDescent="0.25">
      <c r="Q337" s="364"/>
    </row>
    <row r="338" spans="17:17" ht="12.75" customHeight="1" x14ac:dyDescent="0.25">
      <c r="Q338" s="364"/>
    </row>
    <row r="339" spans="17:17" ht="12.75" customHeight="1" x14ac:dyDescent="0.25">
      <c r="Q339" s="364"/>
    </row>
    <row r="340" spans="17:17" ht="12.75" customHeight="1" x14ac:dyDescent="0.25">
      <c r="Q340" s="364"/>
    </row>
    <row r="341" spans="17:17" ht="12.75" customHeight="1" x14ac:dyDescent="0.25">
      <c r="Q341" s="364"/>
    </row>
    <row r="342" spans="17:17" ht="12.75" customHeight="1" x14ac:dyDescent="0.25">
      <c r="Q342" s="364"/>
    </row>
    <row r="343" spans="17:17" ht="12.75" customHeight="1" x14ac:dyDescent="0.25">
      <c r="Q343" s="364"/>
    </row>
    <row r="344" spans="17:17" ht="12.75" customHeight="1" x14ac:dyDescent="0.25">
      <c r="Q344" s="364"/>
    </row>
    <row r="345" spans="17:17" ht="12.75" customHeight="1" x14ac:dyDescent="0.25">
      <c r="Q345" s="364"/>
    </row>
    <row r="346" spans="17:17" ht="12.75" customHeight="1" x14ac:dyDescent="0.25">
      <c r="Q346" s="364"/>
    </row>
    <row r="347" spans="17:17" ht="12.75" customHeight="1" x14ac:dyDescent="0.25">
      <c r="Q347" s="364"/>
    </row>
    <row r="348" spans="17:17" ht="12.75" customHeight="1" x14ac:dyDescent="0.25">
      <c r="Q348" s="364"/>
    </row>
    <row r="349" spans="17:17" ht="12.75" customHeight="1" x14ac:dyDescent="0.25">
      <c r="Q349" s="364"/>
    </row>
    <row r="350" spans="17:17" ht="12.75" customHeight="1" x14ac:dyDescent="0.25">
      <c r="Q350" s="364"/>
    </row>
    <row r="351" spans="17:17" ht="12.75" customHeight="1" x14ac:dyDescent="0.25">
      <c r="Q351" s="364"/>
    </row>
    <row r="352" spans="17:17" ht="12.75" customHeight="1" x14ac:dyDescent="0.25">
      <c r="Q352" s="364"/>
    </row>
    <row r="353" spans="17:17" ht="12.75" customHeight="1" x14ac:dyDescent="0.25">
      <c r="Q353" s="364"/>
    </row>
    <row r="354" spans="17:17" ht="12.75" customHeight="1" x14ac:dyDescent="0.25">
      <c r="Q354" s="364"/>
    </row>
    <row r="355" spans="17:17" ht="12.75" customHeight="1" x14ac:dyDescent="0.25">
      <c r="Q355" s="364"/>
    </row>
    <row r="356" spans="17:17" ht="12.75" customHeight="1" x14ac:dyDescent="0.25">
      <c r="Q356" s="364"/>
    </row>
    <row r="357" spans="17:17" ht="12.75" customHeight="1" x14ac:dyDescent="0.25">
      <c r="Q357" s="364"/>
    </row>
    <row r="358" spans="17:17" ht="12.75" customHeight="1" x14ac:dyDescent="0.25">
      <c r="Q358" s="364"/>
    </row>
    <row r="359" spans="17:17" ht="12.75" customHeight="1" x14ac:dyDescent="0.25">
      <c r="Q359" s="364"/>
    </row>
    <row r="360" spans="17:17" ht="12.75" customHeight="1" x14ac:dyDescent="0.25">
      <c r="Q360" s="364"/>
    </row>
    <row r="361" spans="17:17" ht="12.75" customHeight="1" x14ac:dyDescent="0.25">
      <c r="Q361" s="364"/>
    </row>
    <row r="362" spans="17:17" ht="12.75" customHeight="1" x14ac:dyDescent="0.25">
      <c r="Q362" s="364"/>
    </row>
    <row r="363" spans="17:17" ht="12.75" customHeight="1" x14ac:dyDescent="0.25">
      <c r="Q363" s="364"/>
    </row>
    <row r="364" spans="17:17" ht="12.75" customHeight="1" x14ac:dyDescent="0.25">
      <c r="Q364" s="364"/>
    </row>
    <row r="365" spans="17:17" ht="12.75" customHeight="1" x14ac:dyDescent="0.25">
      <c r="Q365" s="364"/>
    </row>
    <row r="366" spans="17:17" ht="12.75" customHeight="1" x14ac:dyDescent="0.25">
      <c r="Q366" s="364"/>
    </row>
    <row r="367" spans="17:17" ht="12.75" customHeight="1" x14ac:dyDescent="0.25">
      <c r="Q367" s="364"/>
    </row>
    <row r="368" spans="17:17" ht="12.75" customHeight="1" x14ac:dyDescent="0.25">
      <c r="Q368" s="364"/>
    </row>
    <row r="369" spans="17:17" ht="12.75" customHeight="1" x14ac:dyDescent="0.25">
      <c r="Q369" s="364"/>
    </row>
    <row r="370" spans="17:17" ht="12.75" customHeight="1" x14ac:dyDescent="0.25">
      <c r="Q370" s="364"/>
    </row>
    <row r="371" spans="17:17" ht="12.75" customHeight="1" x14ac:dyDescent="0.25">
      <c r="Q371" s="364"/>
    </row>
    <row r="372" spans="17:17" ht="12.75" customHeight="1" x14ac:dyDescent="0.25">
      <c r="Q372" s="364"/>
    </row>
    <row r="373" spans="17:17" ht="12.75" customHeight="1" x14ac:dyDescent="0.25">
      <c r="Q373" s="364"/>
    </row>
    <row r="374" spans="17:17" ht="12.75" customHeight="1" x14ac:dyDescent="0.25">
      <c r="Q374" s="364"/>
    </row>
    <row r="375" spans="17:17" ht="12.75" customHeight="1" x14ac:dyDescent="0.25">
      <c r="Q375" s="364"/>
    </row>
    <row r="376" spans="17:17" ht="12.75" customHeight="1" x14ac:dyDescent="0.25">
      <c r="Q376" s="364"/>
    </row>
    <row r="377" spans="17:17" ht="12.75" customHeight="1" x14ac:dyDescent="0.25">
      <c r="Q377" s="364"/>
    </row>
    <row r="378" spans="17:17" ht="12.75" customHeight="1" x14ac:dyDescent="0.25">
      <c r="Q378" s="364"/>
    </row>
    <row r="379" spans="17:17" ht="12.75" customHeight="1" x14ac:dyDescent="0.25">
      <c r="Q379" s="364"/>
    </row>
    <row r="380" spans="17:17" ht="12.75" customHeight="1" x14ac:dyDescent="0.25">
      <c r="Q380" s="364"/>
    </row>
    <row r="381" spans="17:17" ht="12.75" customHeight="1" x14ac:dyDescent="0.25">
      <c r="Q381" s="364"/>
    </row>
    <row r="382" spans="17:17" ht="12.75" customHeight="1" x14ac:dyDescent="0.25">
      <c r="Q382" s="364"/>
    </row>
    <row r="383" spans="17:17" ht="12.75" customHeight="1" x14ac:dyDescent="0.25">
      <c r="Q383" s="364"/>
    </row>
    <row r="384" spans="17:17" ht="12.75" customHeight="1" x14ac:dyDescent="0.25">
      <c r="Q384" s="364"/>
    </row>
    <row r="385" spans="17:17" ht="12.75" customHeight="1" x14ac:dyDescent="0.25">
      <c r="Q385" s="364"/>
    </row>
    <row r="386" spans="17:17" ht="12.75" customHeight="1" x14ac:dyDescent="0.25">
      <c r="Q386" s="364"/>
    </row>
    <row r="387" spans="17:17" ht="12.75" customHeight="1" x14ac:dyDescent="0.25">
      <c r="Q387" s="364"/>
    </row>
    <row r="388" spans="17:17" ht="12.75" customHeight="1" x14ac:dyDescent="0.25">
      <c r="Q388" s="364"/>
    </row>
    <row r="389" spans="17:17" ht="12.75" customHeight="1" x14ac:dyDescent="0.25">
      <c r="Q389" s="364"/>
    </row>
    <row r="390" spans="17:17" ht="12.75" customHeight="1" x14ac:dyDescent="0.25">
      <c r="Q390" s="364"/>
    </row>
    <row r="391" spans="17:17" ht="12.75" customHeight="1" x14ac:dyDescent="0.25">
      <c r="Q391" s="364"/>
    </row>
    <row r="392" spans="17:17" ht="12.75" customHeight="1" x14ac:dyDescent="0.25">
      <c r="Q392" s="364"/>
    </row>
    <row r="393" spans="17:17" ht="12.75" customHeight="1" x14ac:dyDescent="0.25">
      <c r="Q393" s="364"/>
    </row>
    <row r="394" spans="17:17" ht="12.75" customHeight="1" x14ac:dyDescent="0.25">
      <c r="Q394" s="364"/>
    </row>
    <row r="395" spans="17:17" ht="12.75" customHeight="1" x14ac:dyDescent="0.25">
      <c r="Q395" s="364"/>
    </row>
    <row r="396" spans="17:17" ht="12.75" customHeight="1" x14ac:dyDescent="0.25">
      <c r="Q396" s="364"/>
    </row>
    <row r="397" spans="17:17" ht="12.75" customHeight="1" x14ac:dyDescent="0.25">
      <c r="Q397" s="364"/>
    </row>
    <row r="398" spans="17:17" ht="12.75" customHeight="1" x14ac:dyDescent="0.25">
      <c r="Q398" s="364"/>
    </row>
    <row r="399" spans="17:17" ht="12.75" customHeight="1" x14ac:dyDescent="0.25">
      <c r="Q399" s="364"/>
    </row>
    <row r="400" spans="17:17" ht="12.75" customHeight="1" x14ac:dyDescent="0.25">
      <c r="Q400" s="364"/>
    </row>
    <row r="401" spans="17:17" ht="12.75" customHeight="1" x14ac:dyDescent="0.25">
      <c r="Q401" s="364"/>
    </row>
    <row r="402" spans="17:17" ht="12.75" customHeight="1" x14ac:dyDescent="0.25">
      <c r="Q402" s="364"/>
    </row>
    <row r="403" spans="17:17" ht="12.75" customHeight="1" x14ac:dyDescent="0.25">
      <c r="Q403" s="364"/>
    </row>
    <row r="404" spans="17:17" ht="12.75" customHeight="1" x14ac:dyDescent="0.25">
      <c r="Q404" s="364"/>
    </row>
    <row r="405" spans="17:17" ht="12.75" customHeight="1" x14ac:dyDescent="0.25">
      <c r="Q405" s="364"/>
    </row>
    <row r="406" spans="17:17" ht="12.75" customHeight="1" x14ac:dyDescent="0.25">
      <c r="Q406" s="364"/>
    </row>
    <row r="407" spans="17:17" ht="12.75" customHeight="1" x14ac:dyDescent="0.25">
      <c r="Q407" s="364"/>
    </row>
    <row r="408" spans="17:17" ht="12.75" customHeight="1" x14ac:dyDescent="0.25">
      <c r="Q408" s="364"/>
    </row>
    <row r="409" spans="17:17" ht="12.75" customHeight="1" x14ac:dyDescent="0.25">
      <c r="Q409" s="364"/>
    </row>
    <row r="410" spans="17:17" ht="12.75" customHeight="1" x14ac:dyDescent="0.25">
      <c r="Q410" s="364"/>
    </row>
    <row r="411" spans="17:17" ht="12.75" customHeight="1" x14ac:dyDescent="0.25">
      <c r="Q411" s="364"/>
    </row>
    <row r="412" spans="17:17" ht="12.75" customHeight="1" x14ac:dyDescent="0.25">
      <c r="Q412" s="364"/>
    </row>
    <row r="413" spans="17:17" ht="12.75" customHeight="1" x14ac:dyDescent="0.25">
      <c r="Q413" s="364"/>
    </row>
    <row r="414" spans="17:17" ht="12.75" customHeight="1" x14ac:dyDescent="0.25">
      <c r="Q414" s="364"/>
    </row>
    <row r="415" spans="17:17" ht="12.75" customHeight="1" x14ac:dyDescent="0.25">
      <c r="Q415" s="364"/>
    </row>
    <row r="416" spans="17:17" ht="12.75" customHeight="1" x14ac:dyDescent="0.25">
      <c r="Q416" s="364"/>
    </row>
    <row r="417" spans="17:17" ht="12.75" customHeight="1" x14ac:dyDescent="0.25">
      <c r="Q417" s="364"/>
    </row>
    <row r="418" spans="17:17" ht="12.75" customHeight="1" x14ac:dyDescent="0.25">
      <c r="Q418" s="364"/>
    </row>
    <row r="419" spans="17:17" ht="12.75" customHeight="1" x14ac:dyDescent="0.25">
      <c r="Q419" s="364"/>
    </row>
    <row r="420" spans="17:17" ht="12.75" customHeight="1" x14ac:dyDescent="0.25">
      <c r="Q420" s="364"/>
    </row>
    <row r="421" spans="17:17" ht="12.75" customHeight="1" x14ac:dyDescent="0.25">
      <c r="Q421" s="364"/>
    </row>
    <row r="422" spans="17:17" ht="12.75" customHeight="1" x14ac:dyDescent="0.25">
      <c r="Q422" s="364"/>
    </row>
    <row r="423" spans="17:17" ht="12.75" customHeight="1" x14ac:dyDescent="0.25">
      <c r="Q423" s="364"/>
    </row>
    <row r="424" spans="17:17" ht="12.75" customHeight="1" x14ac:dyDescent="0.25">
      <c r="Q424" s="364"/>
    </row>
    <row r="425" spans="17:17" ht="12.75" customHeight="1" x14ac:dyDescent="0.25">
      <c r="Q425" s="364"/>
    </row>
    <row r="426" spans="17:17" ht="12.75" customHeight="1" x14ac:dyDescent="0.25">
      <c r="Q426" s="364"/>
    </row>
    <row r="427" spans="17:17" ht="12.75" customHeight="1" x14ac:dyDescent="0.25">
      <c r="Q427" s="364"/>
    </row>
    <row r="428" spans="17:17" ht="12.75" customHeight="1" x14ac:dyDescent="0.25">
      <c r="Q428" s="364"/>
    </row>
    <row r="429" spans="17:17" ht="12.75" customHeight="1" x14ac:dyDescent="0.25">
      <c r="Q429" s="364"/>
    </row>
    <row r="430" spans="17:17" ht="12.75" customHeight="1" x14ac:dyDescent="0.25">
      <c r="Q430" s="364"/>
    </row>
    <row r="431" spans="17:17" ht="12.75" customHeight="1" x14ac:dyDescent="0.25">
      <c r="Q431" s="364"/>
    </row>
    <row r="432" spans="17:17" ht="12.75" customHeight="1" x14ac:dyDescent="0.25">
      <c r="Q432" s="364"/>
    </row>
    <row r="433" spans="17:17" ht="12.75" customHeight="1" x14ac:dyDescent="0.25">
      <c r="Q433" s="364"/>
    </row>
    <row r="434" spans="17:17" ht="12.75" customHeight="1" x14ac:dyDescent="0.25">
      <c r="Q434" s="364"/>
    </row>
    <row r="435" spans="17:17" ht="12.75" customHeight="1" x14ac:dyDescent="0.25">
      <c r="Q435" s="364"/>
    </row>
    <row r="436" spans="17:17" ht="12.75" customHeight="1" x14ac:dyDescent="0.25">
      <c r="Q436" s="364"/>
    </row>
    <row r="437" spans="17:17" ht="12.75" customHeight="1" x14ac:dyDescent="0.25">
      <c r="Q437" s="364"/>
    </row>
    <row r="438" spans="17:17" ht="12.75" customHeight="1" x14ac:dyDescent="0.25">
      <c r="Q438" s="364"/>
    </row>
    <row r="439" spans="17:17" ht="12.75" customHeight="1" x14ac:dyDescent="0.25">
      <c r="Q439" s="364"/>
    </row>
    <row r="440" spans="17:17" ht="12.75" customHeight="1" x14ac:dyDescent="0.25">
      <c r="Q440" s="364"/>
    </row>
    <row r="441" spans="17:17" ht="12.75" customHeight="1" x14ac:dyDescent="0.25">
      <c r="Q441" s="364"/>
    </row>
    <row r="442" spans="17:17" ht="12.75" customHeight="1" x14ac:dyDescent="0.25">
      <c r="Q442" s="364"/>
    </row>
    <row r="443" spans="17:17" ht="12.75" customHeight="1" x14ac:dyDescent="0.25">
      <c r="Q443" s="364"/>
    </row>
    <row r="444" spans="17:17" ht="12.75" customHeight="1" x14ac:dyDescent="0.25">
      <c r="Q444" s="364"/>
    </row>
    <row r="445" spans="17:17" ht="12.75" customHeight="1" x14ac:dyDescent="0.25">
      <c r="Q445" s="364"/>
    </row>
    <row r="446" spans="17:17" ht="12.75" customHeight="1" x14ac:dyDescent="0.25">
      <c r="Q446" s="364"/>
    </row>
    <row r="447" spans="17:17" ht="12.75" customHeight="1" x14ac:dyDescent="0.25">
      <c r="Q447" s="364"/>
    </row>
    <row r="448" spans="17:17" ht="12.75" customHeight="1" x14ac:dyDescent="0.25">
      <c r="Q448" s="364"/>
    </row>
    <row r="449" spans="17:17" ht="12.75" customHeight="1" x14ac:dyDescent="0.25">
      <c r="Q449" s="364"/>
    </row>
    <row r="450" spans="17:17" ht="12.75" customHeight="1" x14ac:dyDescent="0.25">
      <c r="Q450" s="364"/>
    </row>
    <row r="451" spans="17:17" ht="12.75" customHeight="1" x14ac:dyDescent="0.25">
      <c r="Q451" s="364"/>
    </row>
    <row r="452" spans="17:17" ht="12.75" customHeight="1" x14ac:dyDescent="0.25">
      <c r="Q452" s="364"/>
    </row>
    <row r="453" spans="17:17" ht="12.75" customHeight="1" x14ac:dyDescent="0.25">
      <c r="Q453" s="364"/>
    </row>
    <row r="454" spans="17:17" ht="12.75" customHeight="1" x14ac:dyDescent="0.25">
      <c r="Q454" s="364"/>
    </row>
    <row r="455" spans="17:17" ht="12.75" customHeight="1" x14ac:dyDescent="0.25">
      <c r="Q455" s="364"/>
    </row>
    <row r="456" spans="17:17" ht="12.75" customHeight="1" x14ac:dyDescent="0.25">
      <c r="Q456" s="364"/>
    </row>
    <row r="457" spans="17:17" ht="12.75" customHeight="1" x14ac:dyDescent="0.25">
      <c r="Q457" s="364"/>
    </row>
    <row r="458" spans="17:17" ht="12.75" customHeight="1" x14ac:dyDescent="0.25">
      <c r="Q458" s="364"/>
    </row>
    <row r="459" spans="17:17" ht="12.75" customHeight="1" x14ac:dyDescent="0.25">
      <c r="Q459" s="364"/>
    </row>
    <row r="460" spans="17:17" ht="12.75" customHeight="1" x14ac:dyDescent="0.25">
      <c r="Q460" s="364"/>
    </row>
    <row r="461" spans="17:17" ht="12.75" customHeight="1" x14ac:dyDescent="0.25">
      <c r="Q461" s="364"/>
    </row>
    <row r="462" spans="17:17" ht="12.75" customHeight="1" x14ac:dyDescent="0.25">
      <c r="Q462" s="364"/>
    </row>
    <row r="463" spans="17:17" ht="12.75" customHeight="1" x14ac:dyDescent="0.25">
      <c r="Q463" s="364"/>
    </row>
    <row r="464" spans="17:17" ht="12.75" customHeight="1" x14ac:dyDescent="0.25">
      <c r="Q464" s="364"/>
    </row>
    <row r="465" spans="17:17" ht="12.75" customHeight="1" x14ac:dyDescent="0.25">
      <c r="Q465" s="364"/>
    </row>
    <row r="466" spans="17:17" ht="12.75" customHeight="1" x14ac:dyDescent="0.25">
      <c r="Q466" s="364"/>
    </row>
    <row r="467" spans="17:17" ht="12.75" customHeight="1" x14ac:dyDescent="0.25">
      <c r="Q467" s="364"/>
    </row>
    <row r="468" spans="17:17" ht="12.75" customHeight="1" x14ac:dyDescent="0.25">
      <c r="Q468" s="364"/>
    </row>
    <row r="469" spans="17:17" ht="12.75" customHeight="1" x14ac:dyDescent="0.25">
      <c r="Q469" s="364"/>
    </row>
    <row r="470" spans="17:17" ht="12.75" customHeight="1" x14ac:dyDescent="0.25">
      <c r="Q470" s="364"/>
    </row>
    <row r="471" spans="17:17" ht="12.75" customHeight="1" x14ac:dyDescent="0.25">
      <c r="Q471" s="364"/>
    </row>
    <row r="472" spans="17:17" ht="12.75" customHeight="1" x14ac:dyDescent="0.25">
      <c r="Q472" s="364"/>
    </row>
    <row r="473" spans="17:17" ht="12.75" customHeight="1" x14ac:dyDescent="0.25">
      <c r="Q473" s="364"/>
    </row>
    <row r="474" spans="17:17" ht="12.75" customHeight="1" x14ac:dyDescent="0.25">
      <c r="Q474" s="364"/>
    </row>
    <row r="475" spans="17:17" ht="12.75" customHeight="1" x14ac:dyDescent="0.25">
      <c r="Q475" s="364"/>
    </row>
    <row r="476" spans="17:17" ht="12.75" customHeight="1" x14ac:dyDescent="0.25">
      <c r="Q476" s="364"/>
    </row>
    <row r="477" spans="17:17" ht="12.75" customHeight="1" x14ac:dyDescent="0.25">
      <c r="Q477" s="364"/>
    </row>
    <row r="478" spans="17:17" ht="12.75" customHeight="1" x14ac:dyDescent="0.25">
      <c r="Q478" s="364"/>
    </row>
    <row r="479" spans="17:17" ht="12.75" customHeight="1" x14ac:dyDescent="0.25">
      <c r="Q479" s="364"/>
    </row>
    <row r="480" spans="17:17" ht="12.75" customHeight="1" x14ac:dyDescent="0.25">
      <c r="Q480" s="364"/>
    </row>
    <row r="481" spans="17:17" ht="12.75" customHeight="1" x14ac:dyDescent="0.25">
      <c r="Q481" s="364"/>
    </row>
    <row r="482" spans="17:17" ht="12.75" customHeight="1" x14ac:dyDescent="0.25">
      <c r="Q482" s="364"/>
    </row>
    <row r="483" spans="17:17" ht="12.75" customHeight="1" x14ac:dyDescent="0.25">
      <c r="Q483" s="364"/>
    </row>
    <row r="484" spans="17:17" ht="12.75" customHeight="1" x14ac:dyDescent="0.25">
      <c r="Q484" s="364"/>
    </row>
    <row r="485" spans="17:17" ht="12.75" customHeight="1" x14ac:dyDescent="0.25">
      <c r="Q485" s="364"/>
    </row>
    <row r="486" spans="17:17" ht="12.75" customHeight="1" x14ac:dyDescent="0.25">
      <c r="Q486" s="364"/>
    </row>
    <row r="487" spans="17:17" ht="12.75" customHeight="1" x14ac:dyDescent="0.25">
      <c r="Q487" s="364"/>
    </row>
    <row r="488" spans="17:17" ht="12.75" customHeight="1" x14ac:dyDescent="0.25">
      <c r="Q488" s="364"/>
    </row>
    <row r="489" spans="17:17" ht="12.75" customHeight="1" x14ac:dyDescent="0.25">
      <c r="Q489" s="364"/>
    </row>
    <row r="490" spans="17:17" ht="12.75" customHeight="1" x14ac:dyDescent="0.25">
      <c r="Q490" s="364"/>
    </row>
    <row r="491" spans="17:17" ht="12.75" customHeight="1" x14ac:dyDescent="0.25">
      <c r="Q491" s="364"/>
    </row>
    <row r="492" spans="17:17" ht="12.75" customHeight="1" x14ac:dyDescent="0.25">
      <c r="Q492" s="364"/>
    </row>
    <row r="493" spans="17:17" ht="12.75" customHeight="1" x14ac:dyDescent="0.25">
      <c r="Q493" s="364"/>
    </row>
    <row r="494" spans="17:17" ht="12.75" customHeight="1" x14ac:dyDescent="0.25">
      <c r="Q494" s="364"/>
    </row>
    <row r="495" spans="17:17" ht="12.75" customHeight="1" x14ac:dyDescent="0.25">
      <c r="Q495" s="364"/>
    </row>
    <row r="496" spans="17:17" ht="12.75" customHeight="1" x14ac:dyDescent="0.25">
      <c r="Q496" s="364"/>
    </row>
    <row r="497" spans="17:17" ht="12.75" customHeight="1" x14ac:dyDescent="0.25">
      <c r="Q497" s="364"/>
    </row>
    <row r="498" spans="17:17" ht="12.75" customHeight="1" x14ac:dyDescent="0.25">
      <c r="Q498" s="364"/>
    </row>
    <row r="499" spans="17:17" ht="12.75" customHeight="1" x14ac:dyDescent="0.25">
      <c r="Q499" s="364"/>
    </row>
    <row r="500" spans="17:17" ht="12.75" customHeight="1" x14ac:dyDescent="0.25">
      <c r="Q500" s="364"/>
    </row>
    <row r="501" spans="17:17" ht="12.75" customHeight="1" x14ac:dyDescent="0.25">
      <c r="Q501" s="364"/>
    </row>
    <row r="502" spans="17:17" ht="12.75" customHeight="1" x14ac:dyDescent="0.25">
      <c r="Q502" s="364"/>
    </row>
    <row r="503" spans="17:17" ht="12.75" customHeight="1" x14ac:dyDescent="0.25">
      <c r="Q503" s="364"/>
    </row>
    <row r="504" spans="17:17" ht="12.75" customHeight="1" x14ac:dyDescent="0.25">
      <c r="Q504" s="364"/>
    </row>
    <row r="505" spans="17:17" ht="12.75" customHeight="1" x14ac:dyDescent="0.25">
      <c r="Q505" s="364"/>
    </row>
    <row r="506" spans="17:17" ht="12.75" customHeight="1" x14ac:dyDescent="0.25">
      <c r="Q506" s="364"/>
    </row>
    <row r="507" spans="17:17" ht="12.75" customHeight="1" x14ac:dyDescent="0.25">
      <c r="Q507" s="364"/>
    </row>
    <row r="508" spans="17:17" ht="12.75" customHeight="1" x14ac:dyDescent="0.25">
      <c r="Q508" s="364"/>
    </row>
    <row r="509" spans="17:17" ht="12.75" customHeight="1" x14ac:dyDescent="0.25">
      <c r="Q509" s="364"/>
    </row>
    <row r="510" spans="17:17" ht="12.75" customHeight="1" x14ac:dyDescent="0.25">
      <c r="Q510" s="364"/>
    </row>
    <row r="511" spans="17:17" ht="12.75" customHeight="1" x14ac:dyDescent="0.25">
      <c r="Q511" s="364"/>
    </row>
    <row r="512" spans="17:17" ht="12.75" customHeight="1" x14ac:dyDescent="0.25">
      <c r="Q512" s="364"/>
    </row>
    <row r="513" spans="17:17" ht="12.75" customHeight="1" x14ac:dyDescent="0.25">
      <c r="Q513" s="364"/>
    </row>
    <row r="514" spans="17:17" ht="12.75" customHeight="1" x14ac:dyDescent="0.25">
      <c r="Q514" s="364"/>
    </row>
    <row r="515" spans="17:17" ht="12.75" customHeight="1" x14ac:dyDescent="0.25">
      <c r="Q515" s="364"/>
    </row>
    <row r="516" spans="17:17" ht="12.75" customHeight="1" x14ac:dyDescent="0.25">
      <c r="Q516" s="364"/>
    </row>
    <row r="517" spans="17:17" ht="12.75" customHeight="1" x14ac:dyDescent="0.25">
      <c r="Q517" s="364"/>
    </row>
    <row r="518" spans="17:17" ht="12.75" customHeight="1" x14ac:dyDescent="0.25">
      <c r="Q518" s="364"/>
    </row>
    <row r="519" spans="17:17" ht="12.75" customHeight="1" x14ac:dyDescent="0.25">
      <c r="Q519" s="364"/>
    </row>
    <row r="520" spans="17:17" ht="12.75" customHeight="1" x14ac:dyDescent="0.25">
      <c r="Q520" s="364"/>
    </row>
    <row r="521" spans="17:17" ht="12.75" customHeight="1" x14ac:dyDescent="0.25">
      <c r="Q521" s="364"/>
    </row>
    <row r="522" spans="17:17" ht="12.75" customHeight="1" x14ac:dyDescent="0.25">
      <c r="Q522" s="364"/>
    </row>
    <row r="523" spans="17:17" ht="12.75" customHeight="1" x14ac:dyDescent="0.25">
      <c r="Q523" s="364"/>
    </row>
    <row r="524" spans="17:17" ht="12.75" customHeight="1" x14ac:dyDescent="0.25">
      <c r="Q524" s="364"/>
    </row>
    <row r="525" spans="17:17" ht="12.75" customHeight="1" x14ac:dyDescent="0.25">
      <c r="Q525" s="364"/>
    </row>
    <row r="526" spans="17:17" ht="12.75" customHeight="1" x14ac:dyDescent="0.25">
      <c r="Q526" s="364"/>
    </row>
    <row r="527" spans="17:17" ht="12.75" customHeight="1" x14ac:dyDescent="0.25">
      <c r="Q527" s="364"/>
    </row>
    <row r="528" spans="17:17" ht="12.75" customHeight="1" x14ac:dyDescent="0.25">
      <c r="Q528" s="364"/>
    </row>
    <row r="529" spans="17:17" ht="12.75" customHeight="1" x14ac:dyDescent="0.25">
      <c r="Q529" s="364"/>
    </row>
    <row r="530" spans="17:17" ht="12.75" customHeight="1" x14ac:dyDescent="0.25">
      <c r="Q530" s="364"/>
    </row>
    <row r="531" spans="17:17" ht="12.75" customHeight="1" x14ac:dyDescent="0.25">
      <c r="Q531" s="364"/>
    </row>
    <row r="532" spans="17:17" ht="12.75" customHeight="1" x14ac:dyDescent="0.25">
      <c r="Q532" s="364"/>
    </row>
    <row r="533" spans="17:17" ht="12.75" customHeight="1" x14ac:dyDescent="0.25">
      <c r="Q533" s="364"/>
    </row>
    <row r="534" spans="17:17" ht="12.75" customHeight="1" x14ac:dyDescent="0.25">
      <c r="Q534" s="364"/>
    </row>
    <row r="535" spans="17:17" ht="12.75" customHeight="1" x14ac:dyDescent="0.25">
      <c r="Q535" s="364"/>
    </row>
    <row r="536" spans="17:17" ht="12.75" customHeight="1" x14ac:dyDescent="0.25">
      <c r="Q536" s="364"/>
    </row>
    <row r="537" spans="17:17" ht="12.75" customHeight="1" x14ac:dyDescent="0.25">
      <c r="Q537" s="364"/>
    </row>
    <row r="538" spans="17:17" ht="12.75" customHeight="1" x14ac:dyDescent="0.25">
      <c r="Q538" s="364"/>
    </row>
    <row r="539" spans="17:17" ht="12.75" customHeight="1" x14ac:dyDescent="0.25">
      <c r="Q539" s="364"/>
    </row>
    <row r="540" spans="17:17" ht="12.75" customHeight="1" x14ac:dyDescent="0.25">
      <c r="Q540" s="364"/>
    </row>
    <row r="541" spans="17:17" ht="12.75" customHeight="1" x14ac:dyDescent="0.25">
      <c r="Q541" s="364"/>
    </row>
    <row r="542" spans="17:17" ht="12.75" customHeight="1" x14ac:dyDescent="0.25">
      <c r="Q542" s="364"/>
    </row>
    <row r="543" spans="17:17" ht="12.75" customHeight="1" x14ac:dyDescent="0.25">
      <c r="Q543" s="364"/>
    </row>
    <row r="544" spans="17:17" ht="12.75" customHeight="1" x14ac:dyDescent="0.25">
      <c r="Q544" s="364"/>
    </row>
    <row r="545" spans="17:17" ht="12.75" customHeight="1" x14ac:dyDescent="0.25">
      <c r="Q545" s="364"/>
    </row>
    <row r="546" spans="17:17" ht="12.75" customHeight="1" x14ac:dyDescent="0.25">
      <c r="Q546" s="364"/>
    </row>
    <row r="547" spans="17:17" ht="12.75" customHeight="1" x14ac:dyDescent="0.25">
      <c r="Q547" s="364"/>
    </row>
    <row r="548" spans="17:17" ht="12.75" customHeight="1" x14ac:dyDescent="0.25">
      <c r="Q548" s="364"/>
    </row>
    <row r="549" spans="17:17" ht="12.75" customHeight="1" x14ac:dyDescent="0.25">
      <c r="Q549" s="364"/>
    </row>
    <row r="550" spans="17:17" ht="12.75" customHeight="1" x14ac:dyDescent="0.25">
      <c r="Q550" s="364"/>
    </row>
    <row r="551" spans="17:17" ht="12.75" customHeight="1" x14ac:dyDescent="0.25">
      <c r="Q551" s="364"/>
    </row>
    <row r="552" spans="17:17" ht="12.75" customHeight="1" x14ac:dyDescent="0.25">
      <c r="Q552" s="364"/>
    </row>
    <row r="553" spans="17:17" ht="12.75" customHeight="1" x14ac:dyDescent="0.25">
      <c r="Q553" s="364"/>
    </row>
    <row r="554" spans="17:17" ht="12.75" customHeight="1" x14ac:dyDescent="0.25">
      <c r="Q554" s="364"/>
    </row>
    <row r="555" spans="17:17" ht="12.75" customHeight="1" x14ac:dyDescent="0.25">
      <c r="Q555" s="364"/>
    </row>
    <row r="556" spans="17:17" ht="12.75" customHeight="1" x14ac:dyDescent="0.25">
      <c r="Q556" s="364"/>
    </row>
    <row r="557" spans="17:17" ht="12.75" customHeight="1" x14ac:dyDescent="0.25">
      <c r="Q557" s="364"/>
    </row>
    <row r="558" spans="17:17" ht="12.75" customHeight="1" x14ac:dyDescent="0.25">
      <c r="Q558" s="364"/>
    </row>
    <row r="559" spans="17:17" ht="12.75" customHeight="1" x14ac:dyDescent="0.25">
      <c r="Q559" s="364"/>
    </row>
    <row r="560" spans="17:17" ht="12.75" customHeight="1" x14ac:dyDescent="0.25">
      <c r="Q560" s="364"/>
    </row>
    <row r="561" spans="17:17" ht="12.75" customHeight="1" x14ac:dyDescent="0.25">
      <c r="Q561" s="364"/>
    </row>
    <row r="562" spans="17:17" ht="12.75" customHeight="1" x14ac:dyDescent="0.25">
      <c r="Q562" s="364"/>
    </row>
    <row r="563" spans="17:17" ht="12.75" customHeight="1" x14ac:dyDescent="0.25">
      <c r="Q563" s="364"/>
    </row>
    <row r="564" spans="17:17" ht="12.75" customHeight="1" x14ac:dyDescent="0.25">
      <c r="Q564" s="364"/>
    </row>
    <row r="565" spans="17:17" ht="12.75" customHeight="1" x14ac:dyDescent="0.25">
      <c r="Q565" s="364"/>
    </row>
    <row r="566" spans="17:17" ht="12.75" customHeight="1" x14ac:dyDescent="0.25">
      <c r="Q566" s="364"/>
    </row>
    <row r="567" spans="17:17" ht="12.75" customHeight="1" x14ac:dyDescent="0.25">
      <c r="Q567" s="364"/>
    </row>
    <row r="568" spans="17:17" ht="12.75" customHeight="1" x14ac:dyDescent="0.25">
      <c r="Q568" s="364"/>
    </row>
    <row r="569" spans="17:17" ht="12.75" customHeight="1" x14ac:dyDescent="0.25">
      <c r="Q569" s="364"/>
    </row>
    <row r="570" spans="17:17" ht="12.75" customHeight="1" x14ac:dyDescent="0.25">
      <c r="Q570" s="364"/>
    </row>
    <row r="571" spans="17:17" ht="12.75" customHeight="1" x14ac:dyDescent="0.25">
      <c r="Q571" s="364"/>
    </row>
    <row r="572" spans="17:17" ht="12.75" customHeight="1" x14ac:dyDescent="0.25">
      <c r="Q572" s="364"/>
    </row>
    <row r="573" spans="17:17" ht="12.75" customHeight="1" x14ac:dyDescent="0.25">
      <c r="Q573" s="364"/>
    </row>
    <row r="574" spans="17:17" ht="12.75" customHeight="1" x14ac:dyDescent="0.25">
      <c r="Q574" s="364"/>
    </row>
    <row r="575" spans="17:17" ht="12.75" customHeight="1" x14ac:dyDescent="0.25">
      <c r="Q575" s="364"/>
    </row>
    <row r="576" spans="17:17" ht="12.75" customHeight="1" x14ac:dyDescent="0.25">
      <c r="Q576" s="364"/>
    </row>
    <row r="577" spans="17:17" ht="12.75" customHeight="1" x14ac:dyDescent="0.25">
      <c r="Q577" s="364"/>
    </row>
    <row r="578" spans="17:17" ht="12.75" customHeight="1" x14ac:dyDescent="0.25">
      <c r="Q578" s="364"/>
    </row>
    <row r="579" spans="17:17" ht="12.75" customHeight="1" x14ac:dyDescent="0.25">
      <c r="Q579" s="364"/>
    </row>
    <row r="580" spans="17:17" ht="12.75" customHeight="1" x14ac:dyDescent="0.25">
      <c r="Q580" s="364"/>
    </row>
    <row r="581" spans="17:17" ht="12.75" customHeight="1" x14ac:dyDescent="0.25">
      <c r="Q581" s="364"/>
    </row>
    <row r="582" spans="17:17" ht="12.75" customHeight="1" x14ac:dyDescent="0.25">
      <c r="Q582" s="364"/>
    </row>
    <row r="583" spans="17:17" ht="12.75" customHeight="1" x14ac:dyDescent="0.25">
      <c r="Q583" s="364"/>
    </row>
    <row r="584" spans="17:17" ht="12.75" customHeight="1" x14ac:dyDescent="0.25">
      <c r="Q584" s="364"/>
    </row>
    <row r="585" spans="17:17" ht="12.75" customHeight="1" x14ac:dyDescent="0.25">
      <c r="Q585" s="364"/>
    </row>
    <row r="586" spans="17:17" ht="12.75" customHeight="1" x14ac:dyDescent="0.25">
      <c r="Q586" s="364"/>
    </row>
    <row r="587" spans="17:17" ht="12.75" customHeight="1" x14ac:dyDescent="0.25">
      <c r="Q587" s="364"/>
    </row>
    <row r="588" spans="17:17" ht="12.75" customHeight="1" x14ac:dyDescent="0.25">
      <c r="Q588" s="364"/>
    </row>
    <row r="589" spans="17:17" ht="12.75" customHeight="1" x14ac:dyDescent="0.25">
      <c r="Q589" s="364"/>
    </row>
    <row r="590" spans="17:17" ht="12.75" customHeight="1" x14ac:dyDescent="0.25">
      <c r="Q590" s="364"/>
    </row>
    <row r="591" spans="17:17" ht="12.75" customHeight="1" x14ac:dyDescent="0.25">
      <c r="Q591" s="364"/>
    </row>
    <row r="592" spans="17:17" ht="12.75" customHeight="1" x14ac:dyDescent="0.25">
      <c r="Q592" s="364"/>
    </row>
    <row r="593" spans="17:17" ht="12.75" customHeight="1" x14ac:dyDescent="0.25">
      <c r="Q593" s="364"/>
    </row>
    <row r="594" spans="17:17" ht="12.75" customHeight="1" x14ac:dyDescent="0.25">
      <c r="Q594" s="364"/>
    </row>
    <row r="595" spans="17:17" ht="12.75" customHeight="1" x14ac:dyDescent="0.25">
      <c r="Q595" s="364"/>
    </row>
    <row r="596" spans="17:17" ht="12.75" customHeight="1" x14ac:dyDescent="0.25">
      <c r="Q596" s="364"/>
    </row>
    <row r="597" spans="17:17" ht="12.75" customHeight="1" x14ac:dyDescent="0.25">
      <c r="Q597" s="364"/>
    </row>
    <row r="598" spans="17:17" ht="12.75" customHeight="1" x14ac:dyDescent="0.25">
      <c r="Q598" s="364"/>
    </row>
    <row r="599" spans="17:17" ht="12.75" customHeight="1" x14ac:dyDescent="0.25">
      <c r="Q599" s="364"/>
    </row>
    <row r="600" spans="17:17" ht="12.75" customHeight="1" x14ac:dyDescent="0.25">
      <c r="Q600" s="364"/>
    </row>
    <row r="601" spans="17:17" ht="12.75" customHeight="1" x14ac:dyDescent="0.25">
      <c r="Q601" s="364"/>
    </row>
    <row r="602" spans="17:17" ht="12.75" customHeight="1" x14ac:dyDescent="0.25">
      <c r="Q602" s="364"/>
    </row>
    <row r="603" spans="17:17" ht="12.75" customHeight="1" x14ac:dyDescent="0.25">
      <c r="Q603" s="364"/>
    </row>
    <row r="604" spans="17:17" ht="12.75" customHeight="1" x14ac:dyDescent="0.25">
      <c r="Q604" s="364"/>
    </row>
    <row r="605" spans="17:17" ht="12.75" customHeight="1" x14ac:dyDescent="0.25">
      <c r="Q605" s="364"/>
    </row>
    <row r="606" spans="17:17" ht="12.75" customHeight="1" x14ac:dyDescent="0.25">
      <c r="Q606" s="364"/>
    </row>
    <row r="607" spans="17:17" ht="12.75" customHeight="1" x14ac:dyDescent="0.25">
      <c r="Q607" s="364"/>
    </row>
    <row r="608" spans="17:17" ht="12.75" customHeight="1" x14ac:dyDescent="0.25">
      <c r="Q608" s="364"/>
    </row>
    <row r="609" spans="17:17" ht="12.75" customHeight="1" x14ac:dyDescent="0.25">
      <c r="Q609" s="364"/>
    </row>
    <row r="610" spans="17:17" ht="12.75" customHeight="1" x14ac:dyDescent="0.25">
      <c r="Q610" s="364"/>
    </row>
    <row r="611" spans="17:17" ht="12.75" customHeight="1" x14ac:dyDescent="0.25">
      <c r="Q611" s="364"/>
    </row>
    <row r="612" spans="17:17" ht="12.75" customHeight="1" x14ac:dyDescent="0.25">
      <c r="Q612" s="364"/>
    </row>
    <row r="613" spans="17:17" ht="12.75" customHeight="1" x14ac:dyDescent="0.25">
      <c r="Q613" s="364"/>
    </row>
    <row r="614" spans="17:17" ht="12.75" customHeight="1" x14ac:dyDescent="0.25">
      <c r="Q614" s="364"/>
    </row>
    <row r="615" spans="17:17" ht="12.75" customHeight="1" x14ac:dyDescent="0.25">
      <c r="Q615" s="364"/>
    </row>
    <row r="616" spans="17:17" ht="12.75" customHeight="1" x14ac:dyDescent="0.25">
      <c r="Q616" s="364"/>
    </row>
    <row r="617" spans="17:17" ht="12.75" customHeight="1" x14ac:dyDescent="0.25">
      <c r="Q617" s="364"/>
    </row>
    <row r="618" spans="17:17" ht="12.75" customHeight="1" x14ac:dyDescent="0.25">
      <c r="Q618" s="364"/>
    </row>
    <row r="619" spans="17:17" ht="12.75" customHeight="1" x14ac:dyDescent="0.25">
      <c r="Q619" s="364"/>
    </row>
    <row r="620" spans="17:17" ht="12.75" customHeight="1" x14ac:dyDescent="0.25">
      <c r="Q620" s="364"/>
    </row>
    <row r="621" spans="17:17" ht="12.75" customHeight="1" x14ac:dyDescent="0.25">
      <c r="Q621" s="364"/>
    </row>
    <row r="622" spans="17:17" ht="12.75" customHeight="1" x14ac:dyDescent="0.25">
      <c r="Q622" s="364"/>
    </row>
    <row r="623" spans="17:17" ht="12.75" customHeight="1" x14ac:dyDescent="0.25">
      <c r="Q623" s="364"/>
    </row>
    <row r="624" spans="17:17" ht="12.75" customHeight="1" x14ac:dyDescent="0.25">
      <c r="Q624" s="364"/>
    </row>
    <row r="625" spans="17:17" ht="12.75" customHeight="1" x14ac:dyDescent="0.25">
      <c r="Q625" s="364"/>
    </row>
    <row r="626" spans="17:17" ht="12.75" customHeight="1" x14ac:dyDescent="0.25">
      <c r="Q626" s="364"/>
    </row>
    <row r="627" spans="17:17" ht="12.75" customHeight="1" x14ac:dyDescent="0.25">
      <c r="Q627" s="364"/>
    </row>
    <row r="628" spans="17:17" ht="12.75" customHeight="1" x14ac:dyDescent="0.25">
      <c r="Q628" s="364"/>
    </row>
    <row r="629" spans="17:17" ht="12.75" customHeight="1" x14ac:dyDescent="0.25">
      <c r="Q629" s="364"/>
    </row>
    <row r="630" spans="17:17" ht="12.75" customHeight="1" x14ac:dyDescent="0.25">
      <c r="Q630" s="364"/>
    </row>
    <row r="631" spans="17:17" ht="12.75" customHeight="1" x14ac:dyDescent="0.25">
      <c r="Q631" s="364"/>
    </row>
    <row r="632" spans="17:17" ht="12.75" customHeight="1" x14ac:dyDescent="0.25">
      <c r="Q632" s="364"/>
    </row>
    <row r="633" spans="17:17" ht="12.75" customHeight="1" x14ac:dyDescent="0.25">
      <c r="Q633" s="364"/>
    </row>
    <row r="634" spans="17:17" ht="12.75" customHeight="1" x14ac:dyDescent="0.25">
      <c r="Q634" s="364"/>
    </row>
    <row r="635" spans="17:17" ht="12.75" customHeight="1" x14ac:dyDescent="0.25">
      <c r="Q635" s="364"/>
    </row>
    <row r="636" spans="17:17" ht="12.75" customHeight="1" x14ac:dyDescent="0.25">
      <c r="Q636" s="364"/>
    </row>
    <row r="637" spans="17:17" ht="12.75" customHeight="1" x14ac:dyDescent="0.25">
      <c r="Q637" s="364"/>
    </row>
    <row r="638" spans="17:17" ht="12.75" customHeight="1" x14ac:dyDescent="0.25">
      <c r="Q638" s="364"/>
    </row>
    <row r="639" spans="17:17" ht="12.75" customHeight="1" x14ac:dyDescent="0.25">
      <c r="Q639" s="364"/>
    </row>
    <row r="640" spans="17:17" ht="12.75" customHeight="1" x14ac:dyDescent="0.25">
      <c r="Q640" s="364"/>
    </row>
    <row r="641" spans="17:17" ht="12.75" customHeight="1" x14ac:dyDescent="0.25">
      <c r="Q641" s="364"/>
    </row>
    <row r="642" spans="17:17" ht="12.75" customHeight="1" x14ac:dyDescent="0.25">
      <c r="Q642" s="364"/>
    </row>
    <row r="643" spans="17:17" ht="12.75" customHeight="1" x14ac:dyDescent="0.25">
      <c r="Q643" s="364"/>
    </row>
    <row r="644" spans="17:17" ht="12.75" customHeight="1" x14ac:dyDescent="0.25">
      <c r="Q644" s="364"/>
    </row>
    <row r="645" spans="17:17" ht="12.75" customHeight="1" x14ac:dyDescent="0.25">
      <c r="Q645" s="364"/>
    </row>
    <row r="646" spans="17:17" ht="12.75" customHeight="1" x14ac:dyDescent="0.25">
      <c r="Q646" s="364"/>
    </row>
    <row r="647" spans="17:17" ht="12.75" customHeight="1" x14ac:dyDescent="0.25">
      <c r="Q647" s="364"/>
    </row>
    <row r="648" spans="17:17" ht="12.75" customHeight="1" x14ac:dyDescent="0.25">
      <c r="Q648" s="364"/>
    </row>
    <row r="649" spans="17:17" ht="12.75" customHeight="1" x14ac:dyDescent="0.25">
      <c r="Q649" s="364"/>
    </row>
    <row r="650" spans="17:17" ht="12.75" customHeight="1" x14ac:dyDescent="0.25">
      <c r="Q650" s="364"/>
    </row>
    <row r="651" spans="17:17" ht="12.75" customHeight="1" x14ac:dyDescent="0.25">
      <c r="Q651" s="364"/>
    </row>
    <row r="652" spans="17:17" ht="12.75" customHeight="1" x14ac:dyDescent="0.25">
      <c r="Q652" s="364"/>
    </row>
    <row r="653" spans="17:17" ht="12.75" customHeight="1" x14ac:dyDescent="0.25">
      <c r="Q653" s="364"/>
    </row>
    <row r="654" spans="17:17" ht="12.75" customHeight="1" x14ac:dyDescent="0.25">
      <c r="Q654" s="364"/>
    </row>
    <row r="655" spans="17:17" ht="12.75" customHeight="1" x14ac:dyDescent="0.25">
      <c r="Q655" s="364"/>
    </row>
    <row r="656" spans="17:17" ht="12.75" customHeight="1" x14ac:dyDescent="0.25">
      <c r="Q656" s="364"/>
    </row>
    <row r="657" spans="17:17" ht="12.75" customHeight="1" x14ac:dyDescent="0.25">
      <c r="Q657" s="364"/>
    </row>
    <row r="658" spans="17:17" ht="12.75" customHeight="1" x14ac:dyDescent="0.25">
      <c r="Q658" s="364"/>
    </row>
    <row r="659" spans="17:17" ht="12.75" customHeight="1" x14ac:dyDescent="0.25">
      <c r="Q659" s="364"/>
    </row>
    <row r="660" spans="17:17" ht="12.75" customHeight="1" x14ac:dyDescent="0.25">
      <c r="Q660" s="364"/>
    </row>
    <row r="661" spans="17:17" ht="12.75" customHeight="1" x14ac:dyDescent="0.25">
      <c r="Q661" s="364"/>
    </row>
    <row r="662" spans="17:17" ht="12.75" customHeight="1" x14ac:dyDescent="0.25">
      <c r="Q662" s="364"/>
    </row>
    <row r="663" spans="17:17" ht="12.75" customHeight="1" x14ac:dyDescent="0.25">
      <c r="Q663" s="364"/>
    </row>
    <row r="664" spans="17:17" ht="12.75" customHeight="1" x14ac:dyDescent="0.25">
      <c r="Q664" s="364"/>
    </row>
    <row r="665" spans="17:17" ht="12.75" customHeight="1" x14ac:dyDescent="0.25">
      <c r="Q665" s="364"/>
    </row>
    <row r="666" spans="17:17" ht="12.75" customHeight="1" x14ac:dyDescent="0.25">
      <c r="Q666" s="364"/>
    </row>
    <row r="667" spans="17:17" ht="12.75" customHeight="1" x14ac:dyDescent="0.25">
      <c r="Q667" s="364"/>
    </row>
    <row r="668" spans="17:17" ht="12.75" customHeight="1" x14ac:dyDescent="0.25">
      <c r="Q668" s="364"/>
    </row>
    <row r="669" spans="17:17" ht="12.75" customHeight="1" x14ac:dyDescent="0.25">
      <c r="Q669" s="364"/>
    </row>
    <row r="670" spans="17:17" ht="12.75" customHeight="1" x14ac:dyDescent="0.25">
      <c r="Q670" s="364"/>
    </row>
    <row r="671" spans="17:17" ht="12.75" customHeight="1" x14ac:dyDescent="0.25">
      <c r="Q671" s="364"/>
    </row>
    <row r="672" spans="17:17" ht="12.75" customHeight="1" x14ac:dyDescent="0.25">
      <c r="Q672" s="364"/>
    </row>
    <row r="673" spans="17:17" ht="12.75" customHeight="1" x14ac:dyDescent="0.25">
      <c r="Q673" s="364"/>
    </row>
    <row r="674" spans="17:17" ht="12.75" customHeight="1" x14ac:dyDescent="0.25">
      <c r="Q674" s="364"/>
    </row>
    <row r="675" spans="17:17" ht="12.75" customHeight="1" x14ac:dyDescent="0.25">
      <c r="Q675" s="364"/>
    </row>
    <row r="676" spans="17:17" ht="12.75" customHeight="1" x14ac:dyDescent="0.25">
      <c r="Q676" s="364"/>
    </row>
    <row r="677" spans="17:17" ht="12.75" customHeight="1" x14ac:dyDescent="0.25">
      <c r="Q677" s="364"/>
    </row>
    <row r="678" spans="17:17" ht="12.75" customHeight="1" x14ac:dyDescent="0.25">
      <c r="Q678" s="364"/>
    </row>
    <row r="679" spans="17:17" ht="12.75" customHeight="1" x14ac:dyDescent="0.25">
      <c r="Q679" s="364"/>
    </row>
    <row r="680" spans="17:17" ht="12.75" customHeight="1" x14ac:dyDescent="0.25">
      <c r="Q680" s="364"/>
    </row>
    <row r="681" spans="17:17" ht="12.75" customHeight="1" x14ac:dyDescent="0.25">
      <c r="Q681" s="364"/>
    </row>
    <row r="682" spans="17:17" ht="12.75" customHeight="1" x14ac:dyDescent="0.25">
      <c r="Q682" s="364"/>
    </row>
    <row r="683" spans="17:17" ht="12.75" customHeight="1" x14ac:dyDescent="0.25">
      <c r="Q683" s="364"/>
    </row>
    <row r="684" spans="17:17" ht="12.75" customHeight="1" x14ac:dyDescent="0.25">
      <c r="Q684" s="364"/>
    </row>
    <row r="685" spans="17:17" ht="12.75" customHeight="1" x14ac:dyDescent="0.25">
      <c r="Q685" s="364"/>
    </row>
    <row r="686" spans="17:17" ht="12.75" customHeight="1" x14ac:dyDescent="0.25">
      <c r="Q686" s="364"/>
    </row>
    <row r="687" spans="17:17" ht="12.75" customHeight="1" x14ac:dyDescent="0.25">
      <c r="Q687" s="364"/>
    </row>
    <row r="688" spans="17:17" ht="12.75" customHeight="1" x14ac:dyDescent="0.25">
      <c r="Q688" s="364"/>
    </row>
    <row r="689" spans="17:17" ht="12.75" customHeight="1" x14ac:dyDescent="0.25">
      <c r="Q689" s="364"/>
    </row>
    <row r="690" spans="17:17" ht="12.75" customHeight="1" x14ac:dyDescent="0.25">
      <c r="Q690" s="364"/>
    </row>
    <row r="691" spans="17:17" ht="12.75" customHeight="1" x14ac:dyDescent="0.25">
      <c r="Q691" s="364"/>
    </row>
    <row r="692" spans="17:17" ht="12.75" customHeight="1" x14ac:dyDescent="0.25">
      <c r="Q692" s="364"/>
    </row>
    <row r="693" spans="17:17" ht="12.75" customHeight="1" x14ac:dyDescent="0.25">
      <c r="Q693" s="364"/>
    </row>
    <row r="694" spans="17:17" ht="12.75" customHeight="1" x14ac:dyDescent="0.25">
      <c r="Q694" s="364"/>
    </row>
    <row r="695" spans="17:17" ht="12.75" customHeight="1" x14ac:dyDescent="0.25">
      <c r="Q695" s="364"/>
    </row>
    <row r="696" spans="17:17" ht="12.75" customHeight="1" x14ac:dyDescent="0.25">
      <c r="Q696" s="364"/>
    </row>
    <row r="697" spans="17:17" ht="12.75" customHeight="1" x14ac:dyDescent="0.25">
      <c r="Q697" s="364"/>
    </row>
    <row r="698" spans="17:17" ht="12.75" customHeight="1" x14ac:dyDescent="0.25">
      <c r="Q698" s="364"/>
    </row>
    <row r="699" spans="17:17" ht="12.75" customHeight="1" x14ac:dyDescent="0.25">
      <c r="Q699" s="364"/>
    </row>
    <row r="700" spans="17:17" ht="12.75" customHeight="1" x14ac:dyDescent="0.25">
      <c r="Q700" s="364"/>
    </row>
    <row r="701" spans="17:17" ht="12.75" customHeight="1" x14ac:dyDescent="0.25">
      <c r="Q701" s="364"/>
    </row>
    <row r="702" spans="17:17" ht="12.75" customHeight="1" x14ac:dyDescent="0.25">
      <c r="Q702" s="364"/>
    </row>
    <row r="703" spans="17:17" ht="12.75" customHeight="1" x14ac:dyDescent="0.25">
      <c r="Q703" s="364"/>
    </row>
    <row r="704" spans="17:17" ht="12.75" customHeight="1" x14ac:dyDescent="0.25">
      <c r="Q704" s="364"/>
    </row>
    <row r="705" spans="17:17" ht="12.75" customHeight="1" x14ac:dyDescent="0.25">
      <c r="Q705" s="364"/>
    </row>
    <row r="706" spans="17:17" ht="12.75" customHeight="1" x14ac:dyDescent="0.25">
      <c r="Q706" s="364"/>
    </row>
    <row r="707" spans="17:17" ht="12.75" customHeight="1" x14ac:dyDescent="0.25">
      <c r="Q707" s="364"/>
    </row>
    <row r="708" spans="17:17" ht="12.75" customHeight="1" x14ac:dyDescent="0.25">
      <c r="Q708" s="364"/>
    </row>
    <row r="709" spans="17:17" ht="12.75" customHeight="1" x14ac:dyDescent="0.25">
      <c r="Q709" s="364"/>
    </row>
    <row r="710" spans="17:17" ht="12.75" customHeight="1" x14ac:dyDescent="0.25">
      <c r="Q710" s="364"/>
    </row>
    <row r="711" spans="17:17" ht="12.75" customHeight="1" x14ac:dyDescent="0.25">
      <c r="Q711" s="364"/>
    </row>
    <row r="712" spans="17:17" ht="12.75" customHeight="1" x14ac:dyDescent="0.25">
      <c r="Q712" s="364"/>
    </row>
    <row r="713" spans="17:17" ht="12.75" customHeight="1" x14ac:dyDescent="0.25">
      <c r="Q713" s="364"/>
    </row>
    <row r="714" spans="17:17" ht="12.75" customHeight="1" x14ac:dyDescent="0.25">
      <c r="Q714" s="364"/>
    </row>
    <row r="715" spans="17:17" ht="12.75" customHeight="1" x14ac:dyDescent="0.25">
      <c r="Q715" s="364"/>
    </row>
    <row r="716" spans="17:17" ht="12.75" customHeight="1" x14ac:dyDescent="0.25">
      <c r="Q716" s="364"/>
    </row>
    <row r="717" spans="17:17" ht="12.75" customHeight="1" x14ac:dyDescent="0.25">
      <c r="Q717" s="364"/>
    </row>
    <row r="718" spans="17:17" ht="12.75" customHeight="1" x14ac:dyDescent="0.25">
      <c r="Q718" s="364"/>
    </row>
    <row r="719" spans="17:17" ht="12.75" customHeight="1" x14ac:dyDescent="0.25">
      <c r="Q719" s="364"/>
    </row>
    <row r="720" spans="17:17" ht="12.75" customHeight="1" x14ac:dyDescent="0.25">
      <c r="Q720" s="364"/>
    </row>
    <row r="721" spans="17:17" ht="12.75" customHeight="1" x14ac:dyDescent="0.25">
      <c r="Q721" s="364"/>
    </row>
    <row r="722" spans="17:17" ht="12.75" customHeight="1" x14ac:dyDescent="0.25">
      <c r="Q722" s="364"/>
    </row>
    <row r="723" spans="17:17" ht="12.75" customHeight="1" x14ac:dyDescent="0.25">
      <c r="Q723" s="364"/>
    </row>
    <row r="724" spans="17:17" ht="12.75" customHeight="1" x14ac:dyDescent="0.25">
      <c r="Q724" s="364"/>
    </row>
    <row r="725" spans="17:17" ht="12.75" customHeight="1" x14ac:dyDescent="0.25">
      <c r="Q725" s="364"/>
    </row>
    <row r="726" spans="17:17" ht="12.75" customHeight="1" x14ac:dyDescent="0.25">
      <c r="Q726" s="364"/>
    </row>
    <row r="727" spans="17:17" ht="12.75" customHeight="1" x14ac:dyDescent="0.25">
      <c r="Q727" s="364"/>
    </row>
    <row r="728" spans="17:17" ht="12.75" customHeight="1" x14ac:dyDescent="0.25">
      <c r="Q728" s="364"/>
    </row>
    <row r="729" spans="17:17" ht="12.75" customHeight="1" x14ac:dyDescent="0.25">
      <c r="Q729" s="364"/>
    </row>
    <row r="730" spans="17:17" ht="12.75" customHeight="1" x14ac:dyDescent="0.25">
      <c r="Q730" s="364"/>
    </row>
    <row r="731" spans="17:17" ht="12.75" customHeight="1" x14ac:dyDescent="0.25">
      <c r="Q731" s="364"/>
    </row>
    <row r="732" spans="17:17" ht="12.75" customHeight="1" x14ac:dyDescent="0.25">
      <c r="Q732" s="364"/>
    </row>
    <row r="733" spans="17:17" ht="12.75" customHeight="1" x14ac:dyDescent="0.25">
      <c r="Q733" s="364"/>
    </row>
    <row r="734" spans="17:17" ht="12.75" customHeight="1" x14ac:dyDescent="0.25">
      <c r="Q734" s="364"/>
    </row>
    <row r="735" spans="17:17" ht="12.75" customHeight="1" x14ac:dyDescent="0.25">
      <c r="Q735" s="364"/>
    </row>
    <row r="736" spans="17:17" ht="12.75" customHeight="1" x14ac:dyDescent="0.25">
      <c r="Q736" s="364"/>
    </row>
    <row r="737" spans="17:17" ht="12.75" customHeight="1" x14ac:dyDescent="0.25">
      <c r="Q737" s="364"/>
    </row>
    <row r="738" spans="17:17" ht="12.75" customHeight="1" x14ac:dyDescent="0.25">
      <c r="Q738" s="364"/>
    </row>
    <row r="739" spans="17:17" ht="12.75" customHeight="1" x14ac:dyDescent="0.25">
      <c r="Q739" s="364"/>
    </row>
    <row r="740" spans="17:17" ht="12.75" customHeight="1" x14ac:dyDescent="0.25">
      <c r="Q740" s="364"/>
    </row>
    <row r="741" spans="17:17" ht="12.75" customHeight="1" x14ac:dyDescent="0.25">
      <c r="Q741" s="364"/>
    </row>
    <row r="742" spans="17:17" ht="12.75" customHeight="1" x14ac:dyDescent="0.25">
      <c r="Q742" s="364"/>
    </row>
    <row r="743" spans="17:17" ht="12.75" customHeight="1" x14ac:dyDescent="0.25">
      <c r="Q743" s="364"/>
    </row>
    <row r="744" spans="17:17" ht="12.75" customHeight="1" x14ac:dyDescent="0.25">
      <c r="Q744" s="364"/>
    </row>
    <row r="745" spans="17:17" ht="12.75" customHeight="1" x14ac:dyDescent="0.25">
      <c r="Q745" s="364"/>
    </row>
    <row r="746" spans="17:17" ht="12.75" customHeight="1" x14ac:dyDescent="0.25">
      <c r="Q746" s="364"/>
    </row>
    <row r="747" spans="17:17" ht="12.75" customHeight="1" x14ac:dyDescent="0.25">
      <c r="Q747" s="364"/>
    </row>
    <row r="748" spans="17:17" ht="12.75" customHeight="1" x14ac:dyDescent="0.25">
      <c r="Q748" s="364"/>
    </row>
    <row r="749" spans="17:17" ht="12.75" customHeight="1" x14ac:dyDescent="0.25">
      <c r="Q749" s="364"/>
    </row>
    <row r="750" spans="17:17" ht="12.75" customHeight="1" x14ac:dyDescent="0.25">
      <c r="Q750" s="364"/>
    </row>
    <row r="751" spans="17:17" ht="12.75" customHeight="1" x14ac:dyDescent="0.25">
      <c r="Q751" s="364"/>
    </row>
    <row r="752" spans="17:17" ht="12.75" customHeight="1" x14ac:dyDescent="0.25">
      <c r="Q752" s="364"/>
    </row>
    <row r="753" spans="17:17" ht="12.75" customHeight="1" x14ac:dyDescent="0.25">
      <c r="Q753" s="364"/>
    </row>
    <row r="754" spans="17:17" ht="12.75" customHeight="1" x14ac:dyDescent="0.25">
      <c r="Q754" s="364"/>
    </row>
    <row r="755" spans="17:17" ht="12.75" customHeight="1" x14ac:dyDescent="0.25">
      <c r="Q755" s="364"/>
    </row>
    <row r="756" spans="17:17" ht="12.75" customHeight="1" x14ac:dyDescent="0.25">
      <c r="Q756" s="364"/>
    </row>
    <row r="757" spans="17:17" ht="12.75" customHeight="1" x14ac:dyDescent="0.25">
      <c r="Q757" s="364"/>
    </row>
    <row r="758" spans="17:17" ht="12.75" customHeight="1" x14ac:dyDescent="0.25">
      <c r="Q758" s="364"/>
    </row>
    <row r="759" spans="17:17" ht="12.75" customHeight="1" x14ac:dyDescent="0.25">
      <c r="Q759" s="364"/>
    </row>
    <row r="760" spans="17:17" ht="12.75" customHeight="1" x14ac:dyDescent="0.25">
      <c r="Q760" s="364"/>
    </row>
    <row r="761" spans="17:17" ht="12.75" customHeight="1" x14ac:dyDescent="0.25">
      <c r="Q761" s="364"/>
    </row>
    <row r="762" spans="17:17" ht="12.75" customHeight="1" x14ac:dyDescent="0.25">
      <c r="Q762" s="364"/>
    </row>
    <row r="763" spans="17:17" ht="12.75" customHeight="1" x14ac:dyDescent="0.25">
      <c r="Q763" s="364"/>
    </row>
    <row r="764" spans="17:17" ht="12.75" customHeight="1" x14ac:dyDescent="0.25">
      <c r="Q764" s="364"/>
    </row>
    <row r="765" spans="17:17" ht="12.75" customHeight="1" x14ac:dyDescent="0.25">
      <c r="Q765" s="364"/>
    </row>
    <row r="766" spans="17:17" ht="12.75" customHeight="1" x14ac:dyDescent="0.25">
      <c r="Q766" s="364"/>
    </row>
    <row r="767" spans="17:17" ht="12.75" customHeight="1" x14ac:dyDescent="0.25">
      <c r="Q767" s="364"/>
    </row>
    <row r="768" spans="17:17" ht="12.75" customHeight="1" x14ac:dyDescent="0.25">
      <c r="Q768" s="364"/>
    </row>
    <row r="769" spans="17:17" ht="12.75" customHeight="1" x14ac:dyDescent="0.25">
      <c r="Q769" s="364"/>
    </row>
    <row r="770" spans="17:17" ht="12.75" customHeight="1" x14ac:dyDescent="0.25">
      <c r="Q770" s="364"/>
    </row>
    <row r="771" spans="17:17" ht="12.75" customHeight="1" x14ac:dyDescent="0.25">
      <c r="Q771" s="364"/>
    </row>
    <row r="772" spans="17:17" ht="12.75" customHeight="1" x14ac:dyDescent="0.25">
      <c r="Q772" s="364"/>
    </row>
    <row r="773" spans="17:17" ht="12.75" customHeight="1" x14ac:dyDescent="0.25">
      <c r="Q773" s="364"/>
    </row>
    <row r="774" spans="17:17" ht="12.75" customHeight="1" x14ac:dyDescent="0.25">
      <c r="Q774" s="364"/>
    </row>
    <row r="775" spans="17:17" ht="12.75" customHeight="1" x14ac:dyDescent="0.25">
      <c r="Q775" s="364"/>
    </row>
    <row r="776" spans="17:17" ht="12.75" customHeight="1" x14ac:dyDescent="0.25">
      <c r="Q776" s="364"/>
    </row>
    <row r="777" spans="17:17" ht="12.75" customHeight="1" x14ac:dyDescent="0.25">
      <c r="Q777" s="364"/>
    </row>
    <row r="778" spans="17:17" ht="12.75" customHeight="1" x14ac:dyDescent="0.25">
      <c r="Q778" s="364"/>
    </row>
    <row r="779" spans="17:17" ht="12.75" customHeight="1" x14ac:dyDescent="0.25">
      <c r="Q779" s="364"/>
    </row>
    <row r="780" spans="17:17" ht="12.75" customHeight="1" x14ac:dyDescent="0.25">
      <c r="Q780" s="364"/>
    </row>
    <row r="781" spans="17:17" ht="12.75" customHeight="1" x14ac:dyDescent="0.25">
      <c r="Q781" s="364"/>
    </row>
    <row r="782" spans="17:17" ht="12.75" customHeight="1" x14ac:dyDescent="0.25">
      <c r="Q782" s="364"/>
    </row>
    <row r="783" spans="17:17" ht="12.75" customHeight="1" x14ac:dyDescent="0.25">
      <c r="Q783" s="364"/>
    </row>
    <row r="784" spans="17:17" ht="12.75" customHeight="1" x14ac:dyDescent="0.25">
      <c r="Q784" s="364"/>
    </row>
    <row r="785" spans="17:17" ht="12.75" customHeight="1" x14ac:dyDescent="0.25">
      <c r="Q785" s="364"/>
    </row>
    <row r="786" spans="17:17" ht="12.75" customHeight="1" x14ac:dyDescent="0.25">
      <c r="Q786" s="364"/>
    </row>
    <row r="787" spans="17:17" ht="12.75" customHeight="1" x14ac:dyDescent="0.25">
      <c r="Q787" s="364"/>
    </row>
    <row r="788" spans="17:17" ht="12.75" customHeight="1" x14ac:dyDescent="0.25">
      <c r="Q788" s="364"/>
    </row>
    <row r="789" spans="17:17" ht="12.75" customHeight="1" x14ac:dyDescent="0.25">
      <c r="Q789" s="364"/>
    </row>
    <row r="790" spans="17:17" ht="12.75" customHeight="1" x14ac:dyDescent="0.25">
      <c r="Q790" s="364"/>
    </row>
    <row r="791" spans="17:17" ht="12.75" customHeight="1" x14ac:dyDescent="0.25">
      <c r="Q791" s="364"/>
    </row>
    <row r="792" spans="17:17" ht="12.75" customHeight="1" x14ac:dyDescent="0.25">
      <c r="Q792" s="364"/>
    </row>
    <row r="793" spans="17:17" ht="12.75" customHeight="1" x14ac:dyDescent="0.25">
      <c r="Q793" s="364"/>
    </row>
    <row r="794" spans="17:17" ht="12.75" customHeight="1" x14ac:dyDescent="0.25">
      <c r="Q794" s="364"/>
    </row>
    <row r="795" spans="17:17" ht="12.75" customHeight="1" x14ac:dyDescent="0.25">
      <c r="Q795" s="364"/>
    </row>
    <row r="796" spans="17:17" ht="12.75" customHeight="1" x14ac:dyDescent="0.25">
      <c r="Q796" s="364"/>
    </row>
    <row r="797" spans="17:17" ht="12.75" customHeight="1" x14ac:dyDescent="0.25">
      <c r="Q797" s="364"/>
    </row>
    <row r="798" spans="17:17" ht="12.75" customHeight="1" x14ac:dyDescent="0.25">
      <c r="Q798" s="364"/>
    </row>
    <row r="799" spans="17:17" ht="12.75" customHeight="1" x14ac:dyDescent="0.25">
      <c r="Q799" s="364"/>
    </row>
    <row r="800" spans="17:17" ht="12.75" customHeight="1" x14ac:dyDescent="0.25">
      <c r="Q800" s="364"/>
    </row>
    <row r="801" spans="17:17" ht="12.75" customHeight="1" x14ac:dyDescent="0.25">
      <c r="Q801" s="364"/>
    </row>
    <row r="802" spans="17:17" ht="12.75" customHeight="1" x14ac:dyDescent="0.25">
      <c r="Q802" s="364"/>
    </row>
    <row r="803" spans="17:17" ht="12.75" customHeight="1" x14ac:dyDescent="0.25">
      <c r="Q803" s="364"/>
    </row>
    <row r="804" spans="17:17" ht="12.75" customHeight="1" x14ac:dyDescent="0.25">
      <c r="Q804" s="364"/>
    </row>
    <row r="805" spans="17:17" ht="12.75" customHeight="1" x14ac:dyDescent="0.25">
      <c r="Q805" s="364"/>
    </row>
    <row r="806" spans="17:17" ht="12.75" customHeight="1" x14ac:dyDescent="0.25">
      <c r="Q806" s="364"/>
    </row>
    <row r="807" spans="17:17" ht="12.75" customHeight="1" x14ac:dyDescent="0.25">
      <c r="Q807" s="364"/>
    </row>
    <row r="808" spans="17:17" ht="12.75" customHeight="1" x14ac:dyDescent="0.25">
      <c r="Q808" s="364"/>
    </row>
    <row r="809" spans="17:17" ht="12.75" customHeight="1" x14ac:dyDescent="0.25">
      <c r="Q809" s="364"/>
    </row>
    <row r="810" spans="17:17" ht="12.75" customHeight="1" x14ac:dyDescent="0.25">
      <c r="Q810" s="364"/>
    </row>
    <row r="811" spans="17:17" ht="12.75" customHeight="1" x14ac:dyDescent="0.25">
      <c r="Q811" s="364"/>
    </row>
    <row r="812" spans="17:17" ht="12.75" customHeight="1" x14ac:dyDescent="0.25">
      <c r="Q812" s="364"/>
    </row>
    <row r="813" spans="17:17" ht="12.75" customHeight="1" x14ac:dyDescent="0.25">
      <c r="Q813" s="364"/>
    </row>
    <row r="814" spans="17:17" ht="12.75" customHeight="1" x14ac:dyDescent="0.25">
      <c r="Q814" s="364"/>
    </row>
    <row r="815" spans="17:17" ht="12.75" customHeight="1" x14ac:dyDescent="0.25">
      <c r="Q815" s="364"/>
    </row>
    <row r="816" spans="17:17" ht="12.75" customHeight="1" x14ac:dyDescent="0.25">
      <c r="Q816" s="364"/>
    </row>
    <row r="817" spans="17:17" ht="12.75" customHeight="1" x14ac:dyDescent="0.25">
      <c r="Q817" s="364"/>
    </row>
    <row r="818" spans="17:17" ht="12.75" customHeight="1" x14ac:dyDescent="0.25">
      <c r="Q818" s="364"/>
    </row>
    <row r="819" spans="17:17" ht="12.75" customHeight="1" x14ac:dyDescent="0.25">
      <c r="Q819" s="364"/>
    </row>
    <row r="820" spans="17:17" ht="12.75" customHeight="1" x14ac:dyDescent="0.25">
      <c r="Q820" s="364"/>
    </row>
    <row r="821" spans="17:17" ht="12.75" customHeight="1" x14ac:dyDescent="0.25">
      <c r="Q821" s="364"/>
    </row>
    <row r="822" spans="17:17" ht="12.75" customHeight="1" x14ac:dyDescent="0.25">
      <c r="Q822" s="364"/>
    </row>
    <row r="823" spans="17:17" ht="12.75" customHeight="1" x14ac:dyDescent="0.25">
      <c r="Q823" s="364"/>
    </row>
    <row r="824" spans="17:17" ht="12.75" customHeight="1" x14ac:dyDescent="0.25">
      <c r="Q824" s="364"/>
    </row>
    <row r="825" spans="17:17" ht="12.75" customHeight="1" x14ac:dyDescent="0.25">
      <c r="Q825" s="364"/>
    </row>
    <row r="826" spans="17:17" ht="12.75" customHeight="1" x14ac:dyDescent="0.25">
      <c r="Q826" s="364"/>
    </row>
    <row r="827" spans="17:17" ht="12.75" customHeight="1" x14ac:dyDescent="0.25">
      <c r="Q827" s="364"/>
    </row>
    <row r="828" spans="17:17" ht="12.75" customHeight="1" x14ac:dyDescent="0.25">
      <c r="Q828" s="364"/>
    </row>
    <row r="829" spans="17:17" ht="12.75" customHeight="1" x14ac:dyDescent="0.25">
      <c r="Q829" s="364"/>
    </row>
    <row r="830" spans="17:17" ht="12.75" customHeight="1" x14ac:dyDescent="0.25">
      <c r="Q830" s="364"/>
    </row>
    <row r="831" spans="17:17" ht="12.75" customHeight="1" x14ac:dyDescent="0.25">
      <c r="Q831" s="364"/>
    </row>
    <row r="832" spans="17:17" ht="12.75" customHeight="1" x14ac:dyDescent="0.25">
      <c r="Q832" s="364"/>
    </row>
    <row r="833" spans="17:17" ht="12.75" customHeight="1" x14ac:dyDescent="0.25">
      <c r="Q833" s="364"/>
    </row>
    <row r="834" spans="17:17" ht="12.75" customHeight="1" x14ac:dyDescent="0.25">
      <c r="Q834" s="364"/>
    </row>
    <row r="835" spans="17:17" ht="12.75" customHeight="1" x14ac:dyDescent="0.25">
      <c r="Q835" s="364"/>
    </row>
    <row r="836" spans="17:17" ht="12.75" customHeight="1" x14ac:dyDescent="0.25">
      <c r="Q836" s="364"/>
    </row>
    <row r="837" spans="17:17" ht="12.75" customHeight="1" x14ac:dyDescent="0.25">
      <c r="Q837" s="364"/>
    </row>
    <row r="838" spans="17:17" ht="12.75" customHeight="1" x14ac:dyDescent="0.25">
      <c r="Q838" s="364"/>
    </row>
    <row r="839" spans="17:17" ht="12.75" customHeight="1" x14ac:dyDescent="0.25">
      <c r="Q839" s="364"/>
    </row>
    <row r="840" spans="17:17" ht="12.75" customHeight="1" x14ac:dyDescent="0.25">
      <c r="Q840" s="364"/>
    </row>
    <row r="841" spans="17:17" ht="12.75" customHeight="1" x14ac:dyDescent="0.25">
      <c r="Q841" s="364"/>
    </row>
    <row r="842" spans="17:17" ht="12.75" customHeight="1" x14ac:dyDescent="0.25">
      <c r="Q842" s="364"/>
    </row>
    <row r="843" spans="17:17" ht="12.75" customHeight="1" x14ac:dyDescent="0.25">
      <c r="Q843" s="364"/>
    </row>
    <row r="844" spans="17:17" ht="12.75" customHeight="1" x14ac:dyDescent="0.25">
      <c r="Q844" s="364"/>
    </row>
    <row r="845" spans="17:17" ht="12.75" customHeight="1" x14ac:dyDescent="0.25">
      <c r="Q845" s="364"/>
    </row>
    <row r="846" spans="17:17" ht="12.75" customHeight="1" x14ac:dyDescent="0.25">
      <c r="Q846" s="364"/>
    </row>
    <row r="847" spans="17:17" ht="12.75" customHeight="1" x14ac:dyDescent="0.25">
      <c r="Q847" s="364"/>
    </row>
    <row r="848" spans="17:17" ht="12.75" customHeight="1" x14ac:dyDescent="0.25">
      <c r="Q848" s="364"/>
    </row>
    <row r="849" spans="17:17" ht="12.75" customHeight="1" x14ac:dyDescent="0.25">
      <c r="Q849" s="364"/>
    </row>
    <row r="850" spans="17:17" ht="12.75" customHeight="1" x14ac:dyDescent="0.25">
      <c r="Q850" s="364"/>
    </row>
    <row r="851" spans="17:17" ht="12.75" customHeight="1" x14ac:dyDescent="0.25">
      <c r="Q851" s="364"/>
    </row>
    <row r="852" spans="17:17" ht="12.75" customHeight="1" x14ac:dyDescent="0.25">
      <c r="Q852" s="364"/>
    </row>
    <row r="853" spans="17:17" ht="12.75" customHeight="1" x14ac:dyDescent="0.25">
      <c r="Q853" s="364"/>
    </row>
    <row r="854" spans="17:17" ht="12.75" customHeight="1" x14ac:dyDescent="0.25">
      <c r="Q854" s="364"/>
    </row>
    <row r="855" spans="17:17" ht="12.75" customHeight="1" x14ac:dyDescent="0.25">
      <c r="Q855" s="364"/>
    </row>
    <row r="856" spans="17:17" ht="12.75" customHeight="1" x14ac:dyDescent="0.25">
      <c r="Q856" s="364"/>
    </row>
    <row r="857" spans="17:17" ht="12.75" customHeight="1" x14ac:dyDescent="0.25">
      <c r="Q857" s="364"/>
    </row>
    <row r="858" spans="17:17" ht="12.75" customHeight="1" x14ac:dyDescent="0.25">
      <c r="Q858" s="364"/>
    </row>
    <row r="859" spans="17:17" ht="12.75" customHeight="1" x14ac:dyDescent="0.25">
      <c r="Q859" s="364"/>
    </row>
    <row r="860" spans="17:17" ht="12.75" customHeight="1" x14ac:dyDescent="0.25">
      <c r="Q860" s="364"/>
    </row>
    <row r="861" spans="17:17" ht="12.75" customHeight="1" x14ac:dyDescent="0.25">
      <c r="Q861" s="364"/>
    </row>
    <row r="862" spans="17:17" ht="12.75" customHeight="1" x14ac:dyDescent="0.25">
      <c r="Q862" s="364"/>
    </row>
    <row r="863" spans="17:17" ht="12.75" customHeight="1" x14ac:dyDescent="0.25">
      <c r="Q863" s="364"/>
    </row>
    <row r="864" spans="17:17" ht="12.75" customHeight="1" x14ac:dyDescent="0.25">
      <c r="Q864" s="364"/>
    </row>
    <row r="865" spans="17:17" ht="12.75" customHeight="1" x14ac:dyDescent="0.25">
      <c r="Q865" s="364"/>
    </row>
    <row r="866" spans="17:17" ht="12.75" customHeight="1" x14ac:dyDescent="0.25">
      <c r="Q866" s="364"/>
    </row>
    <row r="867" spans="17:17" ht="12.75" customHeight="1" x14ac:dyDescent="0.25">
      <c r="Q867" s="364"/>
    </row>
    <row r="868" spans="17:17" ht="12.75" customHeight="1" x14ac:dyDescent="0.25">
      <c r="Q868" s="364"/>
    </row>
    <row r="869" spans="17:17" ht="12.75" customHeight="1" x14ac:dyDescent="0.25">
      <c r="Q869" s="364"/>
    </row>
    <row r="870" spans="17:17" ht="12.75" customHeight="1" x14ac:dyDescent="0.25">
      <c r="Q870" s="364"/>
    </row>
    <row r="871" spans="17:17" ht="12.75" customHeight="1" x14ac:dyDescent="0.25">
      <c r="Q871" s="364"/>
    </row>
    <row r="872" spans="17:17" ht="12.75" customHeight="1" x14ac:dyDescent="0.25">
      <c r="Q872" s="364"/>
    </row>
    <row r="873" spans="17:17" ht="12.75" customHeight="1" x14ac:dyDescent="0.25">
      <c r="Q873" s="364"/>
    </row>
    <row r="874" spans="17:17" ht="12.75" customHeight="1" x14ac:dyDescent="0.25">
      <c r="Q874" s="364"/>
    </row>
    <row r="875" spans="17:17" ht="12.75" customHeight="1" x14ac:dyDescent="0.25">
      <c r="Q875" s="364"/>
    </row>
    <row r="876" spans="17:17" ht="12.75" customHeight="1" x14ac:dyDescent="0.25">
      <c r="Q876" s="364"/>
    </row>
    <row r="877" spans="17:17" ht="12.75" customHeight="1" x14ac:dyDescent="0.25">
      <c r="Q877" s="364"/>
    </row>
    <row r="878" spans="17:17" ht="12.75" customHeight="1" x14ac:dyDescent="0.25">
      <c r="Q878" s="364"/>
    </row>
    <row r="879" spans="17:17" ht="12.75" customHeight="1" x14ac:dyDescent="0.25">
      <c r="Q879" s="364"/>
    </row>
    <row r="880" spans="17:17" ht="12.75" customHeight="1" x14ac:dyDescent="0.25">
      <c r="Q880" s="364"/>
    </row>
    <row r="881" spans="17:17" ht="12.75" customHeight="1" x14ac:dyDescent="0.25">
      <c r="Q881" s="364"/>
    </row>
    <row r="882" spans="17:17" ht="12.75" customHeight="1" x14ac:dyDescent="0.25">
      <c r="Q882" s="364"/>
    </row>
    <row r="883" spans="17:17" ht="12.75" customHeight="1" x14ac:dyDescent="0.25">
      <c r="Q883" s="364"/>
    </row>
    <row r="884" spans="17:17" ht="12.75" customHeight="1" x14ac:dyDescent="0.25">
      <c r="Q884" s="364"/>
    </row>
    <row r="885" spans="17:17" ht="12.75" customHeight="1" x14ac:dyDescent="0.25">
      <c r="Q885" s="364"/>
    </row>
    <row r="886" spans="17:17" ht="12.75" customHeight="1" x14ac:dyDescent="0.25">
      <c r="Q886" s="364"/>
    </row>
    <row r="887" spans="17:17" ht="12.75" customHeight="1" x14ac:dyDescent="0.25">
      <c r="Q887" s="364"/>
    </row>
    <row r="888" spans="17:17" ht="12.75" customHeight="1" x14ac:dyDescent="0.25">
      <c r="Q888" s="364"/>
    </row>
    <row r="889" spans="17:17" ht="12.75" customHeight="1" x14ac:dyDescent="0.25">
      <c r="Q889" s="364"/>
    </row>
    <row r="890" spans="17:17" ht="12.75" customHeight="1" x14ac:dyDescent="0.25">
      <c r="Q890" s="364"/>
    </row>
    <row r="891" spans="17:17" ht="12.75" customHeight="1" x14ac:dyDescent="0.25">
      <c r="Q891" s="364"/>
    </row>
    <row r="892" spans="17:17" ht="12.75" customHeight="1" x14ac:dyDescent="0.25">
      <c r="Q892" s="364"/>
    </row>
    <row r="893" spans="17:17" ht="12.75" customHeight="1" x14ac:dyDescent="0.25">
      <c r="Q893" s="364"/>
    </row>
    <row r="894" spans="17:17" ht="12.75" customHeight="1" x14ac:dyDescent="0.25">
      <c r="Q894" s="364"/>
    </row>
    <row r="895" spans="17:17" ht="12.75" customHeight="1" x14ac:dyDescent="0.25">
      <c r="Q895" s="364"/>
    </row>
    <row r="896" spans="17:17" ht="12.75" customHeight="1" x14ac:dyDescent="0.25">
      <c r="Q896" s="364"/>
    </row>
    <row r="897" spans="17:17" ht="12.75" customHeight="1" x14ac:dyDescent="0.25">
      <c r="Q897" s="364"/>
    </row>
    <row r="898" spans="17:17" ht="12.75" customHeight="1" x14ac:dyDescent="0.25">
      <c r="Q898" s="364"/>
    </row>
    <row r="899" spans="17:17" ht="12.75" customHeight="1" x14ac:dyDescent="0.25">
      <c r="Q899" s="364"/>
    </row>
    <row r="900" spans="17:17" ht="12.75" customHeight="1" x14ac:dyDescent="0.25">
      <c r="Q900" s="364"/>
    </row>
    <row r="901" spans="17:17" ht="12.75" customHeight="1" x14ac:dyDescent="0.25">
      <c r="Q901" s="364"/>
    </row>
    <row r="902" spans="17:17" ht="12.75" customHeight="1" x14ac:dyDescent="0.25">
      <c r="Q902" s="364"/>
    </row>
    <row r="903" spans="17:17" ht="12.75" customHeight="1" x14ac:dyDescent="0.25">
      <c r="Q903" s="364"/>
    </row>
    <row r="904" spans="17:17" ht="12.75" customHeight="1" x14ac:dyDescent="0.25">
      <c r="Q904" s="364"/>
    </row>
    <row r="905" spans="17:17" ht="12.75" customHeight="1" x14ac:dyDescent="0.25">
      <c r="Q905" s="364"/>
    </row>
    <row r="906" spans="17:17" ht="12.75" customHeight="1" x14ac:dyDescent="0.25">
      <c r="Q906" s="364"/>
    </row>
    <row r="907" spans="17:17" ht="12.75" customHeight="1" x14ac:dyDescent="0.25">
      <c r="Q907" s="364"/>
    </row>
    <row r="908" spans="17:17" ht="12.75" customHeight="1" x14ac:dyDescent="0.25">
      <c r="Q908" s="364"/>
    </row>
    <row r="909" spans="17:17" ht="12.75" customHeight="1" x14ac:dyDescent="0.25">
      <c r="Q909" s="364"/>
    </row>
    <row r="910" spans="17:17" ht="12.75" customHeight="1" x14ac:dyDescent="0.25">
      <c r="Q910" s="364"/>
    </row>
    <row r="911" spans="17:17" ht="12.75" customHeight="1" x14ac:dyDescent="0.25">
      <c r="Q911" s="364"/>
    </row>
    <row r="912" spans="17:17" ht="12.75" customHeight="1" x14ac:dyDescent="0.25">
      <c r="Q912" s="364"/>
    </row>
    <row r="913" spans="17:17" ht="12.75" customHeight="1" x14ac:dyDescent="0.25">
      <c r="Q913" s="364"/>
    </row>
    <row r="914" spans="17:17" ht="12.75" customHeight="1" x14ac:dyDescent="0.25">
      <c r="Q914" s="364"/>
    </row>
    <row r="915" spans="17:17" ht="12.75" customHeight="1" x14ac:dyDescent="0.25">
      <c r="Q915" s="364"/>
    </row>
    <row r="916" spans="17:17" ht="12.75" customHeight="1" x14ac:dyDescent="0.25">
      <c r="Q916" s="364"/>
    </row>
    <row r="917" spans="17:17" ht="12.75" customHeight="1" x14ac:dyDescent="0.25">
      <c r="Q917" s="364"/>
    </row>
    <row r="918" spans="17:17" ht="12.75" customHeight="1" x14ac:dyDescent="0.25">
      <c r="Q918" s="364"/>
    </row>
    <row r="919" spans="17:17" ht="12.75" customHeight="1" x14ac:dyDescent="0.25">
      <c r="Q919" s="364"/>
    </row>
    <row r="920" spans="17:17" ht="12.75" customHeight="1" x14ac:dyDescent="0.25">
      <c r="Q920" s="364"/>
    </row>
    <row r="921" spans="17:17" ht="12.75" customHeight="1" x14ac:dyDescent="0.25">
      <c r="Q921" s="364"/>
    </row>
    <row r="922" spans="17:17" ht="12.75" customHeight="1" x14ac:dyDescent="0.25">
      <c r="Q922" s="364"/>
    </row>
    <row r="923" spans="17:17" ht="12.75" customHeight="1" x14ac:dyDescent="0.25">
      <c r="Q923" s="364"/>
    </row>
    <row r="924" spans="17:17" ht="12.75" customHeight="1" x14ac:dyDescent="0.25">
      <c r="Q924" s="364"/>
    </row>
    <row r="925" spans="17:17" ht="12.75" customHeight="1" x14ac:dyDescent="0.25">
      <c r="Q925" s="364"/>
    </row>
    <row r="926" spans="17:17" ht="12.75" customHeight="1" x14ac:dyDescent="0.25">
      <c r="Q926" s="364"/>
    </row>
    <row r="927" spans="17:17" ht="12.75" customHeight="1" x14ac:dyDescent="0.25">
      <c r="Q927" s="364"/>
    </row>
    <row r="928" spans="17:17" ht="12.75" customHeight="1" x14ac:dyDescent="0.25">
      <c r="Q928" s="364"/>
    </row>
    <row r="929" spans="17:17" ht="12.75" customHeight="1" x14ac:dyDescent="0.25">
      <c r="Q929" s="364"/>
    </row>
    <row r="930" spans="17:17" ht="12.75" customHeight="1" x14ac:dyDescent="0.25">
      <c r="Q930" s="364"/>
    </row>
    <row r="931" spans="17:17" ht="12.75" customHeight="1" x14ac:dyDescent="0.25">
      <c r="Q931" s="364"/>
    </row>
    <row r="932" spans="17:17" ht="12.75" customHeight="1" x14ac:dyDescent="0.25">
      <c r="Q932" s="364"/>
    </row>
    <row r="933" spans="17:17" ht="12.75" customHeight="1" x14ac:dyDescent="0.25">
      <c r="Q933" s="364"/>
    </row>
    <row r="934" spans="17:17" ht="12.75" customHeight="1" x14ac:dyDescent="0.25">
      <c r="Q934" s="364"/>
    </row>
    <row r="935" spans="17:17" ht="12.75" customHeight="1" x14ac:dyDescent="0.25">
      <c r="Q935" s="364"/>
    </row>
    <row r="936" spans="17:17" ht="12.75" customHeight="1" x14ac:dyDescent="0.25">
      <c r="Q936" s="364"/>
    </row>
    <row r="937" spans="17:17" ht="12.75" customHeight="1" x14ac:dyDescent="0.25">
      <c r="Q937" s="364"/>
    </row>
    <row r="938" spans="17:17" ht="12.75" customHeight="1" x14ac:dyDescent="0.25">
      <c r="Q938" s="364"/>
    </row>
    <row r="939" spans="17:17" ht="12.75" customHeight="1" x14ac:dyDescent="0.25">
      <c r="Q939" s="364"/>
    </row>
    <row r="940" spans="17:17" ht="12.75" customHeight="1" x14ac:dyDescent="0.25">
      <c r="Q940" s="364"/>
    </row>
    <row r="941" spans="17:17" ht="12.75" customHeight="1" x14ac:dyDescent="0.25">
      <c r="Q941" s="364"/>
    </row>
    <row r="942" spans="17:17" ht="12.75" customHeight="1" x14ac:dyDescent="0.25">
      <c r="Q942" s="364"/>
    </row>
    <row r="943" spans="17:17" ht="12.75" customHeight="1" x14ac:dyDescent="0.25">
      <c r="Q943" s="364"/>
    </row>
    <row r="944" spans="17:17" ht="12.75" customHeight="1" x14ac:dyDescent="0.25">
      <c r="Q944" s="364"/>
    </row>
    <row r="945" spans="17:17" ht="12.75" customHeight="1" x14ac:dyDescent="0.25">
      <c r="Q945" s="364"/>
    </row>
    <row r="946" spans="17:17" ht="12.75" customHeight="1" x14ac:dyDescent="0.25">
      <c r="Q946" s="364"/>
    </row>
    <row r="947" spans="17:17" ht="12.75" customHeight="1" x14ac:dyDescent="0.25">
      <c r="Q947" s="364"/>
    </row>
    <row r="948" spans="17:17" ht="12.75" customHeight="1" x14ac:dyDescent="0.25">
      <c r="Q948" s="364"/>
    </row>
    <row r="949" spans="17:17" ht="12.75" customHeight="1" x14ac:dyDescent="0.25">
      <c r="Q949" s="364"/>
    </row>
    <row r="950" spans="17:17" ht="12.75" customHeight="1" x14ac:dyDescent="0.25">
      <c r="Q950" s="364"/>
    </row>
    <row r="951" spans="17:17" ht="12.75" customHeight="1" x14ac:dyDescent="0.25">
      <c r="Q951" s="364"/>
    </row>
    <row r="952" spans="17:17" ht="12.75" customHeight="1" x14ac:dyDescent="0.25">
      <c r="Q952" s="364"/>
    </row>
    <row r="953" spans="17:17" ht="12.75" customHeight="1" x14ac:dyDescent="0.25">
      <c r="Q953" s="364"/>
    </row>
    <row r="954" spans="17:17" ht="12.75" customHeight="1" x14ac:dyDescent="0.25">
      <c r="Q954" s="364"/>
    </row>
    <row r="955" spans="17:17" ht="12.75" customHeight="1" x14ac:dyDescent="0.25">
      <c r="Q955" s="364"/>
    </row>
    <row r="956" spans="17:17" ht="12.75" customHeight="1" x14ac:dyDescent="0.25">
      <c r="Q956" s="364"/>
    </row>
    <row r="957" spans="17:17" ht="12.75" customHeight="1" x14ac:dyDescent="0.25">
      <c r="Q957" s="364"/>
    </row>
    <row r="958" spans="17:17" ht="12.75" customHeight="1" x14ac:dyDescent="0.25">
      <c r="Q958" s="364"/>
    </row>
    <row r="959" spans="17:17" ht="12.75" customHeight="1" x14ac:dyDescent="0.25">
      <c r="Q959" s="364"/>
    </row>
    <row r="960" spans="17:17" ht="12.75" customHeight="1" x14ac:dyDescent="0.25">
      <c r="Q960" s="364"/>
    </row>
    <row r="961" spans="17:17" ht="12.75" customHeight="1" x14ac:dyDescent="0.25">
      <c r="Q961" s="364"/>
    </row>
    <row r="962" spans="17:17" ht="12.75" customHeight="1" x14ac:dyDescent="0.25">
      <c r="Q962" s="364"/>
    </row>
    <row r="963" spans="17:17" ht="12.75" customHeight="1" x14ac:dyDescent="0.25">
      <c r="Q963" s="364"/>
    </row>
    <row r="964" spans="17:17" ht="12.75" customHeight="1" x14ac:dyDescent="0.25">
      <c r="Q964" s="364"/>
    </row>
    <row r="965" spans="17:17" ht="12.75" customHeight="1" x14ac:dyDescent="0.25">
      <c r="Q965" s="364"/>
    </row>
    <row r="966" spans="17:17" ht="12.75" customHeight="1" x14ac:dyDescent="0.25">
      <c r="Q966" s="364"/>
    </row>
    <row r="967" spans="17:17" ht="12.75" customHeight="1" x14ac:dyDescent="0.25">
      <c r="Q967" s="364"/>
    </row>
    <row r="968" spans="17:17" ht="12.75" customHeight="1" x14ac:dyDescent="0.25">
      <c r="Q968" s="364"/>
    </row>
    <row r="969" spans="17:17" ht="12.75" customHeight="1" x14ac:dyDescent="0.25">
      <c r="Q969" s="364"/>
    </row>
    <row r="970" spans="17:17" ht="12.75" customHeight="1" x14ac:dyDescent="0.25">
      <c r="Q970" s="364"/>
    </row>
    <row r="971" spans="17:17" ht="12.75" customHeight="1" x14ac:dyDescent="0.25">
      <c r="Q971" s="364"/>
    </row>
    <row r="972" spans="17:17" ht="12.75" customHeight="1" x14ac:dyDescent="0.25">
      <c r="Q972" s="364"/>
    </row>
    <row r="973" spans="17:17" ht="12.75" customHeight="1" x14ac:dyDescent="0.25">
      <c r="Q973" s="364"/>
    </row>
    <row r="974" spans="17:17" ht="12.75" customHeight="1" x14ac:dyDescent="0.25">
      <c r="Q974" s="364"/>
    </row>
    <row r="975" spans="17:17" ht="12.75" customHeight="1" x14ac:dyDescent="0.25">
      <c r="Q975" s="364"/>
    </row>
    <row r="976" spans="17:17" ht="12.75" customHeight="1" x14ac:dyDescent="0.25">
      <c r="Q976" s="364"/>
    </row>
    <row r="977" spans="17:17" ht="12.75" customHeight="1" x14ac:dyDescent="0.25">
      <c r="Q977" s="364"/>
    </row>
    <row r="978" spans="17:17" ht="12.75" customHeight="1" x14ac:dyDescent="0.25">
      <c r="Q978" s="364"/>
    </row>
    <row r="979" spans="17:17" ht="12.75" customHeight="1" x14ac:dyDescent="0.25">
      <c r="Q979" s="364"/>
    </row>
    <row r="980" spans="17:17" ht="12.75" customHeight="1" x14ac:dyDescent="0.25">
      <c r="Q980" s="364"/>
    </row>
    <row r="981" spans="17:17" ht="12.75" customHeight="1" x14ac:dyDescent="0.25">
      <c r="Q981" s="364"/>
    </row>
    <row r="982" spans="17:17" ht="12.75" customHeight="1" x14ac:dyDescent="0.25">
      <c r="Q982" s="364"/>
    </row>
    <row r="983" spans="17:17" ht="12.75" customHeight="1" x14ac:dyDescent="0.25">
      <c r="Q983" s="364"/>
    </row>
    <row r="984" spans="17:17" ht="12.75" customHeight="1" x14ac:dyDescent="0.25">
      <c r="Q984" s="364"/>
    </row>
    <row r="985" spans="17:17" ht="12.75" customHeight="1" x14ac:dyDescent="0.25">
      <c r="Q985" s="364"/>
    </row>
    <row r="986" spans="17:17" ht="12.75" customHeight="1" x14ac:dyDescent="0.25">
      <c r="Q986" s="364"/>
    </row>
    <row r="987" spans="17:17" ht="12.75" customHeight="1" x14ac:dyDescent="0.25">
      <c r="Q987" s="364"/>
    </row>
    <row r="988" spans="17:17" ht="12.75" customHeight="1" x14ac:dyDescent="0.25">
      <c r="Q988" s="364"/>
    </row>
    <row r="989" spans="17:17" ht="12.75" customHeight="1" x14ac:dyDescent="0.25">
      <c r="Q989" s="364"/>
    </row>
    <row r="990" spans="17:17" ht="12.75" customHeight="1" x14ac:dyDescent="0.25">
      <c r="Q990" s="364"/>
    </row>
    <row r="991" spans="17:17" ht="12.75" customHeight="1" x14ac:dyDescent="0.25">
      <c r="Q991" s="364"/>
    </row>
    <row r="992" spans="17:17" ht="12.75" customHeight="1" x14ac:dyDescent="0.25">
      <c r="Q992" s="364"/>
    </row>
    <row r="993" spans="17:17" ht="12.75" customHeight="1" x14ac:dyDescent="0.25">
      <c r="Q993" s="364"/>
    </row>
    <row r="994" spans="17:17" ht="12.75" customHeight="1" x14ac:dyDescent="0.25">
      <c r="Q994" s="364"/>
    </row>
    <row r="995" spans="17:17" ht="12.75" customHeight="1" x14ac:dyDescent="0.25">
      <c r="Q995" s="364"/>
    </row>
    <row r="996" spans="17:17" ht="12.75" customHeight="1" x14ac:dyDescent="0.25">
      <c r="Q996" s="364"/>
    </row>
    <row r="997" spans="17:17" ht="12.75" customHeight="1" x14ac:dyDescent="0.25">
      <c r="Q997" s="364"/>
    </row>
    <row r="998" spans="17:17" ht="12.75" customHeight="1" x14ac:dyDescent="0.25">
      <c r="Q998" s="364"/>
    </row>
    <row r="999" spans="17:17" ht="12.75" customHeight="1" x14ac:dyDescent="0.25">
      <c r="Q999" s="364"/>
    </row>
    <row r="1000" spans="17:17" ht="12.75" customHeight="1" x14ac:dyDescent="0.25">
      <c r="Q1000" s="364"/>
    </row>
  </sheetData>
  <mergeCells count="12">
    <mergeCell ref="B11:O11"/>
    <mergeCell ref="G50:O50"/>
    <mergeCell ref="G51:O51"/>
    <mergeCell ref="G52:O52"/>
    <mergeCell ref="G56:O56"/>
    <mergeCell ref="G57:O57"/>
    <mergeCell ref="A2:O2"/>
    <mergeCell ref="A3:O3"/>
    <mergeCell ref="A4:N4"/>
    <mergeCell ref="A5:O5"/>
    <mergeCell ref="A7:O7"/>
    <mergeCell ref="A8:O8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C30A-EBF3-42FA-81CE-C4215CB1802F}">
  <dimension ref="A2:R1009"/>
  <sheetViews>
    <sheetView workbookViewId="0">
      <selection activeCell="A9" sqref="A9"/>
    </sheetView>
  </sheetViews>
  <sheetFormatPr defaultColWidth="14.44140625" defaultRowHeight="15" customHeight="1" x14ac:dyDescent="0.25"/>
  <cols>
    <col min="1" max="1" width="17.33203125" style="91" customWidth="1"/>
    <col min="2" max="14" width="12.6640625" style="91" customWidth="1"/>
    <col min="15" max="15" width="8.6640625" style="91" customWidth="1"/>
    <col min="16" max="16" width="13.44140625" style="91" customWidth="1"/>
    <col min="17" max="17" width="11.88671875" style="91" customWidth="1"/>
    <col min="18" max="18" width="13.44140625" style="91" customWidth="1"/>
    <col min="19" max="26" width="8.6640625" style="91" customWidth="1"/>
    <col min="27" max="16384" width="14.44140625" style="91"/>
  </cols>
  <sheetData>
    <row r="2" spans="1:17" ht="15" customHeight="1" x14ac:dyDescent="0.25">
      <c r="A2" s="403" t="s">
        <v>0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</row>
    <row r="3" spans="1:17" ht="15" customHeight="1" x14ac:dyDescent="0.25">
      <c r="A3" s="405" t="s">
        <v>411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</row>
    <row r="4" spans="1:17" ht="12.75" customHeight="1" x14ac:dyDescent="0.25">
      <c r="A4" s="406" t="s">
        <v>2</v>
      </c>
      <c r="B4" s="404"/>
      <c r="C4" s="404"/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</row>
    <row r="5" spans="1:17" ht="12.75" customHeight="1" x14ac:dyDescent="0.25">
      <c r="A5" s="407" t="s">
        <v>412</v>
      </c>
      <c r="B5" s="404"/>
      <c r="C5" s="404"/>
      <c r="D5" s="404"/>
      <c r="E5" s="404"/>
      <c r="F5" s="404"/>
      <c r="G5" s="404"/>
      <c r="H5" s="404"/>
      <c r="I5" s="404"/>
      <c r="J5" s="404"/>
      <c r="K5" s="404"/>
      <c r="L5" s="404"/>
      <c r="M5" s="404"/>
      <c r="N5" s="404"/>
    </row>
    <row r="6" spans="1:17" ht="12.75" customHeight="1" x14ac:dyDescent="0.25">
      <c r="A6" s="406" t="s">
        <v>103</v>
      </c>
      <c r="B6" s="404"/>
      <c r="C6" s="404"/>
      <c r="D6" s="404"/>
      <c r="E6" s="404"/>
      <c r="F6" s="404"/>
      <c r="G6" s="404"/>
      <c r="H6" s="404"/>
      <c r="I6" s="404"/>
      <c r="J6" s="404"/>
      <c r="K6" s="404"/>
      <c r="L6" s="404"/>
      <c r="M6" s="404"/>
      <c r="N6" s="404"/>
    </row>
    <row r="7" spans="1:17" ht="12.75" customHeight="1" x14ac:dyDescent="0.25">
      <c r="A7" s="407" t="s">
        <v>413</v>
      </c>
      <c r="B7" s="404"/>
      <c r="C7" s="404"/>
      <c r="D7" s="404"/>
      <c r="E7" s="404"/>
      <c r="F7" s="404"/>
      <c r="G7" s="404"/>
      <c r="H7" s="404"/>
      <c r="I7" s="404"/>
      <c r="J7" s="404"/>
      <c r="K7" s="404"/>
      <c r="L7" s="404"/>
      <c r="M7" s="404"/>
      <c r="N7" s="404"/>
    </row>
    <row r="8" spans="1:17" ht="12.75" customHeight="1" x14ac:dyDescent="0.25">
      <c r="A8" s="408"/>
      <c r="B8" s="409"/>
      <c r="C8" s="409"/>
      <c r="D8" s="409"/>
      <c r="E8" s="409"/>
      <c r="F8" s="409"/>
      <c r="G8" s="409"/>
      <c r="H8" s="409"/>
      <c r="I8" s="409"/>
      <c r="J8" s="409"/>
      <c r="K8" s="409"/>
      <c r="L8" s="409"/>
      <c r="M8" s="409"/>
      <c r="N8" s="409"/>
    </row>
    <row r="9" spans="1:17" ht="12.75" customHeight="1" x14ac:dyDescent="0.25">
      <c r="A9" s="408"/>
      <c r="B9" s="409"/>
      <c r="C9" s="409"/>
      <c r="D9" s="409"/>
      <c r="E9" s="409"/>
      <c r="F9" s="409"/>
      <c r="G9" s="409"/>
      <c r="H9" s="409"/>
      <c r="I9" s="409"/>
      <c r="J9" s="409"/>
      <c r="K9" s="409"/>
      <c r="L9" s="409"/>
      <c r="M9" s="409"/>
      <c r="N9" s="409"/>
    </row>
    <row r="10" spans="1:17" ht="12.75" customHeight="1" x14ac:dyDescent="0.25">
      <c r="A10" s="408"/>
      <c r="B10" s="409"/>
      <c r="C10" s="409"/>
      <c r="D10" s="409"/>
      <c r="E10" s="409"/>
      <c r="F10" s="409"/>
      <c r="G10" s="409"/>
      <c r="H10" s="409"/>
      <c r="I10" s="409"/>
      <c r="J10" s="409"/>
      <c r="K10" s="409"/>
      <c r="L10" s="409"/>
      <c r="M10" s="409"/>
      <c r="N10" s="409"/>
    </row>
    <row r="11" spans="1:17" ht="12.75" customHeight="1" x14ac:dyDescent="0.25">
      <c r="A11" s="410"/>
      <c r="B11" s="411"/>
      <c r="C11" s="411"/>
      <c r="D11" s="411"/>
      <c r="E11" s="411"/>
      <c r="F11" s="411"/>
      <c r="G11" s="411"/>
      <c r="H11" s="411"/>
      <c r="I11" s="411"/>
      <c r="J11" s="411"/>
      <c r="K11" s="411"/>
      <c r="L11" s="411"/>
      <c r="M11" s="411"/>
      <c r="N11" s="411"/>
    </row>
    <row r="12" spans="1:17" ht="12.75" customHeight="1" x14ac:dyDescent="0.25">
      <c r="A12" s="412" t="s">
        <v>414</v>
      </c>
      <c r="B12" s="413" t="s">
        <v>415</v>
      </c>
      <c r="C12" s="413" t="s">
        <v>416</v>
      </c>
      <c r="D12" s="413" t="s">
        <v>417</v>
      </c>
      <c r="E12" s="413" t="s">
        <v>418</v>
      </c>
      <c r="F12" s="413" t="s">
        <v>419</v>
      </c>
      <c r="G12" s="413" t="s">
        <v>420</v>
      </c>
      <c r="H12" s="413" t="s">
        <v>421</v>
      </c>
      <c r="I12" s="413" t="s">
        <v>422</v>
      </c>
      <c r="J12" s="413" t="s">
        <v>423</v>
      </c>
      <c r="K12" s="413" t="s">
        <v>424</v>
      </c>
      <c r="L12" s="413" t="s">
        <v>425</v>
      </c>
      <c r="M12" s="413" t="s">
        <v>426</v>
      </c>
      <c r="N12" s="414" t="s">
        <v>427</v>
      </c>
    </row>
    <row r="13" spans="1:17" ht="12.75" customHeight="1" x14ac:dyDescent="0.25">
      <c r="A13" s="415"/>
      <c r="B13" s="416"/>
      <c r="C13" s="416"/>
      <c r="D13" s="416"/>
      <c r="E13" s="416"/>
      <c r="F13" s="416"/>
      <c r="G13" s="416"/>
      <c r="H13" s="416"/>
      <c r="I13" s="416"/>
      <c r="J13" s="416"/>
      <c r="K13" s="416"/>
      <c r="L13" s="416"/>
      <c r="M13" s="416"/>
      <c r="N13" s="417"/>
    </row>
    <row r="14" spans="1:17" ht="12.75" customHeight="1" x14ac:dyDescent="0.25">
      <c r="A14" s="418" t="s">
        <v>428</v>
      </c>
      <c r="B14" s="419">
        <v>1343901.83</v>
      </c>
      <c r="C14" s="419">
        <v>1297235.07</v>
      </c>
      <c r="D14" s="419">
        <v>1346935.82</v>
      </c>
      <c r="E14" s="419">
        <v>1484650.67</v>
      </c>
      <c r="F14" s="419">
        <v>2201414.2000000002</v>
      </c>
      <c r="G14" s="419">
        <v>1591782.06</v>
      </c>
      <c r="H14" s="419">
        <v>1612863.54</v>
      </c>
      <c r="I14" s="419">
        <v>1547782.69</v>
      </c>
      <c r="J14" s="419">
        <v>1475620.2</v>
      </c>
      <c r="K14" s="419">
        <v>1485674.57</v>
      </c>
      <c r="L14" s="419">
        <v>1604409.16</v>
      </c>
      <c r="M14" s="419">
        <v>2457577.73</v>
      </c>
      <c r="N14" s="419">
        <f>SUM(B14:M14)</f>
        <v>19449847.539999999</v>
      </c>
      <c r="P14" s="420"/>
    </row>
    <row r="15" spans="1:17" ht="12.75" customHeight="1" x14ac:dyDescent="0.25">
      <c r="A15" s="418" t="s">
        <v>429</v>
      </c>
      <c r="B15" s="419">
        <v>0</v>
      </c>
      <c r="C15" s="419">
        <v>0</v>
      </c>
      <c r="D15" s="419">
        <v>0</v>
      </c>
      <c r="E15" s="419">
        <v>0</v>
      </c>
      <c r="F15" s="419">
        <v>0</v>
      </c>
      <c r="G15" s="419">
        <v>0</v>
      </c>
      <c r="H15" s="419">
        <v>0</v>
      </c>
      <c r="I15" s="419">
        <v>0</v>
      </c>
      <c r="J15" s="419">
        <v>0</v>
      </c>
      <c r="K15" s="419">
        <v>0</v>
      </c>
      <c r="L15" s="419">
        <v>0</v>
      </c>
      <c r="M15" s="419">
        <v>0</v>
      </c>
      <c r="N15" s="419">
        <f t="shared" ref="N15:N21" si="0">SUM(B15:M15)</f>
        <v>0</v>
      </c>
    </row>
    <row r="16" spans="1:17" ht="12.75" customHeight="1" x14ac:dyDescent="0.25">
      <c r="A16" s="418" t="s">
        <v>430</v>
      </c>
      <c r="B16" s="421">
        <v>0</v>
      </c>
      <c r="C16" s="421">
        <f>32033.97+153008.72</f>
        <v>185042.69</v>
      </c>
      <c r="D16" s="421">
        <f>35332.43+151443.05</f>
        <v>186775.47999999998</v>
      </c>
      <c r="E16" s="421">
        <f>34406.3+152023.73</f>
        <v>186430.03000000003</v>
      </c>
      <c r="F16" s="421">
        <f>34558.06+153163.4</f>
        <v>187721.46</v>
      </c>
      <c r="G16" s="421">
        <f>36685.6+168964.95</f>
        <v>205650.55000000002</v>
      </c>
      <c r="H16" s="421">
        <f>36634.1+167466.17</f>
        <v>204100.27000000002</v>
      </c>
      <c r="I16" s="421">
        <f>37359.27+167986.34</f>
        <v>205345.61</v>
      </c>
      <c r="J16" s="422">
        <f>36379.84+166703.11</f>
        <v>203082.94999999998</v>
      </c>
      <c r="K16" s="422">
        <f>37936.09+168457.03</f>
        <v>206393.12</v>
      </c>
      <c r="L16" s="422">
        <v>206758.37</v>
      </c>
      <c r="M16" s="422">
        <v>611712.34</v>
      </c>
      <c r="N16" s="419">
        <f t="shared" si="0"/>
        <v>2589012.8699999996</v>
      </c>
      <c r="P16" s="420"/>
      <c r="Q16" s="110"/>
    </row>
    <row r="17" spans="1:17" ht="12.75" customHeight="1" x14ac:dyDescent="0.25">
      <c r="A17" s="418" t="s">
        <v>431</v>
      </c>
      <c r="B17" s="421">
        <v>40264.11</v>
      </c>
      <c r="C17" s="421">
        <f>40264.11+5406.42</f>
        <v>45670.53</v>
      </c>
      <c r="D17" s="421">
        <f>40264.11+5406.42</f>
        <v>45670.53</v>
      </c>
      <c r="E17" s="421">
        <f>40264.11+5406.42</f>
        <v>45670.53</v>
      </c>
      <c r="F17" s="421">
        <f>45285.01+6080.59</f>
        <v>51365.600000000006</v>
      </c>
      <c r="G17" s="421">
        <f>45285.01+6080.59</f>
        <v>51365.600000000006</v>
      </c>
      <c r="H17" s="421">
        <f>45285.01+6080.59</f>
        <v>51365.600000000006</v>
      </c>
      <c r="I17" s="421">
        <f>45285.01+4086.07</f>
        <v>49371.08</v>
      </c>
      <c r="J17" s="422">
        <f>45285.01+4086.07</f>
        <v>49371.08</v>
      </c>
      <c r="K17" s="422">
        <f>45285.01+4086.07</f>
        <v>49371.08</v>
      </c>
      <c r="L17" s="422">
        <v>49371.08</v>
      </c>
      <c r="M17" s="422">
        <v>98742.16</v>
      </c>
      <c r="N17" s="419">
        <f t="shared" si="0"/>
        <v>627598.9800000001</v>
      </c>
      <c r="P17" s="420"/>
      <c r="Q17" s="110"/>
    </row>
    <row r="18" spans="1:17" ht="12.75" customHeight="1" x14ac:dyDescent="0.25">
      <c r="A18" s="418" t="s">
        <v>432</v>
      </c>
      <c r="B18" s="421">
        <v>0</v>
      </c>
      <c r="C18" s="421">
        <v>0</v>
      </c>
      <c r="D18" s="421">
        <v>0</v>
      </c>
      <c r="E18" s="421">
        <v>0</v>
      </c>
      <c r="F18" s="421">
        <v>0</v>
      </c>
      <c r="G18" s="421">
        <v>0</v>
      </c>
      <c r="H18" s="421">
        <v>0</v>
      </c>
      <c r="I18" s="421">
        <v>0</v>
      </c>
      <c r="J18" s="421">
        <v>0</v>
      </c>
      <c r="K18" s="421">
        <v>0</v>
      </c>
      <c r="L18" s="421">
        <v>0</v>
      </c>
      <c r="M18" s="421">
        <v>0</v>
      </c>
      <c r="N18" s="419">
        <f t="shared" si="0"/>
        <v>0</v>
      </c>
      <c r="P18" s="420"/>
      <c r="Q18" s="110"/>
    </row>
    <row r="19" spans="1:17" ht="12.75" customHeight="1" x14ac:dyDescent="0.25">
      <c r="A19" s="418" t="s">
        <v>433</v>
      </c>
      <c r="B19" s="421">
        <v>0</v>
      </c>
      <c r="C19" s="421">
        <v>0</v>
      </c>
      <c r="D19" s="421">
        <v>0</v>
      </c>
      <c r="E19" s="421">
        <v>0</v>
      </c>
      <c r="F19" s="421">
        <v>0</v>
      </c>
      <c r="G19" s="421">
        <v>0</v>
      </c>
      <c r="H19" s="421">
        <v>0</v>
      </c>
      <c r="I19" s="421">
        <v>0</v>
      </c>
      <c r="J19" s="421">
        <v>0</v>
      </c>
      <c r="K19" s="421">
        <v>0</v>
      </c>
      <c r="L19" s="421">
        <v>0</v>
      </c>
      <c r="M19" s="421">
        <v>0</v>
      </c>
      <c r="N19" s="419">
        <f t="shared" si="0"/>
        <v>0</v>
      </c>
      <c r="Q19" s="110"/>
    </row>
    <row r="20" spans="1:17" ht="12.75" customHeight="1" x14ac:dyDescent="0.25">
      <c r="A20" s="418" t="s">
        <v>434</v>
      </c>
      <c r="B20" s="421">
        <v>0</v>
      </c>
      <c r="C20" s="421">
        <v>0</v>
      </c>
      <c r="D20" s="421">
        <v>0</v>
      </c>
      <c r="E20" s="421">
        <v>0</v>
      </c>
      <c r="F20" s="421">
        <v>0</v>
      </c>
      <c r="G20" s="421">
        <v>0</v>
      </c>
      <c r="H20" s="421">
        <v>0</v>
      </c>
      <c r="I20" s="421">
        <v>0</v>
      </c>
      <c r="J20" s="421">
        <v>0</v>
      </c>
      <c r="K20" s="421">
        <v>0</v>
      </c>
      <c r="L20" s="421">
        <v>0</v>
      </c>
      <c r="M20" s="421">
        <v>0</v>
      </c>
      <c r="N20" s="419">
        <f t="shared" si="0"/>
        <v>0</v>
      </c>
      <c r="Q20" s="110"/>
    </row>
    <row r="21" spans="1:17" ht="12.75" customHeight="1" x14ac:dyDescent="0.25">
      <c r="A21" s="418" t="s">
        <v>435</v>
      </c>
      <c r="B21" s="419">
        <f>196214.51+1560.86</f>
        <v>197775.37</v>
      </c>
      <c r="C21" s="419">
        <f>177401.84+89815.89</f>
        <v>267217.73</v>
      </c>
      <c r="D21" s="419">
        <f>186242.86+53418.55</f>
        <v>239661.40999999997</v>
      </c>
      <c r="E21" s="419">
        <f>172290.52+8158.75</f>
        <v>180449.27</v>
      </c>
      <c r="F21" s="419">
        <f>204698.32+94959.55</f>
        <v>299657.87</v>
      </c>
      <c r="G21" s="419">
        <f>231614.33+21134.51</f>
        <v>252748.84</v>
      </c>
      <c r="H21" s="419">
        <f>243832.31+58834.75</f>
        <v>302667.06</v>
      </c>
      <c r="I21" s="419">
        <v>188607.85</v>
      </c>
      <c r="J21" s="423">
        <f>211045.18+11519.7</f>
        <v>222564.88</v>
      </c>
      <c r="K21" s="423">
        <f>185279.19+18545.18</f>
        <v>203824.37</v>
      </c>
      <c r="L21" s="423">
        <v>246697.77</v>
      </c>
      <c r="M21" s="423">
        <v>301541.59999999998</v>
      </c>
      <c r="N21" s="419">
        <f t="shared" si="0"/>
        <v>2903414.0200000005</v>
      </c>
      <c r="P21" s="111"/>
      <c r="Q21" s="110"/>
    </row>
    <row r="22" spans="1:17" ht="12.75" customHeight="1" x14ac:dyDescent="0.25">
      <c r="A22" s="424" t="s">
        <v>436</v>
      </c>
      <c r="B22" s="425">
        <f t="shared" ref="B22" si="1">SUM(B14:B21)</f>
        <v>1581941.31</v>
      </c>
      <c r="C22" s="425">
        <f>SUM(C14:C21)</f>
        <v>1795166.02</v>
      </c>
      <c r="D22" s="425">
        <f>SUM(D14:D21)</f>
        <v>1819043.24</v>
      </c>
      <c r="E22" s="425">
        <f>SUM(E14:E21)</f>
        <v>1897200.5</v>
      </c>
      <c r="F22" s="425">
        <f t="shared" ref="F22:M22" si="2">SUM(F14:F21)</f>
        <v>2740159.1300000004</v>
      </c>
      <c r="G22" s="425">
        <f t="shared" si="2"/>
        <v>2101547.0500000003</v>
      </c>
      <c r="H22" s="425">
        <f t="shared" si="2"/>
        <v>2170996.4700000002</v>
      </c>
      <c r="I22" s="425">
        <f t="shared" si="2"/>
        <v>1991107.23</v>
      </c>
      <c r="J22" s="425">
        <f t="shared" si="2"/>
        <v>1950639.1099999999</v>
      </c>
      <c r="K22" s="425">
        <f t="shared" si="2"/>
        <v>1945263.1400000001</v>
      </c>
      <c r="L22" s="425">
        <f t="shared" si="2"/>
        <v>2107236.38</v>
      </c>
      <c r="M22" s="425">
        <f t="shared" si="2"/>
        <v>3469573.83</v>
      </c>
      <c r="N22" s="425">
        <f t="shared" ref="N22:N28" si="3">SUM(B22:M22)</f>
        <v>25569873.410000004</v>
      </c>
      <c r="Q22" s="110"/>
    </row>
    <row r="23" spans="1:17" ht="12.75" customHeight="1" x14ac:dyDescent="0.25">
      <c r="A23" s="418" t="s">
        <v>437</v>
      </c>
      <c r="B23" s="419">
        <v>0</v>
      </c>
      <c r="C23" s="419">
        <v>0</v>
      </c>
      <c r="D23" s="419">
        <v>0</v>
      </c>
      <c r="E23" s="419">
        <v>0</v>
      </c>
      <c r="F23" s="419">
        <v>0</v>
      </c>
      <c r="G23" s="419">
        <v>0</v>
      </c>
      <c r="H23" s="419">
        <v>0</v>
      </c>
      <c r="I23" s="419">
        <v>0</v>
      </c>
      <c r="J23" s="419">
        <v>0</v>
      </c>
      <c r="K23" s="419">
        <v>0</v>
      </c>
      <c r="L23" s="419">
        <v>0</v>
      </c>
      <c r="M23" s="419">
        <v>0</v>
      </c>
      <c r="N23" s="419">
        <f t="shared" si="3"/>
        <v>0</v>
      </c>
      <c r="Q23" s="110"/>
    </row>
    <row r="24" spans="1:17" ht="12.75" customHeight="1" x14ac:dyDescent="0.25">
      <c r="A24" s="418" t="s">
        <v>438</v>
      </c>
      <c r="B24" s="419">
        <v>1560.86</v>
      </c>
      <c r="C24" s="419">
        <v>89815.89</v>
      </c>
      <c r="D24" s="419">
        <v>53418.55</v>
      </c>
      <c r="E24" s="419">
        <v>8158.75</v>
      </c>
      <c r="F24" s="419">
        <v>94959.55</v>
      </c>
      <c r="G24" s="419">
        <v>21134.51</v>
      </c>
      <c r="H24" s="419">
        <v>58834.75</v>
      </c>
      <c r="I24" s="419">
        <v>0</v>
      </c>
      <c r="J24" s="423">
        <v>11519.7</v>
      </c>
      <c r="K24" s="423">
        <v>18545.18</v>
      </c>
      <c r="L24" s="423">
        <v>16471.939999999999</v>
      </c>
      <c r="M24" s="423">
        <v>60119.72</v>
      </c>
      <c r="N24" s="419">
        <f t="shared" si="3"/>
        <v>434539.4</v>
      </c>
      <c r="Q24" s="110"/>
    </row>
    <row r="25" spans="1:17" ht="12.75" customHeight="1" x14ac:dyDescent="0.25">
      <c r="A25" s="418" t="s">
        <v>439</v>
      </c>
      <c r="B25" s="419">
        <v>0</v>
      </c>
      <c r="C25" s="419">
        <v>0</v>
      </c>
      <c r="D25" s="419">
        <v>0</v>
      </c>
      <c r="E25" s="419">
        <v>0</v>
      </c>
      <c r="F25" s="419">
        <v>0</v>
      </c>
      <c r="G25" s="419">
        <v>0</v>
      </c>
      <c r="H25" s="419">
        <v>0</v>
      </c>
      <c r="I25" s="419">
        <v>0</v>
      </c>
      <c r="J25" s="419">
        <v>0</v>
      </c>
      <c r="K25" s="419">
        <v>0</v>
      </c>
      <c r="L25" s="419">
        <v>0</v>
      </c>
      <c r="M25" s="419">
        <v>0</v>
      </c>
      <c r="N25" s="419">
        <f t="shared" si="3"/>
        <v>0</v>
      </c>
      <c r="P25" s="420"/>
      <c r="Q25" s="110"/>
    </row>
    <row r="26" spans="1:17" ht="12.75" customHeight="1" x14ac:dyDescent="0.25">
      <c r="A26" s="418" t="s">
        <v>440</v>
      </c>
      <c r="B26" s="419">
        <v>0</v>
      </c>
      <c r="C26" s="419">
        <v>0</v>
      </c>
      <c r="D26" s="419">
        <v>0</v>
      </c>
      <c r="E26" s="419">
        <v>0</v>
      </c>
      <c r="F26" s="419">
        <v>0</v>
      </c>
      <c r="G26" s="419">
        <v>0</v>
      </c>
      <c r="H26" s="419">
        <v>0</v>
      </c>
      <c r="I26" s="419">
        <v>0</v>
      </c>
      <c r="J26" s="419">
        <v>0</v>
      </c>
      <c r="K26" s="419">
        <v>0</v>
      </c>
      <c r="L26" s="419">
        <v>0</v>
      </c>
      <c r="M26" s="419">
        <v>0</v>
      </c>
      <c r="N26" s="419">
        <f t="shared" si="3"/>
        <v>0</v>
      </c>
      <c r="Q26" s="110"/>
    </row>
    <row r="27" spans="1:17" ht="12.75" customHeight="1" x14ac:dyDescent="0.25">
      <c r="A27" s="424" t="s">
        <v>436</v>
      </c>
      <c r="B27" s="425">
        <f t="shared" ref="B27:M27" si="4">SUM(B23:B26)</f>
        <v>1560.86</v>
      </c>
      <c r="C27" s="425">
        <f t="shared" si="4"/>
        <v>89815.89</v>
      </c>
      <c r="D27" s="425">
        <f t="shared" si="4"/>
        <v>53418.55</v>
      </c>
      <c r="E27" s="425">
        <f t="shared" si="4"/>
        <v>8158.75</v>
      </c>
      <c r="F27" s="425">
        <f t="shared" si="4"/>
        <v>94959.55</v>
      </c>
      <c r="G27" s="425">
        <f t="shared" si="4"/>
        <v>21134.51</v>
      </c>
      <c r="H27" s="425">
        <f t="shared" si="4"/>
        <v>58834.75</v>
      </c>
      <c r="I27" s="425">
        <f t="shared" si="4"/>
        <v>0</v>
      </c>
      <c r="J27" s="425">
        <f t="shared" si="4"/>
        <v>11519.7</v>
      </c>
      <c r="K27" s="425">
        <f t="shared" si="4"/>
        <v>18545.18</v>
      </c>
      <c r="L27" s="425">
        <f t="shared" si="4"/>
        <v>16471.939999999999</v>
      </c>
      <c r="M27" s="425">
        <f t="shared" si="4"/>
        <v>60119.72</v>
      </c>
      <c r="N27" s="419">
        <f t="shared" si="3"/>
        <v>434539.4</v>
      </c>
      <c r="Q27" s="110"/>
    </row>
    <row r="28" spans="1:17" ht="12.75" customHeight="1" x14ac:dyDescent="0.25">
      <c r="A28" s="426" t="s">
        <v>366</v>
      </c>
      <c r="B28" s="427">
        <f t="shared" ref="B28:C28" si="5">B22-B27</f>
        <v>1580380.45</v>
      </c>
      <c r="C28" s="427">
        <f t="shared" si="5"/>
        <v>1705350.1300000001</v>
      </c>
      <c r="D28" s="427">
        <f>D22-D27</f>
        <v>1765624.69</v>
      </c>
      <c r="E28" s="427">
        <f>E22-E27</f>
        <v>1889041.75</v>
      </c>
      <c r="F28" s="427">
        <f t="shared" ref="F28:M28" si="6">F22-F27</f>
        <v>2645199.5800000005</v>
      </c>
      <c r="G28" s="427">
        <f t="shared" si="6"/>
        <v>2080412.5400000003</v>
      </c>
      <c r="H28" s="427">
        <f t="shared" si="6"/>
        <v>2112161.7200000002</v>
      </c>
      <c r="I28" s="427">
        <f t="shared" si="6"/>
        <v>1991107.23</v>
      </c>
      <c r="J28" s="427">
        <f t="shared" si="6"/>
        <v>1939119.41</v>
      </c>
      <c r="K28" s="427">
        <f t="shared" si="6"/>
        <v>1926717.9600000002</v>
      </c>
      <c r="L28" s="427">
        <f t="shared" si="6"/>
        <v>2090764.44</v>
      </c>
      <c r="M28" s="427">
        <f t="shared" si="6"/>
        <v>3409454.11</v>
      </c>
      <c r="N28" s="428">
        <f t="shared" si="3"/>
        <v>25135334.010000002</v>
      </c>
      <c r="Q28" s="110"/>
    </row>
    <row r="29" spans="1:17" ht="12.75" customHeight="1" x14ac:dyDescent="0.25">
      <c r="A29" s="429"/>
      <c r="B29" s="430"/>
      <c r="C29" s="430"/>
      <c r="D29" s="430"/>
      <c r="E29" s="430"/>
      <c r="F29" s="430"/>
      <c r="G29" s="430"/>
      <c r="H29" s="430"/>
      <c r="I29" s="430"/>
      <c r="J29" s="430"/>
      <c r="K29" s="430"/>
      <c r="L29" s="430"/>
      <c r="M29" s="430"/>
      <c r="N29" s="430"/>
      <c r="Q29" s="110"/>
    </row>
    <row r="30" spans="1:17" ht="12.75" customHeight="1" x14ac:dyDescent="0.25">
      <c r="A30" s="429"/>
      <c r="B30" s="430"/>
      <c r="C30" s="430"/>
      <c r="D30" s="430"/>
      <c r="E30" s="430"/>
      <c r="F30" s="430"/>
      <c r="G30" s="430"/>
      <c r="H30" s="430"/>
      <c r="I30" s="430"/>
      <c r="J30" s="430"/>
      <c r="K30" s="430"/>
      <c r="L30" s="430"/>
      <c r="M30" s="430"/>
      <c r="N30" s="430"/>
      <c r="Q30" s="110"/>
    </row>
    <row r="31" spans="1:17" ht="12.75" customHeight="1" x14ac:dyDescent="0.25">
      <c r="A31" s="429"/>
      <c r="B31" s="430"/>
      <c r="C31" s="430"/>
      <c r="D31" s="430"/>
      <c r="E31" s="430"/>
      <c r="F31" s="430"/>
      <c r="G31" s="430"/>
      <c r="H31" s="430"/>
      <c r="I31" s="430"/>
      <c r="J31" s="430"/>
      <c r="K31" s="430"/>
      <c r="L31" s="430"/>
      <c r="M31" s="430"/>
      <c r="N31" s="430"/>
      <c r="Q31" s="110"/>
    </row>
    <row r="32" spans="1:17" ht="12.75" customHeight="1" x14ac:dyDescent="0.25">
      <c r="A32" s="429"/>
      <c r="B32" s="430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Q32" s="110"/>
    </row>
    <row r="33" spans="1:18" ht="12.75" customHeight="1" x14ac:dyDescent="0.25">
      <c r="A33" s="410"/>
      <c r="B33" s="410"/>
      <c r="C33" s="410"/>
      <c r="D33" s="410"/>
      <c r="E33" s="410"/>
      <c r="F33" s="410"/>
      <c r="G33" s="410"/>
      <c r="H33" s="410"/>
      <c r="I33" s="410"/>
      <c r="J33" s="410"/>
      <c r="K33" s="410"/>
      <c r="L33" s="410"/>
      <c r="M33" s="410"/>
      <c r="N33" s="410"/>
    </row>
    <row r="34" spans="1:18" ht="12.75" customHeight="1" x14ac:dyDescent="0.25">
      <c r="A34" s="431" t="s">
        <v>91</v>
      </c>
      <c r="B34" s="432"/>
      <c r="C34" s="432"/>
      <c r="D34" s="432"/>
      <c r="E34" s="432"/>
      <c r="F34" s="433" t="s">
        <v>92</v>
      </c>
      <c r="G34" s="433"/>
      <c r="H34" s="433"/>
      <c r="I34" s="433"/>
      <c r="J34" s="433"/>
      <c r="K34" s="433"/>
      <c r="L34" s="433"/>
      <c r="M34" s="433"/>
      <c r="N34" s="433"/>
    </row>
    <row r="35" spans="1:18" ht="12.75" customHeight="1" x14ac:dyDescent="0.25">
      <c r="A35" s="431" t="s">
        <v>93</v>
      </c>
      <c r="B35" s="432"/>
      <c r="C35" s="432"/>
      <c r="D35" s="432"/>
      <c r="E35" s="432"/>
      <c r="F35" s="433" t="s">
        <v>94</v>
      </c>
      <c r="G35" s="433"/>
      <c r="H35" s="433"/>
      <c r="I35" s="433"/>
      <c r="J35" s="433"/>
      <c r="K35" s="433"/>
      <c r="L35" s="433"/>
      <c r="M35" s="433"/>
      <c r="N35" s="433"/>
    </row>
    <row r="36" spans="1:18" ht="12.75" customHeight="1" x14ac:dyDescent="0.25">
      <c r="A36" s="431" t="s">
        <v>95</v>
      </c>
      <c r="B36" s="432"/>
      <c r="C36" s="432"/>
      <c r="D36" s="432"/>
      <c r="E36" s="432"/>
      <c r="F36" s="433" t="s">
        <v>95</v>
      </c>
      <c r="G36" s="433"/>
      <c r="H36" s="433"/>
      <c r="I36" s="433"/>
      <c r="J36" s="433"/>
      <c r="K36" s="433"/>
      <c r="L36" s="433"/>
      <c r="M36" s="433"/>
      <c r="N36" s="433"/>
    </row>
    <row r="37" spans="1:18" ht="12.75" customHeight="1" x14ac:dyDescent="0.25">
      <c r="A37" s="431" t="s">
        <v>96</v>
      </c>
      <c r="B37" s="434"/>
      <c r="C37" s="435"/>
      <c r="D37" s="435"/>
      <c r="E37" s="435"/>
      <c r="F37" s="435"/>
      <c r="G37" s="434"/>
      <c r="H37" s="434"/>
      <c r="I37" s="434"/>
      <c r="J37" s="434"/>
      <c r="K37" s="434"/>
      <c r="L37" s="434"/>
      <c r="M37" s="434"/>
      <c r="N37" s="435"/>
    </row>
    <row r="38" spans="1:18" ht="12.75" customHeight="1" x14ac:dyDescent="0.25">
      <c r="A38" s="431"/>
      <c r="B38" s="434"/>
      <c r="C38" s="435"/>
      <c r="D38" s="435"/>
      <c r="E38" s="435"/>
      <c r="F38" s="435"/>
      <c r="G38" s="434"/>
      <c r="H38" s="434"/>
      <c r="I38" s="434"/>
      <c r="J38" s="434"/>
      <c r="K38" s="434"/>
      <c r="L38" s="434"/>
      <c r="M38" s="434"/>
      <c r="N38" s="435"/>
    </row>
    <row r="39" spans="1:18" ht="12.75" customHeight="1" x14ac:dyDescent="0.25">
      <c r="A39" s="431"/>
      <c r="B39" s="434"/>
      <c r="C39" s="435"/>
      <c r="D39" s="435"/>
      <c r="E39" s="435"/>
      <c r="F39" s="435"/>
      <c r="G39" s="434"/>
      <c r="H39" s="434"/>
      <c r="I39" s="434"/>
      <c r="J39" s="434"/>
      <c r="K39" s="434"/>
      <c r="L39" s="434"/>
      <c r="M39" s="434"/>
      <c r="N39" s="435"/>
    </row>
    <row r="40" spans="1:18" ht="12.75" customHeight="1" x14ac:dyDescent="0.25">
      <c r="A40" s="431"/>
      <c r="B40" s="434"/>
      <c r="C40" s="435"/>
      <c r="D40" s="435"/>
      <c r="E40" s="435"/>
      <c r="F40" s="435"/>
      <c r="G40" s="434"/>
      <c r="H40" s="434"/>
      <c r="I40" s="434"/>
      <c r="J40" s="434"/>
      <c r="K40" s="434"/>
      <c r="L40" s="434"/>
      <c r="M40" s="434"/>
      <c r="N40" s="435"/>
    </row>
    <row r="41" spans="1:18" ht="12.75" customHeight="1" x14ac:dyDescent="0.25">
      <c r="A41" s="431" t="s">
        <v>97</v>
      </c>
      <c r="B41" s="436"/>
      <c r="C41" s="436"/>
      <c r="D41" s="436"/>
      <c r="E41" s="436"/>
      <c r="F41" s="437" t="s">
        <v>98</v>
      </c>
      <c r="G41" s="437"/>
      <c r="H41" s="437"/>
      <c r="I41" s="437"/>
      <c r="J41" s="437"/>
      <c r="K41" s="437"/>
      <c r="L41" s="437"/>
      <c r="M41" s="437"/>
      <c r="N41" s="437"/>
      <c r="R41" s="420"/>
    </row>
    <row r="42" spans="1:18" ht="12.75" customHeight="1" x14ac:dyDescent="0.25">
      <c r="A42" s="431" t="s">
        <v>99</v>
      </c>
      <c r="B42" s="436"/>
      <c r="C42" s="436"/>
      <c r="D42" s="436"/>
      <c r="E42" s="436"/>
      <c r="F42" s="437" t="s">
        <v>100</v>
      </c>
      <c r="G42" s="437"/>
      <c r="H42" s="437"/>
      <c r="I42" s="437"/>
      <c r="J42" s="437"/>
      <c r="K42" s="437"/>
      <c r="L42" s="437"/>
      <c r="M42" s="437"/>
      <c r="N42" s="437"/>
    </row>
    <row r="43" spans="1:18" ht="12.75" customHeight="1" x14ac:dyDescent="0.25"/>
    <row r="44" spans="1:18" ht="12.75" customHeight="1" x14ac:dyDescent="0.25"/>
    <row r="45" spans="1:18" ht="12.75" customHeight="1" x14ac:dyDescent="0.25"/>
    <row r="46" spans="1:18" ht="12.75" customHeight="1" x14ac:dyDescent="0.25"/>
    <row r="47" spans="1:18" ht="12.75" customHeight="1" x14ac:dyDescent="0.25"/>
    <row r="48" spans="1:18" ht="12.75" customHeight="1" x14ac:dyDescent="0.25"/>
    <row r="49" s="91" customFormat="1" ht="12.75" customHeight="1" x14ac:dyDescent="0.25"/>
    <row r="50" s="91" customFormat="1" ht="12.75" customHeight="1" x14ac:dyDescent="0.25"/>
    <row r="51" s="91" customFormat="1" ht="12.75" customHeight="1" x14ac:dyDescent="0.25"/>
    <row r="52" s="91" customFormat="1" ht="12.75" customHeight="1" x14ac:dyDescent="0.25"/>
    <row r="53" s="91" customFormat="1" ht="12.75" customHeight="1" x14ac:dyDescent="0.25"/>
    <row r="54" s="91" customFormat="1" ht="12.75" customHeight="1" x14ac:dyDescent="0.25"/>
    <row r="55" s="91" customFormat="1" ht="12.75" customHeight="1" x14ac:dyDescent="0.25"/>
    <row r="56" s="91" customFormat="1" ht="12.75" customHeight="1" x14ac:dyDescent="0.25"/>
    <row r="57" s="91" customFormat="1" ht="12.75" customHeight="1" x14ac:dyDescent="0.25"/>
    <row r="58" s="91" customFormat="1" ht="12.75" customHeight="1" x14ac:dyDescent="0.25"/>
    <row r="59" s="91" customFormat="1" ht="12.75" customHeight="1" x14ac:dyDescent="0.25"/>
    <row r="60" s="91" customFormat="1" ht="12.75" customHeight="1" x14ac:dyDescent="0.25"/>
    <row r="61" s="91" customFormat="1" ht="12.75" customHeight="1" x14ac:dyDescent="0.25"/>
    <row r="62" s="91" customFormat="1" ht="12.75" customHeight="1" x14ac:dyDescent="0.25"/>
    <row r="63" s="91" customFormat="1" ht="12.75" customHeight="1" x14ac:dyDescent="0.25"/>
    <row r="64" s="91" customFormat="1" ht="12.75" customHeight="1" x14ac:dyDescent="0.25"/>
    <row r="65" s="91" customFormat="1" ht="12.75" customHeight="1" x14ac:dyDescent="0.25"/>
    <row r="66" s="91" customFormat="1" ht="12.75" customHeight="1" x14ac:dyDescent="0.25"/>
    <row r="67" s="91" customFormat="1" ht="12.75" customHeight="1" x14ac:dyDescent="0.25"/>
    <row r="68" s="91" customFormat="1" ht="12.75" customHeight="1" x14ac:dyDescent="0.25"/>
    <row r="69" s="91" customFormat="1" ht="12.75" customHeight="1" x14ac:dyDescent="0.25"/>
    <row r="70" s="91" customFormat="1" ht="12.75" customHeight="1" x14ac:dyDescent="0.25"/>
    <row r="71" s="91" customFormat="1" ht="12.75" customHeight="1" x14ac:dyDescent="0.25"/>
    <row r="72" s="91" customFormat="1" ht="12.75" customHeight="1" x14ac:dyDescent="0.25"/>
    <row r="73" s="91" customFormat="1" ht="12.75" customHeight="1" x14ac:dyDescent="0.25"/>
    <row r="74" s="91" customFormat="1" ht="12.75" customHeight="1" x14ac:dyDescent="0.25"/>
    <row r="75" s="91" customFormat="1" ht="12.75" customHeight="1" x14ac:dyDescent="0.25"/>
    <row r="76" s="91" customFormat="1" ht="12.75" customHeight="1" x14ac:dyDescent="0.25"/>
    <row r="77" s="91" customFormat="1" ht="12.75" customHeight="1" x14ac:dyDescent="0.25"/>
    <row r="78" s="91" customFormat="1" ht="12.75" customHeight="1" x14ac:dyDescent="0.25"/>
    <row r="79" s="91" customFormat="1" ht="12.75" customHeight="1" x14ac:dyDescent="0.25"/>
    <row r="80" s="91" customFormat="1" ht="12.75" customHeight="1" x14ac:dyDescent="0.25"/>
    <row r="81" s="91" customFormat="1" ht="12.75" customHeight="1" x14ac:dyDescent="0.25"/>
    <row r="82" s="91" customFormat="1" ht="12.75" customHeight="1" x14ac:dyDescent="0.25"/>
    <row r="83" s="91" customFormat="1" ht="12.75" customHeight="1" x14ac:dyDescent="0.25"/>
    <row r="84" s="91" customFormat="1" ht="12.75" customHeight="1" x14ac:dyDescent="0.25"/>
    <row r="85" s="91" customFormat="1" ht="12.75" customHeight="1" x14ac:dyDescent="0.25"/>
    <row r="86" s="91" customFormat="1" ht="12.75" customHeight="1" x14ac:dyDescent="0.25"/>
    <row r="87" s="91" customFormat="1" ht="12.75" customHeight="1" x14ac:dyDescent="0.25"/>
    <row r="88" s="91" customFormat="1" ht="12.75" customHeight="1" x14ac:dyDescent="0.25"/>
    <row r="89" s="91" customFormat="1" ht="12.75" customHeight="1" x14ac:dyDescent="0.25"/>
    <row r="90" s="91" customFormat="1" ht="12.75" customHeight="1" x14ac:dyDescent="0.25"/>
    <row r="91" s="91" customFormat="1" ht="12.75" customHeight="1" x14ac:dyDescent="0.25"/>
    <row r="92" s="91" customFormat="1" ht="12.75" customHeight="1" x14ac:dyDescent="0.25"/>
    <row r="93" s="91" customFormat="1" ht="12.75" customHeight="1" x14ac:dyDescent="0.25"/>
    <row r="94" s="91" customFormat="1" ht="12.75" customHeight="1" x14ac:dyDescent="0.25"/>
    <row r="95" s="91" customFormat="1" ht="12.75" customHeight="1" x14ac:dyDescent="0.25"/>
    <row r="96" s="91" customFormat="1" ht="12.75" customHeight="1" x14ac:dyDescent="0.25"/>
    <row r="97" s="91" customFormat="1" ht="12.75" customHeight="1" x14ac:dyDescent="0.25"/>
    <row r="98" s="91" customFormat="1" ht="12.75" customHeight="1" x14ac:dyDescent="0.25"/>
    <row r="99" s="91" customFormat="1" ht="12.75" customHeight="1" x14ac:dyDescent="0.25"/>
    <row r="100" s="91" customFormat="1" ht="12.75" customHeight="1" x14ac:dyDescent="0.25"/>
    <row r="101" s="91" customFormat="1" ht="12.75" customHeight="1" x14ac:dyDescent="0.25"/>
    <row r="102" s="91" customFormat="1" ht="12.75" customHeight="1" x14ac:dyDescent="0.25"/>
    <row r="103" s="91" customFormat="1" ht="12.75" customHeight="1" x14ac:dyDescent="0.25"/>
    <row r="104" s="91" customFormat="1" ht="12.75" customHeight="1" x14ac:dyDescent="0.25"/>
    <row r="105" s="91" customFormat="1" ht="12.75" customHeight="1" x14ac:dyDescent="0.25"/>
    <row r="106" s="91" customFormat="1" ht="12.75" customHeight="1" x14ac:dyDescent="0.25"/>
    <row r="107" s="91" customFormat="1" ht="12.75" customHeight="1" x14ac:dyDescent="0.25"/>
    <row r="108" s="91" customFormat="1" ht="12.75" customHeight="1" x14ac:dyDescent="0.25"/>
    <row r="109" s="91" customFormat="1" ht="12.75" customHeight="1" x14ac:dyDescent="0.25"/>
    <row r="110" s="91" customFormat="1" ht="12.75" customHeight="1" x14ac:dyDescent="0.25"/>
    <row r="111" s="91" customFormat="1" ht="12.75" customHeight="1" x14ac:dyDescent="0.25"/>
    <row r="112" s="91" customFormat="1" ht="12.75" customHeight="1" x14ac:dyDescent="0.25"/>
    <row r="113" s="91" customFormat="1" ht="12.75" customHeight="1" x14ac:dyDescent="0.25"/>
    <row r="114" s="91" customFormat="1" ht="12.75" customHeight="1" x14ac:dyDescent="0.25"/>
    <row r="115" s="91" customFormat="1" ht="12.75" customHeight="1" x14ac:dyDescent="0.25"/>
    <row r="116" s="91" customFormat="1" ht="12.75" customHeight="1" x14ac:dyDescent="0.25"/>
    <row r="117" s="91" customFormat="1" ht="12.75" customHeight="1" x14ac:dyDescent="0.25"/>
    <row r="118" s="91" customFormat="1" ht="12.75" customHeight="1" x14ac:dyDescent="0.25"/>
    <row r="119" s="91" customFormat="1" ht="12.75" customHeight="1" x14ac:dyDescent="0.25"/>
    <row r="120" s="91" customFormat="1" ht="12.75" customHeight="1" x14ac:dyDescent="0.25"/>
    <row r="121" s="91" customFormat="1" ht="12.75" customHeight="1" x14ac:dyDescent="0.25"/>
    <row r="122" s="91" customFormat="1" ht="12.75" customHeight="1" x14ac:dyDescent="0.25"/>
    <row r="123" s="91" customFormat="1" ht="12.75" customHeight="1" x14ac:dyDescent="0.25"/>
    <row r="124" s="91" customFormat="1" ht="12.75" customHeight="1" x14ac:dyDescent="0.25"/>
    <row r="125" s="91" customFormat="1" ht="12.75" customHeight="1" x14ac:dyDescent="0.25"/>
    <row r="126" s="91" customFormat="1" ht="12.75" customHeight="1" x14ac:dyDescent="0.25"/>
    <row r="127" s="91" customFormat="1" ht="12.75" customHeight="1" x14ac:dyDescent="0.25"/>
    <row r="128" s="91" customFormat="1" ht="12.75" customHeight="1" x14ac:dyDescent="0.25"/>
    <row r="129" s="91" customFormat="1" ht="12.75" customHeight="1" x14ac:dyDescent="0.25"/>
    <row r="130" s="91" customFormat="1" ht="12.75" customHeight="1" x14ac:dyDescent="0.25"/>
    <row r="131" s="91" customFormat="1" ht="12.75" customHeight="1" x14ac:dyDescent="0.25"/>
    <row r="132" s="91" customFormat="1" ht="12.75" customHeight="1" x14ac:dyDescent="0.25"/>
    <row r="133" s="91" customFormat="1" ht="12.75" customHeight="1" x14ac:dyDescent="0.25"/>
    <row r="134" s="91" customFormat="1" ht="12.75" customHeight="1" x14ac:dyDescent="0.25"/>
    <row r="135" s="91" customFormat="1" ht="12.75" customHeight="1" x14ac:dyDescent="0.25"/>
    <row r="136" s="91" customFormat="1" ht="12.75" customHeight="1" x14ac:dyDescent="0.25"/>
    <row r="137" s="91" customFormat="1" ht="12.75" customHeight="1" x14ac:dyDescent="0.25"/>
    <row r="138" s="91" customFormat="1" ht="12.75" customHeight="1" x14ac:dyDescent="0.25"/>
    <row r="139" s="91" customFormat="1" ht="12.75" customHeight="1" x14ac:dyDescent="0.25"/>
    <row r="140" s="91" customFormat="1" ht="12.75" customHeight="1" x14ac:dyDescent="0.25"/>
    <row r="141" s="91" customFormat="1" ht="12.75" customHeight="1" x14ac:dyDescent="0.25"/>
    <row r="142" s="91" customFormat="1" ht="12.75" customHeight="1" x14ac:dyDescent="0.25"/>
    <row r="143" s="91" customFormat="1" ht="12.75" customHeight="1" x14ac:dyDescent="0.25"/>
    <row r="144" s="91" customFormat="1" ht="12.75" customHeight="1" x14ac:dyDescent="0.25"/>
    <row r="145" s="91" customFormat="1" ht="12.75" customHeight="1" x14ac:dyDescent="0.25"/>
    <row r="146" s="91" customFormat="1" ht="12.75" customHeight="1" x14ac:dyDescent="0.25"/>
    <row r="147" s="91" customFormat="1" ht="12.75" customHeight="1" x14ac:dyDescent="0.25"/>
    <row r="148" s="91" customFormat="1" ht="12.75" customHeight="1" x14ac:dyDescent="0.25"/>
    <row r="149" s="91" customFormat="1" ht="12.75" customHeight="1" x14ac:dyDescent="0.25"/>
    <row r="150" s="91" customFormat="1" ht="12.75" customHeight="1" x14ac:dyDescent="0.25"/>
    <row r="151" s="91" customFormat="1" ht="12.75" customHeight="1" x14ac:dyDescent="0.25"/>
    <row r="152" s="91" customFormat="1" ht="12.75" customHeight="1" x14ac:dyDescent="0.25"/>
    <row r="153" s="91" customFormat="1" ht="12.75" customHeight="1" x14ac:dyDescent="0.25"/>
    <row r="154" s="91" customFormat="1" ht="12.75" customHeight="1" x14ac:dyDescent="0.25"/>
    <row r="155" s="91" customFormat="1" ht="12.75" customHeight="1" x14ac:dyDescent="0.25"/>
    <row r="156" s="91" customFormat="1" ht="12.75" customHeight="1" x14ac:dyDescent="0.25"/>
    <row r="157" s="91" customFormat="1" ht="12.75" customHeight="1" x14ac:dyDescent="0.25"/>
    <row r="158" s="91" customFormat="1" ht="12.75" customHeight="1" x14ac:dyDescent="0.25"/>
    <row r="159" s="91" customFormat="1" ht="12.75" customHeight="1" x14ac:dyDescent="0.25"/>
    <row r="160" s="91" customFormat="1" ht="12.75" customHeight="1" x14ac:dyDescent="0.25"/>
    <row r="161" s="91" customFormat="1" ht="12.75" customHeight="1" x14ac:dyDescent="0.25"/>
    <row r="162" s="91" customFormat="1" ht="12.75" customHeight="1" x14ac:dyDescent="0.25"/>
    <row r="163" s="91" customFormat="1" ht="12.75" customHeight="1" x14ac:dyDescent="0.25"/>
    <row r="164" s="91" customFormat="1" ht="12.75" customHeight="1" x14ac:dyDescent="0.25"/>
    <row r="165" s="91" customFormat="1" ht="12.75" customHeight="1" x14ac:dyDescent="0.25"/>
    <row r="166" s="91" customFormat="1" ht="12.75" customHeight="1" x14ac:dyDescent="0.25"/>
    <row r="167" s="91" customFormat="1" ht="12.75" customHeight="1" x14ac:dyDescent="0.25"/>
    <row r="168" s="91" customFormat="1" ht="12.75" customHeight="1" x14ac:dyDescent="0.25"/>
    <row r="169" s="91" customFormat="1" ht="12.75" customHeight="1" x14ac:dyDescent="0.25"/>
    <row r="170" s="91" customFormat="1" ht="12.75" customHeight="1" x14ac:dyDescent="0.25"/>
    <row r="171" s="91" customFormat="1" ht="12.75" customHeight="1" x14ac:dyDescent="0.25"/>
    <row r="172" s="91" customFormat="1" ht="12.75" customHeight="1" x14ac:dyDescent="0.25"/>
    <row r="173" s="91" customFormat="1" ht="12.75" customHeight="1" x14ac:dyDescent="0.25"/>
    <row r="174" s="91" customFormat="1" ht="12.75" customHeight="1" x14ac:dyDescent="0.25"/>
    <row r="175" s="91" customFormat="1" ht="12.75" customHeight="1" x14ac:dyDescent="0.25"/>
    <row r="176" s="91" customFormat="1" ht="12.75" customHeight="1" x14ac:dyDescent="0.25"/>
    <row r="177" s="91" customFormat="1" ht="12.75" customHeight="1" x14ac:dyDescent="0.25"/>
    <row r="178" s="91" customFormat="1" ht="12.75" customHeight="1" x14ac:dyDescent="0.25"/>
    <row r="179" s="91" customFormat="1" ht="12.75" customHeight="1" x14ac:dyDescent="0.25"/>
    <row r="180" s="91" customFormat="1" ht="12.75" customHeight="1" x14ac:dyDescent="0.25"/>
    <row r="181" s="91" customFormat="1" ht="12.75" customHeight="1" x14ac:dyDescent="0.25"/>
    <row r="182" s="91" customFormat="1" ht="12.75" customHeight="1" x14ac:dyDescent="0.25"/>
    <row r="183" s="91" customFormat="1" ht="12.75" customHeight="1" x14ac:dyDescent="0.25"/>
    <row r="184" s="91" customFormat="1" ht="12.75" customHeight="1" x14ac:dyDescent="0.25"/>
    <row r="185" s="91" customFormat="1" ht="12.75" customHeight="1" x14ac:dyDescent="0.25"/>
    <row r="186" s="91" customFormat="1" ht="12.75" customHeight="1" x14ac:dyDescent="0.25"/>
    <row r="187" s="91" customFormat="1" ht="12.75" customHeight="1" x14ac:dyDescent="0.25"/>
    <row r="188" s="91" customFormat="1" ht="12.75" customHeight="1" x14ac:dyDescent="0.25"/>
    <row r="189" s="91" customFormat="1" ht="12.75" customHeight="1" x14ac:dyDescent="0.25"/>
    <row r="190" s="91" customFormat="1" ht="12.75" customHeight="1" x14ac:dyDescent="0.25"/>
    <row r="191" s="91" customFormat="1" ht="12.75" customHeight="1" x14ac:dyDescent="0.25"/>
    <row r="192" s="91" customFormat="1" ht="12.75" customHeight="1" x14ac:dyDescent="0.25"/>
    <row r="193" s="91" customFormat="1" ht="12.75" customHeight="1" x14ac:dyDescent="0.25"/>
    <row r="194" s="91" customFormat="1" ht="12.75" customHeight="1" x14ac:dyDescent="0.25"/>
    <row r="195" s="91" customFormat="1" ht="12.75" customHeight="1" x14ac:dyDescent="0.25"/>
    <row r="196" s="91" customFormat="1" ht="12.75" customHeight="1" x14ac:dyDescent="0.25"/>
    <row r="197" s="91" customFormat="1" ht="12.75" customHeight="1" x14ac:dyDescent="0.25"/>
    <row r="198" s="91" customFormat="1" ht="12.75" customHeight="1" x14ac:dyDescent="0.25"/>
    <row r="199" s="91" customFormat="1" ht="12.75" customHeight="1" x14ac:dyDescent="0.25"/>
    <row r="200" s="91" customFormat="1" ht="12.75" customHeight="1" x14ac:dyDescent="0.25"/>
    <row r="201" s="91" customFormat="1" ht="12.75" customHeight="1" x14ac:dyDescent="0.25"/>
    <row r="202" s="91" customFormat="1" ht="12.75" customHeight="1" x14ac:dyDescent="0.25"/>
    <row r="203" s="91" customFormat="1" ht="12.75" customHeight="1" x14ac:dyDescent="0.25"/>
    <row r="204" s="91" customFormat="1" ht="12.75" customHeight="1" x14ac:dyDescent="0.25"/>
    <row r="205" s="91" customFormat="1" ht="12.75" customHeight="1" x14ac:dyDescent="0.25"/>
    <row r="206" s="91" customFormat="1" ht="12.75" customHeight="1" x14ac:dyDescent="0.25"/>
    <row r="207" s="91" customFormat="1" ht="12.75" customHeight="1" x14ac:dyDescent="0.25"/>
    <row r="208" s="91" customFormat="1" ht="12.75" customHeight="1" x14ac:dyDescent="0.25"/>
    <row r="209" s="91" customFormat="1" ht="12.75" customHeight="1" x14ac:dyDescent="0.25"/>
    <row r="210" s="91" customFormat="1" ht="12.75" customHeight="1" x14ac:dyDescent="0.25"/>
    <row r="211" s="91" customFormat="1" ht="12.75" customHeight="1" x14ac:dyDescent="0.25"/>
    <row r="212" s="91" customFormat="1" ht="12.75" customHeight="1" x14ac:dyDescent="0.25"/>
    <row r="213" s="91" customFormat="1" ht="12.75" customHeight="1" x14ac:dyDescent="0.25"/>
    <row r="214" s="91" customFormat="1" ht="12.75" customHeight="1" x14ac:dyDescent="0.25"/>
    <row r="215" s="91" customFormat="1" ht="12.75" customHeight="1" x14ac:dyDescent="0.25"/>
    <row r="216" s="91" customFormat="1" ht="12.75" customHeight="1" x14ac:dyDescent="0.25"/>
    <row r="217" s="91" customFormat="1" ht="12.75" customHeight="1" x14ac:dyDescent="0.25"/>
    <row r="218" s="91" customFormat="1" ht="12.75" customHeight="1" x14ac:dyDescent="0.25"/>
    <row r="219" s="91" customFormat="1" ht="12.75" customHeight="1" x14ac:dyDescent="0.25"/>
    <row r="220" s="91" customFormat="1" ht="12.75" customHeight="1" x14ac:dyDescent="0.25"/>
    <row r="221" s="91" customFormat="1" ht="12.75" customHeight="1" x14ac:dyDescent="0.25"/>
    <row r="222" s="91" customFormat="1" ht="12.75" customHeight="1" x14ac:dyDescent="0.25"/>
    <row r="223" s="91" customFormat="1" ht="12.75" customHeight="1" x14ac:dyDescent="0.25"/>
    <row r="224" s="91" customFormat="1" ht="12.75" customHeight="1" x14ac:dyDescent="0.25"/>
    <row r="225" s="91" customFormat="1" ht="12.75" customHeight="1" x14ac:dyDescent="0.25"/>
    <row r="226" s="91" customFormat="1" ht="12.75" customHeight="1" x14ac:dyDescent="0.25"/>
    <row r="227" s="91" customFormat="1" ht="12.75" customHeight="1" x14ac:dyDescent="0.25"/>
    <row r="228" s="91" customFormat="1" ht="12.75" customHeight="1" x14ac:dyDescent="0.25"/>
    <row r="229" s="91" customFormat="1" ht="12.75" customHeight="1" x14ac:dyDescent="0.25"/>
    <row r="230" s="91" customFormat="1" ht="12.75" customHeight="1" x14ac:dyDescent="0.25"/>
    <row r="231" s="91" customFormat="1" ht="12.75" customHeight="1" x14ac:dyDescent="0.25"/>
    <row r="232" s="91" customFormat="1" ht="12.75" customHeight="1" x14ac:dyDescent="0.25"/>
    <row r="233" s="91" customFormat="1" ht="12.75" customHeight="1" x14ac:dyDescent="0.25"/>
    <row r="234" s="91" customFormat="1" ht="12.75" customHeight="1" x14ac:dyDescent="0.25"/>
    <row r="235" s="91" customFormat="1" ht="12.75" customHeight="1" x14ac:dyDescent="0.25"/>
    <row r="236" s="91" customFormat="1" ht="12.75" customHeight="1" x14ac:dyDescent="0.25"/>
    <row r="237" s="91" customFormat="1" ht="12.75" customHeight="1" x14ac:dyDescent="0.25"/>
    <row r="238" s="91" customFormat="1" ht="12.75" customHeight="1" x14ac:dyDescent="0.25"/>
    <row r="239" s="91" customFormat="1" ht="12.75" customHeight="1" x14ac:dyDescent="0.25"/>
    <row r="240" s="91" customFormat="1" ht="12.75" customHeight="1" x14ac:dyDescent="0.25"/>
    <row r="241" s="91" customFormat="1" ht="12.75" customHeight="1" x14ac:dyDescent="0.25"/>
    <row r="242" s="91" customFormat="1" ht="12.75" customHeight="1" x14ac:dyDescent="0.25"/>
    <row r="243" s="91" customFormat="1" ht="12.75" customHeight="1" x14ac:dyDescent="0.25"/>
    <row r="244" s="91" customFormat="1" ht="12.75" customHeight="1" x14ac:dyDescent="0.25"/>
    <row r="245" s="91" customFormat="1" ht="12.75" customHeight="1" x14ac:dyDescent="0.25"/>
    <row r="246" s="91" customFormat="1" ht="12.75" customHeight="1" x14ac:dyDescent="0.25"/>
    <row r="247" s="91" customFormat="1" ht="12.75" customHeight="1" x14ac:dyDescent="0.25"/>
    <row r="248" s="91" customFormat="1" ht="12.75" customHeight="1" x14ac:dyDescent="0.25"/>
    <row r="249" s="91" customFormat="1" ht="12.75" customHeight="1" x14ac:dyDescent="0.25"/>
    <row r="250" s="91" customFormat="1" ht="12.75" customHeight="1" x14ac:dyDescent="0.25"/>
    <row r="251" s="91" customFormat="1" ht="12.75" customHeight="1" x14ac:dyDescent="0.25"/>
    <row r="252" s="91" customFormat="1" ht="12.75" customHeight="1" x14ac:dyDescent="0.25"/>
    <row r="253" s="91" customFormat="1" ht="12.75" customHeight="1" x14ac:dyDescent="0.25"/>
    <row r="254" s="91" customFormat="1" ht="12.75" customHeight="1" x14ac:dyDescent="0.25"/>
    <row r="255" s="91" customFormat="1" ht="12.75" customHeight="1" x14ac:dyDescent="0.25"/>
    <row r="256" s="91" customFormat="1" ht="12.75" customHeight="1" x14ac:dyDescent="0.25"/>
    <row r="257" s="91" customFormat="1" ht="12.75" customHeight="1" x14ac:dyDescent="0.25"/>
    <row r="258" s="91" customFormat="1" ht="12.75" customHeight="1" x14ac:dyDescent="0.25"/>
    <row r="259" s="91" customFormat="1" ht="12.75" customHeight="1" x14ac:dyDescent="0.25"/>
    <row r="260" s="91" customFormat="1" ht="12.75" customHeight="1" x14ac:dyDescent="0.25"/>
    <row r="261" s="91" customFormat="1" ht="12.75" customHeight="1" x14ac:dyDescent="0.25"/>
    <row r="262" s="91" customFormat="1" ht="12.75" customHeight="1" x14ac:dyDescent="0.25"/>
    <row r="263" s="91" customFormat="1" ht="12.75" customHeight="1" x14ac:dyDescent="0.25"/>
    <row r="264" s="91" customFormat="1" ht="12.75" customHeight="1" x14ac:dyDescent="0.25"/>
    <row r="265" s="91" customFormat="1" ht="12.75" customHeight="1" x14ac:dyDescent="0.25"/>
    <row r="266" s="91" customFormat="1" ht="12.75" customHeight="1" x14ac:dyDescent="0.25"/>
    <row r="267" s="91" customFormat="1" ht="12.75" customHeight="1" x14ac:dyDescent="0.25"/>
    <row r="268" s="91" customFormat="1" ht="12.75" customHeight="1" x14ac:dyDescent="0.25"/>
    <row r="269" s="91" customFormat="1" ht="12.75" customHeight="1" x14ac:dyDescent="0.25"/>
    <row r="270" s="91" customFormat="1" ht="12.75" customHeight="1" x14ac:dyDescent="0.25"/>
    <row r="271" s="91" customFormat="1" ht="12.75" customHeight="1" x14ac:dyDescent="0.25"/>
    <row r="272" s="91" customFormat="1" ht="12.75" customHeight="1" x14ac:dyDescent="0.25"/>
    <row r="273" s="91" customFormat="1" ht="12.75" customHeight="1" x14ac:dyDescent="0.25"/>
    <row r="274" s="91" customFormat="1" ht="12.75" customHeight="1" x14ac:dyDescent="0.25"/>
    <row r="275" s="91" customFormat="1" ht="12.75" customHeight="1" x14ac:dyDescent="0.25"/>
    <row r="276" s="91" customFormat="1" ht="12.75" customHeight="1" x14ac:dyDescent="0.25"/>
    <row r="277" s="91" customFormat="1" ht="12.75" customHeight="1" x14ac:dyDescent="0.25"/>
    <row r="278" s="91" customFormat="1" ht="12.75" customHeight="1" x14ac:dyDescent="0.25"/>
    <row r="279" s="91" customFormat="1" ht="12.75" customHeight="1" x14ac:dyDescent="0.25"/>
    <row r="280" s="91" customFormat="1" ht="12.75" customHeight="1" x14ac:dyDescent="0.25"/>
    <row r="281" s="91" customFormat="1" ht="12.75" customHeight="1" x14ac:dyDescent="0.25"/>
    <row r="282" s="91" customFormat="1" ht="12.75" customHeight="1" x14ac:dyDescent="0.25"/>
    <row r="283" s="91" customFormat="1" ht="12.75" customHeight="1" x14ac:dyDescent="0.25"/>
    <row r="284" s="91" customFormat="1" ht="12.75" customHeight="1" x14ac:dyDescent="0.25"/>
    <row r="285" s="91" customFormat="1" ht="12.75" customHeight="1" x14ac:dyDescent="0.25"/>
    <row r="286" s="91" customFormat="1" ht="12.75" customHeight="1" x14ac:dyDescent="0.25"/>
    <row r="287" s="91" customFormat="1" ht="12.75" customHeight="1" x14ac:dyDescent="0.25"/>
    <row r="288" s="91" customFormat="1" ht="12.75" customHeight="1" x14ac:dyDescent="0.25"/>
    <row r="289" s="91" customFormat="1" ht="12.75" customHeight="1" x14ac:dyDescent="0.25"/>
    <row r="290" s="91" customFormat="1" ht="12.75" customHeight="1" x14ac:dyDescent="0.25"/>
    <row r="291" s="91" customFormat="1" ht="12.75" customHeight="1" x14ac:dyDescent="0.25"/>
    <row r="292" s="91" customFormat="1" ht="12.75" customHeight="1" x14ac:dyDescent="0.25"/>
    <row r="293" s="91" customFormat="1" ht="12.75" customHeight="1" x14ac:dyDescent="0.25"/>
    <row r="294" s="91" customFormat="1" ht="12.75" customHeight="1" x14ac:dyDescent="0.25"/>
    <row r="295" s="91" customFormat="1" ht="12.75" customHeight="1" x14ac:dyDescent="0.25"/>
    <row r="296" s="91" customFormat="1" ht="12.75" customHeight="1" x14ac:dyDescent="0.25"/>
    <row r="297" s="91" customFormat="1" ht="12.75" customHeight="1" x14ac:dyDescent="0.25"/>
    <row r="298" s="91" customFormat="1" ht="12.75" customHeight="1" x14ac:dyDescent="0.25"/>
    <row r="299" s="91" customFormat="1" ht="12.75" customHeight="1" x14ac:dyDescent="0.25"/>
    <row r="300" s="91" customFormat="1" ht="12.75" customHeight="1" x14ac:dyDescent="0.25"/>
    <row r="301" s="91" customFormat="1" ht="12.75" customHeight="1" x14ac:dyDescent="0.25"/>
    <row r="302" s="91" customFormat="1" ht="12.75" customHeight="1" x14ac:dyDescent="0.25"/>
    <row r="303" s="91" customFormat="1" ht="12.75" customHeight="1" x14ac:dyDescent="0.25"/>
    <row r="304" s="91" customFormat="1" ht="12.75" customHeight="1" x14ac:dyDescent="0.25"/>
    <row r="305" s="91" customFormat="1" ht="12.75" customHeight="1" x14ac:dyDescent="0.25"/>
    <row r="306" s="91" customFormat="1" ht="12.75" customHeight="1" x14ac:dyDescent="0.25"/>
    <row r="307" s="91" customFormat="1" ht="12.75" customHeight="1" x14ac:dyDescent="0.25"/>
    <row r="308" s="91" customFormat="1" ht="12.75" customHeight="1" x14ac:dyDescent="0.25"/>
    <row r="309" s="91" customFormat="1" ht="12.75" customHeight="1" x14ac:dyDescent="0.25"/>
    <row r="310" s="91" customFormat="1" ht="12.75" customHeight="1" x14ac:dyDescent="0.25"/>
    <row r="311" s="91" customFormat="1" ht="12.75" customHeight="1" x14ac:dyDescent="0.25"/>
    <row r="312" s="91" customFormat="1" ht="12.75" customHeight="1" x14ac:dyDescent="0.25"/>
    <row r="313" s="91" customFormat="1" ht="12.75" customHeight="1" x14ac:dyDescent="0.25"/>
    <row r="314" s="91" customFormat="1" ht="12.75" customHeight="1" x14ac:dyDescent="0.25"/>
    <row r="315" s="91" customFormat="1" ht="12.75" customHeight="1" x14ac:dyDescent="0.25"/>
    <row r="316" s="91" customFormat="1" ht="12.75" customHeight="1" x14ac:dyDescent="0.25"/>
    <row r="317" s="91" customFormat="1" ht="12.75" customHeight="1" x14ac:dyDescent="0.25"/>
    <row r="318" s="91" customFormat="1" ht="12.75" customHeight="1" x14ac:dyDescent="0.25"/>
    <row r="319" s="91" customFormat="1" ht="12.75" customHeight="1" x14ac:dyDescent="0.25"/>
    <row r="320" s="91" customFormat="1" ht="12.75" customHeight="1" x14ac:dyDescent="0.25"/>
    <row r="321" s="91" customFormat="1" ht="12.75" customHeight="1" x14ac:dyDescent="0.25"/>
    <row r="322" s="91" customFormat="1" ht="12.75" customHeight="1" x14ac:dyDescent="0.25"/>
    <row r="323" s="91" customFormat="1" ht="12.75" customHeight="1" x14ac:dyDescent="0.25"/>
    <row r="324" s="91" customFormat="1" ht="12.75" customHeight="1" x14ac:dyDescent="0.25"/>
    <row r="325" s="91" customFormat="1" ht="12.75" customHeight="1" x14ac:dyDescent="0.25"/>
    <row r="326" s="91" customFormat="1" ht="12.75" customHeight="1" x14ac:dyDescent="0.25"/>
    <row r="327" s="91" customFormat="1" ht="12.75" customHeight="1" x14ac:dyDescent="0.25"/>
    <row r="328" s="91" customFormat="1" ht="12.75" customHeight="1" x14ac:dyDescent="0.25"/>
    <row r="329" s="91" customFormat="1" ht="12.75" customHeight="1" x14ac:dyDescent="0.25"/>
    <row r="330" s="91" customFormat="1" ht="12.75" customHeight="1" x14ac:dyDescent="0.25"/>
    <row r="331" s="91" customFormat="1" ht="12.75" customHeight="1" x14ac:dyDescent="0.25"/>
    <row r="332" s="91" customFormat="1" ht="12.75" customHeight="1" x14ac:dyDescent="0.25"/>
    <row r="333" s="91" customFormat="1" ht="12.75" customHeight="1" x14ac:dyDescent="0.25"/>
    <row r="334" s="91" customFormat="1" ht="12.75" customHeight="1" x14ac:dyDescent="0.25"/>
    <row r="335" s="91" customFormat="1" ht="12.75" customHeight="1" x14ac:dyDescent="0.25"/>
    <row r="336" s="91" customFormat="1" ht="12.75" customHeight="1" x14ac:dyDescent="0.25"/>
    <row r="337" s="91" customFormat="1" ht="12.75" customHeight="1" x14ac:dyDescent="0.25"/>
    <row r="338" s="91" customFormat="1" ht="12.75" customHeight="1" x14ac:dyDescent="0.25"/>
    <row r="339" s="91" customFormat="1" ht="12.75" customHeight="1" x14ac:dyDescent="0.25"/>
    <row r="340" s="91" customFormat="1" ht="12.75" customHeight="1" x14ac:dyDescent="0.25"/>
    <row r="341" s="91" customFormat="1" ht="12.75" customHeight="1" x14ac:dyDescent="0.25"/>
    <row r="342" s="91" customFormat="1" ht="12.75" customHeight="1" x14ac:dyDescent="0.25"/>
    <row r="343" s="91" customFormat="1" ht="12.75" customHeight="1" x14ac:dyDescent="0.25"/>
    <row r="344" s="91" customFormat="1" ht="12.75" customHeight="1" x14ac:dyDescent="0.25"/>
    <row r="345" s="91" customFormat="1" ht="12.75" customHeight="1" x14ac:dyDescent="0.25"/>
    <row r="346" s="91" customFormat="1" ht="12.75" customHeight="1" x14ac:dyDescent="0.25"/>
    <row r="347" s="91" customFormat="1" ht="12.75" customHeight="1" x14ac:dyDescent="0.25"/>
    <row r="348" s="91" customFormat="1" ht="12.75" customHeight="1" x14ac:dyDescent="0.25"/>
    <row r="349" s="91" customFormat="1" ht="12.75" customHeight="1" x14ac:dyDescent="0.25"/>
    <row r="350" s="91" customFormat="1" ht="12.75" customHeight="1" x14ac:dyDescent="0.25"/>
    <row r="351" s="91" customFormat="1" ht="12.75" customHeight="1" x14ac:dyDescent="0.25"/>
    <row r="352" s="91" customFormat="1" ht="12.75" customHeight="1" x14ac:dyDescent="0.25"/>
    <row r="353" s="91" customFormat="1" ht="12.75" customHeight="1" x14ac:dyDescent="0.25"/>
    <row r="354" s="91" customFormat="1" ht="12.75" customHeight="1" x14ac:dyDescent="0.25"/>
    <row r="355" s="91" customFormat="1" ht="12.75" customHeight="1" x14ac:dyDescent="0.25"/>
    <row r="356" s="91" customFormat="1" ht="12.75" customHeight="1" x14ac:dyDescent="0.25"/>
    <row r="357" s="91" customFormat="1" ht="12.75" customHeight="1" x14ac:dyDescent="0.25"/>
    <row r="358" s="91" customFormat="1" ht="12.75" customHeight="1" x14ac:dyDescent="0.25"/>
    <row r="359" s="91" customFormat="1" ht="12.75" customHeight="1" x14ac:dyDescent="0.25"/>
    <row r="360" s="91" customFormat="1" ht="12.75" customHeight="1" x14ac:dyDescent="0.25"/>
    <row r="361" s="91" customFormat="1" ht="12.75" customHeight="1" x14ac:dyDescent="0.25"/>
    <row r="362" s="91" customFormat="1" ht="12.75" customHeight="1" x14ac:dyDescent="0.25"/>
    <row r="363" s="91" customFormat="1" ht="12.75" customHeight="1" x14ac:dyDescent="0.25"/>
    <row r="364" s="91" customFormat="1" ht="12.75" customHeight="1" x14ac:dyDescent="0.25"/>
    <row r="365" s="91" customFormat="1" ht="12.75" customHeight="1" x14ac:dyDescent="0.25"/>
    <row r="366" s="91" customFormat="1" ht="12.75" customHeight="1" x14ac:dyDescent="0.25"/>
    <row r="367" s="91" customFormat="1" ht="12.75" customHeight="1" x14ac:dyDescent="0.25"/>
    <row r="368" s="91" customFormat="1" ht="12.75" customHeight="1" x14ac:dyDescent="0.25"/>
    <row r="369" s="91" customFormat="1" ht="12.75" customHeight="1" x14ac:dyDescent="0.25"/>
    <row r="370" s="91" customFormat="1" ht="12.75" customHeight="1" x14ac:dyDescent="0.25"/>
    <row r="371" s="91" customFormat="1" ht="12.75" customHeight="1" x14ac:dyDescent="0.25"/>
    <row r="372" s="91" customFormat="1" ht="12.75" customHeight="1" x14ac:dyDescent="0.25"/>
    <row r="373" s="91" customFormat="1" ht="12.75" customHeight="1" x14ac:dyDescent="0.25"/>
    <row r="374" s="91" customFormat="1" ht="12.75" customHeight="1" x14ac:dyDescent="0.25"/>
    <row r="375" s="91" customFormat="1" ht="12.75" customHeight="1" x14ac:dyDescent="0.25"/>
    <row r="376" s="91" customFormat="1" ht="12.75" customHeight="1" x14ac:dyDescent="0.25"/>
    <row r="377" s="91" customFormat="1" ht="12.75" customHeight="1" x14ac:dyDescent="0.25"/>
    <row r="378" s="91" customFormat="1" ht="12.75" customHeight="1" x14ac:dyDescent="0.25"/>
    <row r="379" s="91" customFormat="1" ht="12.75" customHeight="1" x14ac:dyDescent="0.25"/>
    <row r="380" s="91" customFormat="1" ht="12.75" customHeight="1" x14ac:dyDescent="0.25"/>
    <row r="381" s="91" customFormat="1" ht="12.75" customHeight="1" x14ac:dyDescent="0.25"/>
    <row r="382" s="91" customFormat="1" ht="12.75" customHeight="1" x14ac:dyDescent="0.25"/>
    <row r="383" s="91" customFormat="1" ht="12.75" customHeight="1" x14ac:dyDescent="0.25"/>
    <row r="384" s="91" customFormat="1" ht="12.75" customHeight="1" x14ac:dyDescent="0.25"/>
    <row r="385" s="91" customFormat="1" ht="12.75" customHeight="1" x14ac:dyDescent="0.25"/>
    <row r="386" s="91" customFormat="1" ht="12.75" customHeight="1" x14ac:dyDescent="0.25"/>
    <row r="387" s="91" customFormat="1" ht="12.75" customHeight="1" x14ac:dyDescent="0.25"/>
    <row r="388" s="91" customFormat="1" ht="12.75" customHeight="1" x14ac:dyDescent="0.25"/>
    <row r="389" s="91" customFormat="1" ht="12.75" customHeight="1" x14ac:dyDescent="0.25"/>
    <row r="390" s="91" customFormat="1" ht="12.75" customHeight="1" x14ac:dyDescent="0.25"/>
    <row r="391" s="91" customFormat="1" ht="12.75" customHeight="1" x14ac:dyDescent="0.25"/>
    <row r="392" s="91" customFormat="1" ht="12.75" customHeight="1" x14ac:dyDescent="0.25"/>
    <row r="393" s="91" customFormat="1" ht="12.75" customHeight="1" x14ac:dyDescent="0.25"/>
    <row r="394" s="91" customFormat="1" ht="12.75" customHeight="1" x14ac:dyDescent="0.25"/>
    <row r="395" s="91" customFormat="1" ht="12.75" customHeight="1" x14ac:dyDescent="0.25"/>
    <row r="396" s="91" customFormat="1" ht="12.75" customHeight="1" x14ac:dyDescent="0.25"/>
    <row r="397" s="91" customFormat="1" ht="12.75" customHeight="1" x14ac:dyDescent="0.25"/>
    <row r="398" s="91" customFormat="1" ht="12.75" customHeight="1" x14ac:dyDescent="0.25"/>
    <row r="399" s="91" customFormat="1" ht="12.75" customHeight="1" x14ac:dyDescent="0.25"/>
    <row r="400" s="91" customFormat="1" ht="12.75" customHeight="1" x14ac:dyDescent="0.25"/>
    <row r="401" s="91" customFormat="1" ht="12.75" customHeight="1" x14ac:dyDescent="0.25"/>
    <row r="402" s="91" customFormat="1" ht="12.75" customHeight="1" x14ac:dyDescent="0.25"/>
    <row r="403" s="91" customFormat="1" ht="12.75" customHeight="1" x14ac:dyDescent="0.25"/>
    <row r="404" s="91" customFormat="1" ht="12.75" customHeight="1" x14ac:dyDescent="0.25"/>
    <row r="405" s="91" customFormat="1" ht="12.75" customHeight="1" x14ac:dyDescent="0.25"/>
    <row r="406" s="91" customFormat="1" ht="12.75" customHeight="1" x14ac:dyDescent="0.25"/>
    <row r="407" s="91" customFormat="1" ht="12.75" customHeight="1" x14ac:dyDescent="0.25"/>
    <row r="408" s="91" customFormat="1" ht="12.75" customHeight="1" x14ac:dyDescent="0.25"/>
    <row r="409" s="91" customFormat="1" ht="12.75" customHeight="1" x14ac:dyDescent="0.25"/>
    <row r="410" s="91" customFormat="1" ht="12.75" customHeight="1" x14ac:dyDescent="0.25"/>
    <row r="411" s="91" customFormat="1" ht="12.75" customHeight="1" x14ac:dyDescent="0.25"/>
    <row r="412" s="91" customFormat="1" ht="12.75" customHeight="1" x14ac:dyDescent="0.25"/>
    <row r="413" s="91" customFormat="1" ht="12.75" customHeight="1" x14ac:dyDescent="0.25"/>
    <row r="414" s="91" customFormat="1" ht="12.75" customHeight="1" x14ac:dyDescent="0.25"/>
    <row r="415" s="91" customFormat="1" ht="12.75" customHeight="1" x14ac:dyDescent="0.25"/>
    <row r="416" s="91" customFormat="1" ht="12.75" customHeight="1" x14ac:dyDescent="0.25"/>
    <row r="417" s="91" customFormat="1" ht="12.75" customHeight="1" x14ac:dyDescent="0.25"/>
    <row r="418" s="91" customFormat="1" ht="12.75" customHeight="1" x14ac:dyDescent="0.25"/>
    <row r="419" s="91" customFormat="1" ht="12.75" customHeight="1" x14ac:dyDescent="0.25"/>
    <row r="420" s="91" customFormat="1" ht="12.75" customHeight="1" x14ac:dyDescent="0.25"/>
    <row r="421" s="91" customFormat="1" ht="12.75" customHeight="1" x14ac:dyDescent="0.25"/>
    <row r="422" s="91" customFormat="1" ht="12.75" customHeight="1" x14ac:dyDescent="0.25"/>
    <row r="423" s="91" customFormat="1" ht="12.75" customHeight="1" x14ac:dyDescent="0.25"/>
    <row r="424" s="91" customFormat="1" ht="12.75" customHeight="1" x14ac:dyDescent="0.25"/>
    <row r="425" s="91" customFormat="1" ht="12.75" customHeight="1" x14ac:dyDescent="0.25"/>
    <row r="426" s="91" customFormat="1" ht="12.75" customHeight="1" x14ac:dyDescent="0.25"/>
    <row r="427" s="91" customFormat="1" ht="12.75" customHeight="1" x14ac:dyDescent="0.25"/>
    <row r="428" s="91" customFormat="1" ht="12.75" customHeight="1" x14ac:dyDescent="0.25"/>
    <row r="429" s="91" customFormat="1" ht="12.75" customHeight="1" x14ac:dyDescent="0.25"/>
    <row r="430" s="91" customFormat="1" ht="12.75" customHeight="1" x14ac:dyDescent="0.25"/>
    <row r="431" s="91" customFormat="1" ht="12.75" customHeight="1" x14ac:dyDescent="0.25"/>
    <row r="432" s="91" customFormat="1" ht="12.75" customHeight="1" x14ac:dyDescent="0.25"/>
    <row r="433" s="91" customFormat="1" ht="12.75" customHeight="1" x14ac:dyDescent="0.25"/>
    <row r="434" s="91" customFormat="1" ht="12.75" customHeight="1" x14ac:dyDescent="0.25"/>
    <row r="435" s="91" customFormat="1" ht="12.75" customHeight="1" x14ac:dyDescent="0.25"/>
    <row r="436" s="91" customFormat="1" ht="12.75" customHeight="1" x14ac:dyDescent="0.25"/>
    <row r="437" s="91" customFormat="1" ht="12.75" customHeight="1" x14ac:dyDescent="0.25"/>
    <row r="438" s="91" customFormat="1" ht="12.75" customHeight="1" x14ac:dyDescent="0.25"/>
    <row r="439" s="91" customFormat="1" ht="12.75" customHeight="1" x14ac:dyDescent="0.25"/>
    <row r="440" s="91" customFormat="1" ht="12.75" customHeight="1" x14ac:dyDescent="0.25"/>
    <row r="441" s="91" customFormat="1" ht="12.75" customHeight="1" x14ac:dyDescent="0.25"/>
    <row r="442" s="91" customFormat="1" ht="12.75" customHeight="1" x14ac:dyDescent="0.25"/>
    <row r="443" s="91" customFormat="1" ht="12.75" customHeight="1" x14ac:dyDescent="0.25"/>
    <row r="444" s="91" customFormat="1" ht="12.75" customHeight="1" x14ac:dyDescent="0.25"/>
    <row r="445" s="91" customFormat="1" ht="12.75" customHeight="1" x14ac:dyDescent="0.25"/>
    <row r="446" s="91" customFormat="1" ht="12.75" customHeight="1" x14ac:dyDescent="0.25"/>
    <row r="447" s="91" customFormat="1" ht="12.75" customHeight="1" x14ac:dyDescent="0.25"/>
    <row r="448" s="91" customFormat="1" ht="12.75" customHeight="1" x14ac:dyDescent="0.25"/>
    <row r="449" s="91" customFormat="1" ht="12.75" customHeight="1" x14ac:dyDescent="0.25"/>
    <row r="450" s="91" customFormat="1" ht="12.75" customHeight="1" x14ac:dyDescent="0.25"/>
    <row r="451" s="91" customFormat="1" ht="12.75" customHeight="1" x14ac:dyDescent="0.25"/>
    <row r="452" s="91" customFormat="1" ht="12.75" customHeight="1" x14ac:dyDescent="0.25"/>
    <row r="453" s="91" customFormat="1" ht="12.75" customHeight="1" x14ac:dyDescent="0.25"/>
    <row r="454" s="91" customFormat="1" ht="12.75" customHeight="1" x14ac:dyDescent="0.25"/>
    <row r="455" s="91" customFormat="1" ht="12.75" customHeight="1" x14ac:dyDescent="0.25"/>
    <row r="456" s="91" customFormat="1" ht="12.75" customHeight="1" x14ac:dyDescent="0.25"/>
    <row r="457" s="91" customFormat="1" ht="12.75" customHeight="1" x14ac:dyDescent="0.25"/>
    <row r="458" s="91" customFormat="1" ht="12.75" customHeight="1" x14ac:dyDescent="0.25"/>
    <row r="459" s="91" customFormat="1" ht="12.75" customHeight="1" x14ac:dyDescent="0.25"/>
    <row r="460" s="91" customFormat="1" ht="12.75" customHeight="1" x14ac:dyDescent="0.25"/>
    <row r="461" s="91" customFormat="1" ht="12.75" customHeight="1" x14ac:dyDescent="0.25"/>
    <row r="462" s="91" customFormat="1" ht="12.75" customHeight="1" x14ac:dyDescent="0.25"/>
    <row r="463" s="91" customFormat="1" ht="12.75" customHeight="1" x14ac:dyDescent="0.25"/>
    <row r="464" s="91" customFormat="1" ht="12.75" customHeight="1" x14ac:dyDescent="0.25"/>
    <row r="465" s="91" customFormat="1" ht="12.75" customHeight="1" x14ac:dyDescent="0.25"/>
    <row r="466" s="91" customFormat="1" ht="12.75" customHeight="1" x14ac:dyDescent="0.25"/>
    <row r="467" s="91" customFormat="1" ht="12.75" customHeight="1" x14ac:dyDescent="0.25"/>
    <row r="468" s="91" customFormat="1" ht="12.75" customHeight="1" x14ac:dyDescent="0.25"/>
    <row r="469" s="91" customFormat="1" ht="12.75" customHeight="1" x14ac:dyDescent="0.25"/>
    <row r="470" s="91" customFormat="1" ht="12.75" customHeight="1" x14ac:dyDescent="0.25"/>
    <row r="471" s="91" customFormat="1" ht="12.75" customHeight="1" x14ac:dyDescent="0.25"/>
    <row r="472" s="91" customFormat="1" ht="12.75" customHeight="1" x14ac:dyDescent="0.25"/>
    <row r="473" s="91" customFormat="1" ht="12.75" customHeight="1" x14ac:dyDescent="0.25"/>
    <row r="474" s="91" customFormat="1" ht="12.75" customHeight="1" x14ac:dyDescent="0.25"/>
    <row r="475" s="91" customFormat="1" ht="12.75" customHeight="1" x14ac:dyDescent="0.25"/>
    <row r="476" s="91" customFormat="1" ht="12.75" customHeight="1" x14ac:dyDescent="0.25"/>
    <row r="477" s="91" customFormat="1" ht="12.75" customHeight="1" x14ac:dyDescent="0.25"/>
    <row r="478" s="91" customFormat="1" ht="12.75" customHeight="1" x14ac:dyDescent="0.25"/>
    <row r="479" s="91" customFormat="1" ht="12.75" customHeight="1" x14ac:dyDescent="0.25"/>
    <row r="480" s="91" customFormat="1" ht="12.75" customHeight="1" x14ac:dyDescent="0.25"/>
    <row r="481" s="91" customFormat="1" ht="12.75" customHeight="1" x14ac:dyDescent="0.25"/>
    <row r="482" s="91" customFormat="1" ht="12.75" customHeight="1" x14ac:dyDescent="0.25"/>
    <row r="483" s="91" customFormat="1" ht="12.75" customHeight="1" x14ac:dyDescent="0.25"/>
    <row r="484" s="91" customFormat="1" ht="12.75" customHeight="1" x14ac:dyDescent="0.25"/>
    <row r="485" s="91" customFormat="1" ht="12.75" customHeight="1" x14ac:dyDescent="0.25"/>
    <row r="486" s="91" customFormat="1" ht="12.75" customHeight="1" x14ac:dyDescent="0.25"/>
    <row r="487" s="91" customFormat="1" ht="12.75" customHeight="1" x14ac:dyDescent="0.25"/>
    <row r="488" s="91" customFormat="1" ht="12.75" customHeight="1" x14ac:dyDescent="0.25"/>
    <row r="489" s="91" customFormat="1" ht="12.75" customHeight="1" x14ac:dyDescent="0.25"/>
    <row r="490" s="91" customFormat="1" ht="12.75" customHeight="1" x14ac:dyDescent="0.25"/>
    <row r="491" s="91" customFormat="1" ht="12.75" customHeight="1" x14ac:dyDescent="0.25"/>
    <row r="492" s="91" customFormat="1" ht="12.75" customHeight="1" x14ac:dyDescent="0.25"/>
    <row r="493" s="91" customFormat="1" ht="12.75" customHeight="1" x14ac:dyDescent="0.25"/>
    <row r="494" s="91" customFormat="1" ht="12.75" customHeight="1" x14ac:dyDescent="0.25"/>
    <row r="495" s="91" customFormat="1" ht="12.75" customHeight="1" x14ac:dyDescent="0.25"/>
    <row r="496" s="91" customFormat="1" ht="12.75" customHeight="1" x14ac:dyDescent="0.25"/>
    <row r="497" s="91" customFormat="1" ht="12.75" customHeight="1" x14ac:dyDescent="0.25"/>
    <row r="498" s="91" customFormat="1" ht="12.75" customHeight="1" x14ac:dyDescent="0.25"/>
    <row r="499" s="91" customFormat="1" ht="12.75" customHeight="1" x14ac:dyDescent="0.25"/>
    <row r="500" s="91" customFormat="1" ht="12.75" customHeight="1" x14ac:dyDescent="0.25"/>
    <row r="501" s="91" customFormat="1" ht="12.75" customHeight="1" x14ac:dyDescent="0.25"/>
    <row r="502" s="91" customFormat="1" ht="12.75" customHeight="1" x14ac:dyDescent="0.25"/>
    <row r="503" s="91" customFormat="1" ht="12.75" customHeight="1" x14ac:dyDescent="0.25"/>
    <row r="504" s="91" customFormat="1" ht="12.75" customHeight="1" x14ac:dyDescent="0.25"/>
    <row r="505" s="91" customFormat="1" ht="12.75" customHeight="1" x14ac:dyDescent="0.25"/>
    <row r="506" s="91" customFormat="1" ht="12.75" customHeight="1" x14ac:dyDescent="0.25"/>
    <row r="507" s="91" customFormat="1" ht="12.75" customHeight="1" x14ac:dyDescent="0.25"/>
    <row r="508" s="91" customFormat="1" ht="12.75" customHeight="1" x14ac:dyDescent="0.25"/>
    <row r="509" s="91" customFormat="1" ht="12.75" customHeight="1" x14ac:dyDescent="0.25"/>
    <row r="510" s="91" customFormat="1" ht="12.75" customHeight="1" x14ac:dyDescent="0.25"/>
    <row r="511" s="91" customFormat="1" ht="12.75" customHeight="1" x14ac:dyDescent="0.25"/>
    <row r="512" s="91" customFormat="1" ht="12.75" customHeight="1" x14ac:dyDescent="0.25"/>
    <row r="513" s="91" customFormat="1" ht="12.75" customHeight="1" x14ac:dyDescent="0.25"/>
    <row r="514" s="91" customFormat="1" ht="12.75" customHeight="1" x14ac:dyDescent="0.25"/>
    <row r="515" s="91" customFormat="1" ht="12.75" customHeight="1" x14ac:dyDescent="0.25"/>
    <row r="516" s="91" customFormat="1" ht="12.75" customHeight="1" x14ac:dyDescent="0.25"/>
    <row r="517" s="91" customFormat="1" ht="12.75" customHeight="1" x14ac:dyDescent="0.25"/>
    <row r="518" s="91" customFormat="1" ht="12.75" customHeight="1" x14ac:dyDescent="0.25"/>
    <row r="519" s="91" customFormat="1" ht="12.75" customHeight="1" x14ac:dyDescent="0.25"/>
    <row r="520" s="91" customFormat="1" ht="12.75" customHeight="1" x14ac:dyDescent="0.25"/>
    <row r="521" s="91" customFormat="1" ht="12.75" customHeight="1" x14ac:dyDescent="0.25"/>
    <row r="522" s="91" customFormat="1" ht="12.75" customHeight="1" x14ac:dyDescent="0.25"/>
    <row r="523" s="91" customFormat="1" ht="12.75" customHeight="1" x14ac:dyDescent="0.25"/>
    <row r="524" s="91" customFormat="1" ht="12.75" customHeight="1" x14ac:dyDescent="0.25"/>
    <row r="525" s="91" customFormat="1" ht="12.75" customHeight="1" x14ac:dyDescent="0.25"/>
    <row r="526" s="91" customFormat="1" ht="12.75" customHeight="1" x14ac:dyDescent="0.25"/>
    <row r="527" s="91" customFormat="1" ht="12.75" customHeight="1" x14ac:dyDescent="0.25"/>
    <row r="528" s="91" customFormat="1" ht="12.75" customHeight="1" x14ac:dyDescent="0.25"/>
    <row r="529" s="91" customFormat="1" ht="12.75" customHeight="1" x14ac:dyDescent="0.25"/>
    <row r="530" s="91" customFormat="1" ht="12.75" customHeight="1" x14ac:dyDescent="0.25"/>
    <row r="531" s="91" customFormat="1" ht="12.75" customHeight="1" x14ac:dyDescent="0.25"/>
    <row r="532" s="91" customFormat="1" ht="12.75" customHeight="1" x14ac:dyDescent="0.25"/>
    <row r="533" s="91" customFormat="1" ht="12.75" customHeight="1" x14ac:dyDescent="0.25"/>
    <row r="534" s="91" customFormat="1" ht="12.75" customHeight="1" x14ac:dyDescent="0.25"/>
    <row r="535" s="91" customFormat="1" ht="12.75" customHeight="1" x14ac:dyDescent="0.25"/>
    <row r="536" s="91" customFormat="1" ht="12.75" customHeight="1" x14ac:dyDescent="0.25"/>
    <row r="537" s="91" customFormat="1" ht="12.75" customHeight="1" x14ac:dyDescent="0.25"/>
    <row r="538" s="91" customFormat="1" ht="12.75" customHeight="1" x14ac:dyDescent="0.25"/>
    <row r="539" s="91" customFormat="1" ht="12.75" customHeight="1" x14ac:dyDescent="0.25"/>
    <row r="540" s="91" customFormat="1" ht="12.75" customHeight="1" x14ac:dyDescent="0.25"/>
    <row r="541" s="91" customFormat="1" ht="12.75" customHeight="1" x14ac:dyDescent="0.25"/>
    <row r="542" s="91" customFormat="1" ht="12.75" customHeight="1" x14ac:dyDescent="0.25"/>
    <row r="543" s="91" customFormat="1" ht="12.75" customHeight="1" x14ac:dyDescent="0.25"/>
    <row r="544" s="91" customFormat="1" ht="12.75" customHeight="1" x14ac:dyDescent="0.25"/>
    <row r="545" s="91" customFormat="1" ht="12.75" customHeight="1" x14ac:dyDescent="0.25"/>
    <row r="546" s="91" customFormat="1" ht="12.75" customHeight="1" x14ac:dyDescent="0.25"/>
    <row r="547" s="91" customFormat="1" ht="12.75" customHeight="1" x14ac:dyDescent="0.25"/>
    <row r="548" s="91" customFormat="1" ht="12.75" customHeight="1" x14ac:dyDescent="0.25"/>
    <row r="549" s="91" customFormat="1" ht="12.75" customHeight="1" x14ac:dyDescent="0.25"/>
    <row r="550" s="91" customFormat="1" ht="12.75" customHeight="1" x14ac:dyDescent="0.25"/>
    <row r="551" s="91" customFormat="1" ht="12.75" customHeight="1" x14ac:dyDescent="0.25"/>
    <row r="552" s="91" customFormat="1" ht="12.75" customHeight="1" x14ac:dyDescent="0.25"/>
    <row r="553" s="91" customFormat="1" ht="12.75" customHeight="1" x14ac:dyDescent="0.25"/>
    <row r="554" s="91" customFormat="1" ht="12.75" customHeight="1" x14ac:dyDescent="0.25"/>
    <row r="555" s="91" customFormat="1" ht="12.75" customHeight="1" x14ac:dyDescent="0.25"/>
    <row r="556" s="91" customFormat="1" ht="12.75" customHeight="1" x14ac:dyDescent="0.25"/>
    <row r="557" s="91" customFormat="1" ht="12.75" customHeight="1" x14ac:dyDescent="0.25"/>
    <row r="558" s="91" customFormat="1" ht="12.75" customHeight="1" x14ac:dyDescent="0.25"/>
    <row r="559" s="91" customFormat="1" ht="12.75" customHeight="1" x14ac:dyDescent="0.25"/>
    <row r="560" s="91" customFormat="1" ht="12.75" customHeight="1" x14ac:dyDescent="0.25"/>
    <row r="561" s="91" customFormat="1" ht="12.75" customHeight="1" x14ac:dyDescent="0.25"/>
    <row r="562" s="91" customFormat="1" ht="12.75" customHeight="1" x14ac:dyDescent="0.25"/>
    <row r="563" s="91" customFormat="1" ht="12.75" customHeight="1" x14ac:dyDescent="0.25"/>
    <row r="564" s="91" customFormat="1" ht="12.75" customHeight="1" x14ac:dyDescent="0.25"/>
    <row r="565" s="91" customFormat="1" ht="12.75" customHeight="1" x14ac:dyDescent="0.25"/>
    <row r="566" s="91" customFormat="1" ht="12.75" customHeight="1" x14ac:dyDescent="0.25"/>
    <row r="567" s="91" customFormat="1" ht="12.75" customHeight="1" x14ac:dyDescent="0.25"/>
    <row r="568" s="91" customFormat="1" ht="12.75" customHeight="1" x14ac:dyDescent="0.25"/>
    <row r="569" s="91" customFormat="1" ht="12.75" customHeight="1" x14ac:dyDescent="0.25"/>
    <row r="570" s="91" customFormat="1" ht="12.75" customHeight="1" x14ac:dyDescent="0.25"/>
    <row r="571" s="91" customFormat="1" ht="12.75" customHeight="1" x14ac:dyDescent="0.25"/>
    <row r="572" s="91" customFormat="1" ht="12.75" customHeight="1" x14ac:dyDescent="0.25"/>
    <row r="573" s="91" customFormat="1" ht="12.75" customHeight="1" x14ac:dyDescent="0.25"/>
    <row r="574" s="91" customFormat="1" ht="12.75" customHeight="1" x14ac:dyDescent="0.25"/>
    <row r="575" s="91" customFormat="1" ht="12.75" customHeight="1" x14ac:dyDescent="0.25"/>
    <row r="576" s="91" customFormat="1" ht="12.75" customHeight="1" x14ac:dyDescent="0.25"/>
    <row r="577" s="91" customFormat="1" ht="12.75" customHeight="1" x14ac:dyDescent="0.25"/>
    <row r="578" s="91" customFormat="1" ht="12.75" customHeight="1" x14ac:dyDescent="0.25"/>
    <row r="579" s="91" customFormat="1" ht="12.75" customHeight="1" x14ac:dyDescent="0.25"/>
    <row r="580" s="91" customFormat="1" ht="12.75" customHeight="1" x14ac:dyDescent="0.25"/>
    <row r="581" s="91" customFormat="1" ht="12.75" customHeight="1" x14ac:dyDescent="0.25"/>
    <row r="582" s="91" customFormat="1" ht="12.75" customHeight="1" x14ac:dyDescent="0.25"/>
    <row r="583" s="91" customFormat="1" ht="12.75" customHeight="1" x14ac:dyDescent="0.25"/>
    <row r="584" s="91" customFormat="1" ht="12.75" customHeight="1" x14ac:dyDescent="0.25"/>
    <row r="585" s="91" customFormat="1" ht="12.75" customHeight="1" x14ac:dyDescent="0.25"/>
    <row r="586" s="91" customFormat="1" ht="12.75" customHeight="1" x14ac:dyDescent="0.25"/>
    <row r="587" s="91" customFormat="1" ht="12.75" customHeight="1" x14ac:dyDescent="0.25"/>
    <row r="588" s="91" customFormat="1" ht="12.75" customHeight="1" x14ac:dyDescent="0.25"/>
    <row r="589" s="91" customFormat="1" ht="12.75" customHeight="1" x14ac:dyDescent="0.25"/>
    <row r="590" s="91" customFormat="1" ht="12.75" customHeight="1" x14ac:dyDescent="0.25"/>
    <row r="591" s="91" customFormat="1" ht="12.75" customHeight="1" x14ac:dyDescent="0.25"/>
    <row r="592" s="91" customFormat="1" ht="12.75" customHeight="1" x14ac:dyDescent="0.25"/>
    <row r="593" s="91" customFormat="1" ht="12.75" customHeight="1" x14ac:dyDescent="0.25"/>
    <row r="594" s="91" customFormat="1" ht="12.75" customHeight="1" x14ac:dyDescent="0.25"/>
    <row r="595" s="91" customFormat="1" ht="12.75" customHeight="1" x14ac:dyDescent="0.25"/>
    <row r="596" s="91" customFormat="1" ht="12.75" customHeight="1" x14ac:dyDescent="0.25"/>
    <row r="597" s="91" customFormat="1" ht="12.75" customHeight="1" x14ac:dyDescent="0.25"/>
    <row r="598" s="91" customFormat="1" ht="12.75" customHeight="1" x14ac:dyDescent="0.25"/>
    <row r="599" s="91" customFormat="1" ht="12.75" customHeight="1" x14ac:dyDescent="0.25"/>
    <row r="600" s="91" customFormat="1" ht="12.75" customHeight="1" x14ac:dyDescent="0.25"/>
    <row r="601" s="91" customFormat="1" ht="12.75" customHeight="1" x14ac:dyDescent="0.25"/>
    <row r="602" s="91" customFormat="1" ht="12.75" customHeight="1" x14ac:dyDescent="0.25"/>
    <row r="603" s="91" customFormat="1" ht="12.75" customHeight="1" x14ac:dyDescent="0.25"/>
    <row r="604" s="91" customFormat="1" ht="12.75" customHeight="1" x14ac:dyDescent="0.25"/>
    <row r="605" s="91" customFormat="1" ht="12.75" customHeight="1" x14ac:dyDescent="0.25"/>
    <row r="606" s="91" customFormat="1" ht="12.75" customHeight="1" x14ac:dyDescent="0.25"/>
    <row r="607" s="91" customFormat="1" ht="12.75" customHeight="1" x14ac:dyDescent="0.25"/>
    <row r="608" s="91" customFormat="1" ht="12.75" customHeight="1" x14ac:dyDescent="0.25"/>
    <row r="609" s="91" customFormat="1" ht="12.75" customHeight="1" x14ac:dyDescent="0.25"/>
    <row r="610" s="91" customFormat="1" ht="12.75" customHeight="1" x14ac:dyDescent="0.25"/>
    <row r="611" s="91" customFormat="1" ht="12.75" customHeight="1" x14ac:dyDescent="0.25"/>
    <row r="612" s="91" customFormat="1" ht="12.75" customHeight="1" x14ac:dyDescent="0.25"/>
    <row r="613" s="91" customFormat="1" ht="12.75" customHeight="1" x14ac:dyDescent="0.25"/>
    <row r="614" s="91" customFormat="1" ht="12.75" customHeight="1" x14ac:dyDescent="0.25"/>
    <row r="615" s="91" customFormat="1" ht="12.75" customHeight="1" x14ac:dyDescent="0.25"/>
    <row r="616" s="91" customFormat="1" ht="12.75" customHeight="1" x14ac:dyDescent="0.25"/>
    <row r="617" s="91" customFormat="1" ht="12.75" customHeight="1" x14ac:dyDescent="0.25"/>
    <row r="618" s="91" customFormat="1" ht="12.75" customHeight="1" x14ac:dyDescent="0.25"/>
    <row r="619" s="91" customFormat="1" ht="12.75" customHeight="1" x14ac:dyDescent="0.25"/>
    <row r="620" s="91" customFormat="1" ht="12.75" customHeight="1" x14ac:dyDescent="0.25"/>
    <row r="621" s="91" customFormat="1" ht="12.75" customHeight="1" x14ac:dyDescent="0.25"/>
    <row r="622" s="91" customFormat="1" ht="12.75" customHeight="1" x14ac:dyDescent="0.25"/>
    <row r="623" s="91" customFormat="1" ht="12.75" customHeight="1" x14ac:dyDescent="0.25"/>
    <row r="624" s="91" customFormat="1" ht="12.75" customHeight="1" x14ac:dyDescent="0.25"/>
    <row r="625" s="91" customFormat="1" ht="12.75" customHeight="1" x14ac:dyDescent="0.25"/>
    <row r="626" s="91" customFormat="1" ht="12.75" customHeight="1" x14ac:dyDescent="0.25"/>
    <row r="627" s="91" customFormat="1" ht="12.75" customHeight="1" x14ac:dyDescent="0.25"/>
    <row r="628" s="91" customFormat="1" ht="12.75" customHeight="1" x14ac:dyDescent="0.25"/>
    <row r="629" s="91" customFormat="1" ht="12.75" customHeight="1" x14ac:dyDescent="0.25"/>
    <row r="630" s="91" customFormat="1" ht="12.75" customHeight="1" x14ac:dyDescent="0.25"/>
    <row r="631" s="91" customFormat="1" ht="12.75" customHeight="1" x14ac:dyDescent="0.25"/>
    <row r="632" s="91" customFormat="1" ht="12.75" customHeight="1" x14ac:dyDescent="0.25"/>
    <row r="633" s="91" customFormat="1" ht="12.75" customHeight="1" x14ac:dyDescent="0.25"/>
    <row r="634" s="91" customFormat="1" ht="12.75" customHeight="1" x14ac:dyDescent="0.25"/>
    <row r="635" s="91" customFormat="1" ht="12.75" customHeight="1" x14ac:dyDescent="0.25"/>
    <row r="636" s="91" customFormat="1" ht="12.75" customHeight="1" x14ac:dyDescent="0.25"/>
    <row r="637" s="91" customFormat="1" ht="12.75" customHeight="1" x14ac:dyDescent="0.25"/>
    <row r="638" s="91" customFormat="1" ht="12.75" customHeight="1" x14ac:dyDescent="0.25"/>
    <row r="639" s="91" customFormat="1" ht="12.75" customHeight="1" x14ac:dyDescent="0.25"/>
    <row r="640" s="91" customFormat="1" ht="12.75" customHeight="1" x14ac:dyDescent="0.25"/>
    <row r="641" s="91" customFormat="1" ht="12.75" customHeight="1" x14ac:dyDescent="0.25"/>
    <row r="642" s="91" customFormat="1" ht="12.75" customHeight="1" x14ac:dyDescent="0.25"/>
    <row r="643" s="91" customFormat="1" ht="12.75" customHeight="1" x14ac:dyDescent="0.25"/>
    <row r="644" s="91" customFormat="1" ht="12.75" customHeight="1" x14ac:dyDescent="0.25"/>
    <row r="645" s="91" customFormat="1" ht="12.75" customHeight="1" x14ac:dyDescent="0.25"/>
    <row r="646" s="91" customFormat="1" ht="12.75" customHeight="1" x14ac:dyDescent="0.25"/>
    <row r="647" s="91" customFormat="1" ht="12.75" customHeight="1" x14ac:dyDescent="0.25"/>
    <row r="648" s="91" customFormat="1" ht="12.75" customHeight="1" x14ac:dyDescent="0.25"/>
    <row r="649" s="91" customFormat="1" ht="12.75" customHeight="1" x14ac:dyDescent="0.25"/>
    <row r="650" s="91" customFormat="1" ht="12.75" customHeight="1" x14ac:dyDescent="0.25"/>
    <row r="651" s="91" customFormat="1" ht="12.75" customHeight="1" x14ac:dyDescent="0.25"/>
    <row r="652" s="91" customFormat="1" ht="12.75" customHeight="1" x14ac:dyDescent="0.25"/>
    <row r="653" s="91" customFormat="1" ht="12.75" customHeight="1" x14ac:dyDescent="0.25"/>
    <row r="654" s="91" customFormat="1" ht="12.75" customHeight="1" x14ac:dyDescent="0.25"/>
    <row r="655" s="91" customFormat="1" ht="12.75" customHeight="1" x14ac:dyDescent="0.25"/>
    <row r="656" s="91" customFormat="1" ht="12.75" customHeight="1" x14ac:dyDescent="0.25"/>
    <row r="657" s="91" customFormat="1" ht="12.75" customHeight="1" x14ac:dyDescent="0.25"/>
    <row r="658" s="91" customFormat="1" ht="12.75" customHeight="1" x14ac:dyDescent="0.25"/>
    <row r="659" s="91" customFormat="1" ht="12.75" customHeight="1" x14ac:dyDescent="0.25"/>
    <row r="660" s="91" customFormat="1" ht="12.75" customHeight="1" x14ac:dyDescent="0.25"/>
    <row r="661" s="91" customFormat="1" ht="12.75" customHeight="1" x14ac:dyDescent="0.25"/>
    <row r="662" s="91" customFormat="1" ht="12.75" customHeight="1" x14ac:dyDescent="0.25"/>
    <row r="663" s="91" customFormat="1" ht="12.75" customHeight="1" x14ac:dyDescent="0.25"/>
    <row r="664" s="91" customFormat="1" ht="12.75" customHeight="1" x14ac:dyDescent="0.25"/>
    <row r="665" s="91" customFormat="1" ht="12.75" customHeight="1" x14ac:dyDescent="0.25"/>
    <row r="666" s="91" customFormat="1" ht="12.75" customHeight="1" x14ac:dyDescent="0.25"/>
    <row r="667" s="91" customFormat="1" ht="12.75" customHeight="1" x14ac:dyDescent="0.25"/>
    <row r="668" s="91" customFormat="1" ht="12.75" customHeight="1" x14ac:dyDescent="0.25"/>
    <row r="669" s="91" customFormat="1" ht="12.75" customHeight="1" x14ac:dyDescent="0.25"/>
    <row r="670" s="91" customFormat="1" ht="12.75" customHeight="1" x14ac:dyDescent="0.25"/>
    <row r="671" s="91" customFormat="1" ht="12.75" customHeight="1" x14ac:dyDescent="0.25"/>
    <row r="672" s="91" customFormat="1" ht="12.75" customHeight="1" x14ac:dyDescent="0.25"/>
    <row r="673" s="91" customFormat="1" ht="12.75" customHeight="1" x14ac:dyDescent="0.25"/>
    <row r="674" s="91" customFormat="1" ht="12.75" customHeight="1" x14ac:dyDescent="0.25"/>
    <row r="675" s="91" customFormat="1" ht="12.75" customHeight="1" x14ac:dyDescent="0.25"/>
    <row r="676" s="91" customFormat="1" ht="12.75" customHeight="1" x14ac:dyDescent="0.25"/>
    <row r="677" s="91" customFormat="1" ht="12.75" customHeight="1" x14ac:dyDescent="0.25"/>
    <row r="678" s="91" customFormat="1" ht="12.75" customHeight="1" x14ac:dyDescent="0.25"/>
    <row r="679" s="91" customFormat="1" ht="12.75" customHeight="1" x14ac:dyDescent="0.25"/>
    <row r="680" s="91" customFormat="1" ht="12.75" customHeight="1" x14ac:dyDescent="0.25"/>
    <row r="681" s="91" customFormat="1" ht="12.75" customHeight="1" x14ac:dyDescent="0.25"/>
    <row r="682" s="91" customFormat="1" ht="12.75" customHeight="1" x14ac:dyDescent="0.25"/>
    <row r="683" s="91" customFormat="1" ht="12.75" customHeight="1" x14ac:dyDescent="0.25"/>
    <row r="684" s="91" customFormat="1" ht="12.75" customHeight="1" x14ac:dyDescent="0.25"/>
    <row r="685" s="91" customFormat="1" ht="12.75" customHeight="1" x14ac:dyDescent="0.25"/>
    <row r="686" s="91" customFormat="1" ht="12.75" customHeight="1" x14ac:dyDescent="0.25"/>
    <row r="687" s="91" customFormat="1" ht="12.75" customHeight="1" x14ac:dyDescent="0.25"/>
    <row r="688" s="91" customFormat="1" ht="12.75" customHeight="1" x14ac:dyDescent="0.25"/>
    <row r="689" s="91" customFormat="1" ht="12.75" customHeight="1" x14ac:dyDescent="0.25"/>
    <row r="690" s="91" customFormat="1" ht="12.75" customHeight="1" x14ac:dyDescent="0.25"/>
    <row r="691" s="91" customFormat="1" ht="12.75" customHeight="1" x14ac:dyDescent="0.25"/>
    <row r="692" s="91" customFormat="1" ht="12.75" customHeight="1" x14ac:dyDescent="0.25"/>
    <row r="693" s="91" customFormat="1" ht="12.75" customHeight="1" x14ac:dyDescent="0.25"/>
    <row r="694" s="91" customFormat="1" ht="12.75" customHeight="1" x14ac:dyDescent="0.25"/>
    <row r="695" s="91" customFormat="1" ht="12.75" customHeight="1" x14ac:dyDescent="0.25"/>
    <row r="696" s="91" customFormat="1" ht="12.75" customHeight="1" x14ac:dyDescent="0.25"/>
    <row r="697" s="91" customFormat="1" ht="12.75" customHeight="1" x14ac:dyDescent="0.25"/>
    <row r="698" s="91" customFormat="1" ht="12.75" customHeight="1" x14ac:dyDescent="0.25"/>
    <row r="699" s="91" customFormat="1" ht="12.75" customHeight="1" x14ac:dyDescent="0.25"/>
    <row r="700" s="91" customFormat="1" ht="12.75" customHeight="1" x14ac:dyDescent="0.25"/>
    <row r="701" s="91" customFormat="1" ht="12.75" customHeight="1" x14ac:dyDescent="0.25"/>
    <row r="702" s="91" customFormat="1" ht="12.75" customHeight="1" x14ac:dyDescent="0.25"/>
    <row r="703" s="91" customFormat="1" ht="12.75" customHeight="1" x14ac:dyDescent="0.25"/>
    <row r="704" s="91" customFormat="1" ht="12.75" customHeight="1" x14ac:dyDescent="0.25"/>
    <row r="705" s="91" customFormat="1" ht="12.75" customHeight="1" x14ac:dyDescent="0.25"/>
    <row r="706" s="91" customFormat="1" ht="12.75" customHeight="1" x14ac:dyDescent="0.25"/>
    <row r="707" s="91" customFormat="1" ht="12.75" customHeight="1" x14ac:dyDescent="0.25"/>
    <row r="708" s="91" customFormat="1" ht="12.75" customHeight="1" x14ac:dyDescent="0.25"/>
    <row r="709" s="91" customFormat="1" ht="12.75" customHeight="1" x14ac:dyDescent="0.25"/>
    <row r="710" s="91" customFormat="1" ht="12.75" customHeight="1" x14ac:dyDescent="0.25"/>
    <row r="711" s="91" customFormat="1" ht="12.75" customHeight="1" x14ac:dyDescent="0.25"/>
    <row r="712" s="91" customFormat="1" ht="12.75" customHeight="1" x14ac:dyDescent="0.25"/>
    <row r="713" s="91" customFormat="1" ht="12.75" customHeight="1" x14ac:dyDescent="0.25"/>
    <row r="714" s="91" customFormat="1" ht="12.75" customHeight="1" x14ac:dyDescent="0.25"/>
    <row r="715" s="91" customFormat="1" ht="12.75" customHeight="1" x14ac:dyDescent="0.25"/>
    <row r="716" s="91" customFormat="1" ht="12.75" customHeight="1" x14ac:dyDescent="0.25"/>
    <row r="717" s="91" customFormat="1" ht="12.75" customHeight="1" x14ac:dyDescent="0.25"/>
    <row r="718" s="91" customFormat="1" ht="12.75" customHeight="1" x14ac:dyDescent="0.25"/>
    <row r="719" s="91" customFormat="1" ht="12.75" customHeight="1" x14ac:dyDescent="0.25"/>
    <row r="720" s="91" customFormat="1" ht="12.75" customHeight="1" x14ac:dyDescent="0.25"/>
    <row r="721" s="91" customFormat="1" ht="12.75" customHeight="1" x14ac:dyDescent="0.25"/>
    <row r="722" s="91" customFormat="1" ht="12.75" customHeight="1" x14ac:dyDescent="0.25"/>
    <row r="723" s="91" customFormat="1" ht="12.75" customHeight="1" x14ac:dyDescent="0.25"/>
    <row r="724" s="91" customFormat="1" ht="12.75" customHeight="1" x14ac:dyDescent="0.25"/>
    <row r="725" s="91" customFormat="1" ht="12.75" customHeight="1" x14ac:dyDescent="0.25"/>
    <row r="726" s="91" customFormat="1" ht="12.75" customHeight="1" x14ac:dyDescent="0.25"/>
    <row r="727" s="91" customFormat="1" ht="12.75" customHeight="1" x14ac:dyDescent="0.25"/>
    <row r="728" s="91" customFormat="1" ht="12.75" customHeight="1" x14ac:dyDescent="0.25"/>
    <row r="729" s="91" customFormat="1" ht="12.75" customHeight="1" x14ac:dyDescent="0.25"/>
    <row r="730" s="91" customFormat="1" ht="12.75" customHeight="1" x14ac:dyDescent="0.25"/>
    <row r="731" s="91" customFormat="1" ht="12.75" customHeight="1" x14ac:dyDescent="0.25"/>
    <row r="732" s="91" customFormat="1" ht="12.75" customHeight="1" x14ac:dyDescent="0.25"/>
    <row r="733" s="91" customFormat="1" ht="12.75" customHeight="1" x14ac:dyDescent="0.25"/>
    <row r="734" s="91" customFormat="1" ht="12.75" customHeight="1" x14ac:dyDescent="0.25"/>
    <row r="735" s="91" customFormat="1" ht="12.75" customHeight="1" x14ac:dyDescent="0.25"/>
    <row r="736" s="91" customFormat="1" ht="12.75" customHeight="1" x14ac:dyDescent="0.25"/>
    <row r="737" s="91" customFormat="1" ht="12.75" customHeight="1" x14ac:dyDescent="0.25"/>
    <row r="738" s="91" customFormat="1" ht="12.75" customHeight="1" x14ac:dyDescent="0.25"/>
    <row r="739" s="91" customFormat="1" ht="12.75" customHeight="1" x14ac:dyDescent="0.25"/>
    <row r="740" s="91" customFormat="1" ht="12.75" customHeight="1" x14ac:dyDescent="0.25"/>
    <row r="741" s="91" customFormat="1" ht="12.75" customHeight="1" x14ac:dyDescent="0.25"/>
    <row r="742" s="91" customFormat="1" ht="12.75" customHeight="1" x14ac:dyDescent="0.25"/>
    <row r="743" s="91" customFormat="1" ht="12.75" customHeight="1" x14ac:dyDescent="0.25"/>
    <row r="744" s="91" customFormat="1" ht="12.75" customHeight="1" x14ac:dyDescent="0.25"/>
    <row r="745" s="91" customFormat="1" ht="12.75" customHeight="1" x14ac:dyDescent="0.25"/>
    <row r="746" s="91" customFormat="1" ht="12.75" customHeight="1" x14ac:dyDescent="0.25"/>
    <row r="747" s="91" customFormat="1" ht="12.75" customHeight="1" x14ac:dyDescent="0.25"/>
    <row r="748" s="91" customFormat="1" ht="12.75" customHeight="1" x14ac:dyDescent="0.25"/>
    <row r="749" s="91" customFormat="1" ht="12.75" customHeight="1" x14ac:dyDescent="0.25"/>
    <row r="750" s="91" customFormat="1" ht="12.75" customHeight="1" x14ac:dyDescent="0.25"/>
    <row r="751" s="91" customFormat="1" ht="12.75" customHeight="1" x14ac:dyDescent="0.25"/>
    <row r="752" s="91" customFormat="1" ht="12.75" customHeight="1" x14ac:dyDescent="0.25"/>
    <row r="753" s="91" customFormat="1" ht="12.75" customHeight="1" x14ac:dyDescent="0.25"/>
    <row r="754" s="91" customFormat="1" ht="12.75" customHeight="1" x14ac:dyDescent="0.25"/>
    <row r="755" s="91" customFormat="1" ht="12.75" customHeight="1" x14ac:dyDescent="0.25"/>
    <row r="756" s="91" customFormat="1" ht="12.75" customHeight="1" x14ac:dyDescent="0.25"/>
    <row r="757" s="91" customFormat="1" ht="12.75" customHeight="1" x14ac:dyDescent="0.25"/>
    <row r="758" s="91" customFormat="1" ht="12.75" customHeight="1" x14ac:dyDescent="0.25"/>
    <row r="759" s="91" customFormat="1" ht="12.75" customHeight="1" x14ac:dyDescent="0.25"/>
    <row r="760" s="91" customFormat="1" ht="12.75" customHeight="1" x14ac:dyDescent="0.25"/>
    <row r="761" s="91" customFormat="1" ht="12.75" customHeight="1" x14ac:dyDescent="0.25"/>
    <row r="762" s="91" customFormat="1" ht="12.75" customHeight="1" x14ac:dyDescent="0.25"/>
    <row r="763" s="91" customFormat="1" ht="12.75" customHeight="1" x14ac:dyDescent="0.25"/>
    <row r="764" s="91" customFormat="1" ht="12.75" customHeight="1" x14ac:dyDescent="0.25"/>
    <row r="765" s="91" customFormat="1" ht="12.75" customHeight="1" x14ac:dyDescent="0.25"/>
    <row r="766" s="91" customFormat="1" ht="12.75" customHeight="1" x14ac:dyDescent="0.25"/>
    <row r="767" s="91" customFormat="1" ht="12.75" customHeight="1" x14ac:dyDescent="0.25"/>
    <row r="768" s="91" customFormat="1" ht="12.75" customHeight="1" x14ac:dyDescent="0.25"/>
    <row r="769" s="91" customFormat="1" ht="12.75" customHeight="1" x14ac:dyDescent="0.25"/>
    <row r="770" s="91" customFormat="1" ht="12.75" customHeight="1" x14ac:dyDescent="0.25"/>
    <row r="771" s="91" customFormat="1" ht="12.75" customHeight="1" x14ac:dyDescent="0.25"/>
    <row r="772" s="91" customFormat="1" ht="12.75" customHeight="1" x14ac:dyDescent="0.25"/>
    <row r="773" s="91" customFormat="1" ht="12.75" customHeight="1" x14ac:dyDescent="0.25"/>
    <row r="774" s="91" customFormat="1" ht="12.75" customHeight="1" x14ac:dyDescent="0.25"/>
    <row r="775" s="91" customFormat="1" ht="12.75" customHeight="1" x14ac:dyDescent="0.25"/>
    <row r="776" s="91" customFormat="1" ht="12.75" customHeight="1" x14ac:dyDescent="0.25"/>
    <row r="777" s="91" customFormat="1" ht="12.75" customHeight="1" x14ac:dyDescent="0.25"/>
    <row r="778" s="91" customFormat="1" ht="12.75" customHeight="1" x14ac:dyDescent="0.25"/>
    <row r="779" s="91" customFormat="1" ht="12.75" customHeight="1" x14ac:dyDescent="0.25"/>
    <row r="780" s="91" customFormat="1" ht="12.75" customHeight="1" x14ac:dyDescent="0.25"/>
    <row r="781" s="91" customFormat="1" ht="12.75" customHeight="1" x14ac:dyDescent="0.25"/>
    <row r="782" s="91" customFormat="1" ht="12.75" customHeight="1" x14ac:dyDescent="0.25"/>
    <row r="783" s="91" customFormat="1" ht="12.75" customHeight="1" x14ac:dyDescent="0.25"/>
    <row r="784" s="91" customFormat="1" ht="12.75" customHeight="1" x14ac:dyDescent="0.25"/>
    <row r="785" s="91" customFormat="1" ht="12.75" customHeight="1" x14ac:dyDescent="0.25"/>
    <row r="786" s="91" customFormat="1" ht="12.75" customHeight="1" x14ac:dyDescent="0.25"/>
    <row r="787" s="91" customFormat="1" ht="12.75" customHeight="1" x14ac:dyDescent="0.25"/>
    <row r="788" s="91" customFormat="1" ht="12.75" customHeight="1" x14ac:dyDescent="0.25"/>
    <row r="789" s="91" customFormat="1" ht="12.75" customHeight="1" x14ac:dyDescent="0.25"/>
    <row r="790" s="91" customFormat="1" ht="12.75" customHeight="1" x14ac:dyDescent="0.25"/>
    <row r="791" s="91" customFormat="1" ht="12.75" customHeight="1" x14ac:dyDescent="0.25"/>
    <row r="792" s="91" customFormat="1" ht="12.75" customHeight="1" x14ac:dyDescent="0.25"/>
    <row r="793" s="91" customFormat="1" ht="12.75" customHeight="1" x14ac:dyDescent="0.25"/>
    <row r="794" s="91" customFormat="1" ht="12.75" customHeight="1" x14ac:dyDescent="0.25"/>
    <row r="795" s="91" customFormat="1" ht="12.75" customHeight="1" x14ac:dyDescent="0.25"/>
    <row r="796" s="91" customFormat="1" ht="12.75" customHeight="1" x14ac:dyDescent="0.25"/>
    <row r="797" s="91" customFormat="1" ht="12.75" customHeight="1" x14ac:dyDescent="0.25"/>
    <row r="798" s="91" customFormat="1" ht="12.75" customHeight="1" x14ac:dyDescent="0.25"/>
    <row r="799" s="91" customFormat="1" ht="12.75" customHeight="1" x14ac:dyDescent="0.25"/>
    <row r="800" s="91" customFormat="1" ht="12.75" customHeight="1" x14ac:dyDescent="0.25"/>
    <row r="801" s="91" customFormat="1" ht="12.75" customHeight="1" x14ac:dyDescent="0.25"/>
    <row r="802" s="91" customFormat="1" ht="12.75" customHeight="1" x14ac:dyDescent="0.25"/>
    <row r="803" s="91" customFormat="1" ht="12.75" customHeight="1" x14ac:dyDescent="0.25"/>
    <row r="804" s="91" customFormat="1" ht="12.75" customHeight="1" x14ac:dyDescent="0.25"/>
    <row r="805" s="91" customFormat="1" ht="12.75" customHeight="1" x14ac:dyDescent="0.25"/>
    <row r="806" s="91" customFormat="1" ht="12.75" customHeight="1" x14ac:dyDescent="0.25"/>
    <row r="807" s="91" customFormat="1" ht="12.75" customHeight="1" x14ac:dyDescent="0.25"/>
    <row r="808" s="91" customFormat="1" ht="12.75" customHeight="1" x14ac:dyDescent="0.25"/>
    <row r="809" s="91" customFormat="1" ht="12.75" customHeight="1" x14ac:dyDescent="0.25"/>
    <row r="810" s="91" customFormat="1" ht="12.75" customHeight="1" x14ac:dyDescent="0.25"/>
    <row r="811" s="91" customFormat="1" ht="12.75" customHeight="1" x14ac:dyDescent="0.25"/>
    <row r="812" s="91" customFormat="1" ht="12.75" customHeight="1" x14ac:dyDescent="0.25"/>
    <row r="813" s="91" customFormat="1" ht="12.75" customHeight="1" x14ac:dyDescent="0.25"/>
    <row r="814" s="91" customFormat="1" ht="12.75" customHeight="1" x14ac:dyDescent="0.25"/>
    <row r="815" s="91" customFormat="1" ht="12.75" customHeight="1" x14ac:dyDescent="0.25"/>
    <row r="816" s="91" customFormat="1" ht="12.75" customHeight="1" x14ac:dyDescent="0.25"/>
    <row r="817" s="91" customFormat="1" ht="12.75" customHeight="1" x14ac:dyDescent="0.25"/>
    <row r="818" s="91" customFormat="1" ht="12.75" customHeight="1" x14ac:dyDescent="0.25"/>
    <row r="819" s="91" customFormat="1" ht="12.75" customHeight="1" x14ac:dyDescent="0.25"/>
    <row r="820" s="91" customFormat="1" ht="12.75" customHeight="1" x14ac:dyDescent="0.25"/>
    <row r="821" s="91" customFormat="1" ht="12.75" customHeight="1" x14ac:dyDescent="0.25"/>
    <row r="822" s="91" customFormat="1" ht="12.75" customHeight="1" x14ac:dyDescent="0.25"/>
    <row r="823" s="91" customFormat="1" ht="12.75" customHeight="1" x14ac:dyDescent="0.25"/>
    <row r="824" s="91" customFormat="1" ht="12.75" customHeight="1" x14ac:dyDescent="0.25"/>
    <row r="825" s="91" customFormat="1" ht="12.75" customHeight="1" x14ac:dyDescent="0.25"/>
    <row r="826" s="91" customFormat="1" ht="12.75" customHeight="1" x14ac:dyDescent="0.25"/>
    <row r="827" s="91" customFormat="1" ht="12.75" customHeight="1" x14ac:dyDescent="0.25"/>
    <row r="828" s="91" customFormat="1" ht="12.75" customHeight="1" x14ac:dyDescent="0.25"/>
    <row r="829" s="91" customFormat="1" ht="12.75" customHeight="1" x14ac:dyDescent="0.25"/>
    <row r="830" s="91" customFormat="1" ht="12.75" customHeight="1" x14ac:dyDescent="0.25"/>
    <row r="831" s="91" customFormat="1" ht="12.75" customHeight="1" x14ac:dyDescent="0.25"/>
    <row r="832" s="91" customFormat="1" ht="12.75" customHeight="1" x14ac:dyDescent="0.25"/>
    <row r="833" s="91" customFormat="1" ht="12.75" customHeight="1" x14ac:dyDescent="0.25"/>
    <row r="834" s="91" customFormat="1" ht="12.75" customHeight="1" x14ac:dyDescent="0.25"/>
    <row r="835" s="91" customFormat="1" ht="12.75" customHeight="1" x14ac:dyDescent="0.25"/>
    <row r="836" s="91" customFormat="1" ht="12.75" customHeight="1" x14ac:dyDescent="0.25"/>
    <row r="837" s="91" customFormat="1" ht="12.75" customHeight="1" x14ac:dyDescent="0.25"/>
    <row r="838" s="91" customFormat="1" ht="12.75" customHeight="1" x14ac:dyDescent="0.25"/>
    <row r="839" s="91" customFormat="1" ht="12.75" customHeight="1" x14ac:dyDescent="0.25"/>
    <row r="840" s="91" customFormat="1" ht="12.75" customHeight="1" x14ac:dyDescent="0.25"/>
    <row r="841" s="91" customFormat="1" ht="12.75" customHeight="1" x14ac:dyDescent="0.25"/>
    <row r="842" s="91" customFormat="1" ht="12.75" customHeight="1" x14ac:dyDescent="0.25"/>
    <row r="843" s="91" customFormat="1" ht="12.75" customHeight="1" x14ac:dyDescent="0.25"/>
    <row r="844" s="91" customFormat="1" ht="12.75" customHeight="1" x14ac:dyDescent="0.25"/>
    <row r="845" s="91" customFormat="1" ht="12.75" customHeight="1" x14ac:dyDescent="0.25"/>
    <row r="846" s="91" customFormat="1" ht="12.75" customHeight="1" x14ac:dyDescent="0.25"/>
    <row r="847" s="91" customFormat="1" ht="12.75" customHeight="1" x14ac:dyDescent="0.25"/>
    <row r="848" s="91" customFormat="1" ht="12.75" customHeight="1" x14ac:dyDescent="0.25"/>
    <row r="849" s="91" customFormat="1" ht="12.75" customHeight="1" x14ac:dyDescent="0.25"/>
    <row r="850" s="91" customFormat="1" ht="12.75" customHeight="1" x14ac:dyDescent="0.25"/>
    <row r="851" s="91" customFormat="1" ht="12.75" customHeight="1" x14ac:dyDescent="0.25"/>
    <row r="852" s="91" customFormat="1" ht="12.75" customHeight="1" x14ac:dyDescent="0.25"/>
    <row r="853" s="91" customFormat="1" ht="12.75" customHeight="1" x14ac:dyDescent="0.25"/>
    <row r="854" s="91" customFormat="1" ht="12.75" customHeight="1" x14ac:dyDescent="0.25"/>
    <row r="855" s="91" customFormat="1" ht="12.75" customHeight="1" x14ac:dyDescent="0.25"/>
    <row r="856" s="91" customFormat="1" ht="12.75" customHeight="1" x14ac:dyDescent="0.25"/>
    <row r="857" s="91" customFormat="1" ht="12.75" customHeight="1" x14ac:dyDescent="0.25"/>
    <row r="858" s="91" customFormat="1" ht="12.75" customHeight="1" x14ac:dyDescent="0.25"/>
    <row r="859" s="91" customFormat="1" ht="12.75" customHeight="1" x14ac:dyDescent="0.25"/>
    <row r="860" s="91" customFormat="1" ht="12.75" customHeight="1" x14ac:dyDescent="0.25"/>
    <row r="861" s="91" customFormat="1" ht="12.75" customHeight="1" x14ac:dyDescent="0.25"/>
    <row r="862" s="91" customFormat="1" ht="12.75" customHeight="1" x14ac:dyDescent="0.25"/>
    <row r="863" s="91" customFormat="1" ht="12.75" customHeight="1" x14ac:dyDescent="0.25"/>
    <row r="864" s="91" customFormat="1" ht="12.75" customHeight="1" x14ac:dyDescent="0.25"/>
    <row r="865" s="91" customFormat="1" ht="12.75" customHeight="1" x14ac:dyDescent="0.25"/>
    <row r="866" s="91" customFormat="1" ht="12.75" customHeight="1" x14ac:dyDescent="0.25"/>
    <row r="867" s="91" customFormat="1" ht="12.75" customHeight="1" x14ac:dyDescent="0.25"/>
    <row r="868" s="91" customFormat="1" ht="12.75" customHeight="1" x14ac:dyDescent="0.25"/>
    <row r="869" s="91" customFormat="1" ht="12.75" customHeight="1" x14ac:dyDescent="0.25"/>
    <row r="870" s="91" customFormat="1" ht="12.75" customHeight="1" x14ac:dyDescent="0.25"/>
    <row r="871" s="91" customFormat="1" ht="12.75" customHeight="1" x14ac:dyDescent="0.25"/>
    <row r="872" s="91" customFormat="1" ht="12.75" customHeight="1" x14ac:dyDescent="0.25"/>
    <row r="873" s="91" customFormat="1" ht="12.75" customHeight="1" x14ac:dyDescent="0.25"/>
    <row r="874" s="91" customFormat="1" ht="12.75" customHeight="1" x14ac:dyDescent="0.25"/>
    <row r="875" s="91" customFormat="1" ht="12.75" customHeight="1" x14ac:dyDescent="0.25"/>
    <row r="876" s="91" customFormat="1" ht="12.75" customHeight="1" x14ac:dyDescent="0.25"/>
    <row r="877" s="91" customFormat="1" ht="12.75" customHeight="1" x14ac:dyDescent="0.25"/>
    <row r="878" s="91" customFormat="1" ht="12.75" customHeight="1" x14ac:dyDescent="0.25"/>
    <row r="879" s="91" customFormat="1" ht="12.75" customHeight="1" x14ac:dyDescent="0.25"/>
    <row r="880" s="91" customFormat="1" ht="12.75" customHeight="1" x14ac:dyDescent="0.25"/>
    <row r="881" s="91" customFormat="1" ht="12.75" customHeight="1" x14ac:dyDescent="0.25"/>
    <row r="882" s="91" customFormat="1" ht="12.75" customHeight="1" x14ac:dyDescent="0.25"/>
    <row r="883" s="91" customFormat="1" ht="12.75" customHeight="1" x14ac:dyDescent="0.25"/>
    <row r="884" s="91" customFormat="1" ht="12.75" customHeight="1" x14ac:dyDescent="0.25"/>
    <row r="885" s="91" customFormat="1" ht="12.75" customHeight="1" x14ac:dyDescent="0.25"/>
    <row r="886" s="91" customFormat="1" ht="12.75" customHeight="1" x14ac:dyDescent="0.25"/>
    <row r="887" s="91" customFormat="1" ht="12.75" customHeight="1" x14ac:dyDescent="0.25"/>
    <row r="888" s="91" customFormat="1" ht="12.75" customHeight="1" x14ac:dyDescent="0.25"/>
    <row r="889" s="91" customFormat="1" ht="12.75" customHeight="1" x14ac:dyDescent="0.25"/>
    <row r="890" s="91" customFormat="1" ht="12.75" customHeight="1" x14ac:dyDescent="0.25"/>
    <row r="891" s="91" customFormat="1" ht="12.75" customHeight="1" x14ac:dyDescent="0.25"/>
    <row r="892" s="91" customFormat="1" ht="12.75" customHeight="1" x14ac:dyDescent="0.25"/>
    <row r="893" s="91" customFormat="1" ht="12.75" customHeight="1" x14ac:dyDescent="0.25"/>
    <row r="894" s="91" customFormat="1" ht="12.75" customHeight="1" x14ac:dyDescent="0.25"/>
    <row r="895" s="91" customFormat="1" ht="12.75" customHeight="1" x14ac:dyDescent="0.25"/>
    <row r="896" s="91" customFormat="1" ht="12.75" customHeight="1" x14ac:dyDescent="0.25"/>
    <row r="897" s="91" customFormat="1" ht="12.75" customHeight="1" x14ac:dyDescent="0.25"/>
    <row r="898" s="91" customFormat="1" ht="12.75" customHeight="1" x14ac:dyDescent="0.25"/>
    <row r="899" s="91" customFormat="1" ht="12.75" customHeight="1" x14ac:dyDescent="0.25"/>
    <row r="900" s="91" customFormat="1" ht="12.75" customHeight="1" x14ac:dyDescent="0.25"/>
    <row r="901" s="91" customFormat="1" ht="12.75" customHeight="1" x14ac:dyDescent="0.25"/>
    <row r="902" s="91" customFormat="1" ht="12.75" customHeight="1" x14ac:dyDescent="0.25"/>
    <row r="903" s="91" customFormat="1" ht="12.75" customHeight="1" x14ac:dyDescent="0.25"/>
    <row r="904" s="91" customFormat="1" ht="12.75" customHeight="1" x14ac:dyDescent="0.25"/>
    <row r="905" s="91" customFormat="1" ht="12.75" customHeight="1" x14ac:dyDescent="0.25"/>
    <row r="906" s="91" customFormat="1" ht="12.75" customHeight="1" x14ac:dyDescent="0.25"/>
    <row r="907" s="91" customFormat="1" ht="12.75" customHeight="1" x14ac:dyDescent="0.25"/>
    <row r="908" s="91" customFormat="1" ht="12.75" customHeight="1" x14ac:dyDescent="0.25"/>
    <row r="909" s="91" customFormat="1" ht="12.75" customHeight="1" x14ac:dyDescent="0.25"/>
    <row r="910" s="91" customFormat="1" ht="12.75" customHeight="1" x14ac:dyDescent="0.25"/>
    <row r="911" s="91" customFormat="1" ht="12.75" customHeight="1" x14ac:dyDescent="0.25"/>
    <row r="912" s="91" customFormat="1" ht="12.75" customHeight="1" x14ac:dyDescent="0.25"/>
    <row r="913" s="91" customFormat="1" ht="12.75" customHeight="1" x14ac:dyDescent="0.25"/>
    <row r="914" s="91" customFormat="1" ht="12.75" customHeight="1" x14ac:dyDescent="0.25"/>
    <row r="915" s="91" customFormat="1" ht="12.75" customHeight="1" x14ac:dyDescent="0.25"/>
    <row r="916" s="91" customFormat="1" ht="12.75" customHeight="1" x14ac:dyDescent="0.25"/>
    <row r="917" s="91" customFormat="1" ht="12.75" customHeight="1" x14ac:dyDescent="0.25"/>
    <row r="918" s="91" customFormat="1" ht="12.75" customHeight="1" x14ac:dyDescent="0.25"/>
    <row r="919" s="91" customFormat="1" ht="12.75" customHeight="1" x14ac:dyDescent="0.25"/>
    <row r="920" s="91" customFormat="1" ht="12.75" customHeight="1" x14ac:dyDescent="0.25"/>
    <row r="921" s="91" customFormat="1" ht="12.75" customHeight="1" x14ac:dyDescent="0.25"/>
    <row r="922" s="91" customFormat="1" ht="12.75" customHeight="1" x14ac:dyDescent="0.25"/>
    <row r="923" s="91" customFormat="1" ht="12.75" customHeight="1" x14ac:dyDescent="0.25"/>
    <row r="924" s="91" customFormat="1" ht="12.75" customHeight="1" x14ac:dyDescent="0.25"/>
    <row r="925" s="91" customFormat="1" ht="12.75" customHeight="1" x14ac:dyDescent="0.25"/>
    <row r="926" s="91" customFormat="1" ht="12.75" customHeight="1" x14ac:dyDescent="0.25"/>
    <row r="927" s="91" customFormat="1" ht="12.75" customHeight="1" x14ac:dyDescent="0.25"/>
    <row r="928" s="91" customFormat="1" ht="12.75" customHeight="1" x14ac:dyDescent="0.25"/>
    <row r="929" s="91" customFormat="1" ht="12.75" customHeight="1" x14ac:dyDescent="0.25"/>
    <row r="930" s="91" customFormat="1" ht="12.75" customHeight="1" x14ac:dyDescent="0.25"/>
    <row r="931" s="91" customFormat="1" ht="12.75" customHeight="1" x14ac:dyDescent="0.25"/>
    <row r="932" s="91" customFormat="1" ht="12.75" customHeight="1" x14ac:dyDescent="0.25"/>
    <row r="933" s="91" customFormat="1" ht="12.75" customHeight="1" x14ac:dyDescent="0.25"/>
    <row r="934" s="91" customFormat="1" ht="12.75" customHeight="1" x14ac:dyDescent="0.25"/>
    <row r="935" s="91" customFormat="1" ht="12.75" customHeight="1" x14ac:dyDescent="0.25"/>
    <row r="936" s="91" customFormat="1" ht="12.75" customHeight="1" x14ac:dyDescent="0.25"/>
    <row r="937" s="91" customFormat="1" ht="12.75" customHeight="1" x14ac:dyDescent="0.25"/>
    <row r="938" s="91" customFormat="1" ht="12.75" customHeight="1" x14ac:dyDescent="0.25"/>
    <row r="939" s="91" customFormat="1" ht="12.75" customHeight="1" x14ac:dyDescent="0.25"/>
    <row r="940" s="91" customFormat="1" ht="12.75" customHeight="1" x14ac:dyDescent="0.25"/>
    <row r="941" s="91" customFormat="1" ht="12.75" customHeight="1" x14ac:dyDescent="0.25"/>
    <row r="942" s="91" customFormat="1" ht="12.75" customHeight="1" x14ac:dyDescent="0.25"/>
    <row r="943" s="91" customFormat="1" ht="12.75" customHeight="1" x14ac:dyDescent="0.25"/>
    <row r="944" s="91" customFormat="1" ht="12.75" customHeight="1" x14ac:dyDescent="0.25"/>
    <row r="945" s="91" customFormat="1" ht="12.75" customHeight="1" x14ac:dyDescent="0.25"/>
    <row r="946" s="91" customFormat="1" ht="12.75" customHeight="1" x14ac:dyDescent="0.25"/>
    <row r="947" s="91" customFormat="1" ht="12.75" customHeight="1" x14ac:dyDescent="0.25"/>
    <row r="948" s="91" customFormat="1" ht="12.75" customHeight="1" x14ac:dyDescent="0.25"/>
    <row r="949" s="91" customFormat="1" ht="12.75" customHeight="1" x14ac:dyDescent="0.25"/>
    <row r="950" s="91" customFormat="1" ht="12.75" customHeight="1" x14ac:dyDescent="0.25"/>
    <row r="951" s="91" customFormat="1" ht="12.75" customHeight="1" x14ac:dyDescent="0.25"/>
    <row r="952" s="91" customFormat="1" ht="12.75" customHeight="1" x14ac:dyDescent="0.25"/>
    <row r="953" s="91" customFormat="1" ht="12.75" customHeight="1" x14ac:dyDescent="0.25"/>
    <row r="954" s="91" customFormat="1" ht="12.75" customHeight="1" x14ac:dyDescent="0.25"/>
    <row r="955" s="91" customFormat="1" ht="12.75" customHeight="1" x14ac:dyDescent="0.25"/>
    <row r="956" s="91" customFormat="1" ht="12.75" customHeight="1" x14ac:dyDescent="0.25"/>
    <row r="957" s="91" customFormat="1" ht="12.75" customHeight="1" x14ac:dyDescent="0.25"/>
    <row r="958" s="91" customFormat="1" ht="12.75" customHeight="1" x14ac:dyDescent="0.25"/>
    <row r="959" s="91" customFormat="1" ht="12.75" customHeight="1" x14ac:dyDescent="0.25"/>
    <row r="960" s="91" customFormat="1" ht="12.75" customHeight="1" x14ac:dyDescent="0.25"/>
    <row r="961" s="91" customFormat="1" ht="12.75" customHeight="1" x14ac:dyDescent="0.25"/>
    <row r="962" s="91" customFormat="1" ht="12.75" customHeight="1" x14ac:dyDescent="0.25"/>
    <row r="963" s="91" customFormat="1" ht="12.75" customHeight="1" x14ac:dyDescent="0.25"/>
    <row r="964" s="91" customFormat="1" ht="12.75" customHeight="1" x14ac:dyDescent="0.25"/>
    <row r="965" s="91" customFormat="1" ht="12.75" customHeight="1" x14ac:dyDescent="0.25"/>
    <row r="966" s="91" customFormat="1" ht="12.75" customHeight="1" x14ac:dyDescent="0.25"/>
    <row r="967" s="91" customFormat="1" ht="12.75" customHeight="1" x14ac:dyDescent="0.25"/>
    <row r="968" s="91" customFormat="1" ht="12.75" customHeight="1" x14ac:dyDescent="0.25"/>
    <row r="969" s="91" customFormat="1" ht="12.75" customHeight="1" x14ac:dyDescent="0.25"/>
    <row r="970" s="91" customFormat="1" ht="12.75" customHeight="1" x14ac:dyDescent="0.25"/>
    <row r="971" s="91" customFormat="1" ht="12.75" customHeight="1" x14ac:dyDescent="0.25"/>
    <row r="972" s="91" customFormat="1" ht="12.75" customHeight="1" x14ac:dyDescent="0.25"/>
    <row r="973" s="91" customFormat="1" ht="12.75" customHeight="1" x14ac:dyDescent="0.25"/>
    <row r="974" s="91" customFormat="1" ht="12.75" customHeight="1" x14ac:dyDescent="0.25"/>
    <row r="975" s="91" customFormat="1" ht="12.75" customHeight="1" x14ac:dyDescent="0.25"/>
    <row r="976" s="91" customFormat="1" ht="12.75" customHeight="1" x14ac:dyDescent="0.25"/>
    <row r="977" s="91" customFormat="1" ht="12.75" customHeight="1" x14ac:dyDescent="0.25"/>
    <row r="978" s="91" customFormat="1" ht="12.75" customHeight="1" x14ac:dyDescent="0.25"/>
    <row r="979" s="91" customFormat="1" ht="12.75" customHeight="1" x14ac:dyDescent="0.25"/>
    <row r="980" s="91" customFormat="1" ht="12.75" customHeight="1" x14ac:dyDescent="0.25"/>
    <row r="981" s="91" customFormat="1" ht="12.75" customHeight="1" x14ac:dyDescent="0.25"/>
    <row r="982" s="91" customFormat="1" ht="12.75" customHeight="1" x14ac:dyDescent="0.25"/>
    <row r="983" s="91" customFormat="1" ht="12.75" customHeight="1" x14ac:dyDescent="0.25"/>
    <row r="984" s="91" customFormat="1" ht="12.75" customHeight="1" x14ac:dyDescent="0.25"/>
    <row r="985" s="91" customFormat="1" ht="12.75" customHeight="1" x14ac:dyDescent="0.25"/>
    <row r="986" s="91" customFormat="1" ht="12.75" customHeight="1" x14ac:dyDescent="0.25"/>
    <row r="987" s="91" customFormat="1" ht="12.75" customHeight="1" x14ac:dyDescent="0.25"/>
    <row r="988" s="91" customFormat="1" ht="12.75" customHeight="1" x14ac:dyDescent="0.25"/>
    <row r="989" s="91" customFormat="1" ht="12.75" customHeight="1" x14ac:dyDescent="0.25"/>
    <row r="990" s="91" customFormat="1" ht="12.75" customHeight="1" x14ac:dyDescent="0.25"/>
    <row r="991" s="91" customFormat="1" ht="12.75" customHeight="1" x14ac:dyDescent="0.25"/>
    <row r="992" s="91" customFormat="1" ht="12.75" customHeight="1" x14ac:dyDescent="0.25"/>
    <row r="993" s="91" customFormat="1" ht="12.75" customHeight="1" x14ac:dyDescent="0.25"/>
    <row r="994" s="91" customFormat="1" ht="12.75" customHeight="1" x14ac:dyDescent="0.25"/>
    <row r="995" s="91" customFormat="1" ht="12.75" customHeight="1" x14ac:dyDescent="0.25"/>
    <row r="996" s="91" customFormat="1" ht="12.75" customHeight="1" x14ac:dyDescent="0.25"/>
    <row r="997" s="91" customFormat="1" ht="12.75" customHeight="1" x14ac:dyDescent="0.25"/>
    <row r="998" s="91" customFormat="1" ht="12.75" customHeight="1" x14ac:dyDescent="0.25"/>
    <row r="999" s="91" customFormat="1" ht="12.75" customHeight="1" x14ac:dyDescent="0.25"/>
    <row r="1000" s="91" customFormat="1" ht="12.75" customHeight="1" x14ac:dyDescent="0.25"/>
    <row r="1001" s="91" customFormat="1" ht="12.75" customHeight="1" x14ac:dyDescent="0.25"/>
    <row r="1002" s="91" customFormat="1" ht="12.75" customHeight="1" x14ac:dyDescent="0.25"/>
    <row r="1003" s="91" customFormat="1" ht="12.75" customHeight="1" x14ac:dyDescent="0.25"/>
    <row r="1004" s="91" customFormat="1" ht="12.75" customHeight="1" x14ac:dyDescent="0.25"/>
    <row r="1005" s="91" customFormat="1" ht="12.75" customHeight="1" x14ac:dyDescent="0.25"/>
    <row r="1006" s="91" customFormat="1" ht="12.75" customHeight="1" x14ac:dyDescent="0.25"/>
    <row r="1007" s="91" customFormat="1" ht="12.75" customHeight="1" x14ac:dyDescent="0.25"/>
    <row r="1008" s="91" customFormat="1" ht="12.75" customHeight="1" x14ac:dyDescent="0.25"/>
    <row r="1009" s="91" customFormat="1" ht="12.75" customHeight="1" x14ac:dyDescent="0.25"/>
  </sheetData>
  <mergeCells count="25">
    <mergeCell ref="F42:N42"/>
    <mergeCell ref="M12:M13"/>
    <mergeCell ref="N12:N13"/>
    <mergeCell ref="F34:N34"/>
    <mergeCell ref="F35:N35"/>
    <mergeCell ref="F36:N36"/>
    <mergeCell ref="F41:N41"/>
    <mergeCell ref="G12:G13"/>
    <mergeCell ref="H12:H13"/>
    <mergeCell ref="I12:I13"/>
    <mergeCell ref="J12:J13"/>
    <mergeCell ref="K12:K13"/>
    <mergeCell ref="L12:L13"/>
    <mergeCell ref="A12:A13"/>
    <mergeCell ref="B12:B13"/>
    <mergeCell ref="C12:C13"/>
    <mergeCell ref="D12:D13"/>
    <mergeCell ref="E12:E13"/>
    <mergeCell ref="F12:F13"/>
    <mergeCell ref="A2:N2"/>
    <mergeCell ref="A3:N3"/>
    <mergeCell ref="A4:N4"/>
    <mergeCell ref="A5:N5"/>
    <mergeCell ref="A6:N6"/>
    <mergeCell ref="A7:N7"/>
  </mergeCells>
  <pageMargins left="0.511811024" right="0.511811024" top="0.78740157499999996" bottom="0.78740157499999996" header="0.31496062000000002" footer="0.31496062000000002"/>
  <drawing r:id="rId1"/>
  <legacyDrawing r:id="rId2"/>
  <oleObjects>
    <mc:AlternateContent xmlns:mc="http://schemas.openxmlformats.org/markup-compatibility/2006">
      <mc:Choice Requires="x14">
        <oleObject progId="Word.Picture.8" shapeId="8193" r:id="rId3">
          <objectPr defaultSize="0" autoPict="0" r:id="rId4">
            <anchor moveWithCells="1">
              <from>
                <xdr:col>0</xdr:col>
                <xdr:colOff>121920</xdr:colOff>
                <xdr:row>1</xdr:row>
                <xdr:rowOff>0</xdr:rowOff>
              </from>
              <to>
                <xdr:col>1</xdr:col>
                <xdr:colOff>228600</xdr:colOff>
                <xdr:row>3</xdr:row>
                <xdr:rowOff>15240</xdr:rowOff>
              </to>
            </anchor>
          </objectPr>
        </oleObject>
      </mc:Choice>
      <mc:Fallback>
        <oleObject progId="Word.Picture.8" shapeId="819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3º Quadrimestre22</vt:lpstr>
      <vt:lpstr>Balanço Orçamentário</vt:lpstr>
      <vt:lpstr>Primário e Nominal</vt:lpstr>
      <vt:lpstr>Restos a pagar</vt:lpstr>
      <vt:lpstr>Gestão fiscal</vt:lpstr>
      <vt:lpstr>Receita Corrente Líquida</vt:lpstr>
      <vt:lpstr>Despesas com pessoal</vt:lpstr>
      <vt:lpstr>'3º Quadrimestre22'!Area_de_impressao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Helena Desti</dc:creator>
  <cp:lastModifiedBy>Maria Gabriela Gadiolli Angeli</cp:lastModifiedBy>
  <cp:lastPrinted>2023-01-23T12:32:29Z</cp:lastPrinted>
  <dcterms:created xsi:type="dcterms:W3CDTF">2012-03-07T15:02:43Z</dcterms:created>
  <dcterms:modified xsi:type="dcterms:W3CDTF">2023-02-03T14:11:03Z</dcterms:modified>
</cp:coreProperties>
</file>