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13_ncr:1_{D33E5621-62B8-4EFF-BCF1-C89C38261DF1}" xr6:coauthVersionLast="47" xr6:coauthVersionMax="47" xr10:uidLastSave="{00000000-0000-0000-0000-000000000000}"/>
  <bookViews>
    <workbookView xWindow="-108" yWindow="-108" windowWidth="23256" windowHeight="12576" xr2:uid="{330491A9-FF58-43C8-AA0E-4686A1A0A966}"/>
  </bookViews>
  <sheets>
    <sheet name="5bim2021" sheetId="1" r:id="rId1"/>
    <sheet name="RestosaPagar5bim21" sheetId="2" r:id="rId2"/>
    <sheet name="5ºbim21SICONFI sem intra" sheetId="3" r:id="rId3"/>
    <sheet name="RREO5º bimestre21" sheetId="4" r:id="rId4"/>
    <sheet name="RREO5ºbim21Despes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5" i="5" l="1"/>
  <c r="G85" i="5"/>
  <c r="K84" i="5"/>
  <c r="H84" i="5"/>
  <c r="G84" i="5"/>
  <c r="D84" i="5"/>
  <c r="K83" i="5"/>
  <c r="H83" i="5"/>
  <c r="G83" i="5"/>
  <c r="D83" i="5"/>
  <c r="K82" i="5"/>
  <c r="H82" i="5"/>
  <c r="H81" i="5" s="1"/>
  <c r="G82" i="5"/>
  <c r="D82" i="5"/>
  <c r="L81" i="5"/>
  <c r="I81" i="5"/>
  <c r="E81" i="5"/>
  <c r="D81" i="5"/>
  <c r="C81" i="5"/>
  <c r="K81" i="5" s="1"/>
  <c r="B81" i="5"/>
  <c r="K80" i="5"/>
  <c r="H80" i="5"/>
  <c r="H79" i="5" s="1"/>
  <c r="G80" i="5"/>
  <c r="D80" i="5"/>
  <c r="L79" i="5"/>
  <c r="I79" i="5"/>
  <c r="E79" i="5"/>
  <c r="D79" i="5"/>
  <c r="C79" i="5"/>
  <c r="K79" i="5" s="1"/>
  <c r="B79" i="5"/>
  <c r="K78" i="5"/>
  <c r="H78" i="5"/>
  <c r="H77" i="5" s="1"/>
  <c r="G78" i="5"/>
  <c r="D78" i="5"/>
  <c r="L77" i="5"/>
  <c r="I77" i="5"/>
  <c r="E77" i="5"/>
  <c r="D77" i="5"/>
  <c r="C77" i="5"/>
  <c r="K77" i="5" s="1"/>
  <c r="B77" i="5"/>
  <c r="K76" i="5"/>
  <c r="H76" i="5"/>
  <c r="G76" i="5"/>
  <c r="D76" i="5"/>
  <c r="L75" i="5"/>
  <c r="I75" i="5"/>
  <c r="H75" i="5"/>
  <c r="E75" i="5"/>
  <c r="D75" i="5"/>
  <c r="C75" i="5"/>
  <c r="K75" i="5" s="1"/>
  <c r="B75" i="5"/>
  <c r="K74" i="5"/>
  <c r="H74" i="5"/>
  <c r="G74" i="5"/>
  <c r="D74" i="5"/>
  <c r="L73" i="5"/>
  <c r="I73" i="5"/>
  <c r="H73" i="5"/>
  <c r="E73" i="5"/>
  <c r="D73" i="5"/>
  <c r="C73" i="5"/>
  <c r="K73" i="5" s="1"/>
  <c r="B73" i="5"/>
  <c r="K72" i="5"/>
  <c r="H72" i="5"/>
  <c r="G72" i="5"/>
  <c r="D72" i="5"/>
  <c r="K71" i="5"/>
  <c r="H71" i="5"/>
  <c r="G71" i="5"/>
  <c r="D71" i="5"/>
  <c r="D69" i="5" s="1"/>
  <c r="K70" i="5"/>
  <c r="K69" i="5" s="1"/>
  <c r="H70" i="5"/>
  <c r="H69" i="5" s="1"/>
  <c r="G70" i="5"/>
  <c r="G69" i="5" s="1"/>
  <c r="D70" i="5"/>
  <c r="L69" i="5"/>
  <c r="I69" i="5"/>
  <c r="E69" i="5"/>
  <c r="C69" i="5"/>
  <c r="B69" i="5"/>
  <c r="K68" i="5"/>
  <c r="K65" i="5" s="1"/>
  <c r="I68" i="5"/>
  <c r="H68" i="5"/>
  <c r="E68" i="5"/>
  <c r="D68" i="5"/>
  <c r="C68" i="5"/>
  <c r="G68" i="5" s="1"/>
  <c r="G65" i="5" s="1"/>
  <c r="B68" i="5"/>
  <c r="L67" i="5"/>
  <c r="K67" i="5"/>
  <c r="G67" i="5"/>
  <c r="L66" i="5"/>
  <c r="K66" i="5"/>
  <c r="G66" i="5"/>
  <c r="I65" i="5"/>
  <c r="H65" i="5"/>
  <c r="D65" i="5"/>
  <c r="C65" i="5"/>
  <c r="B65" i="5"/>
  <c r="K64" i="5"/>
  <c r="H64" i="5"/>
  <c r="H63" i="5" s="1"/>
  <c r="G64" i="5"/>
  <c r="D64" i="5"/>
  <c r="L63" i="5"/>
  <c r="I63" i="5"/>
  <c r="E63" i="5"/>
  <c r="D63" i="5"/>
  <c r="C63" i="5"/>
  <c r="K63" i="5" s="1"/>
  <c r="B63" i="5"/>
  <c r="K62" i="5"/>
  <c r="H62" i="5"/>
  <c r="G62" i="5"/>
  <c r="D62" i="5"/>
  <c r="K61" i="5"/>
  <c r="H61" i="5"/>
  <c r="G61" i="5"/>
  <c r="D61" i="5"/>
  <c r="D60" i="5" s="1"/>
  <c r="L60" i="5"/>
  <c r="K60" i="5"/>
  <c r="I60" i="5"/>
  <c r="H60" i="5"/>
  <c r="G60" i="5"/>
  <c r="E60" i="5"/>
  <c r="C60" i="5"/>
  <c r="B60" i="5"/>
  <c r="K59" i="5"/>
  <c r="H59" i="5"/>
  <c r="G59" i="5"/>
  <c r="D59" i="5"/>
  <c r="K58" i="5"/>
  <c r="H58" i="5"/>
  <c r="H57" i="5" s="1"/>
  <c r="G58" i="5"/>
  <c r="D58" i="5"/>
  <c r="L57" i="5"/>
  <c r="I57" i="5"/>
  <c r="E57" i="5"/>
  <c r="D57" i="5"/>
  <c r="C57" i="5"/>
  <c r="K57" i="5" s="1"/>
  <c r="B57" i="5"/>
  <c r="K56" i="5"/>
  <c r="H56" i="5"/>
  <c r="G56" i="5"/>
  <c r="D56" i="5"/>
  <c r="K55" i="5"/>
  <c r="H55" i="5"/>
  <c r="G55" i="5"/>
  <c r="D55" i="5"/>
  <c r="K54" i="5"/>
  <c r="H54" i="5"/>
  <c r="G54" i="5"/>
  <c r="D54" i="5"/>
  <c r="K53" i="5"/>
  <c r="K48" i="5" s="1"/>
  <c r="H53" i="5"/>
  <c r="G53" i="5"/>
  <c r="D53" i="5"/>
  <c r="K52" i="5"/>
  <c r="H52" i="5"/>
  <c r="G52" i="5"/>
  <c r="D52" i="5"/>
  <c r="K51" i="5"/>
  <c r="H51" i="5"/>
  <c r="G51" i="5"/>
  <c r="D51" i="5"/>
  <c r="K50" i="5"/>
  <c r="H50" i="5"/>
  <c r="G50" i="5"/>
  <c r="D50" i="5"/>
  <c r="K49" i="5"/>
  <c r="H49" i="5"/>
  <c r="H48" i="5" s="1"/>
  <c r="G49" i="5"/>
  <c r="G48" i="5" s="1"/>
  <c r="D49" i="5"/>
  <c r="D48" i="5" s="1"/>
  <c r="L48" i="5"/>
  <c r="I48" i="5"/>
  <c r="E48" i="5"/>
  <c r="C48" i="5"/>
  <c r="B48" i="5"/>
  <c r="K47" i="5"/>
  <c r="H47" i="5"/>
  <c r="H46" i="5" s="1"/>
  <c r="G47" i="5"/>
  <c r="D47" i="5"/>
  <c r="D46" i="5" s="1"/>
  <c r="L46" i="5"/>
  <c r="K46" i="5"/>
  <c r="I46" i="5"/>
  <c r="E46" i="5"/>
  <c r="C46" i="5"/>
  <c r="G46" i="5" s="1"/>
  <c r="B46" i="5"/>
  <c r="K45" i="5"/>
  <c r="H45" i="5"/>
  <c r="G45" i="5"/>
  <c r="G37" i="5" s="1"/>
  <c r="D45" i="5"/>
  <c r="K44" i="5"/>
  <c r="K37" i="5" s="1"/>
  <c r="H44" i="5"/>
  <c r="G44" i="5"/>
  <c r="D44" i="5"/>
  <c r="D37" i="5" s="1"/>
  <c r="K43" i="5"/>
  <c r="H43" i="5"/>
  <c r="G43" i="5"/>
  <c r="D43" i="5"/>
  <c r="K42" i="5"/>
  <c r="H42" i="5"/>
  <c r="H37" i="5" s="1"/>
  <c r="G42" i="5"/>
  <c r="D42" i="5"/>
  <c r="K41" i="5"/>
  <c r="H41" i="5"/>
  <c r="G41" i="5"/>
  <c r="D41" i="5"/>
  <c r="K40" i="5"/>
  <c r="H40" i="5"/>
  <c r="G40" i="5"/>
  <c r="D40" i="5"/>
  <c r="K39" i="5"/>
  <c r="H39" i="5"/>
  <c r="G39" i="5"/>
  <c r="D39" i="5"/>
  <c r="K38" i="5"/>
  <c r="H38" i="5"/>
  <c r="G38" i="5"/>
  <c r="D38" i="5"/>
  <c r="L37" i="5"/>
  <c r="I37" i="5"/>
  <c r="E37" i="5"/>
  <c r="C37" i="5"/>
  <c r="B37" i="5"/>
  <c r="K36" i="5"/>
  <c r="H36" i="5"/>
  <c r="G36" i="5"/>
  <c r="D36" i="5"/>
  <c r="K35" i="5"/>
  <c r="H35" i="5"/>
  <c r="H33" i="5" s="1"/>
  <c r="G35" i="5"/>
  <c r="D35" i="5"/>
  <c r="D33" i="5" s="1"/>
  <c r="K34" i="5"/>
  <c r="H34" i="5"/>
  <c r="G34" i="5"/>
  <c r="D34" i="5"/>
  <c r="L33" i="5"/>
  <c r="I33" i="5"/>
  <c r="E33" i="5"/>
  <c r="C33" i="5"/>
  <c r="K33" i="5" s="1"/>
  <c r="B33" i="5"/>
  <c r="K32" i="5"/>
  <c r="H32" i="5"/>
  <c r="G32" i="5"/>
  <c r="D32" i="5"/>
  <c r="K31" i="5"/>
  <c r="H31" i="5"/>
  <c r="G31" i="5"/>
  <c r="D31" i="5"/>
  <c r="K30" i="5"/>
  <c r="H30" i="5"/>
  <c r="G30" i="5"/>
  <c r="D30" i="5"/>
  <c r="K29" i="5"/>
  <c r="H29" i="5"/>
  <c r="G29" i="5"/>
  <c r="D29" i="5"/>
  <c r="K28" i="5"/>
  <c r="H28" i="5"/>
  <c r="H27" i="5" s="1"/>
  <c r="G28" i="5"/>
  <c r="D28" i="5"/>
  <c r="D27" i="5" s="1"/>
  <c r="L27" i="5"/>
  <c r="K27" i="5"/>
  <c r="I27" i="5"/>
  <c r="G27" i="5"/>
  <c r="E27" i="5"/>
  <c r="C27" i="5"/>
  <c r="B27" i="5"/>
  <c r="K26" i="5"/>
  <c r="H26" i="5"/>
  <c r="H24" i="5" s="1"/>
  <c r="G26" i="5"/>
  <c r="G24" i="5" s="1"/>
  <c r="D26" i="5"/>
  <c r="D24" i="5" s="1"/>
  <c r="K25" i="5"/>
  <c r="K24" i="5" s="1"/>
  <c r="H25" i="5"/>
  <c r="G25" i="5"/>
  <c r="D25" i="5"/>
  <c r="L24" i="5"/>
  <c r="I24" i="5"/>
  <c r="E24" i="5"/>
  <c r="C24" i="5"/>
  <c r="B24" i="5"/>
  <c r="K23" i="5"/>
  <c r="H23" i="5"/>
  <c r="G23" i="5"/>
  <c r="D23" i="5"/>
  <c r="K22" i="5"/>
  <c r="H22" i="5"/>
  <c r="G22" i="5"/>
  <c r="D22" i="5"/>
  <c r="D20" i="5" s="1"/>
  <c r="K21" i="5"/>
  <c r="K20" i="5" s="1"/>
  <c r="H21" i="5"/>
  <c r="H20" i="5" s="1"/>
  <c r="G21" i="5"/>
  <c r="G20" i="5" s="1"/>
  <c r="D21" i="5"/>
  <c r="L20" i="5"/>
  <c r="I20" i="5"/>
  <c r="E20" i="5"/>
  <c r="C20" i="5"/>
  <c r="B20" i="5"/>
  <c r="K19" i="5"/>
  <c r="H19" i="5"/>
  <c r="H18" i="5" s="1"/>
  <c r="G19" i="5"/>
  <c r="D19" i="5"/>
  <c r="L18" i="5"/>
  <c r="I18" i="5"/>
  <c r="I17" i="5" s="1"/>
  <c r="E18" i="5"/>
  <c r="D18" i="5"/>
  <c r="C18" i="5"/>
  <c r="K18" i="5" s="1"/>
  <c r="B18" i="5"/>
  <c r="B17" i="5" s="1"/>
  <c r="B86" i="5" s="1"/>
  <c r="H17" i="5" l="1"/>
  <c r="H86" i="5" s="1"/>
  <c r="D17" i="5"/>
  <c r="D86" i="5" s="1"/>
  <c r="E17" i="5"/>
  <c r="I86" i="5"/>
  <c r="L68" i="5"/>
  <c r="G33" i="5"/>
  <c r="G73" i="5"/>
  <c r="E65" i="5"/>
  <c r="L65" i="5" s="1"/>
  <c r="L17" i="5" s="1"/>
  <c r="L86" i="5" s="1"/>
  <c r="G75" i="5"/>
  <c r="G18" i="5"/>
  <c r="G63" i="5"/>
  <c r="G77" i="5"/>
  <c r="C17" i="5"/>
  <c r="G79" i="5"/>
  <c r="G57" i="5"/>
  <c r="G81" i="5"/>
  <c r="J18" i="5"/>
  <c r="J84" i="5" l="1"/>
  <c r="J74" i="5"/>
  <c r="J34" i="5"/>
  <c r="J27" i="5"/>
  <c r="J25" i="5"/>
  <c r="J82" i="5"/>
  <c r="J72" i="5"/>
  <c r="J50" i="5"/>
  <c r="J41" i="5"/>
  <c r="J32" i="5"/>
  <c r="J23" i="5"/>
  <c r="J36" i="5"/>
  <c r="J85" i="5"/>
  <c r="J58" i="5"/>
  <c r="J86" i="5"/>
  <c r="J55" i="5"/>
  <c r="J38" i="5"/>
  <c r="J29" i="5"/>
  <c r="J79" i="5"/>
  <c r="J61" i="5"/>
  <c r="J52" i="5"/>
  <c r="J43" i="5"/>
  <c r="J83" i="5"/>
  <c r="J59" i="5"/>
  <c r="J71" i="5"/>
  <c r="J49" i="5"/>
  <c r="J40" i="5"/>
  <c r="J33" i="5"/>
  <c r="J31" i="5"/>
  <c r="J22" i="5"/>
  <c r="J28" i="5"/>
  <c r="J60" i="5"/>
  <c r="J47" i="5"/>
  <c r="J42" i="5"/>
  <c r="J54" i="5"/>
  <c r="J45" i="5"/>
  <c r="J67" i="5"/>
  <c r="J35" i="5"/>
  <c r="J26" i="5"/>
  <c r="J19" i="5"/>
  <c r="J51" i="5"/>
  <c r="J80" i="5"/>
  <c r="J70" i="5"/>
  <c r="J69" i="5" s="1"/>
  <c r="J56" i="5"/>
  <c r="J39" i="5"/>
  <c r="J30" i="5"/>
  <c r="J21" i="5"/>
  <c r="J20" i="5" s="1"/>
  <c r="J78" i="5"/>
  <c r="J64" i="5"/>
  <c r="J76" i="5"/>
  <c r="J68" i="5"/>
  <c r="J66" i="5"/>
  <c r="J62" i="5"/>
  <c r="J53" i="5"/>
  <c r="J46" i="5"/>
  <c r="J44" i="5"/>
  <c r="J63" i="5"/>
  <c r="J73" i="5"/>
  <c r="G17" i="5"/>
  <c r="C86" i="5"/>
  <c r="G86" i="5" s="1"/>
  <c r="K17" i="5"/>
  <c r="K86" i="5" s="1"/>
  <c r="J81" i="5"/>
  <c r="J17" i="5"/>
  <c r="F17" i="5"/>
  <c r="E86" i="5"/>
  <c r="J77" i="5"/>
  <c r="J57" i="5"/>
  <c r="J75" i="5"/>
  <c r="J37" i="5" l="1"/>
  <c r="J24" i="5"/>
  <c r="J48" i="5"/>
  <c r="J65" i="5"/>
  <c r="F80" i="5"/>
  <c r="F70" i="5"/>
  <c r="F60" i="5"/>
  <c r="F56" i="5"/>
  <c r="F39" i="5"/>
  <c r="F30" i="5"/>
  <c r="F21" i="5"/>
  <c r="F41" i="5"/>
  <c r="F32" i="5"/>
  <c r="F23" i="5"/>
  <c r="F78" i="5"/>
  <c r="F66" i="5"/>
  <c r="F64" i="5"/>
  <c r="F19" i="5"/>
  <c r="F50" i="5"/>
  <c r="F76" i="5"/>
  <c r="F62" i="5"/>
  <c r="F53" i="5"/>
  <c r="F44" i="5"/>
  <c r="F84" i="5"/>
  <c r="F74" i="5"/>
  <c r="F34" i="5"/>
  <c r="F25" i="5"/>
  <c r="F24" i="5" s="1"/>
  <c r="F27" i="5"/>
  <c r="F72" i="5"/>
  <c r="F45" i="5"/>
  <c r="F86" i="5"/>
  <c r="F55" i="5"/>
  <c r="F38" i="5"/>
  <c r="F29" i="5"/>
  <c r="F47" i="5"/>
  <c r="F57" i="5"/>
  <c r="F36" i="5"/>
  <c r="F61" i="5"/>
  <c r="F52" i="5"/>
  <c r="F43" i="5"/>
  <c r="F54" i="5"/>
  <c r="F83" i="5"/>
  <c r="F77" i="5"/>
  <c r="F63" i="5"/>
  <c r="F59" i="5"/>
  <c r="F71" i="5"/>
  <c r="F49" i="5"/>
  <c r="F48" i="5" s="1"/>
  <c r="F40" i="5"/>
  <c r="F31" i="5"/>
  <c r="F22" i="5"/>
  <c r="F67" i="5"/>
  <c r="F28" i="5"/>
  <c r="F35" i="5"/>
  <c r="F26" i="5"/>
  <c r="F85" i="5"/>
  <c r="F51" i="5"/>
  <c r="F42" i="5"/>
  <c r="F82" i="5"/>
  <c r="F58" i="5"/>
  <c r="F73" i="5"/>
  <c r="F81" i="5"/>
  <c r="F79" i="5"/>
  <c r="F75" i="5"/>
  <c r="F33" i="5"/>
  <c r="F46" i="5"/>
  <c r="F18" i="5"/>
  <c r="F68" i="5"/>
  <c r="F20" i="5" l="1"/>
  <c r="F37" i="5"/>
  <c r="F69" i="5"/>
  <c r="F65" i="5"/>
  <c r="I136" i="4" l="1"/>
  <c r="F136" i="4"/>
  <c r="K132" i="4"/>
  <c r="I132" i="4"/>
  <c r="G132" i="4"/>
  <c r="F132" i="4"/>
  <c r="D132" i="4"/>
  <c r="K131" i="4"/>
  <c r="I131" i="4"/>
  <c r="I130" i="4" s="1"/>
  <c r="G131" i="4"/>
  <c r="G130" i="4" s="1"/>
  <c r="F131" i="4"/>
  <c r="F130" i="4" s="1"/>
  <c r="D131" i="4"/>
  <c r="D130" i="4" s="1"/>
  <c r="K130" i="4"/>
  <c r="J130" i="4"/>
  <c r="H130" i="4"/>
  <c r="H126" i="4" s="1"/>
  <c r="I126" i="4" s="1"/>
  <c r="E130" i="4"/>
  <c r="E126" i="4" s="1"/>
  <c r="C130" i="4"/>
  <c r="B130" i="4"/>
  <c r="K129" i="4"/>
  <c r="I129" i="4"/>
  <c r="G129" i="4"/>
  <c r="F129" i="4"/>
  <c r="D129" i="4"/>
  <c r="D127" i="4" s="1"/>
  <c r="K128" i="4"/>
  <c r="K127" i="4" s="1"/>
  <c r="K126" i="4" s="1"/>
  <c r="I128" i="4"/>
  <c r="I127" i="4" s="1"/>
  <c r="G128" i="4"/>
  <c r="G127" i="4" s="1"/>
  <c r="G126" i="4" s="1"/>
  <c r="F128" i="4"/>
  <c r="F127" i="4" s="1"/>
  <c r="D128" i="4"/>
  <c r="J127" i="4"/>
  <c r="J126" i="4" s="1"/>
  <c r="H127" i="4"/>
  <c r="E127" i="4"/>
  <c r="C127" i="4"/>
  <c r="B127" i="4"/>
  <c r="B126" i="4" s="1"/>
  <c r="C126" i="4"/>
  <c r="C125" i="4"/>
  <c r="C133" i="4" s="1"/>
  <c r="K124" i="4"/>
  <c r="I124" i="4"/>
  <c r="F124" i="4"/>
  <c r="K123" i="4"/>
  <c r="I123" i="4"/>
  <c r="G123" i="4"/>
  <c r="F123" i="4"/>
  <c r="D123" i="4"/>
  <c r="K122" i="4"/>
  <c r="I122" i="4"/>
  <c r="G122" i="4"/>
  <c r="G119" i="4" s="1"/>
  <c r="F122" i="4"/>
  <c r="D122" i="4"/>
  <c r="K121" i="4"/>
  <c r="I121" i="4"/>
  <c r="G121" i="4"/>
  <c r="F121" i="4"/>
  <c r="D121" i="4"/>
  <c r="K120" i="4"/>
  <c r="K119" i="4" s="1"/>
  <c r="K114" i="4" s="1"/>
  <c r="K125" i="4" s="1"/>
  <c r="I120" i="4"/>
  <c r="I119" i="4" s="1"/>
  <c r="F120" i="4"/>
  <c r="F119" i="4" s="1"/>
  <c r="J119" i="4"/>
  <c r="H119" i="4"/>
  <c r="E119" i="4"/>
  <c r="E114" i="4" s="1"/>
  <c r="E125" i="4" s="1"/>
  <c r="D119" i="4"/>
  <c r="D114" i="4" s="1"/>
  <c r="D125" i="4" s="1"/>
  <c r="C119" i="4"/>
  <c r="B119" i="4"/>
  <c r="K118" i="4"/>
  <c r="I118" i="4"/>
  <c r="F118" i="4"/>
  <c r="K117" i="4"/>
  <c r="I117" i="4"/>
  <c r="I115" i="4" s="1"/>
  <c r="I114" i="4" s="1"/>
  <c r="I125" i="4" s="1"/>
  <c r="G117" i="4"/>
  <c r="F117" i="4"/>
  <c r="D117" i="4"/>
  <c r="K116" i="4"/>
  <c r="I116" i="4"/>
  <c r="F116" i="4"/>
  <c r="F115" i="4" s="1"/>
  <c r="F114" i="4" s="1"/>
  <c r="F125" i="4" s="1"/>
  <c r="K115" i="4"/>
  <c r="J115" i="4"/>
  <c r="J114" i="4" s="1"/>
  <c r="J125" i="4" s="1"/>
  <c r="H115" i="4"/>
  <c r="H114" i="4" s="1"/>
  <c r="H125" i="4" s="1"/>
  <c r="G115" i="4"/>
  <c r="G114" i="4" s="1"/>
  <c r="G125" i="4" s="1"/>
  <c r="G133" i="4" s="1"/>
  <c r="G135" i="4" s="1"/>
  <c r="E115" i="4"/>
  <c r="D115" i="4"/>
  <c r="C115" i="4"/>
  <c r="B115" i="4"/>
  <c r="B114" i="4" s="1"/>
  <c r="B125" i="4" s="1"/>
  <c r="B133" i="4" s="1"/>
  <c r="B135" i="4" s="1"/>
  <c r="C114" i="4"/>
  <c r="F65" i="4"/>
  <c r="C65" i="4"/>
  <c r="H61" i="4"/>
  <c r="D61" i="4"/>
  <c r="E61" i="4" s="1"/>
  <c r="C61" i="4"/>
  <c r="G61" i="4" s="1"/>
  <c r="H60" i="4"/>
  <c r="G60" i="4"/>
  <c r="D60" i="4"/>
  <c r="E60" i="4" s="1"/>
  <c r="C60" i="4"/>
  <c r="F59" i="4"/>
  <c r="G59" i="4" s="1"/>
  <c r="D59" i="4"/>
  <c r="E59" i="4" s="1"/>
  <c r="C59" i="4"/>
  <c r="H59" i="4" s="1"/>
  <c r="B59" i="4"/>
  <c r="D58" i="4"/>
  <c r="E58" i="4" s="1"/>
  <c r="C58" i="4"/>
  <c r="H58" i="4" s="1"/>
  <c r="H57" i="4"/>
  <c r="G57" i="4"/>
  <c r="D57" i="4"/>
  <c r="E57" i="4" s="1"/>
  <c r="C57" i="4"/>
  <c r="F56" i="4"/>
  <c r="F55" i="4" s="1"/>
  <c r="G55" i="4" s="1"/>
  <c r="D56" i="4"/>
  <c r="C56" i="4"/>
  <c r="C55" i="4" s="1"/>
  <c r="H55" i="4" s="1"/>
  <c r="B56" i="4"/>
  <c r="B55" i="4" s="1"/>
  <c r="D55" i="4"/>
  <c r="E55" i="4" s="1"/>
  <c r="H53" i="4"/>
  <c r="D53" i="4"/>
  <c r="E53" i="4" s="1"/>
  <c r="C53" i="4"/>
  <c r="G53" i="4" s="1"/>
  <c r="H52" i="4"/>
  <c r="G52" i="4"/>
  <c r="E52" i="4"/>
  <c r="D52" i="4"/>
  <c r="C52" i="4"/>
  <c r="F51" i="4"/>
  <c r="G51" i="4" s="1"/>
  <c r="D51" i="4"/>
  <c r="E51" i="4" s="1"/>
  <c r="C51" i="4"/>
  <c r="H51" i="4" s="1"/>
  <c r="B51" i="4"/>
  <c r="D50" i="4"/>
  <c r="E50" i="4" s="1"/>
  <c r="C50" i="4"/>
  <c r="H50" i="4" s="1"/>
  <c r="D49" i="4"/>
  <c r="B49" i="4"/>
  <c r="B48" i="4" s="1"/>
  <c r="B42" i="4" s="1"/>
  <c r="F48" i="4"/>
  <c r="D48" i="4"/>
  <c r="G47" i="4"/>
  <c r="D47" i="4"/>
  <c r="E47" i="4" s="1"/>
  <c r="C47" i="4"/>
  <c r="H47" i="4" s="1"/>
  <c r="D46" i="4"/>
  <c r="D45" i="4" s="1"/>
  <c r="E45" i="4" s="1"/>
  <c r="C46" i="4"/>
  <c r="C45" i="4" s="1"/>
  <c r="F45" i="4"/>
  <c r="B45" i="4"/>
  <c r="H44" i="4"/>
  <c r="G44" i="4"/>
  <c r="E44" i="4"/>
  <c r="D44" i="4"/>
  <c r="C44" i="4"/>
  <c r="F43" i="4"/>
  <c r="F42" i="4" s="1"/>
  <c r="D43" i="4"/>
  <c r="C43" i="4"/>
  <c r="B43" i="4"/>
  <c r="F41" i="4"/>
  <c r="G41" i="4" s="1"/>
  <c r="D41" i="4"/>
  <c r="E41" i="4" s="1"/>
  <c r="C41" i="4"/>
  <c r="H41" i="4" s="1"/>
  <c r="C40" i="4"/>
  <c r="G40" i="4" s="1"/>
  <c r="D39" i="4"/>
  <c r="E39" i="4" s="1"/>
  <c r="C39" i="4"/>
  <c r="H39" i="4" s="1"/>
  <c r="B38" i="4"/>
  <c r="H37" i="4"/>
  <c r="G37" i="4"/>
  <c r="D37" i="4"/>
  <c r="E37" i="4" s="1"/>
  <c r="C37" i="4"/>
  <c r="D36" i="4"/>
  <c r="E36" i="4" s="1"/>
  <c r="C36" i="4"/>
  <c r="H36" i="4" s="1"/>
  <c r="D35" i="4"/>
  <c r="C35" i="4"/>
  <c r="C34" i="4" s="1"/>
  <c r="F34" i="4"/>
  <c r="D34" i="4"/>
  <c r="E34" i="4" s="1"/>
  <c r="B34" i="4"/>
  <c r="G33" i="4"/>
  <c r="D33" i="4"/>
  <c r="E33" i="4" s="1"/>
  <c r="C33" i="4"/>
  <c r="H33" i="4" s="1"/>
  <c r="H32" i="4" s="1"/>
  <c r="F32" i="4"/>
  <c r="C32" i="4"/>
  <c r="G32" i="4" s="1"/>
  <c r="B32" i="4"/>
  <c r="H31" i="4"/>
  <c r="G31" i="4"/>
  <c r="D31" i="4"/>
  <c r="E31" i="4" s="1"/>
  <c r="C31" i="4"/>
  <c r="H30" i="4"/>
  <c r="G30" i="4"/>
  <c r="E30" i="4"/>
  <c r="D30" i="4"/>
  <c r="C30" i="4"/>
  <c r="F29" i="4"/>
  <c r="G29" i="4" s="1"/>
  <c r="D29" i="4"/>
  <c r="E29" i="4" s="1"/>
  <c r="C29" i="4"/>
  <c r="H29" i="4" s="1"/>
  <c r="B29" i="4"/>
  <c r="H28" i="4"/>
  <c r="D28" i="4"/>
  <c r="C28" i="4"/>
  <c r="G28" i="4" s="1"/>
  <c r="H27" i="4"/>
  <c r="G27" i="4"/>
  <c r="E27" i="4"/>
  <c r="D27" i="4"/>
  <c r="C27" i="4"/>
  <c r="F26" i="4"/>
  <c r="G26" i="4" s="1"/>
  <c r="D26" i="4"/>
  <c r="E26" i="4" s="1"/>
  <c r="C26" i="4"/>
  <c r="H26" i="4" s="1"/>
  <c r="B26" i="4"/>
  <c r="D25" i="4"/>
  <c r="E25" i="4" s="1"/>
  <c r="C25" i="4"/>
  <c r="H25" i="4" s="1"/>
  <c r="H24" i="4"/>
  <c r="G24" i="4"/>
  <c r="D24" i="4"/>
  <c r="E24" i="4" s="1"/>
  <c r="C24" i="4"/>
  <c r="D23" i="4"/>
  <c r="D22" i="4" s="1"/>
  <c r="C23" i="4"/>
  <c r="G23" i="4" s="1"/>
  <c r="H22" i="4"/>
  <c r="F22" i="4"/>
  <c r="G22" i="4" s="1"/>
  <c r="C22" i="4"/>
  <c r="B22" i="4"/>
  <c r="B21" i="4" s="1"/>
  <c r="G34" i="4" l="1"/>
  <c r="H133" i="4"/>
  <c r="B20" i="4"/>
  <c r="B54" i="4" s="1"/>
  <c r="B62" i="4" s="1"/>
  <c r="B64" i="4" s="1"/>
  <c r="D126" i="4"/>
  <c r="D133" i="4" s="1"/>
  <c r="D135" i="4" s="1"/>
  <c r="E133" i="4"/>
  <c r="E135" i="4" s="1"/>
  <c r="D42" i="4"/>
  <c r="K133" i="4"/>
  <c r="K135" i="4" s="1"/>
  <c r="J133" i="4"/>
  <c r="J135" i="4" s="1"/>
  <c r="C21" i="4"/>
  <c r="F133" i="4"/>
  <c r="C135" i="4"/>
  <c r="I133" i="4"/>
  <c r="F126" i="4"/>
  <c r="E22" i="4"/>
  <c r="H45" i="4"/>
  <c r="G45" i="4"/>
  <c r="E40" i="4"/>
  <c r="H40" i="4"/>
  <c r="C38" i="4"/>
  <c r="H56" i="4"/>
  <c r="D38" i="4"/>
  <c r="E38" i="4" s="1"/>
  <c r="G43" i="4"/>
  <c r="E46" i="4"/>
  <c r="C49" i="4"/>
  <c r="D32" i="4"/>
  <c r="E32" i="4" s="1"/>
  <c r="E43" i="4"/>
  <c r="G56" i="4"/>
  <c r="H23" i="4"/>
  <c r="E35" i="4"/>
  <c r="H43" i="4"/>
  <c r="G46" i="4"/>
  <c r="E56" i="4"/>
  <c r="E23" i="4"/>
  <c r="G35" i="4"/>
  <c r="F38" i="4"/>
  <c r="G38" i="4" s="1"/>
  <c r="H46" i="4"/>
  <c r="H35" i="4"/>
  <c r="H34" i="4" s="1"/>
  <c r="G36" i="4"/>
  <c r="G25" i="4"/>
  <c r="E28" i="4"/>
  <c r="G39" i="4"/>
  <c r="G50" i="4"/>
  <c r="G58" i="4"/>
  <c r="C48" i="4" l="1"/>
  <c r="H49" i="4"/>
  <c r="G49" i="4"/>
  <c r="E49" i="4"/>
  <c r="D21" i="4"/>
  <c r="F21" i="4"/>
  <c r="H21" i="4"/>
  <c r="H38" i="4"/>
  <c r="F20" i="4" l="1"/>
  <c r="G21" i="4"/>
  <c r="D20" i="4"/>
  <c r="E21" i="4"/>
  <c r="H48" i="4"/>
  <c r="E48" i="4"/>
  <c r="G48" i="4"/>
  <c r="C42" i="4"/>
  <c r="E20" i="4" l="1"/>
  <c r="D54" i="4"/>
  <c r="H42" i="4"/>
  <c r="H20" i="4" s="1"/>
  <c r="G42" i="4"/>
  <c r="E42" i="4"/>
  <c r="C20" i="4"/>
  <c r="C54" i="4" s="1"/>
  <c r="F54" i="4"/>
  <c r="G20" i="4"/>
  <c r="D62" i="4" l="1"/>
  <c r="E54" i="4"/>
  <c r="G54" i="4"/>
  <c r="F62" i="4"/>
  <c r="H54" i="4"/>
  <c r="C62" i="4"/>
  <c r="D64" i="4" l="1"/>
  <c r="E64" i="4" s="1"/>
  <c r="E62" i="4"/>
  <c r="C64" i="4"/>
  <c r="H64" i="4" s="1"/>
  <c r="H62" i="4"/>
  <c r="F64" i="4"/>
  <c r="G62" i="4"/>
  <c r="G64" i="4" l="1"/>
  <c r="H134" i="4"/>
  <c r="H135" i="4" s="1"/>
  <c r="F174" i="3" l="1"/>
  <c r="F142" i="3"/>
  <c r="C124" i="3"/>
  <c r="C123" i="3"/>
  <c r="C128" i="3" s="1"/>
  <c r="B123" i="3"/>
  <c r="B128" i="3" s="1"/>
  <c r="F135" i="3" s="1"/>
  <c r="F149" i="3" s="1"/>
  <c r="F156" i="3" s="1"/>
  <c r="B75" i="3"/>
  <c r="H69" i="3"/>
  <c r="H67" i="3" s="1"/>
  <c r="H75" i="3" s="1"/>
  <c r="G69" i="3"/>
  <c r="G67" i="3" s="1"/>
  <c r="G75" i="3" s="1"/>
  <c r="G77" i="3" s="1"/>
  <c r="F69" i="3"/>
  <c r="F67" i="3" s="1"/>
  <c r="F75" i="3" s="1"/>
  <c r="F77" i="3" s="1"/>
  <c r="E69" i="3"/>
  <c r="E67" i="3" s="1"/>
  <c r="E75" i="3" s="1"/>
  <c r="E77" i="3" s="1"/>
  <c r="D69" i="3"/>
  <c r="D67" i="3" s="1"/>
  <c r="D75" i="3" s="1"/>
  <c r="C69" i="3"/>
  <c r="C67" i="3" s="1"/>
  <c r="C75" i="3" s="1"/>
  <c r="B69" i="3"/>
  <c r="B67" i="3"/>
  <c r="G66" i="3"/>
  <c r="F66" i="3"/>
  <c r="E66" i="3"/>
  <c r="D66" i="3"/>
  <c r="C66" i="3"/>
  <c r="B66" i="3"/>
  <c r="B77" i="3" s="1"/>
  <c r="H62" i="3"/>
  <c r="H66" i="3" s="1"/>
  <c r="G62" i="3"/>
  <c r="F62" i="3"/>
  <c r="E62" i="3"/>
  <c r="D62" i="3"/>
  <c r="C62" i="3"/>
  <c r="B62" i="3"/>
  <c r="D49" i="3"/>
  <c r="B49" i="3"/>
  <c r="D46" i="3"/>
  <c r="B46" i="3"/>
  <c r="B42" i="3"/>
  <c r="B39" i="3" s="1"/>
  <c r="B52" i="3" s="1"/>
  <c r="D39" i="3"/>
  <c r="D52" i="3" s="1"/>
  <c r="D36" i="3"/>
  <c r="B36" i="3"/>
  <c r="D27" i="3"/>
  <c r="B27" i="3"/>
  <c r="D24" i="3"/>
  <c r="B24" i="3"/>
  <c r="D17" i="3"/>
  <c r="B17" i="3"/>
  <c r="D16" i="3"/>
  <c r="D38" i="3" s="1"/>
  <c r="D53" i="3" s="1"/>
  <c r="B16" i="3"/>
  <c r="B38" i="3" s="1"/>
  <c r="B53" i="3" l="1"/>
  <c r="H77" i="3"/>
  <c r="F80" i="3" s="1"/>
  <c r="F108" i="3" s="1"/>
  <c r="C77" i="3"/>
  <c r="D77" i="3"/>
  <c r="L39" i="2" l="1"/>
  <c r="F39" i="2"/>
  <c r="M39" i="2" s="1"/>
  <c r="M38" i="2"/>
  <c r="L38" i="2"/>
  <c r="F38" i="2"/>
  <c r="K37" i="2"/>
  <c r="K32" i="2" s="1"/>
  <c r="K40" i="2" s="1"/>
  <c r="J37" i="2"/>
  <c r="L37" i="2" s="1"/>
  <c r="I37" i="2"/>
  <c r="H37" i="2"/>
  <c r="G37" i="2"/>
  <c r="E37" i="2"/>
  <c r="D37" i="2"/>
  <c r="C37" i="2"/>
  <c r="B37" i="2"/>
  <c r="F37" i="2" s="1"/>
  <c r="M37" i="2" s="1"/>
  <c r="L36" i="2"/>
  <c r="M36" i="2" s="1"/>
  <c r="F36" i="2"/>
  <c r="L35" i="2"/>
  <c r="F35" i="2"/>
  <c r="M35" i="2" s="1"/>
  <c r="L34" i="2"/>
  <c r="M34" i="2" s="1"/>
  <c r="F34" i="2"/>
  <c r="K33" i="2"/>
  <c r="J33" i="2"/>
  <c r="J32" i="2" s="1"/>
  <c r="J40" i="2" s="1"/>
  <c r="I33" i="2"/>
  <c r="I32" i="2" s="1"/>
  <c r="I40" i="2" s="1"/>
  <c r="H33" i="2"/>
  <c r="H32" i="2" s="1"/>
  <c r="H40" i="2" s="1"/>
  <c r="G33" i="2"/>
  <c r="G32" i="2" s="1"/>
  <c r="E33" i="2"/>
  <c r="E32" i="2" s="1"/>
  <c r="E40" i="2" s="1"/>
  <c r="D33" i="2"/>
  <c r="C33" i="2"/>
  <c r="B33" i="2"/>
  <c r="D32" i="2"/>
  <c r="D40" i="2" s="1"/>
  <c r="C32" i="2"/>
  <c r="C40" i="2" s="1"/>
  <c r="B32" i="2"/>
  <c r="F32" i="2" s="1"/>
  <c r="L24" i="2"/>
  <c r="F24" i="2"/>
  <c r="M24" i="2" s="1"/>
  <c r="L23" i="2"/>
  <c r="M23" i="2" s="1"/>
  <c r="F23" i="2"/>
  <c r="K22" i="2"/>
  <c r="J22" i="2"/>
  <c r="L22" i="2" s="1"/>
  <c r="I22" i="2"/>
  <c r="H22" i="2"/>
  <c r="G22" i="2"/>
  <c r="E22" i="2"/>
  <c r="D22" i="2"/>
  <c r="C22" i="2"/>
  <c r="B22" i="2"/>
  <c r="F22" i="2" s="1"/>
  <c r="L21" i="2"/>
  <c r="F21" i="2"/>
  <c r="M21" i="2" s="1"/>
  <c r="C21" i="2"/>
  <c r="L20" i="2"/>
  <c r="C20" i="2"/>
  <c r="C18" i="2" s="1"/>
  <c r="M19" i="2"/>
  <c r="L19" i="2"/>
  <c r="F19" i="2"/>
  <c r="K18" i="2"/>
  <c r="K17" i="2" s="1"/>
  <c r="K25" i="2" s="1"/>
  <c r="J18" i="2"/>
  <c r="J17" i="2" s="1"/>
  <c r="J25" i="2" s="1"/>
  <c r="I18" i="2"/>
  <c r="I17" i="2" s="1"/>
  <c r="I25" i="2" s="1"/>
  <c r="H18" i="2"/>
  <c r="H17" i="2" s="1"/>
  <c r="H25" i="2" s="1"/>
  <c r="G18" i="2"/>
  <c r="L18" i="2" s="1"/>
  <c r="E18" i="2"/>
  <c r="D18" i="2"/>
  <c r="B18" i="2"/>
  <c r="E17" i="2"/>
  <c r="E25" i="2" s="1"/>
  <c r="D17" i="2"/>
  <c r="D25" i="2" s="1"/>
  <c r="B17" i="2"/>
  <c r="G40" i="2" l="1"/>
  <c r="L40" i="2" s="1"/>
  <c r="L32" i="2"/>
  <c r="M32" i="2"/>
  <c r="M22" i="2"/>
  <c r="F17" i="2"/>
  <c r="C17" i="2"/>
  <c r="C25" i="2" s="1"/>
  <c r="F18" i="2"/>
  <c r="M18" i="2" s="1"/>
  <c r="F33" i="2"/>
  <c r="B40" i="2"/>
  <c r="F40" i="2" s="1"/>
  <c r="M40" i="2" s="1"/>
  <c r="G17" i="2"/>
  <c r="B25" i="2"/>
  <c r="L33" i="2"/>
  <c r="F20" i="2"/>
  <c r="M20" i="2" s="1"/>
  <c r="M33" i="2" l="1"/>
  <c r="F25" i="2"/>
  <c r="M25" i="2" s="1"/>
  <c r="G25" i="2"/>
  <c r="L25" i="2" s="1"/>
  <c r="L17" i="2"/>
  <c r="M17" i="2" s="1"/>
  <c r="O47" i="1" l="1"/>
  <c r="N47" i="1"/>
  <c r="O45" i="1"/>
  <c r="N45" i="1"/>
  <c r="N43" i="1"/>
  <c r="N42" i="1"/>
  <c r="O41" i="1"/>
  <c r="O39" i="1" s="1"/>
  <c r="N41" i="1"/>
  <c r="N40" i="1"/>
  <c r="N39" i="1" s="1"/>
  <c r="M39" i="1"/>
  <c r="L39" i="1"/>
  <c r="K39" i="1"/>
  <c r="J39" i="1"/>
  <c r="I39" i="1"/>
  <c r="G39" i="1"/>
  <c r="E39" i="1"/>
  <c r="E44" i="1" s="1"/>
  <c r="E46" i="1" s="1"/>
  <c r="E48" i="1" s="1"/>
  <c r="D39" i="1"/>
  <c r="D44" i="1" s="1"/>
  <c r="D46" i="1" s="1"/>
  <c r="D48" i="1" s="1"/>
  <c r="C39" i="1"/>
  <c r="B39" i="1"/>
  <c r="N38" i="1"/>
  <c r="N37" i="1"/>
  <c r="N36" i="1"/>
  <c r="N35" i="1"/>
  <c r="N34" i="1"/>
  <c r="N33" i="1"/>
  <c r="N32" i="1"/>
  <c r="N29" i="1" s="1"/>
  <c r="N31" i="1"/>
  <c r="N30" i="1"/>
  <c r="O29" i="1"/>
  <c r="M29" i="1"/>
  <c r="L29" i="1"/>
  <c r="K29" i="1"/>
  <c r="K17" i="1" s="1"/>
  <c r="K44" i="1" s="1"/>
  <c r="K46" i="1" s="1"/>
  <c r="K48" i="1" s="1"/>
  <c r="J29" i="1"/>
  <c r="I29" i="1"/>
  <c r="H29" i="1"/>
  <c r="H17" i="1" s="1"/>
  <c r="H44" i="1" s="1"/>
  <c r="H46" i="1" s="1"/>
  <c r="H48" i="1" s="1"/>
  <c r="G29" i="1"/>
  <c r="F29" i="1"/>
  <c r="E29" i="1"/>
  <c r="D29" i="1"/>
  <c r="C29" i="1"/>
  <c r="B29" i="1"/>
  <c r="N28" i="1"/>
  <c r="N27" i="1"/>
  <c r="N26" i="1"/>
  <c r="O25" i="1"/>
  <c r="N25" i="1"/>
  <c r="M25" i="1"/>
  <c r="L25" i="1"/>
  <c r="L17" i="1" s="1"/>
  <c r="L44" i="1" s="1"/>
  <c r="L46" i="1" s="1"/>
  <c r="L48" i="1" s="1"/>
  <c r="K25" i="1"/>
  <c r="J25" i="1"/>
  <c r="I25" i="1"/>
  <c r="I17" i="1" s="1"/>
  <c r="I44" i="1" s="1"/>
  <c r="I46" i="1" s="1"/>
  <c r="I48" i="1" s="1"/>
  <c r="H25" i="1"/>
  <c r="G25" i="1"/>
  <c r="F25" i="1"/>
  <c r="E25" i="1"/>
  <c r="D25" i="1"/>
  <c r="C25" i="1"/>
  <c r="B25" i="1"/>
  <c r="N24" i="1"/>
  <c r="N23" i="1"/>
  <c r="N22" i="1"/>
  <c r="N21" i="1"/>
  <c r="N20" i="1"/>
  <c r="N19" i="1"/>
  <c r="O18" i="1"/>
  <c r="O17" i="1" s="1"/>
  <c r="N18" i="1"/>
  <c r="M18" i="1"/>
  <c r="M17" i="1" s="1"/>
  <c r="M44" i="1" s="1"/>
  <c r="M46" i="1" s="1"/>
  <c r="M48" i="1" s="1"/>
  <c r="L18" i="1"/>
  <c r="K18" i="1"/>
  <c r="J18" i="1"/>
  <c r="J17" i="1" s="1"/>
  <c r="J44" i="1" s="1"/>
  <c r="J46" i="1" s="1"/>
  <c r="J48" i="1" s="1"/>
  <c r="I18" i="1"/>
  <c r="H18" i="1"/>
  <c r="G18" i="1"/>
  <c r="G17" i="1" s="1"/>
  <c r="G44" i="1" s="1"/>
  <c r="G46" i="1" s="1"/>
  <c r="G48" i="1" s="1"/>
  <c r="F18" i="1"/>
  <c r="F17" i="1" s="1"/>
  <c r="F44" i="1" s="1"/>
  <c r="F46" i="1" s="1"/>
  <c r="F48" i="1" s="1"/>
  <c r="E18" i="1"/>
  <c r="D18" i="1"/>
  <c r="C18" i="1"/>
  <c r="C17" i="1" s="1"/>
  <c r="C44" i="1" s="1"/>
  <c r="C46" i="1" s="1"/>
  <c r="B18" i="1"/>
  <c r="B17" i="1" s="1"/>
  <c r="B44" i="1" s="1"/>
  <c r="B46" i="1" s="1"/>
  <c r="B48" i="1" s="1"/>
  <c r="E17" i="1"/>
  <c r="D17" i="1"/>
  <c r="N46" i="1" l="1"/>
  <c r="C48" i="1"/>
  <c r="N48" i="1" s="1"/>
  <c r="N17" i="1"/>
  <c r="N44" i="1" s="1"/>
  <c r="O44" i="1"/>
  <c r="O46" i="1" s="1"/>
  <c r="O48" i="1" s="1"/>
</calcChain>
</file>

<file path=xl/sharedStrings.xml><?xml version="1.0" encoding="utf-8"?>
<sst xmlns="http://schemas.openxmlformats.org/spreadsheetml/2006/main" count="654" uniqueCount="387">
  <si>
    <t>DEPARTAMENTO DE ÁGUAS E ESGOTOS DE VALINHOS</t>
  </si>
  <si>
    <t>Autarquia Municipal</t>
  </si>
  <si>
    <t>RELATÓRIO RESUMIDO DE EXECUÇÃO ORÇAMENTÁRIA</t>
  </si>
  <si>
    <t>RECEITA CORRENTE LÍQUIDA</t>
  </si>
  <si>
    <t>ORÇAMENTOS FISCAL E DA SEGURIDADE SOCIAL</t>
  </si>
  <si>
    <t>5º BIMESTRE/2021</t>
  </si>
  <si>
    <t>RREO-Anexo 03/Tabela 3.2 - Demonstrativo da Receita Corrente Líquida - Municípios</t>
  </si>
  <si>
    <t>TOTAL</t>
  </si>
  <si>
    <t>PREVISÃO</t>
  </si>
  <si>
    <t>Especificação</t>
  </si>
  <si>
    <t>NOVEMBRO/20</t>
  </si>
  <si>
    <t>DEZEMBRO/20</t>
  </si>
  <si>
    <t>JANEIRO/21</t>
  </si>
  <si>
    <t>FEVEREIRO/21</t>
  </si>
  <si>
    <t>MARÇO/21</t>
  </si>
  <si>
    <t>ABRIL/21</t>
  </si>
  <si>
    <t>MAIO/21</t>
  </si>
  <si>
    <t>JUNHO/21</t>
  </si>
  <si>
    <t>JULHO/21</t>
  </si>
  <si>
    <t>AGOSTO/21</t>
  </si>
  <si>
    <t>SETEMBRO/21</t>
  </si>
  <si>
    <t>OUTUBRO/21</t>
  </si>
  <si>
    <t>(ÚLTIMOS 12 MESES)</t>
  </si>
  <si>
    <t>ATUALIZADA 2021</t>
  </si>
  <si>
    <t>-</t>
  </si>
  <si>
    <t xml:space="preserve">RECEITAS CORRENTES (I)                                                                              </t>
  </si>
  <si>
    <t xml:space="preserve">    Impostos, Taxas e Contribuições de Melhoria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</si>
  <si>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</si>
  <si>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</si>
  <si>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</si>
  <si>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</si>
  <si>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</si>
  <si>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Contribuições                                                                        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</si>
  <si>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</si>
  <si>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</si>
  <si>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</si>
  <si>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</si>
  <si>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</si>
  <si>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</si>
  <si>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</si>
  <si>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</si>
  <si>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</si>
  <si>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</si>
  <si>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</si>
  <si>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</si>
  <si>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</si>
  <si>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</si>
  <si>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</si>
  <si>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</si>
  <si>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</si>
  <si>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</si>
  <si>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</si>
  <si>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</si>
  <si>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</si>
  <si>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</si>
  <si>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</si>
  <si>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</si>
  <si>
    <t>RENATO CARDOSO</t>
  </si>
  <si>
    <t>JOEL MARCELO SABALLO</t>
  </si>
  <si>
    <t>Divisão de Contabilidade e Orçamento</t>
  </si>
  <si>
    <t>Departamento Financeiro</t>
  </si>
  <si>
    <t>Diretor</t>
  </si>
  <si>
    <t>CRC1SP192311/O-9</t>
  </si>
  <si>
    <t>CHRISTIAN MOLL</t>
  </si>
  <si>
    <t>IVAIR NUNES PEREIRA</t>
  </si>
  <si>
    <t>Agente de Controle Interno</t>
  </si>
  <si>
    <t>Presidente do D.A.E.V.</t>
  </si>
  <si>
    <t>DEMONSTRATIVO DOS RESTOS A PAGAR POR PODER E ÓRGÃO</t>
  </si>
  <si>
    <t>RREO-Anexo 07 - Tabela 7.0 - Demonstrativo dos Restos à Pagar por Poder e Órgão</t>
  </si>
  <si>
    <t>RESTOS A PAGAR PROCESSADOS</t>
  </si>
  <si>
    <t>RESTOS A PAGAR NÃO PROCESSADOS</t>
  </si>
  <si>
    <t>Poder / Órgão</t>
  </si>
  <si>
    <t>Em exercícios</t>
  </si>
  <si>
    <t>Em 31 de Dez</t>
  </si>
  <si>
    <t xml:space="preserve">Saldo </t>
  </si>
  <si>
    <t>Anteriores (a)</t>
  </si>
  <si>
    <t>2020 (b)</t>
  </si>
  <si>
    <t>Pagos (c)</t>
  </si>
  <si>
    <t>Cancelados (d)</t>
  </si>
  <si>
    <t>e=(a+b)-(c+d)</t>
  </si>
  <si>
    <t>Anteriores (f)</t>
  </si>
  <si>
    <t>2020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</si>
  <si>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</si>
  <si>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</si>
  <si>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</si>
  <si>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</si>
  <si>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</si>
  <si>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</si>
  <si>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</si>
  <si>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</si>
  <si>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</si>
  <si>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</si>
  <si>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</si>
  <si>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</si>
  <si>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</si>
  <si>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</si>
  <si>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</si>
  <si>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RELATÓRIO RESUMIDO DA EXECUÇÃO ORÇAMENTÁRIA</t>
  </si>
  <si>
    <t>DEMONSTRATIVO DO RESULTADO PRIMÁRIO E NOMINAL</t>
  </si>
  <si>
    <t>RREO-Anexo 06 - Tabela 6.3 - Demonstrativo dos Resultados Primário e Nominal</t>
  </si>
  <si>
    <t>Receita Orçamentária</t>
  </si>
  <si>
    <t>Cálculo Acima da Linha - Receitas Primárias</t>
  </si>
  <si>
    <t>Até o Bimestre /2021</t>
  </si>
  <si>
    <t>PREVISÃO ATUALIZADA</t>
  </si>
  <si>
    <t>RECEITAS REALIZADAS (a)</t>
  </si>
  <si>
    <t xml:space="preserve">RECEITAS CORRENTES (I)                                                                    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</si>
  <si>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</si>
  <si>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</si>
  <si>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</si>
  <si>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</si>
  <si>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Outros Impostos, Taxas e Contribuições de Melhoria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</si>
  <si>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</si>
  <si>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</si>
  <si>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</si>
  <si>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</si>
  <si>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</si>
  <si>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</si>
  <si>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</si>
  <si>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</si>
  <si>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</si>
  <si>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</si>
  <si>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</si>
  <si>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</si>
  <si>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</si>
  <si>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</si>
  <si>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</si>
  <si>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</si>
  <si>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</si>
  <si>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</si>
  <si>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</si>
  <si>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</si>
  <si>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</si>
  <si>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Transferências de Capital                                                                       </t>
  </si>
  <si>
    <t xml:space="preserve">        Convênios</t>
  </si>
  <si>
    <t xml:space="preserve">        Outras Transferências de Capital                                                            </t>
  </si>
  <si>
    <t xml:space="preserve">    Outras Receitas de Capital </t>
  </si>
  <si>
    <t xml:space="preserve">      Outras Receitas de Capital Não Primárias (X) </t>
  </si>
  <si>
    <t xml:space="preserve">      Outras Receitas de Capital Primárias </t>
  </si>
  <si>
    <t xml:space="preserve">RECEITAS PRIMÁRIAS DE CAPITAL (XI) = (V-VI -VII-VIII-IX-X)                                                  </t>
  </si>
  <si>
    <t>RECEITA PRIMÁRIA TOTAL (XII) = (IV + XI)</t>
  </si>
  <si>
    <t>Despesa Orçamentária Até o Bimestre / 2021</t>
  </si>
  <si>
    <t>Cálculo Acima da Linha - Despesas Primárias</t>
  </si>
  <si>
    <t>RESTOS A PAGAR</t>
  </si>
  <si>
    <t>DOTAÇÃO</t>
  </si>
  <si>
    <t>DESPESAS</t>
  </si>
  <si>
    <t xml:space="preserve">DEPESAS </t>
  </si>
  <si>
    <t>PROCESSADOS PAGOS</t>
  </si>
  <si>
    <t>LIQUIDADOS</t>
  </si>
  <si>
    <t>PAGOS</t>
  </si>
  <si>
    <t>ATUALIZADA</t>
  </si>
  <si>
    <t>EMPENHADAS</t>
  </si>
  <si>
    <t>LIQUIDADAS</t>
  </si>
  <si>
    <t>PAGAS (a)</t>
  </si>
  <si>
    <t>(b)</t>
  </si>
  <si>
    <t>(c)</t>
  </si>
  <si>
    <t xml:space="preserve">DESPESAS CORRENTES (XIII)                                                                           </t>
  </si>
  <si>
    <t xml:space="preserve">    Pessoal e Encargos Socias                                                                       </t>
  </si>
  <si>
    <t xml:space="preserve">    Juros e Encargos da Dívida (XIV)                                                                 </t>
  </si>
  <si>
    <t xml:space="preserve">    Outras Despesas Correntes      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</si>
  <si>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</si>
  <si>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</si>
  <si>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</si>
  <si>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</si>
  <si>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</si>
  <si>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</si>
  <si>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</si>
  <si>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    Demais Inversões Financeiras                                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</si>
  <si>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</si>
  <si>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</si>
  <si>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</si>
  <si>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</si>
  <si>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- Acima da Linha (XXIV)=(XIIa-(XXIIIa+XXIIIb+XXIIIc))</t>
  </si>
  <si>
    <t>VALOR CORRENTE</t>
  </si>
  <si>
    <t>Meta Fiscal para o Resultado Primário</t>
  </si>
  <si>
    <t xml:space="preserve">   Meta fixada no Anexo de Metas Fiscais da LDO para o exercício de referência</t>
  </si>
  <si>
    <t>Até o Bimestre 2021</t>
  </si>
  <si>
    <t>Juros Nominais</t>
  </si>
  <si>
    <t xml:space="preserve">VALOR </t>
  </si>
  <si>
    <t xml:space="preserve">  Juros, Encargos e Variações Monetárias Ativos (XXV) </t>
  </si>
  <si>
    <t xml:space="preserve">  Juros, Encargos e Variações Monetárias Passivos (XXVI) </t>
  </si>
  <si>
    <t>Até o Bimestre / 2021</t>
  </si>
  <si>
    <t>Resultado Nominal - Acima da Linha</t>
  </si>
  <si>
    <t>VALOR</t>
  </si>
  <si>
    <t>RESULTADO NOMINAL - ACIMA DA LINHA (XXVII) = XXIV + (XXV - XXVI)</t>
  </si>
  <si>
    <t>Meta Fiscal para o Resultado Nominal</t>
  </si>
  <si>
    <t>Saldo</t>
  </si>
  <si>
    <t>Cálculo Abaixo da linha - Resultado Nominal</t>
  </si>
  <si>
    <t>Em 31/12/2020</t>
  </si>
  <si>
    <t>Até o bimestre</t>
  </si>
  <si>
    <t>(a)</t>
  </si>
  <si>
    <t>DÍVIDA CONSOLIDADA (XXVIII)</t>
  </si>
  <si>
    <t xml:space="preserve">DEDUÇÕES (XXIX)                                                                             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</si>
  <si>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</si>
  <si>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</si>
  <si>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</si>
  <si>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    Demais Haveres Financeiros</t>
  </si>
  <si>
    <t>DÍVIDA CONSOLIDADA LÍQUIDA (XXXI) = (XXVIII - XXIX)</t>
  </si>
  <si>
    <t>Até o Bimestre</t>
  </si>
  <si>
    <t>Resultado Nominal - Abaixo da Linha</t>
  </si>
  <si>
    <t>RESULTADO NOMINAL - ABAIXO DA LINHA (XXII) = XXIV + (XXXIa - XXXIb)</t>
  </si>
  <si>
    <t>Ajuste Metodológico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</si>
  <si>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</si>
  <si>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</si>
  <si>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</si>
  <si>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</si>
  <si>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</si>
  <si>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</si>
  <si>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</si>
  <si>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 xml:space="preserve">RESULTADO NOMINAL AJUSTADO - Abaixo da Linha (XXXIX) = (XXXII - XXXIII - IX + XXXIV + XXXV - XXXVI + XXXVII + XXXVIII) 
  </t>
  </si>
  <si>
    <t>SALDO</t>
  </si>
  <si>
    <t>RESULTADO PRIMÁRIO - ABAIXO DA LINHA</t>
  </si>
  <si>
    <t>ATÉ O BIMESTRE / 2021</t>
  </si>
  <si>
    <t>Resultado Primário - Abaixo da Linha</t>
  </si>
  <si>
    <t xml:space="preserve">RESULTADO PRIMÁRIO - Abaixo da Linha (XL) = XXXIX - (XXV - XXVI) </t>
  </si>
  <si>
    <t>Informações Adicionais</t>
  </si>
  <si>
    <t>PREVISÃO ORÇAMENTÁRIA</t>
  </si>
  <si>
    <t>SALDO DE EXERCÍCIOS ANTERIORES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</si>
  <si>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</si>
  <si>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</si>
  <si>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</si>
  <si>
    <t>RELATÓRIO RESUMIDO DA EXECUÇÃO ORÇAMENTÁRIA - RREO</t>
  </si>
  <si>
    <t>BALANÇO ORÇAMENTÁRIO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</si>
  <si>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</si>
  <si>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</si>
  <si>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</si>
  <si>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RECEITAS REALIZADAS</t>
  </si>
  <si>
    <t>INICIAL</t>
  </si>
  <si>
    <t>No Bimestre</t>
  </si>
  <si>
    <t>%</t>
  </si>
  <si>
    <t>(b/a)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</si>
  <si>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</si>
  <si>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</si>
  <si>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</si>
  <si>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</si>
  <si>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</si>
  <si>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</si>
  <si>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</si>
  <si>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</si>
  <si>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</si>
  <si>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</si>
  <si>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</si>
  <si>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</si>
  <si>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</si>
  <si>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</si>
  <si>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</si>
  <si>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</si>
  <si>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</si>
  <si>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</si>
  <si>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</si>
  <si>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</si>
  <si>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</si>
  <si>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</si>
  <si>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</si>
  <si>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</si>
  <si>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</si>
  <si>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</si>
  <si>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</si>
  <si>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</si>
  <si>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</si>
  <si>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</si>
  <si>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</si>
  <si>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</si>
  <si>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</si>
  <si>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</si>
  <si>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</si>
  <si>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</si>
  <si>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</si>
  <si>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</si>
  <si>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</si>
  <si>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</si>
  <si>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</si>
  <si>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</si>
  <si>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</si>
  <si>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</si>
  <si>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</si>
  <si>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</si>
  <si>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</si>
  <si>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</si>
  <si>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4º BIMESTRE/2021</t>
  </si>
  <si>
    <t>RREO-Anexo 01/Tabela 1.0 - Balanço Orçamentário</t>
  </si>
  <si>
    <t>Estágios da Despesa Orçamentária</t>
  </si>
  <si>
    <t>DESPESAS EMPENHADAS</t>
  </si>
  <si>
    <t>DESPESAS LIQUIDADAS</t>
  </si>
  <si>
    <t>INSCRITAS EM</t>
  </si>
  <si>
    <t xml:space="preserve">Despesas Orçamentárias              </t>
  </si>
  <si>
    <t>PAGAS ATÉ</t>
  </si>
  <si>
    <t>O BIMESTRE</t>
  </si>
  <si>
    <t>NÃO PROCESSADOS</t>
  </si>
  <si>
    <t>(d)</t>
  </si>
  <si>
    <t>(e)</t>
  </si>
  <si>
    <t>(f)</t>
  </si>
  <si>
    <t>(g)=(e-f)</t>
  </si>
  <si>
    <t>(h)</t>
  </si>
  <si>
    <t>(i)=(e-h)</t>
  </si>
  <si>
    <t>(j)</t>
  </si>
  <si>
    <t>(k)</t>
  </si>
  <si>
    <r>
      <t xml:space="preserve">DESPESAS  </t>
    </r>
    <r>
      <rPr>
        <b/>
        <sz val="6"/>
        <color indexed="8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</si>
  <si>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</si>
  <si>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</si>
  <si>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</si>
  <si>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DESPESAS DE CAPITAL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</si>
  <si>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</si>
  <si>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</si>
  <si>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</si>
  <si>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</si>
  <si>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</si>
  <si>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</si>
  <si>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</si>
  <si>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</si>
  <si>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</si>
  <si>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</si>
  <si>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</si>
  <si>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</si>
  <si>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</si>
  <si>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</si>
  <si>
    <t>Fonte: SMARapd Informática Ltda</t>
  </si>
  <si>
    <t>DEMONSTRATIVO DAS DESPESAS POR FUNÇÃO E SUBFUNÇÃO</t>
  </si>
  <si>
    <t>RREO-Anexo 02 - Tabela 2.0 - Demonstrativo da Execução das Despesas por Função/Subfunção - Total das Despesas Exceto Intra-Orçamentárias</t>
  </si>
  <si>
    <t>EXECUÇÃO DA DESPESA</t>
  </si>
  <si>
    <t>Função / Subfunção</t>
  </si>
  <si>
    <t>(b/total b)</t>
  </si>
  <si>
    <t>(c)=(a-b)</t>
  </si>
  <si>
    <t>(d/total d)</t>
  </si>
  <si>
    <t>(e)=(a-d)</t>
  </si>
  <si>
    <t xml:space="preserve">DESPESAS (EXCETO INTRA-ORÇAMENTÁRIAS) ( I )            </t>
  </si>
  <si>
    <t xml:space="preserve">1- LEGISLATIVA                                         </t>
  </si>
  <si>
    <t xml:space="preserve">       31-Ação Legislativa                                </t>
  </si>
  <si>
    <t xml:space="preserve">4- ADMINISTRAÇÃO       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</si>
  <si>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</si>
  <si>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</si>
  <si>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</si>
  <si>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6- SEGURANÇA PÚBLICA                                   </t>
  </si>
  <si>
    <t xml:space="preserve">       181-Policiamento                                    </t>
  </si>
  <si>
    <t xml:space="preserve">       182-Defesa Civil</t>
  </si>
  <si>
    <t xml:space="preserve">8- ASSISTÊNCIA SOCIAL                                  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</si>
  <si>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</si>
  <si>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</si>
  <si>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</si>
  <si>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</si>
  <si>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</si>
  <si>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9- PREVIDÊNCIA SOCIAL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</si>
  <si>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</si>
  <si>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</si>
  <si>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10-SAÚDE                          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</si>
  <si>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</si>
  <si>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</si>
  <si>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</si>
  <si>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</si>
  <si>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</si>
  <si>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</si>
  <si>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       Demais Subfunções</t>
  </si>
  <si>
    <t xml:space="preserve">11-TRABALHO                                            </t>
  </si>
  <si>
    <t xml:space="preserve">       331-Proteção e Benefícios ao Trabalhador            </t>
  </si>
  <si>
    <t xml:space="preserve">12-EDUCAÇÃO                                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</si>
  <si>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</si>
  <si>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</si>
  <si>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</si>
  <si>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</si>
  <si>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</si>
  <si>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</si>
  <si>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13-CULTURA                                             </t>
  </si>
  <si>
    <t xml:space="preserve">       392-Difusão Cultural                                </t>
  </si>
  <si>
    <t xml:space="preserve">15-URBANISMO           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</si>
  <si>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</si>
  <si>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</si>
  <si>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16-HABITAÇÃO                                           </t>
  </si>
  <si>
    <t xml:space="preserve">       482-Habitação Urbana                                </t>
  </si>
  <si>
    <t xml:space="preserve">17-SANEAMENTO          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</si>
  <si>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</si>
  <si>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</si>
  <si>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18-GESTÃO AMBIENTAL                                    </t>
  </si>
  <si>
    <t xml:space="preserve">       541-Preservação e Conservação Ambiental             </t>
  </si>
  <si>
    <t xml:space="preserve">       542-Controle Ambiental             </t>
  </si>
  <si>
    <t>20-AGRICULTURA</t>
  </si>
  <si>
    <t xml:space="preserve">       605-Abastecimento</t>
  </si>
  <si>
    <t xml:space="preserve">23-COMÉRCIO E SERVIÇOS                                 </t>
  </si>
  <si>
    <t xml:space="preserve">       695-Turismo                                         </t>
  </si>
  <si>
    <t xml:space="preserve">26-TRANSPORTE                                          </t>
  </si>
  <si>
    <t xml:space="preserve">       782-Transporte Rodoviário                           </t>
  </si>
  <si>
    <t xml:space="preserve">27-DESPORTO E LAZER                                    </t>
  </si>
  <si>
    <t xml:space="preserve">       812-Desporto Comunitário                            </t>
  </si>
  <si>
    <t xml:space="preserve">28-ENCARGOS ESPECIAIS                                  </t>
  </si>
  <si>
    <t xml:space="preserve">       841-Refinanciamento da Dívida Interna               </t>
  </si>
  <si>
    <t xml:space="preserve">       846-Outros Encargos Especiais                       </t>
  </si>
  <si>
    <t xml:space="preserve">99-RESERVA DE CONTINGÊNCIA                             </t>
  </si>
  <si>
    <t xml:space="preserve">DESPESAS (INTRA-ORÇAMENTÁRIAS) ( II )                  </t>
  </si>
  <si>
    <t xml:space="preserve">TOTAL ( III ) =  (I + II)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</si>
</sst>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,000,00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Garamond"/>
      <family val="1"/>
    </font>
    <font>
      <b/>
      <sz val="11"/>
      <name val="Bookman Old Style"/>
      <family val="1"/>
    </font>
    <font>
      <b/>
      <i/>
      <sz val="12"/>
      <name val="Bookman Old Style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9"/>
      <color indexed="8"/>
      <name val="Arial"/>
      <family val="2"/>
    </font>
    <font>
      <b/>
      <sz val="12"/>
      <color theme="1"/>
      <name val="Garamond"/>
      <family val="1"/>
    </font>
    <font>
      <b/>
      <sz val="6"/>
      <color indexed="8"/>
      <name val="Arial"/>
      <family val="2"/>
    </font>
    <font>
      <b/>
      <sz val="14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51">
    <xf numFmtId="0" fontId="0" fillId="0" borderId="0" xfId="0"/>
    <xf numFmtId="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 applyProtection="1">
      <alignment horizontal="center" vertical="top"/>
      <protection locked="0"/>
    </xf>
    <xf numFmtId="0" fontId="5" fillId="2" borderId="0" xfId="0" applyFont="1" applyFill="1"/>
    <xf numFmtId="0" fontId="5" fillId="0" borderId="0" xfId="0" applyFont="1"/>
    <xf numFmtId="4" fontId="5" fillId="0" borderId="0" xfId="0" applyNumberFormat="1" applyFont="1"/>
    <xf numFmtId="0" fontId="6" fillId="2" borderId="0" xfId="0" applyFont="1" applyFill="1" applyAlignment="1" applyProtection="1">
      <alignment horizontal="center" vertical="top"/>
      <protection locked="0"/>
    </xf>
    <xf numFmtId="0" fontId="5" fillId="2" borderId="0" xfId="0" applyFont="1" applyFill="1" applyAlignment="1" applyProtection="1">
      <alignment horizontal="center" vertical="top"/>
      <protection locked="0"/>
    </xf>
    <xf numFmtId="0" fontId="7" fillId="2" borderId="0" xfId="0" applyFont="1" applyFill="1" applyAlignment="1" applyProtection="1">
      <alignment horizontal="left" vertical="top"/>
      <protection locked="0"/>
    </xf>
    <xf numFmtId="0" fontId="8" fillId="2" borderId="0" xfId="0" applyFont="1" applyFill="1" applyAlignment="1" applyProtection="1">
      <alignment horizontal="right" vertical="top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2" borderId="4" xfId="0" applyFill="1" applyBorder="1"/>
    <xf numFmtId="0" fontId="9" fillId="2" borderId="5" xfId="0" applyFont="1" applyFill="1" applyBorder="1" applyAlignment="1" applyProtection="1">
      <alignment horizontal="center" vertical="top"/>
      <protection locked="0"/>
    </xf>
    <xf numFmtId="0" fontId="9" fillId="2" borderId="6" xfId="0" applyFont="1" applyFill="1" applyBorder="1" applyAlignment="1" applyProtection="1">
      <alignment horizontal="center" vertical="top"/>
      <protection locked="0"/>
    </xf>
    <xf numFmtId="0" fontId="9" fillId="2" borderId="7" xfId="0" applyFont="1" applyFill="1" applyBorder="1" applyAlignment="1" applyProtection="1">
      <alignment horizontal="center" vertical="top"/>
      <protection locked="0"/>
    </xf>
    <xf numFmtId="0" fontId="9" fillId="2" borderId="4" xfId="0" applyFont="1" applyFill="1" applyBorder="1" applyAlignment="1" applyProtection="1">
      <alignment horizontal="center" vertical="top"/>
      <protection locked="0"/>
    </xf>
    <xf numFmtId="0" fontId="9" fillId="2" borderId="8" xfId="0" applyFont="1" applyFill="1" applyBorder="1" applyAlignment="1" applyProtection="1">
      <alignment horizontal="center" vertical="top"/>
      <protection locked="0"/>
    </xf>
    <xf numFmtId="0" fontId="10" fillId="0" borderId="0" xfId="0" applyFont="1"/>
    <xf numFmtId="4" fontId="10" fillId="0" borderId="0" xfId="0" applyNumberFormat="1" applyFont="1"/>
    <xf numFmtId="0" fontId="9" fillId="2" borderId="9" xfId="0" applyFont="1" applyFill="1" applyBorder="1" applyAlignment="1">
      <alignment horizontal="center"/>
    </xf>
    <xf numFmtId="17" fontId="9" fillId="2" borderId="9" xfId="0" quotePrefix="1" applyNumberFormat="1" applyFont="1" applyFill="1" applyBorder="1" applyAlignment="1" applyProtection="1">
      <alignment horizontal="center" vertical="top"/>
      <protection locked="0"/>
    </xf>
    <xf numFmtId="17" fontId="9" fillId="2" borderId="10" xfId="0" quotePrefix="1" applyNumberFormat="1" applyFont="1" applyFill="1" applyBorder="1" applyAlignment="1" applyProtection="1">
      <alignment horizontal="center" vertical="top"/>
      <protection locked="0"/>
    </xf>
    <xf numFmtId="0" fontId="9" fillId="2" borderId="9" xfId="0" applyFont="1" applyFill="1" applyBorder="1" applyAlignment="1" applyProtection="1">
      <alignment horizontal="center" vertical="top"/>
      <protection locked="0"/>
    </xf>
    <xf numFmtId="0" fontId="11" fillId="2" borderId="4" xfId="0" applyFont="1" applyFill="1" applyBorder="1" applyAlignment="1">
      <alignment horizontal="left"/>
    </xf>
    <xf numFmtId="17" fontId="11" fillId="2" borderId="8" xfId="0" applyNumberFormat="1" applyFont="1" applyFill="1" applyBorder="1" applyAlignment="1" applyProtection="1">
      <alignment horizontal="center" vertical="top"/>
      <protection locked="0"/>
    </xf>
    <xf numFmtId="17" fontId="11" fillId="2" borderId="4" xfId="0" applyNumberFormat="1" applyFont="1" applyFill="1" applyBorder="1" applyAlignment="1" applyProtection="1">
      <alignment horizontal="center" vertical="top"/>
      <protection locked="0"/>
    </xf>
    <xf numFmtId="0" fontId="12" fillId="0" borderId="0" xfId="0" applyFont="1"/>
    <xf numFmtId="4" fontId="12" fillId="0" borderId="0" xfId="0" applyNumberFormat="1" applyFont="1"/>
    <xf numFmtId="0" fontId="7" fillId="2" borderId="4" xfId="0" applyFont="1" applyFill="1" applyBorder="1" applyAlignment="1" applyProtection="1">
      <alignment horizontal="left" vertical="top"/>
      <protection locked="0"/>
    </xf>
    <xf numFmtId="4" fontId="13" fillId="2" borderId="4" xfId="0" applyNumberFormat="1" applyFont="1" applyFill="1" applyBorder="1" applyAlignment="1" applyProtection="1">
      <alignment horizontal="right" vertical="top"/>
      <protection locked="0"/>
    </xf>
    <xf numFmtId="4" fontId="11" fillId="2" borderId="4" xfId="0" applyNumberFormat="1" applyFont="1" applyFill="1" applyBorder="1" applyAlignment="1" applyProtection="1">
      <alignment horizontal="right" vertical="top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4" fontId="14" fillId="2" borderId="4" xfId="0" applyNumberFormat="1" applyFont="1" applyFill="1" applyBorder="1" applyAlignment="1" applyProtection="1">
      <alignment horizontal="right" vertical="top"/>
      <protection locked="0"/>
    </xf>
    <xf numFmtId="4" fontId="9" fillId="2" borderId="4" xfId="0" applyNumberFormat="1" applyFont="1" applyFill="1" applyBorder="1" applyAlignment="1" applyProtection="1">
      <alignment horizontal="right" vertical="top"/>
      <protection locked="0"/>
    </xf>
    <xf numFmtId="4" fontId="15" fillId="2" borderId="11" xfId="0" applyNumberFormat="1" applyFont="1" applyFill="1" applyBorder="1" applyAlignment="1" applyProtection="1">
      <alignment horizontal="right" vertical="top"/>
      <protection locked="0"/>
    </xf>
    <xf numFmtId="4" fontId="16" fillId="2" borderId="11" xfId="0" applyNumberFormat="1" applyFont="1" applyFill="1" applyBorder="1" applyAlignment="1" applyProtection="1">
      <alignment horizontal="right" vertical="top"/>
      <protection locked="0"/>
    </xf>
    <xf numFmtId="4" fontId="14" fillId="2" borderId="9" xfId="0" applyNumberFormat="1" applyFont="1" applyFill="1" applyBorder="1" applyAlignment="1" applyProtection="1">
      <alignment horizontal="right" vertical="top"/>
      <protection locked="0"/>
    </xf>
    <xf numFmtId="0" fontId="7" fillId="2" borderId="11" xfId="0" applyFont="1" applyFill="1" applyBorder="1" applyAlignment="1" applyProtection="1">
      <alignment horizontal="left" vertical="top"/>
      <protection locked="0"/>
    </xf>
    <xf numFmtId="4" fontId="13" fillId="2" borderId="11" xfId="0" applyNumberFormat="1" applyFont="1" applyFill="1" applyBorder="1" applyAlignment="1" applyProtection="1">
      <alignment horizontal="right" vertical="top"/>
      <protection locked="0"/>
    </xf>
    <xf numFmtId="4" fontId="11" fillId="2" borderId="11" xfId="0" applyNumberFormat="1" applyFont="1" applyFill="1" applyBorder="1" applyAlignment="1" applyProtection="1">
      <alignment horizontal="right" vertical="top"/>
      <protection locked="0"/>
    </xf>
    <xf numFmtId="0" fontId="8" fillId="2" borderId="11" xfId="0" applyFont="1" applyFill="1" applyBorder="1" applyAlignment="1">
      <alignment vertical="center" wrapText="1"/>
    </xf>
    <xf numFmtId="4" fontId="14" fillId="2" borderId="11" xfId="0" applyNumberFormat="1" applyFont="1" applyFill="1" applyBorder="1" applyAlignment="1" applyProtection="1">
      <alignment horizontal="right" vertical="top"/>
      <protection locked="0"/>
    </xf>
    <xf numFmtId="4" fontId="9" fillId="2" borderId="11" xfId="0" applyNumberFormat="1" applyFont="1" applyFill="1" applyBorder="1" applyAlignment="1" applyProtection="1">
      <alignment horizontal="right" vertical="top"/>
      <protection locked="0"/>
    </xf>
    <xf numFmtId="0" fontId="7" fillId="2" borderId="11" xfId="0" applyFont="1" applyFill="1" applyBorder="1" applyAlignment="1">
      <alignment vertical="center" wrapText="1"/>
    </xf>
    <xf numFmtId="0" fontId="8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horizontal="center" vertical="center"/>
      <protection locked="0"/>
    </xf>
    <xf numFmtId="4" fontId="11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13" fillId="2" borderId="12" xfId="0" applyFont="1" applyFill="1" applyBorder="1" applyAlignment="1" applyProtection="1">
      <alignment horizontal="center" vertical="top"/>
      <protection locked="0"/>
    </xf>
    <xf numFmtId="0" fontId="13" fillId="2" borderId="2" xfId="0" applyFont="1" applyFill="1" applyBorder="1" applyAlignment="1" applyProtection="1">
      <alignment horizontal="center" vertical="top"/>
      <protection locked="0"/>
    </xf>
    <xf numFmtId="0" fontId="13" fillId="2" borderId="3" xfId="0" applyFont="1" applyFill="1" applyBorder="1" applyAlignment="1" applyProtection="1">
      <alignment horizontal="center" vertical="top"/>
      <protection locked="0"/>
    </xf>
    <xf numFmtId="0" fontId="0" fillId="0" borderId="8" xfId="0" applyBorder="1"/>
    <xf numFmtId="0" fontId="13" fillId="2" borderId="4" xfId="0" applyFont="1" applyFill="1" applyBorder="1" applyAlignment="1" applyProtection="1">
      <alignment horizontal="center" vertical="top"/>
      <protection locked="0"/>
    </xf>
    <xf numFmtId="0" fontId="13" fillId="2" borderId="13" xfId="0" applyFont="1" applyFill="1" applyBorder="1" applyAlignment="1" applyProtection="1">
      <alignment horizontal="center" vertical="top"/>
      <protection locked="0"/>
    </xf>
    <xf numFmtId="0" fontId="13" fillId="2" borderId="1" xfId="0" applyFont="1" applyFill="1" applyBorder="1" applyAlignment="1" applyProtection="1">
      <alignment horizontal="center" vertical="top"/>
      <protection locked="0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 applyProtection="1">
      <alignment horizontal="center" vertical="top"/>
      <protection locked="0"/>
    </xf>
    <xf numFmtId="0" fontId="13" fillId="2" borderId="9" xfId="0" applyFont="1" applyFill="1" applyBorder="1" applyAlignment="1" applyProtection="1">
      <alignment horizontal="center" vertical="top"/>
      <protection locked="0"/>
    </xf>
    <xf numFmtId="0" fontId="17" fillId="2" borderId="13" xfId="0" applyFont="1" applyFill="1" applyBorder="1"/>
    <xf numFmtId="4" fontId="17" fillId="2" borderId="13" xfId="0" applyNumberFormat="1" applyFont="1" applyFill="1" applyBorder="1" applyAlignment="1">
      <alignment horizontal="right"/>
    </xf>
    <xf numFmtId="4" fontId="17" fillId="2" borderId="8" xfId="0" applyNumberFormat="1" applyFont="1" applyFill="1" applyBorder="1" applyAlignment="1" applyProtection="1">
      <alignment horizontal="right" vertical="top"/>
      <protection locked="0"/>
    </xf>
    <xf numFmtId="4" fontId="17" fillId="2" borderId="4" xfId="0" applyNumberFormat="1" applyFont="1" applyFill="1" applyBorder="1" applyAlignment="1" applyProtection="1">
      <alignment horizontal="right" vertical="top"/>
      <protection locked="0"/>
    </xf>
    <xf numFmtId="0" fontId="18" fillId="2" borderId="13" xfId="0" applyFont="1" applyFill="1" applyBorder="1" applyAlignment="1" applyProtection="1">
      <alignment horizontal="left" vertical="top"/>
      <protection locked="0"/>
    </xf>
    <xf numFmtId="4" fontId="18" fillId="2" borderId="13" xfId="0" applyNumberFormat="1" applyFont="1" applyFill="1" applyBorder="1" applyAlignment="1" applyProtection="1">
      <alignment horizontal="right" vertical="top"/>
      <protection locked="0"/>
    </xf>
    <xf numFmtId="0" fontId="19" fillId="0" borderId="0" xfId="0" applyFont="1"/>
    <xf numFmtId="4" fontId="18" fillId="0" borderId="13" xfId="0" applyNumberFormat="1" applyFont="1" applyBorder="1" applyAlignment="1" applyProtection="1">
      <alignment horizontal="right" vertical="top"/>
      <protection locked="0"/>
    </xf>
    <xf numFmtId="0" fontId="17" fillId="2" borderId="11" xfId="0" applyFont="1" applyFill="1" applyBorder="1" applyAlignment="1" applyProtection="1">
      <alignment horizontal="left" vertical="top"/>
      <protection locked="0"/>
    </xf>
    <xf numFmtId="4" fontId="17" fillId="2" borderId="11" xfId="0" applyNumberFormat="1" applyFont="1" applyFill="1" applyBorder="1" applyAlignment="1" applyProtection="1">
      <alignment horizontal="right" vertical="top"/>
      <protection locked="0"/>
    </xf>
    <xf numFmtId="0" fontId="20" fillId="0" borderId="0" xfId="0" applyFont="1"/>
    <xf numFmtId="0" fontId="21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9" fillId="0" borderId="0" xfId="0" applyFont="1" applyAlignment="1" applyProtection="1">
      <alignment horizontal="center" vertical="top"/>
      <protection locked="0"/>
    </xf>
    <xf numFmtId="164" fontId="11" fillId="0" borderId="0" xfId="0" applyNumberFormat="1" applyFont="1" applyAlignment="1" applyProtection="1">
      <alignment horizontal="center" vertical="top"/>
      <protection locked="0"/>
    </xf>
    <xf numFmtId="4" fontId="9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top"/>
      <protection locked="0"/>
    </xf>
    <xf numFmtId="4" fontId="11" fillId="0" borderId="0" xfId="0" applyNumberFormat="1" applyFont="1" applyAlignment="1">
      <alignment horizontal="center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13" fillId="2" borderId="1" xfId="0" applyFont="1" applyFill="1" applyBorder="1"/>
    <xf numFmtId="4" fontId="19" fillId="0" borderId="0" xfId="0" applyNumberFormat="1" applyFont="1"/>
    <xf numFmtId="0" fontId="13" fillId="2" borderId="13" xfId="0" applyFont="1" applyFill="1" applyBorder="1" applyAlignment="1">
      <alignment horizontal="center"/>
    </xf>
    <xf numFmtId="0" fontId="13" fillId="2" borderId="13" xfId="0" applyFont="1" applyFill="1" applyBorder="1" applyAlignment="1" applyProtection="1">
      <alignment vertical="top"/>
      <protection locked="0"/>
    </xf>
    <xf numFmtId="0" fontId="13" fillId="2" borderId="7" xfId="0" applyFont="1" applyFill="1" applyBorder="1" applyAlignment="1" applyProtection="1">
      <alignment vertical="top"/>
      <protection locked="0"/>
    </xf>
    <xf numFmtId="0" fontId="13" fillId="2" borderId="13" xfId="0" applyFont="1" applyFill="1" applyBorder="1" applyAlignment="1" applyProtection="1">
      <alignment horizontal="center" vertical="top"/>
      <protection locked="0"/>
    </xf>
    <xf numFmtId="0" fontId="13" fillId="2" borderId="7" xfId="0" applyFont="1" applyFill="1" applyBorder="1" applyAlignment="1" applyProtection="1">
      <alignment horizontal="center" vertical="top"/>
      <protection locked="0"/>
    </xf>
    <xf numFmtId="0" fontId="13" fillId="2" borderId="10" xfId="0" applyFont="1" applyFill="1" applyBorder="1" applyAlignment="1" applyProtection="1">
      <alignment horizontal="center" vertical="top"/>
      <protection locked="0"/>
    </xf>
    <xf numFmtId="0" fontId="13" fillId="2" borderId="14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>
      <alignment horizontal="left"/>
    </xf>
    <xf numFmtId="0" fontId="13" fillId="2" borderId="1" xfId="0" quotePrefix="1" applyFont="1" applyFill="1" applyBorder="1" applyAlignment="1" applyProtection="1">
      <alignment horizontal="center" vertical="top"/>
      <protection locked="0"/>
    </xf>
    <xf numFmtId="0" fontId="13" fillId="2" borderId="6" xfId="0" quotePrefix="1" applyFont="1" applyFill="1" applyBorder="1" applyAlignment="1" applyProtection="1">
      <alignment horizontal="center" vertical="top"/>
      <protection locked="0"/>
    </xf>
    <xf numFmtId="0" fontId="22" fillId="2" borderId="4" xfId="0" applyFont="1" applyFill="1" applyBorder="1" applyAlignment="1" applyProtection="1">
      <alignment horizontal="left" vertical="top"/>
      <protection locked="0"/>
    </xf>
    <xf numFmtId="4" fontId="13" fillId="2" borderId="13" xfId="0" applyNumberFormat="1" applyFont="1" applyFill="1" applyBorder="1" applyAlignment="1" applyProtection="1">
      <alignment horizontal="right" vertical="top"/>
      <protection locked="0"/>
    </xf>
    <xf numFmtId="4" fontId="13" fillId="2" borderId="7" xfId="0" applyNumberFormat="1" applyFont="1" applyFill="1" applyBorder="1" applyAlignment="1" applyProtection="1">
      <alignment horizontal="right" vertical="top"/>
      <protection locked="0"/>
    </xf>
    <xf numFmtId="0" fontId="21" fillId="2" borderId="4" xfId="0" applyFont="1" applyFill="1" applyBorder="1" applyAlignment="1" applyProtection="1">
      <alignment horizontal="left" vertical="top"/>
      <protection locked="0"/>
    </xf>
    <xf numFmtId="4" fontId="14" fillId="2" borderId="13" xfId="0" applyNumberFormat="1" applyFont="1" applyFill="1" applyBorder="1" applyAlignment="1" applyProtection="1">
      <alignment horizontal="right" vertical="top"/>
      <protection locked="0"/>
    </xf>
    <xf numFmtId="4" fontId="14" fillId="2" borderId="7" xfId="0" applyNumberFormat="1" applyFont="1" applyFill="1" applyBorder="1" applyAlignment="1" applyProtection="1">
      <alignment horizontal="right" vertical="top"/>
      <protection locked="0"/>
    </xf>
    <xf numFmtId="4" fontId="23" fillId="0" borderId="0" xfId="0" applyNumberFormat="1" applyFont="1"/>
    <xf numFmtId="0" fontId="24" fillId="2" borderId="0" xfId="0" applyFont="1" applyFill="1"/>
    <xf numFmtId="43" fontId="19" fillId="0" borderId="0" xfId="1" applyFont="1"/>
    <xf numFmtId="0" fontId="8" fillId="2" borderId="15" xfId="0" applyFont="1" applyFill="1" applyBorder="1" applyAlignment="1">
      <alignment vertical="center" wrapText="1"/>
    </xf>
    <xf numFmtId="4" fontId="13" fillId="2" borderId="13" xfId="0" applyNumberFormat="1" applyFont="1" applyFill="1" applyBorder="1" applyAlignment="1" applyProtection="1">
      <alignment horizontal="right" vertical="top"/>
      <protection locked="0"/>
    </xf>
    <xf numFmtId="4" fontId="14" fillId="2" borderId="7" xfId="0" applyNumberFormat="1" applyFont="1" applyFill="1" applyBorder="1" applyAlignment="1" applyProtection="1">
      <alignment horizontal="right" vertical="top"/>
      <protection locked="0"/>
    </xf>
    <xf numFmtId="4" fontId="14" fillId="2" borderId="13" xfId="0" applyNumberFormat="1" applyFont="1" applyFill="1" applyBorder="1" applyAlignment="1" applyProtection="1">
      <alignment horizontal="right" vertical="top"/>
      <protection locked="0"/>
    </xf>
    <xf numFmtId="0" fontId="22" fillId="2" borderId="9" xfId="0" applyFont="1" applyFill="1" applyBorder="1" applyAlignment="1" applyProtection="1">
      <alignment horizontal="left" vertical="top"/>
      <protection locked="0"/>
    </xf>
    <xf numFmtId="0" fontId="22" fillId="2" borderId="11" xfId="0" applyFont="1" applyFill="1" applyBorder="1" applyAlignment="1" applyProtection="1">
      <alignment horizontal="left" vertical="top"/>
      <protection locked="0"/>
    </xf>
    <xf numFmtId="4" fontId="13" fillId="0" borderId="12" xfId="0" applyNumberFormat="1" applyFont="1" applyBorder="1" applyAlignment="1" applyProtection="1">
      <alignment horizontal="right" vertical="top"/>
      <protection locked="0"/>
    </xf>
    <xf numFmtId="4" fontId="13" fillId="0" borderId="3" xfId="0" applyNumberFormat="1" applyFont="1" applyBorder="1" applyAlignment="1" applyProtection="1">
      <alignment horizontal="right" vertical="top"/>
      <protection locked="0"/>
    </xf>
    <xf numFmtId="0" fontId="22" fillId="2" borderId="0" xfId="0" applyFont="1" applyFill="1" applyAlignment="1" applyProtection="1">
      <alignment horizontal="left" vertical="top"/>
      <protection locked="0"/>
    </xf>
    <xf numFmtId="4" fontId="13" fillId="2" borderId="0" xfId="0" applyNumberFormat="1" applyFont="1" applyFill="1" applyAlignment="1" applyProtection="1">
      <alignment horizontal="right" vertical="top"/>
      <protection locked="0"/>
    </xf>
    <xf numFmtId="4" fontId="19" fillId="2" borderId="0" xfId="0" applyNumberFormat="1" applyFont="1" applyFill="1"/>
    <xf numFmtId="0" fontId="19" fillId="2" borderId="0" xfId="0" applyFont="1" applyFill="1"/>
    <xf numFmtId="0" fontId="21" fillId="2" borderId="0" xfId="0" applyFont="1" applyFill="1" applyAlignment="1" applyProtection="1">
      <alignment horizontal="left" vertical="top"/>
      <protection locked="0"/>
    </xf>
    <xf numFmtId="0" fontId="25" fillId="2" borderId="0" xfId="0" applyFont="1" applyFill="1" applyAlignment="1" applyProtection="1">
      <alignment horizontal="center" vertical="top"/>
      <protection locked="0"/>
    </xf>
    <xf numFmtId="4" fontId="25" fillId="2" borderId="0" xfId="0" applyNumberFormat="1" applyFont="1" applyFill="1" applyAlignment="1" applyProtection="1">
      <alignment horizontal="center" vertical="top"/>
      <protection locked="0"/>
    </xf>
    <xf numFmtId="4" fontId="25" fillId="2" borderId="0" xfId="0" applyNumberFormat="1" applyFont="1" applyFill="1"/>
    <xf numFmtId="0" fontId="25" fillId="2" borderId="0" xfId="0" applyFont="1" applyFill="1"/>
    <xf numFmtId="0" fontId="5" fillId="0" borderId="8" xfId="0" applyFont="1" applyBorder="1"/>
    <xf numFmtId="0" fontId="13" fillId="2" borderId="5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7" xfId="0" applyFont="1" applyFill="1" applyBorder="1" applyAlignment="1" applyProtection="1">
      <alignment horizontal="center" vertical="top"/>
      <protection locked="0"/>
    </xf>
    <xf numFmtId="4" fontId="13" fillId="2" borderId="7" xfId="0" applyNumberFormat="1" applyFont="1" applyFill="1" applyBorder="1" applyAlignment="1" applyProtection="1">
      <alignment horizontal="center" vertical="top"/>
      <protection locked="0"/>
    </xf>
    <xf numFmtId="0" fontId="13" fillId="2" borderId="14" xfId="0" applyFont="1" applyFill="1" applyBorder="1" applyAlignment="1" applyProtection="1">
      <alignment horizontal="center" vertical="top"/>
      <protection locked="0"/>
    </xf>
    <xf numFmtId="4" fontId="13" fillId="2" borderId="14" xfId="0" applyNumberFormat="1" applyFont="1" applyFill="1" applyBorder="1" applyAlignment="1" applyProtection="1">
      <alignment horizontal="center" vertical="top"/>
      <protection locked="0"/>
    </xf>
    <xf numFmtId="0" fontId="22" fillId="2" borderId="13" xfId="0" applyFont="1" applyFill="1" applyBorder="1" applyAlignment="1">
      <alignment horizontal="left"/>
    </xf>
    <xf numFmtId="0" fontId="26" fillId="2" borderId="8" xfId="0" applyFont="1" applyFill="1" applyBorder="1" applyAlignment="1" applyProtection="1">
      <alignment horizontal="center" vertical="top"/>
      <protection locked="0"/>
    </xf>
    <xf numFmtId="0" fontId="26" fillId="2" borderId="4" xfId="0" applyFont="1" applyFill="1" applyBorder="1" applyAlignment="1" applyProtection="1">
      <alignment horizontal="center" vertical="top"/>
      <protection locked="0"/>
    </xf>
    <xf numFmtId="4" fontId="13" fillId="2" borderId="4" xfId="0" applyNumberFormat="1" applyFont="1" applyFill="1" applyBorder="1" applyAlignment="1" applyProtection="1">
      <alignment horizontal="center" vertical="top"/>
      <protection locked="0"/>
    </xf>
    <xf numFmtId="0" fontId="22" fillId="2" borderId="13" xfId="0" applyFont="1" applyFill="1" applyBorder="1" applyAlignment="1" applyProtection="1">
      <alignment horizontal="left" vertical="top"/>
      <protection locked="0"/>
    </xf>
    <xf numFmtId="4" fontId="13" fillId="0" borderId="4" xfId="0" applyNumberFormat="1" applyFont="1" applyBorder="1" applyAlignment="1" applyProtection="1">
      <alignment horizontal="right" vertical="top"/>
      <protection locked="0"/>
    </xf>
    <xf numFmtId="4" fontId="27" fillId="2" borderId="4" xfId="0" applyNumberFormat="1" applyFont="1" applyFill="1" applyBorder="1" applyAlignment="1" applyProtection="1">
      <alignment horizontal="right" vertical="top"/>
      <protection locked="0"/>
    </xf>
    <xf numFmtId="0" fontId="21" fillId="2" borderId="13" xfId="0" applyFont="1" applyFill="1" applyBorder="1" applyAlignment="1" applyProtection="1">
      <alignment horizontal="left" vertical="top"/>
      <protection locked="0"/>
    </xf>
    <xf numFmtId="4" fontId="14" fillId="0" borderId="4" xfId="0" applyNumberFormat="1" applyFont="1" applyBorder="1" applyAlignment="1" applyProtection="1">
      <alignment horizontal="right" vertical="top"/>
      <protection locked="0"/>
    </xf>
    <xf numFmtId="4" fontId="14" fillId="0" borderId="7" xfId="0" applyNumberFormat="1" applyFont="1" applyBorder="1" applyAlignment="1" applyProtection="1">
      <alignment horizontal="right" vertical="top"/>
      <protection locked="0"/>
    </xf>
    <xf numFmtId="4" fontId="13" fillId="0" borderId="7" xfId="0" applyNumberFormat="1" applyFont="1" applyBorder="1" applyAlignment="1" applyProtection="1">
      <alignment horizontal="right" vertical="top"/>
      <protection locked="0"/>
    </xf>
    <xf numFmtId="4" fontId="11" fillId="0" borderId="7" xfId="0" applyNumberFormat="1" applyFont="1" applyBorder="1" applyAlignment="1" applyProtection="1">
      <alignment horizontal="right" vertical="top"/>
      <protection locked="0"/>
    </xf>
    <xf numFmtId="4" fontId="28" fillId="2" borderId="4" xfId="0" applyNumberFormat="1" applyFont="1" applyFill="1" applyBorder="1" applyAlignment="1" applyProtection="1">
      <alignment horizontal="right" vertical="top"/>
      <protection locked="0"/>
    </xf>
    <xf numFmtId="4" fontId="13" fillId="2" borderId="9" xfId="0" applyNumberFormat="1" applyFont="1" applyFill="1" applyBorder="1" applyAlignment="1" applyProtection="1">
      <alignment horizontal="right" vertical="top"/>
      <protection locked="0"/>
    </xf>
    <xf numFmtId="0" fontId="22" fillId="0" borderId="12" xfId="0" applyFont="1" applyBorder="1" applyAlignment="1" applyProtection="1">
      <alignment horizontal="left" vertical="top"/>
      <protection locked="0"/>
    </xf>
    <xf numFmtId="4" fontId="13" fillId="0" borderId="11" xfId="0" applyNumberFormat="1" applyFont="1" applyBorder="1" applyAlignment="1" applyProtection="1">
      <alignment horizontal="right" vertical="top"/>
      <protection locked="0"/>
    </xf>
    <xf numFmtId="4" fontId="27" fillId="0" borderId="11" xfId="0" applyNumberFormat="1" applyFont="1" applyBorder="1" applyAlignment="1" applyProtection="1">
      <alignment horizontal="right" vertical="top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4" fontId="13" fillId="2" borderId="12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4" fontId="13" fillId="2" borderId="3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9" fillId="2" borderId="5" xfId="0" applyFont="1" applyFill="1" applyBorder="1"/>
    <xf numFmtId="0" fontId="13" fillId="2" borderId="6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22" fillId="2" borderId="12" xfId="0" applyFont="1" applyFill="1" applyBorder="1" applyAlignment="1" applyProtection="1">
      <alignment horizontal="center"/>
      <protection locked="0"/>
    </xf>
    <xf numFmtId="0" fontId="22" fillId="2" borderId="2" xfId="0" applyFont="1" applyFill="1" applyBorder="1" applyAlignment="1" applyProtection="1">
      <alignment horizontal="center"/>
      <protection locked="0"/>
    </xf>
    <xf numFmtId="0" fontId="22" fillId="2" borderId="3" xfId="0" applyFont="1" applyFill="1" applyBorder="1" applyAlignment="1" applyProtection="1">
      <alignment horizontal="center"/>
      <protection locked="0"/>
    </xf>
    <xf numFmtId="4" fontId="13" fillId="2" borderId="12" xfId="0" applyNumberFormat="1" applyFont="1" applyFill="1" applyBorder="1" applyAlignment="1">
      <alignment horizontal="right"/>
    </xf>
    <xf numFmtId="4" fontId="13" fillId="2" borderId="2" xfId="0" applyNumberFormat="1" applyFont="1" applyFill="1" applyBorder="1" applyAlignment="1">
      <alignment horizontal="right"/>
    </xf>
    <xf numFmtId="4" fontId="13" fillId="2" borderId="3" xfId="0" applyNumberFormat="1" applyFont="1" applyFill="1" applyBorder="1" applyAlignment="1">
      <alignment horizontal="right"/>
    </xf>
    <xf numFmtId="0" fontId="25" fillId="0" borderId="0" xfId="0" applyFont="1" applyAlignment="1" applyProtection="1">
      <alignment horizontal="center" vertical="top"/>
      <protection locked="0"/>
    </xf>
    <xf numFmtId="0" fontId="25" fillId="0" borderId="0" xfId="0" applyFont="1"/>
    <xf numFmtId="4" fontId="25" fillId="0" borderId="0" xfId="0" applyNumberFormat="1" applyFont="1"/>
    <xf numFmtId="0" fontId="13" fillId="2" borderId="12" xfId="0" applyFont="1" applyFill="1" applyBorder="1" applyAlignment="1">
      <alignment horizontal="center"/>
    </xf>
    <xf numFmtId="0" fontId="22" fillId="2" borderId="12" xfId="0" applyFont="1" applyFill="1" applyBorder="1" applyAlignment="1" applyProtection="1">
      <alignment horizontal="left"/>
      <protection locked="0"/>
    </xf>
    <xf numFmtId="0" fontId="22" fillId="2" borderId="2" xfId="0" applyFont="1" applyFill="1" applyBorder="1" applyAlignment="1" applyProtection="1">
      <alignment horizontal="left"/>
      <protection locked="0"/>
    </xf>
    <xf numFmtId="0" fontId="22" fillId="2" borderId="3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4" fontId="13" fillId="0" borderId="12" xfId="0" applyNumberFormat="1" applyFont="1" applyBorder="1" applyAlignment="1">
      <alignment horizontal="right"/>
    </xf>
    <xf numFmtId="4" fontId="13" fillId="0" borderId="2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right"/>
    </xf>
    <xf numFmtId="0" fontId="7" fillId="2" borderId="0" xfId="0" applyFont="1" applyFill="1" applyAlignment="1">
      <alignment horizontal="left" vertical="center" wrapText="1"/>
    </xf>
    <xf numFmtId="4" fontId="13" fillId="2" borderId="0" xfId="0" applyNumberFormat="1" applyFont="1" applyFill="1" applyAlignment="1">
      <alignment horizontal="right"/>
    </xf>
    <xf numFmtId="0" fontId="14" fillId="2" borderId="0" xfId="0" applyFont="1" applyFill="1"/>
    <xf numFmtId="0" fontId="22" fillId="2" borderId="0" xfId="0" applyFont="1" applyFill="1" applyAlignment="1" applyProtection="1">
      <alignment horizontal="center"/>
      <protection locked="0"/>
    </xf>
    <xf numFmtId="0" fontId="29" fillId="2" borderId="8" xfId="2" applyFont="1" applyFill="1" applyBorder="1" applyAlignment="1">
      <alignment horizontal="center"/>
    </xf>
    <xf numFmtId="0" fontId="13" fillId="2" borderId="12" xfId="2" applyFont="1" applyFill="1" applyBorder="1" applyAlignment="1" applyProtection="1">
      <alignment horizontal="center" vertical="top"/>
      <protection locked="0"/>
    </xf>
    <xf numFmtId="0" fontId="13" fillId="2" borderId="3" xfId="2" applyFont="1" applyFill="1" applyBorder="1" applyAlignment="1" applyProtection="1">
      <alignment horizontal="center" vertical="top"/>
      <protection locked="0"/>
    </xf>
    <xf numFmtId="0" fontId="14" fillId="0" borderId="0" xfId="0" applyFont="1"/>
    <xf numFmtId="0" fontId="29" fillId="2" borderId="4" xfId="2" applyFont="1" applyFill="1" applyBorder="1" applyAlignment="1" applyProtection="1">
      <alignment horizontal="center" vertical="top"/>
      <protection locked="0"/>
    </xf>
    <xf numFmtId="0" fontId="13" fillId="2" borderId="7" xfId="2" applyFont="1" applyFill="1" applyBorder="1" applyAlignment="1" applyProtection="1">
      <alignment horizontal="center" vertical="top"/>
      <protection locked="0"/>
    </xf>
    <xf numFmtId="0" fontId="19" fillId="2" borderId="4" xfId="2" applyFont="1" applyFill="1" applyBorder="1"/>
    <xf numFmtId="0" fontId="13" fillId="2" borderId="14" xfId="2" applyFont="1" applyFill="1" applyBorder="1" applyAlignment="1" applyProtection="1">
      <alignment horizontal="center" vertical="top"/>
      <protection locked="0"/>
    </xf>
    <xf numFmtId="0" fontId="22" fillId="2" borderId="8" xfId="2" applyFont="1" applyFill="1" applyBorder="1" applyAlignment="1" applyProtection="1">
      <alignment horizontal="left" vertical="top"/>
      <protection locked="0"/>
    </xf>
    <xf numFmtId="4" fontId="13" fillId="2" borderId="7" xfId="2" quotePrefix="1" applyNumberFormat="1" applyFont="1" applyFill="1" applyBorder="1" applyAlignment="1" applyProtection="1">
      <alignment horizontal="center" vertical="top"/>
      <protection locked="0"/>
    </xf>
    <xf numFmtId="4" fontId="13" fillId="2" borderId="8" xfId="2" quotePrefix="1" applyNumberFormat="1" applyFont="1" applyFill="1" applyBorder="1" applyAlignment="1" applyProtection="1">
      <alignment horizontal="center" vertical="top"/>
      <protection locked="0"/>
    </xf>
    <xf numFmtId="0" fontId="22" fillId="2" borderId="4" xfId="2" applyFont="1" applyFill="1" applyBorder="1" applyAlignment="1" applyProtection="1">
      <alignment horizontal="left" vertical="top"/>
      <protection locked="0"/>
    </xf>
    <xf numFmtId="4" fontId="13" fillId="2" borderId="7" xfId="2" applyNumberFormat="1" applyFont="1" applyFill="1" applyBorder="1" applyAlignment="1" applyProtection="1">
      <alignment horizontal="right" vertical="top"/>
      <protection locked="0"/>
    </xf>
    <xf numFmtId="4" fontId="13" fillId="2" borderId="4" xfId="2" applyNumberFormat="1" applyFont="1" applyFill="1" applyBorder="1" applyAlignment="1" applyProtection="1">
      <alignment horizontal="right" vertical="top"/>
      <protection locked="0"/>
    </xf>
    <xf numFmtId="0" fontId="21" fillId="2" borderId="4" xfId="2" applyFont="1" applyFill="1" applyBorder="1" applyAlignment="1" applyProtection="1">
      <alignment horizontal="left" vertical="top"/>
      <protection locked="0"/>
    </xf>
    <xf numFmtId="4" fontId="14" fillId="2" borderId="7" xfId="2" applyNumberFormat="1" applyFont="1" applyFill="1" applyBorder="1" applyAlignment="1" applyProtection="1">
      <alignment horizontal="right" vertical="top"/>
      <protection locked="0"/>
    </xf>
    <xf numFmtId="4" fontId="14" fillId="0" borderId="7" xfId="2" applyNumberFormat="1" applyFont="1" applyFill="1" applyBorder="1" applyAlignment="1" applyProtection="1">
      <alignment horizontal="right" vertical="top"/>
      <protection locked="0"/>
    </xf>
    <xf numFmtId="0" fontId="22" fillId="2" borderId="9" xfId="2" applyFont="1" applyFill="1" applyBorder="1" applyAlignment="1" applyProtection="1">
      <alignment horizontal="left" vertical="top"/>
      <protection locked="0"/>
    </xf>
    <xf numFmtId="4" fontId="13" fillId="2" borderId="14" xfId="2" applyNumberFormat="1" applyFont="1" applyFill="1" applyBorder="1" applyAlignment="1" applyProtection="1">
      <alignment horizontal="right" vertical="top"/>
      <protection locked="0"/>
    </xf>
    <xf numFmtId="4" fontId="13" fillId="2" borderId="9" xfId="2" applyNumberFormat="1" applyFont="1" applyFill="1" applyBorder="1" applyAlignment="1" applyProtection="1">
      <alignment horizontal="right" vertical="top"/>
      <protection locked="0"/>
    </xf>
    <xf numFmtId="0" fontId="7" fillId="2" borderId="0" xfId="2" applyFont="1" applyFill="1" applyBorder="1" applyAlignment="1" applyProtection="1">
      <alignment horizontal="left" vertical="top"/>
      <protection locked="0"/>
    </xf>
    <xf numFmtId="4" fontId="11" fillId="2" borderId="0" xfId="2" applyNumberFormat="1" applyFont="1" applyFill="1" applyBorder="1" applyAlignment="1" applyProtection="1">
      <alignment horizontal="right" vertical="top"/>
      <protection locked="0"/>
    </xf>
    <xf numFmtId="4" fontId="14" fillId="2" borderId="0" xfId="0" applyNumberFormat="1" applyFont="1" applyFill="1"/>
    <xf numFmtId="0" fontId="7" fillId="2" borderId="1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30" fillId="2" borderId="12" xfId="0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" fontId="14" fillId="2" borderId="12" xfId="0" applyNumberFormat="1" applyFont="1" applyFill="1" applyBorder="1" applyAlignment="1">
      <alignment horizontal="right"/>
    </xf>
    <xf numFmtId="4" fontId="14" fillId="2" borderId="2" xfId="0" applyNumberFormat="1" applyFont="1" applyFill="1" applyBorder="1" applyAlignment="1">
      <alignment horizontal="right"/>
    </xf>
    <xf numFmtId="4" fontId="14" fillId="2" borderId="3" xfId="0" applyNumberFormat="1" applyFont="1" applyFill="1" applyBorder="1" applyAlignment="1">
      <alignment horizontal="right"/>
    </xf>
    <xf numFmtId="164" fontId="11" fillId="0" borderId="0" xfId="0" applyNumberFormat="1" applyFont="1" applyAlignment="1" applyProtection="1">
      <alignment horizontal="center" vertical="top"/>
      <protection locked="0"/>
    </xf>
    <xf numFmtId="0" fontId="31" fillId="0" borderId="0" xfId="0" applyFont="1" applyAlignment="1">
      <alignment horizontal="center"/>
    </xf>
    <xf numFmtId="49" fontId="7" fillId="2" borderId="8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 applyProtection="1">
      <alignment horizontal="center" vertical="top"/>
      <protection locked="0"/>
    </xf>
    <xf numFmtId="0" fontId="11" fillId="2" borderId="4" xfId="0" applyFont="1" applyFill="1" applyBorder="1" applyAlignment="1" applyProtection="1">
      <alignment horizontal="center" vertical="top"/>
      <protection locked="0"/>
    </xf>
    <xf numFmtId="0" fontId="11" fillId="2" borderId="10" xfId="0" applyFont="1" applyFill="1" applyBorder="1" applyAlignment="1" applyProtection="1">
      <alignment horizontal="center" vertical="top"/>
      <protection locked="0"/>
    </xf>
    <xf numFmtId="0" fontId="11" fillId="2" borderId="16" xfId="0" applyFont="1" applyFill="1" applyBorder="1" applyAlignment="1" applyProtection="1">
      <alignment horizontal="center" vertical="top"/>
      <protection locked="0"/>
    </xf>
    <xf numFmtId="0" fontId="11" fillId="2" borderId="14" xfId="0" applyFont="1" applyFill="1" applyBorder="1" applyAlignment="1" applyProtection="1">
      <alignment horizontal="center" vertical="top"/>
      <protection locked="0"/>
    </xf>
    <xf numFmtId="0" fontId="9" fillId="0" borderId="0" xfId="0" applyFont="1"/>
    <xf numFmtId="0" fontId="11" fillId="2" borderId="0" xfId="0" applyFont="1" applyFill="1" applyAlignment="1" applyProtection="1">
      <alignment horizontal="center" vertical="top"/>
      <protection locked="0"/>
    </xf>
    <xf numFmtId="49" fontId="7" fillId="2" borderId="9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0" fontId="11" fillId="2" borderId="9" xfId="0" applyFont="1" applyFill="1" applyBorder="1" applyAlignment="1" applyProtection="1">
      <alignment horizontal="center" vertical="top"/>
      <protection locked="0"/>
    </xf>
    <xf numFmtId="0" fontId="11" fillId="2" borderId="16" xfId="0" applyFont="1" applyFill="1" applyBorder="1" applyAlignment="1" applyProtection="1">
      <alignment horizontal="center" vertical="top"/>
      <protection locked="0"/>
    </xf>
    <xf numFmtId="4" fontId="11" fillId="2" borderId="8" xfId="0" applyNumberFormat="1" applyFont="1" applyFill="1" applyBorder="1" applyAlignment="1" applyProtection="1">
      <alignment horizontal="center" vertical="top"/>
      <protection locked="0"/>
    </xf>
    <xf numFmtId="4" fontId="11" fillId="2" borderId="0" xfId="0" applyNumberFormat="1" applyFont="1" applyFill="1" applyAlignment="1" applyProtection="1">
      <alignment horizontal="right" vertical="top"/>
      <protection locked="0"/>
    </xf>
    <xf numFmtId="4" fontId="11" fillId="2" borderId="7" xfId="0" applyNumberFormat="1" applyFont="1" applyFill="1" applyBorder="1" applyAlignment="1" applyProtection="1">
      <alignment horizontal="right" vertical="top"/>
      <protection locked="0"/>
    </xf>
    <xf numFmtId="4" fontId="9" fillId="2" borderId="7" xfId="0" applyNumberFormat="1" applyFont="1" applyFill="1" applyBorder="1" applyAlignment="1" applyProtection="1">
      <alignment horizontal="right" vertical="top"/>
      <protection locked="0"/>
    </xf>
    <xf numFmtId="4" fontId="9" fillId="2" borderId="0" xfId="0" applyNumberFormat="1" applyFont="1" applyFill="1" applyAlignment="1" applyProtection="1">
      <alignment horizontal="right" vertical="top"/>
      <protection locked="0"/>
    </xf>
    <xf numFmtId="4" fontId="9" fillId="0" borderId="4" xfId="0" applyNumberFormat="1" applyFont="1" applyBorder="1" applyAlignment="1" applyProtection="1">
      <alignment horizontal="right" vertical="top"/>
      <protection locked="0"/>
    </xf>
    <xf numFmtId="43" fontId="9" fillId="0" borderId="0" xfId="1" applyFont="1"/>
    <xf numFmtId="4" fontId="11" fillId="0" borderId="4" xfId="0" applyNumberFormat="1" applyFont="1" applyBorder="1" applyAlignment="1" applyProtection="1">
      <alignment horizontal="right" vertical="top"/>
      <protection locked="0"/>
    </xf>
    <xf numFmtId="4" fontId="9" fillId="0" borderId="0" xfId="0" applyNumberFormat="1" applyFont="1"/>
    <xf numFmtId="4" fontId="9" fillId="0" borderId="4" xfId="0" applyNumberFormat="1" applyFont="1" applyBorder="1"/>
    <xf numFmtId="4" fontId="13" fillId="2" borderId="7" xfId="0" applyNumberFormat="1" applyFont="1" applyFill="1" applyBorder="1" applyAlignment="1" applyProtection="1">
      <alignment horizontal="right" vertical="top"/>
      <protection locked="0"/>
    </xf>
    <xf numFmtId="4" fontId="14" fillId="2" borderId="0" xfId="0" applyNumberFormat="1" applyFont="1" applyFill="1" applyAlignment="1" applyProtection="1">
      <alignment horizontal="right" vertical="top"/>
      <protection locked="0"/>
    </xf>
    <xf numFmtId="4" fontId="13" fillId="0" borderId="0" xfId="0" applyNumberFormat="1" applyFont="1" applyAlignment="1" applyProtection="1">
      <alignment horizontal="right" vertical="top"/>
      <protection locked="0"/>
    </xf>
    <xf numFmtId="4" fontId="9" fillId="0" borderId="0" xfId="0" applyNumberFormat="1" applyFont="1" applyAlignment="1" applyProtection="1">
      <alignment horizontal="right" vertical="top"/>
      <protection locked="0"/>
    </xf>
    <xf numFmtId="4" fontId="11" fillId="0" borderId="0" xfId="0" applyNumberFormat="1" applyFont="1" applyAlignment="1" applyProtection="1">
      <alignment horizontal="right" vertical="top"/>
      <protection locked="0"/>
    </xf>
    <xf numFmtId="4" fontId="13" fillId="0" borderId="12" xfId="0" applyNumberFormat="1" applyFont="1" applyBorder="1" applyAlignment="1" applyProtection="1">
      <alignment horizontal="right" vertical="top"/>
      <protection locked="0"/>
    </xf>
    <xf numFmtId="0" fontId="22" fillId="0" borderId="11" xfId="0" applyFont="1" applyBorder="1" applyAlignment="1" applyProtection="1">
      <alignment horizontal="left" vertical="top"/>
      <protection locked="0"/>
    </xf>
    <xf numFmtId="4" fontId="14" fillId="3" borderId="11" xfId="0" applyNumberFormat="1" applyFont="1" applyFill="1" applyBorder="1" applyAlignment="1" applyProtection="1">
      <alignment horizontal="right" vertical="top"/>
      <protection locked="0"/>
    </xf>
    <xf numFmtId="4" fontId="14" fillId="3" borderId="12" xfId="0" applyNumberFormat="1" applyFont="1" applyFill="1" applyBorder="1"/>
    <xf numFmtId="4" fontId="14" fillId="3" borderId="11" xfId="0" applyNumberFormat="1" applyFont="1" applyFill="1" applyBorder="1"/>
    <xf numFmtId="4" fontId="13" fillId="3" borderId="11" xfId="0" applyNumberFormat="1" applyFont="1" applyFill="1" applyBorder="1" applyAlignment="1" applyProtection="1">
      <alignment horizontal="right" vertical="top"/>
      <protection locked="0"/>
    </xf>
    <xf numFmtId="4" fontId="13" fillId="0" borderId="11" xfId="0" applyNumberFormat="1" applyFont="1" applyBorder="1"/>
    <xf numFmtId="0" fontId="9" fillId="0" borderId="0" xfId="0" applyFont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22" fillId="0" borderId="8" xfId="0" applyFont="1" applyBorder="1" applyAlignment="1" applyProtection="1">
      <alignment horizontal="left" vertical="top"/>
      <protection locked="0"/>
    </xf>
    <xf numFmtId="4" fontId="13" fillId="3" borderId="11" xfId="0" applyNumberFormat="1" applyFont="1" applyFill="1" applyBorder="1" applyAlignment="1" applyProtection="1">
      <alignment horizontal="left" vertical="top"/>
      <protection locked="0"/>
    </xf>
    <xf numFmtId="0" fontId="21" fillId="2" borderId="11" xfId="0" applyFont="1" applyFill="1" applyBorder="1" applyAlignment="1" applyProtection="1">
      <alignment horizontal="left" vertical="top"/>
      <protection locked="0"/>
    </xf>
    <xf numFmtId="4" fontId="14" fillId="2" borderId="12" xfId="0" applyNumberFormat="1" applyFont="1" applyFill="1" applyBorder="1" applyAlignment="1" applyProtection="1">
      <alignment horizontal="right" vertical="top"/>
      <protection locked="0"/>
    </xf>
    <xf numFmtId="4" fontId="14" fillId="2" borderId="2" xfId="0" applyNumberFormat="1" applyFont="1" applyFill="1" applyBorder="1" applyAlignment="1" applyProtection="1">
      <alignment horizontal="right" vertical="top"/>
      <protection locked="0"/>
    </xf>
    <xf numFmtId="4" fontId="14" fillId="3" borderId="3" xfId="0" applyNumberFormat="1" applyFont="1" applyFill="1" applyBorder="1" applyAlignment="1" applyProtection="1">
      <alignment horizontal="right" vertical="top"/>
      <protection locked="0"/>
    </xf>
    <xf numFmtId="0" fontId="21" fillId="2" borderId="9" xfId="0" applyFont="1" applyFill="1" applyBorder="1" applyAlignment="1" applyProtection="1">
      <alignment horizontal="left" vertical="top"/>
      <protection locked="0"/>
    </xf>
    <xf numFmtId="0" fontId="2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164" fontId="13" fillId="0" borderId="0" xfId="0" applyNumberFormat="1" applyFont="1" applyAlignment="1" applyProtection="1">
      <alignment horizontal="right" vertical="top"/>
      <protection locked="0"/>
    </xf>
    <xf numFmtId="0" fontId="14" fillId="0" borderId="0" xfId="0" applyFont="1" applyAlignment="1" applyProtection="1">
      <alignment horizontal="right" vertical="top"/>
      <protection locked="0"/>
    </xf>
    <xf numFmtId="4" fontId="14" fillId="0" borderId="0" xfId="0" applyNumberFormat="1" applyFont="1"/>
    <xf numFmtId="4" fontId="7" fillId="0" borderId="0" xfId="0" applyNumberFormat="1" applyFont="1" applyAlignment="1" applyProtection="1">
      <alignment horizontal="left" vertical="top"/>
      <protection locked="0"/>
    </xf>
    <xf numFmtId="4" fontId="11" fillId="0" borderId="0" xfId="0" applyNumberFormat="1" applyFont="1" applyAlignment="1" applyProtection="1">
      <alignment horizontal="left" vertical="top"/>
      <protection locked="0"/>
    </xf>
    <xf numFmtId="164" fontId="11" fillId="0" borderId="0" xfId="0" applyNumberFormat="1" applyFont="1" applyAlignment="1" applyProtection="1">
      <alignment horizontal="right" vertical="top"/>
      <protection locked="0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8" fillId="2" borderId="4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center" vertical="top"/>
      <protection locked="0"/>
    </xf>
    <xf numFmtId="0" fontId="11" fillId="2" borderId="8" xfId="0" applyFont="1" applyFill="1" applyBorder="1" applyAlignment="1" applyProtection="1">
      <alignment horizontal="center" vertical="top"/>
      <protection locked="0"/>
    </xf>
    <xf numFmtId="0" fontId="7" fillId="2" borderId="4" xfId="0" applyFont="1" applyFill="1" applyBorder="1" applyAlignment="1">
      <alignment horizontal="center"/>
    </xf>
    <xf numFmtId="0" fontId="11" fillId="2" borderId="6" xfId="0" applyFont="1" applyFill="1" applyBorder="1" applyAlignment="1" applyProtection="1">
      <alignment horizontal="center" vertical="top"/>
      <protection locked="0"/>
    </xf>
    <xf numFmtId="0" fontId="8" fillId="2" borderId="9" xfId="0" applyFont="1" applyFill="1" applyBorder="1" applyAlignment="1">
      <alignment horizontal="center"/>
    </xf>
    <xf numFmtId="0" fontId="11" fillId="2" borderId="14" xfId="0" applyFont="1" applyFill="1" applyBorder="1" applyAlignment="1" applyProtection="1">
      <alignment horizontal="center" vertical="top"/>
      <protection locked="0"/>
    </xf>
    <xf numFmtId="0" fontId="13" fillId="2" borderId="16" xfId="0" applyFont="1" applyFill="1" applyBorder="1" applyAlignment="1" applyProtection="1">
      <alignment horizontal="center" vertical="top"/>
      <protection locked="0"/>
    </xf>
    <xf numFmtId="0" fontId="7" fillId="2" borderId="8" xfId="0" applyFont="1" applyFill="1" applyBorder="1" applyAlignment="1" applyProtection="1">
      <alignment horizontal="left" vertical="top"/>
      <protection locked="0"/>
    </xf>
    <xf numFmtId="0" fontId="11" fillId="2" borderId="8" xfId="0" quotePrefix="1" applyFont="1" applyFill="1" applyBorder="1" applyAlignment="1" applyProtection="1">
      <alignment horizontal="center" vertical="top"/>
      <protection locked="0"/>
    </xf>
    <xf numFmtId="0" fontId="7" fillId="2" borderId="9" xfId="0" applyFont="1" applyFill="1" applyBorder="1" applyAlignment="1" applyProtection="1">
      <alignment horizontal="left" vertical="top"/>
      <protection locked="0"/>
    </xf>
    <xf numFmtId="4" fontId="13" fillId="0" borderId="9" xfId="0" applyNumberFormat="1" applyFont="1" applyBorder="1" applyAlignment="1" applyProtection="1">
      <alignment horizontal="right" vertical="top"/>
      <protection locked="0"/>
    </xf>
    <xf numFmtId="4" fontId="11" fillId="0" borderId="11" xfId="0" applyNumberFormat="1" applyFont="1" applyBorder="1" applyAlignment="1" applyProtection="1">
      <alignment horizontal="right" vertical="top"/>
      <protection locked="0"/>
    </xf>
    <xf numFmtId="0" fontId="7" fillId="2" borderId="13" xfId="0" applyFont="1" applyFill="1" applyBorder="1" applyAlignment="1" applyProtection="1">
      <alignment horizontal="left" vertical="top"/>
      <protection locked="0"/>
    </xf>
    <xf numFmtId="0" fontId="8" fillId="2" borderId="13" xfId="0" applyFont="1" applyFill="1" applyBorder="1" applyAlignment="1" applyProtection="1">
      <alignment horizontal="left" vertical="top"/>
      <protection locked="0"/>
    </xf>
    <xf numFmtId="0" fontId="6" fillId="0" borderId="0" xfId="0" applyFont="1"/>
    <xf numFmtId="4" fontId="9" fillId="2" borderId="9" xfId="0" applyNumberFormat="1" applyFont="1" applyFill="1" applyBorder="1" applyAlignment="1" applyProtection="1">
      <alignment horizontal="right" vertical="top"/>
      <protection locked="0"/>
    </xf>
    <xf numFmtId="4" fontId="9" fillId="2" borderId="16" xfId="0" applyNumberFormat="1" applyFont="1" applyFill="1" applyBorder="1" applyAlignment="1" applyProtection="1">
      <alignment horizontal="right" vertical="top"/>
      <protection locked="0"/>
    </xf>
    <xf numFmtId="0" fontId="7" fillId="0" borderId="11" xfId="0" applyFont="1" applyBorder="1" applyAlignment="1" applyProtection="1">
      <alignment horizontal="left" vertical="top"/>
      <protection locked="0"/>
    </xf>
    <xf numFmtId="4" fontId="11" fillId="0" borderId="2" xfId="0" applyNumberFormat="1" applyFont="1" applyBorder="1" applyAlignment="1" applyProtection="1">
      <alignment horizontal="right" vertical="top"/>
      <protection locked="0"/>
    </xf>
    <xf numFmtId="4" fontId="9" fillId="3" borderId="11" xfId="0" applyNumberFormat="1" applyFont="1" applyFill="1" applyBorder="1" applyAlignment="1" applyProtection="1">
      <alignment horizontal="right" vertical="top"/>
      <protection locked="0"/>
    </xf>
    <xf numFmtId="4" fontId="9" fillId="3" borderId="11" xfId="0" applyNumberFormat="1" applyFont="1" applyFill="1" applyBorder="1"/>
    <xf numFmtId="4" fontId="9" fillId="3" borderId="2" xfId="0" applyNumberFormat="1" applyFont="1" applyFill="1" applyBorder="1" applyAlignment="1" applyProtection="1">
      <alignment horizontal="right" vertical="top"/>
      <protection locked="0"/>
    </xf>
    <xf numFmtId="4" fontId="9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43" fontId="9" fillId="0" borderId="0" xfId="1" applyFont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left" vertical="top"/>
      <protection locked="0"/>
    </xf>
    <xf numFmtId="0" fontId="9" fillId="0" borderId="12" xfId="0" applyFont="1" applyBorder="1" applyAlignment="1" applyProtection="1">
      <alignment horizontal="center" vertical="top"/>
      <protection locked="0"/>
    </xf>
    <xf numFmtId="0" fontId="9" fillId="0" borderId="2" xfId="0" applyFont="1" applyBorder="1" applyAlignment="1" applyProtection="1">
      <alignment horizontal="center" vertical="top"/>
      <protection locked="0"/>
    </xf>
    <xf numFmtId="0" fontId="9" fillId="0" borderId="3" xfId="0" applyFont="1" applyBorder="1" applyAlignment="1" applyProtection="1">
      <alignment horizontal="center" vertical="top"/>
      <protection locked="0"/>
    </xf>
    <xf numFmtId="0" fontId="9" fillId="0" borderId="5" xfId="0" applyFont="1" applyBorder="1" applyAlignment="1" applyProtection="1">
      <alignment vertical="top"/>
      <protection locked="0"/>
    </xf>
    <xf numFmtId="0" fontId="9" fillId="0" borderId="1" xfId="0" applyFont="1" applyBorder="1" applyAlignment="1" applyProtection="1">
      <alignment vertical="top"/>
      <protection locked="0"/>
    </xf>
    <xf numFmtId="0" fontId="9" fillId="2" borderId="1" xfId="0" applyFont="1" applyFill="1" applyBorder="1" applyAlignment="1" applyProtection="1">
      <alignment vertical="top"/>
      <protection locked="0"/>
    </xf>
    <xf numFmtId="0" fontId="9" fillId="2" borderId="5" xfId="0" applyFont="1" applyFill="1" applyBorder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top"/>
      <protection locked="0"/>
    </xf>
    <xf numFmtId="0" fontId="9" fillId="2" borderId="0" xfId="0" applyFont="1" applyFill="1" applyAlignment="1" applyProtection="1">
      <alignment horizontal="center" vertical="top"/>
      <protection locked="0"/>
    </xf>
    <xf numFmtId="0" fontId="9" fillId="2" borderId="13" xfId="0" applyFont="1" applyFill="1" applyBorder="1" applyAlignment="1" applyProtection="1">
      <alignment horizontal="center" vertical="top"/>
      <protection locked="0"/>
    </xf>
    <xf numFmtId="0" fontId="9" fillId="2" borderId="10" xfId="0" applyFont="1" applyFill="1" applyBorder="1" applyAlignment="1" applyProtection="1">
      <alignment horizontal="center" vertical="top"/>
      <protection locked="0"/>
    </xf>
    <xf numFmtId="0" fontId="9" fillId="2" borderId="16" xfId="0" applyFont="1" applyFill="1" applyBorder="1" applyAlignment="1" applyProtection="1">
      <alignment horizontal="center" vertical="top"/>
      <protection locked="0"/>
    </xf>
    <xf numFmtId="0" fontId="9" fillId="2" borderId="14" xfId="0" applyFont="1" applyFill="1" applyBorder="1" applyAlignment="1" applyProtection="1">
      <alignment horizontal="center" vertical="top"/>
      <protection locked="0"/>
    </xf>
    <xf numFmtId="0" fontId="9" fillId="2" borderId="4" xfId="0" applyFont="1" applyFill="1" applyBorder="1" applyAlignment="1">
      <alignment horizontal="center"/>
    </xf>
    <xf numFmtId="0" fontId="9" fillId="2" borderId="16" xfId="0" applyFont="1" applyFill="1" applyBorder="1" applyAlignment="1" applyProtection="1">
      <alignment horizontal="center" vertical="top"/>
      <protection locked="0"/>
    </xf>
    <xf numFmtId="0" fontId="9" fillId="2" borderId="14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 vertical="top"/>
      <protection locked="0"/>
    </xf>
    <xf numFmtId="4" fontId="11" fillId="0" borderId="8" xfId="0" applyNumberFormat="1" applyFont="1" applyBorder="1" applyAlignment="1" applyProtection="1">
      <alignment horizontal="right" vertical="top"/>
      <protection locked="0"/>
    </xf>
    <xf numFmtId="0" fontId="21" fillId="0" borderId="4" xfId="0" applyFont="1" applyBorder="1" applyAlignment="1" applyProtection="1">
      <alignment horizontal="left" vertical="top"/>
      <protection locked="0"/>
    </xf>
    <xf numFmtId="4" fontId="14" fillId="0" borderId="0" xfId="0" applyNumberFormat="1" applyFont="1" applyAlignment="1" applyProtection="1">
      <alignment horizontal="right" vertical="top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4" fontId="11" fillId="0" borderId="9" xfId="0" applyNumberFormat="1" applyFont="1" applyBorder="1" applyAlignment="1" applyProtection="1">
      <alignment horizontal="right" vertical="top"/>
      <protection locked="0"/>
    </xf>
    <xf numFmtId="4" fontId="11" fillId="0" borderId="16" xfId="0" applyNumberFormat="1" applyFont="1" applyBorder="1" applyAlignment="1" applyProtection="1">
      <alignment horizontal="right" vertical="top"/>
      <protection locked="0"/>
    </xf>
    <xf numFmtId="0" fontId="7" fillId="0" borderId="12" xfId="0" applyFont="1" applyBorder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" fontId="9" fillId="0" borderId="0" xfId="0" applyNumberFormat="1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2" xr:uid="{7DC379D4-872B-4922-9E86-7F419C0DED7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18B6DA-F4D1-475D-875D-34BB70BAB6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2455"/>
    <xdr:pic>
      <xdr:nvPicPr>
        <xdr:cNvPr id="2" name="Imagem 1">
          <a:extLst>
            <a:ext uri="{FF2B5EF4-FFF2-40B4-BE49-F238E27FC236}">
              <a16:creationId xmlns:a16="http://schemas.microsoft.com/office/drawing/2014/main" id="{3403CAE5-25DD-4716-8A95-95F00EBE56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40995"/>
          <a:ext cx="129540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5F7633-80DF-40AC-8DC4-2651BC38BB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42862</xdr:colOff>
      <xdr:row>87</xdr:row>
      <xdr:rowOff>28575</xdr:rowOff>
    </xdr:from>
    <xdr:ext cx="1047750" cy="592455"/>
    <xdr:pic>
      <xdr:nvPicPr>
        <xdr:cNvPr id="3" name="Imagem 2">
          <a:extLst>
            <a:ext uri="{FF2B5EF4-FFF2-40B4-BE49-F238E27FC236}">
              <a16:creationId xmlns:a16="http://schemas.microsoft.com/office/drawing/2014/main" id="{1EDFFDB4-FE8E-4B1A-8585-A0FAA47192F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1543621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42862</xdr:colOff>
      <xdr:row>161</xdr:row>
      <xdr:rowOff>28575</xdr:rowOff>
    </xdr:from>
    <xdr:ext cx="1047750" cy="592455"/>
    <xdr:pic>
      <xdr:nvPicPr>
        <xdr:cNvPr id="4" name="Imagem 3">
          <a:extLst>
            <a:ext uri="{FF2B5EF4-FFF2-40B4-BE49-F238E27FC236}">
              <a16:creationId xmlns:a16="http://schemas.microsoft.com/office/drawing/2014/main" id="{A5AF2AB7-7A3E-4281-84F2-4DE2AFB41E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3020377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118535</xdr:colOff>
      <xdr:row>1</xdr:row>
      <xdr:rowOff>0</xdr:rowOff>
    </xdr:from>
    <xdr:to>
      <xdr:col>0</xdr:col>
      <xdr:colOff>1988821</xdr:colOff>
      <xdr:row>5</xdr:row>
      <xdr:rowOff>5715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FE71B5-23F5-40AD-ADC3-9ABF951D22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8120"/>
          <a:ext cx="1824566" cy="7372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118535</xdr:colOff>
      <xdr:row>97</xdr:row>
      <xdr:rowOff>0</xdr:rowOff>
    </xdr:from>
    <xdr:ext cx="1824566" cy="742950"/>
    <xdr:pic>
      <xdr:nvPicPr>
        <xdr:cNvPr id="3" name="Imagem 2">
          <a:extLst>
            <a:ext uri="{FF2B5EF4-FFF2-40B4-BE49-F238E27FC236}">
              <a16:creationId xmlns:a16="http://schemas.microsoft.com/office/drawing/2014/main" id="{1CC44E05-83D1-4167-B548-D53D4096AE8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126200"/>
          <a:ext cx="1824566" cy="74295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0</xdr:col>
      <xdr:colOff>118535</xdr:colOff>
      <xdr:row>1</xdr:row>
      <xdr:rowOff>0</xdr:rowOff>
    </xdr:from>
    <xdr:to>
      <xdr:col>0</xdr:col>
      <xdr:colOff>1943101</xdr:colOff>
      <xdr:row>4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1DB3986-F60B-4192-8F2E-79CCD84DB8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8120"/>
          <a:ext cx="1824566" cy="7372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118535</xdr:colOff>
      <xdr:row>97</xdr:row>
      <xdr:rowOff>0</xdr:rowOff>
    </xdr:from>
    <xdr:ext cx="1824566" cy="742950"/>
    <xdr:pic>
      <xdr:nvPicPr>
        <xdr:cNvPr id="5" name="Imagem 4">
          <a:extLst>
            <a:ext uri="{FF2B5EF4-FFF2-40B4-BE49-F238E27FC236}">
              <a16:creationId xmlns:a16="http://schemas.microsoft.com/office/drawing/2014/main" id="{0F9E97C3-1062-4FD6-953C-07BD0E670EC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126200"/>
          <a:ext cx="1824566" cy="7429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107156</xdr:colOff>
      <xdr:row>1</xdr:row>
      <xdr:rowOff>71438</xdr:rowOff>
    </xdr:from>
    <xdr:ext cx="2393156" cy="740833"/>
    <xdr:pic>
      <xdr:nvPicPr>
        <xdr:cNvPr id="2" name="Imagem 1">
          <a:extLst>
            <a:ext uri="{FF2B5EF4-FFF2-40B4-BE49-F238E27FC236}">
              <a16:creationId xmlns:a16="http://schemas.microsoft.com/office/drawing/2014/main" id="{5C36D574-6F13-4DAE-84FA-56298DA6FB9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69558"/>
          <a:ext cx="2393156" cy="740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332C-C5FD-4BB7-B712-B1069C961851}">
  <dimension ref="A1:S61"/>
  <sheetViews>
    <sheetView tabSelected="1" workbookViewId="0">
      <selection activeCell="A6" sqref="A6:N6"/>
    </sheetView>
  </sheetViews>
  <sheetFormatPr defaultRowHeight="14.4" x14ac:dyDescent="0.3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7" max="17" width="13.88671875" style="1" bestFit="1" customWidth="1"/>
  </cols>
  <sheetData>
    <row r="1" spans="1:19" ht="15.75" customHeight="1" x14ac:dyDescent="0.3"/>
    <row r="2" spans="1:19" ht="15.75" customHeight="1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s="3" customFormat="1" ht="15.75" customHeight="1" x14ac:dyDescent="0.3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4"/>
    </row>
    <row r="4" spans="1:19" s="3" customFormat="1" ht="15.75" customHeigh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Q4" s="4"/>
    </row>
    <row r="5" spans="1:19" s="3" customFormat="1" ht="15.75" customHeight="1" x14ac:dyDescent="0.3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Q5" s="4"/>
    </row>
    <row r="6" spans="1:19" s="10" customFormat="1" ht="15.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Q6" s="11"/>
    </row>
    <row r="7" spans="1:19" s="10" customFormat="1" ht="15.6" x14ac:dyDescent="0.3">
      <c r="A7" s="8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11"/>
    </row>
    <row r="8" spans="1:19" s="10" customFormat="1" ht="15.6" x14ac:dyDescent="0.3">
      <c r="A8" s="12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Q8" s="11"/>
    </row>
    <row r="9" spans="1:19" s="10" customFormat="1" ht="15.6" x14ac:dyDescent="0.3">
      <c r="A9" s="8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Q9" s="11"/>
    </row>
    <row r="10" spans="1:19" s="10" customFormat="1" ht="15.6" x14ac:dyDescent="0.3">
      <c r="A10" s="8" t="s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Q10" s="11"/>
    </row>
    <row r="11" spans="1:19" s="10" customFormat="1" ht="15.6" x14ac:dyDescent="0.3">
      <c r="A11" s="13"/>
      <c r="B11" s="13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Q11" s="11"/>
    </row>
    <row r="12" spans="1:19" s="10" customFormat="1" ht="15.6" x14ac:dyDescent="0.3">
      <c r="A12" s="14" t="s">
        <v>6</v>
      </c>
      <c r="B12" s="15"/>
      <c r="C12" s="13"/>
      <c r="D12" s="1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11"/>
    </row>
    <row r="13" spans="1:19" s="10" customFormat="1" ht="12.75" customHeight="1" x14ac:dyDescent="0.3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  <c r="Q13" s="11"/>
    </row>
    <row r="14" spans="1:19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1"/>
      <c r="L14" s="22"/>
      <c r="M14" s="22"/>
      <c r="N14" s="23" t="s">
        <v>7</v>
      </c>
      <c r="O14" s="24" t="s">
        <v>8</v>
      </c>
      <c r="P14" s="25"/>
      <c r="Q14" s="26"/>
      <c r="R14" s="25"/>
      <c r="S14" s="25"/>
    </row>
    <row r="15" spans="1:19" x14ac:dyDescent="0.3">
      <c r="A15" s="27" t="s">
        <v>9</v>
      </c>
      <c r="B15" s="28" t="s">
        <v>10</v>
      </c>
      <c r="C15" s="28" t="s">
        <v>11</v>
      </c>
      <c r="D15" s="28" t="s">
        <v>12</v>
      </c>
      <c r="E15" s="29" t="s">
        <v>13</v>
      </c>
      <c r="F15" s="28" t="s">
        <v>14</v>
      </c>
      <c r="G15" s="29" t="s">
        <v>15</v>
      </c>
      <c r="H15" s="28" t="s">
        <v>16</v>
      </c>
      <c r="I15" s="29" t="s">
        <v>17</v>
      </c>
      <c r="J15" s="29" t="s">
        <v>18</v>
      </c>
      <c r="K15" s="29" t="s">
        <v>19</v>
      </c>
      <c r="L15" s="29" t="s">
        <v>20</v>
      </c>
      <c r="M15" s="29" t="s">
        <v>21</v>
      </c>
      <c r="N15" s="30" t="s">
        <v>22</v>
      </c>
      <c r="O15" s="30" t="s">
        <v>23</v>
      </c>
      <c r="P15" s="25"/>
      <c r="Q15" s="26"/>
      <c r="R15" s="25"/>
      <c r="S15" s="25"/>
    </row>
    <row r="16" spans="1:19" s="34" customFormat="1" ht="13.2" x14ac:dyDescent="0.25">
      <c r="A16" s="31" t="s">
        <v>9</v>
      </c>
      <c r="B16" s="32" t="s">
        <v>24</v>
      </c>
      <c r="C16" s="32" t="s">
        <v>24</v>
      </c>
      <c r="D16" s="32" t="s">
        <v>24</v>
      </c>
      <c r="E16" s="32" t="s">
        <v>24</v>
      </c>
      <c r="F16" s="32" t="s">
        <v>24</v>
      </c>
      <c r="G16" s="32" t="s">
        <v>24</v>
      </c>
      <c r="H16" s="32" t="s">
        <v>24</v>
      </c>
      <c r="I16" s="32" t="s">
        <v>24</v>
      </c>
      <c r="J16" s="32" t="s">
        <v>24</v>
      </c>
      <c r="K16" s="32" t="s">
        <v>24</v>
      </c>
      <c r="L16" s="32" t="s">
        <v>24</v>
      </c>
      <c r="M16" s="32" t="s">
        <v>24</v>
      </c>
      <c r="N16" s="33" t="s">
        <v>24</v>
      </c>
      <c r="O16" s="33" t="s">
        <v>24</v>
      </c>
      <c r="Q16" s="35"/>
    </row>
    <row r="17" spans="1:19" x14ac:dyDescent="0.3">
      <c r="A17" s="36" t="s">
        <v>25</v>
      </c>
      <c r="B17" s="37">
        <f t="shared" ref="B17:H17" si="0">B18+B24+B25+B28+B29+B38</f>
        <v>5318513.6399999997</v>
      </c>
      <c r="C17" s="37">
        <f t="shared" si="0"/>
        <v>5808182.2000000002</v>
      </c>
      <c r="D17" s="37">
        <f t="shared" si="0"/>
        <v>4610020.59</v>
      </c>
      <c r="E17" s="37">
        <f t="shared" si="0"/>
        <v>4146981.18</v>
      </c>
      <c r="F17" s="37">
        <f t="shared" si="0"/>
        <v>6138448.7000000002</v>
      </c>
      <c r="G17" s="37">
        <f t="shared" si="0"/>
        <v>5096103.67</v>
      </c>
      <c r="H17" s="37">
        <f t="shared" si="0"/>
        <v>5131237.75</v>
      </c>
      <c r="I17" s="37">
        <f>I18+I24+I25+I28+I29+I38</f>
        <v>5098785.55</v>
      </c>
      <c r="J17" s="37">
        <f>J18+J24+J25+J28+J29+J38</f>
        <v>5137477.87</v>
      </c>
      <c r="K17" s="37">
        <f>K18+K24+K25+K28+K29+K38</f>
        <v>5755136.4299999997</v>
      </c>
      <c r="L17" s="37">
        <f t="shared" ref="L17:M17" si="1">L18+L24+L25+L28+L29+L38</f>
        <v>5567774.5299999993</v>
      </c>
      <c r="M17" s="37">
        <f t="shared" si="1"/>
        <v>4902707.3600000003</v>
      </c>
      <c r="N17" s="38">
        <f>N18+N24+N25+N28+N29+N38</f>
        <v>62711369.469999991</v>
      </c>
      <c r="O17" s="38">
        <f>O18+O24+O25+O28+O29+O38</f>
        <v>65287000</v>
      </c>
      <c r="P17" s="25"/>
      <c r="Q17" s="26"/>
      <c r="R17" s="25"/>
      <c r="S17" s="25"/>
    </row>
    <row r="18" spans="1:19" x14ac:dyDescent="0.3">
      <c r="A18" s="39" t="s">
        <v>26</v>
      </c>
      <c r="B18" s="37">
        <f t="shared" ref="B18:H18" si="2">B19+B20+B21+B22+B23</f>
        <v>19621.419999999998</v>
      </c>
      <c r="C18" s="37">
        <f t="shared" si="2"/>
        <v>18667.63</v>
      </c>
      <c r="D18" s="37">
        <f t="shared" si="2"/>
        <v>18460.23</v>
      </c>
      <c r="E18" s="37">
        <f t="shared" si="2"/>
        <v>14268.17</v>
      </c>
      <c r="F18" s="37">
        <f t="shared" si="2"/>
        <v>93380.33</v>
      </c>
      <c r="G18" s="37">
        <f t="shared" si="2"/>
        <v>33474.620000000003</v>
      </c>
      <c r="H18" s="37">
        <f t="shared" si="2"/>
        <v>23361.46</v>
      </c>
      <c r="I18" s="37">
        <f>I19+I20+I21+I22+I23</f>
        <v>45164.23</v>
      </c>
      <c r="J18" s="37">
        <f>J19+J20+J21+J22+J23</f>
        <v>29208.34</v>
      </c>
      <c r="K18" s="37">
        <f>K19+K20+K21+K22+K23</f>
        <v>75651.3</v>
      </c>
      <c r="L18" s="37">
        <f t="shared" ref="L18:M18" si="3">L19+L20+L21+L22+L23</f>
        <v>52742.1</v>
      </c>
      <c r="M18" s="37">
        <f t="shared" si="3"/>
        <v>36574.26</v>
      </c>
      <c r="N18" s="38">
        <f>N19+N20+N21+N22+N23</f>
        <v>460574.08999999997</v>
      </c>
      <c r="O18" s="38">
        <f>O19+O20+O21+O22+O23</f>
        <v>345000</v>
      </c>
      <c r="P18" s="25"/>
      <c r="Q18" s="26"/>
      <c r="R18" s="25"/>
      <c r="S18" s="25"/>
    </row>
    <row r="19" spans="1:19" x14ac:dyDescent="0.3">
      <c r="A19" s="39" t="s">
        <v>27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1">
        <f t="shared" ref="N19:N24" si="4">SUM(B19:M19)</f>
        <v>0</v>
      </c>
      <c r="O19" s="41">
        <v>0</v>
      </c>
      <c r="P19" s="25"/>
      <c r="Q19" s="26"/>
      <c r="R19" s="25"/>
      <c r="S19" s="25"/>
    </row>
    <row r="20" spans="1:19" x14ac:dyDescent="0.3">
      <c r="A20" s="39" t="s">
        <v>28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1">
        <f t="shared" si="4"/>
        <v>0</v>
      </c>
      <c r="O20" s="41">
        <v>0</v>
      </c>
      <c r="P20" s="25"/>
      <c r="Q20" s="26"/>
      <c r="R20" s="25"/>
      <c r="S20" s="25"/>
    </row>
    <row r="21" spans="1:19" x14ac:dyDescent="0.3">
      <c r="A21" s="39" t="s">
        <v>29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1">
        <f t="shared" si="4"/>
        <v>0</v>
      </c>
      <c r="O21" s="41">
        <v>0</v>
      </c>
      <c r="P21" s="25"/>
      <c r="Q21" s="26"/>
      <c r="R21" s="25"/>
      <c r="S21" s="25"/>
    </row>
    <row r="22" spans="1:19" x14ac:dyDescent="0.3">
      <c r="A22" s="39" t="s">
        <v>30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1">
        <f t="shared" si="4"/>
        <v>0</v>
      </c>
      <c r="O22" s="41">
        <v>0</v>
      </c>
      <c r="P22" s="25"/>
      <c r="Q22" s="26"/>
      <c r="R22" s="25"/>
      <c r="S22" s="25"/>
    </row>
    <row r="23" spans="1:19" x14ac:dyDescent="0.3">
      <c r="A23" s="39" t="s">
        <v>31</v>
      </c>
      <c r="B23" s="42">
        <v>19621.419999999998</v>
      </c>
      <c r="C23" s="42">
        <v>18667.63</v>
      </c>
      <c r="D23" s="42">
        <v>18460.23</v>
      </c>
      <c r="E23" s="42">
        <v>14268.17</v>
      </c>
      <c r="F23" s="42">
        <v>93380.33</v>
      </c>
      <c r="G23" s="42">
        <v>33474.620000000003</v>
      </c>
      <c r="H23" s="42">
        <v>23361.46</v>
      </c>
      <c r="I23" s="42">
        <v>45164.23</v>
      </c>
      <c r="J23" s="42">
        <v>29208.34</v>
      </c>
      <c r="K23" s="42">
        <v>75651.3</v>
      </c>
      <c r="L23" s="42">
        <v>52742.1</v>
      </c>
      <c r="M23" s="42">
        <v>36574.26</v>
      </c>
      <c r="N23" s="41">
        <f t="shared" si="4"/>
        <v>460574.08999999997</v>
      </c>
      <c r="O23" s="41">
        <v>345000</v>
      </c>
      <c r="P23" s="25"/>
      <c r="Q23" s="26"/>
      <c r="R23" s="25"/>
      <c r="S23" s="25"/>
    </row>
    <row r="24" spans="1:19" x14ac:dyDescent="0.3">
      <c r="A24" s="36" t="s">
        <v>32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8">
        <f t="shared" si="4"/>
        <v>0</v>
      </c>
      <c r="O24" s="38">
        <v>0</v>
      </c>
      <c r="P24" s="25"/>
      <c r="Q24" s="26"/>
      <c r="R24" s="25"/>
      <c r="S24" s="25"/>
    </row>
    <row r="25" spans="1:19" x14ac:dyDescent="0.3">
      <c r="A25" s="36" t="s">
        <v>33</v>
      </c>
      <c r="B25" s="37">
        <f t="shared" ref="B25:M25" si="5">B26+B27</f>
        <v>883.22</v>
      </c>
      <c r="C25" s="37">
        <f t="shared" si="5"/>
        <v>-21369.51</v>
      </c>
      <c r="D25" s="37">
        <f t="shared" si="5"/>
        <v>11904.76</v>
      </c>
      <c r="E25" s="37">
        <f t="shared" si="5"/>
        <v>-1694.19</v>
      </c>
      <c r="F25" s="37">
        <f t="shared" si="5"/>
        <v>-876.64</v>
      </c>
      <c r="G25" s="37">
        <f t="shared" si="5"/>
        <v>2978.67</v>
      </c>
      <c r="H25" s="37">
        <f t="shared" si="5"/>
        <v>4066.95</v>
      </c>
      <c r="I25" s="37">
        <f t="shared" si="5"/>
        <v>13773.45</v>
      </c>
      <c r="J25" s="37">
        <f t="shared" si="5"/>
        <v>18323.53</v>
      </c>
      <c r="K25" s="37">
        <f t="shared" si="5"/>
        <v>24290.79</v>
      </c>
      <c r="L25" s="37">
        <f t="shared" si="5"/>
        <v>32149.29</v>
      </c>
      <c r="M25" s="37">
        <f t="shared" si="5"/>
        <v>38792.74</v>
      </c>
      <c r="N25" s="38">
        <f>N26+N27</f>
        <v>123223.06</v>
      </c>
      <c r="O25" s="38">
        <f>O26+O27</f>
        <v>271000</v>
      </c>
      <c r="P25" s="25"/>
      <c r="Q25" s="26"/>
      <c r="R25" s="25"/>
      <c r="S25" s="25"/>
    </row>
    <row r="26" spans="1:19" x14ac:dyDescent="0.3">
      <c r="A26" s="39" t="s">
        <v>34</v>
      </c>
      <c r="B26" s="43">
        <v>883.22</v>
      </c>
      <c r="C26" s="43">
        <v>-21369.51</v>
      </c>
      <c r="D26" s="43">
        <v>11904.76</v>
      </c>
      <c r="E26" s="43">
        <v>-1694.19</v>
      </c>
      <c r="F26" s="43">
        <v>-876.64</v>
      </c>
      <c r="G26" s="43">
        <v>2978.67</v>
      </c>
      <c r="H26" s="43">
        <v>4066.95</v>
      </c>
      <c r="I26" s="43">
        <v>13773.45</v>
      </c>
      <c r="J26" s="43">
        <v>18323.53</v>
      </c>
      <c r="K26" s="43">
        <v>24290.79</v>
      </c>
      <c r="L26" s="43">
        <v>32149.29</v>
      </c>
      <c r="M26" s="43">
        <v>38792.74</v>
      </c>
      <c r="N26" s="41">
        <f>SUM(B26:M26)</f>
        <v>123223.06</v>
      </c>
      <c r="O26" s="41">
        <v>270000</v>
      </c>
      <c r="P26" s="25"/>
      <c r="Q26" s="26"/>
      <c r="R26" s="25"/>
      <c r="S26" s="25"/>
    </row>
    <row r="27" spans="1:19" x14ac:dyDescent="0.3">
      <c r="A27" s="39" t="s">
        <v>35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1">
        <f>SUM(B27:M27)</f>
        <v>0</v>
      </c>
      <c r="O27" s="41">
        <v>1000</v>
      </c>
      <c r="P27" s="25"/>
      <c r="Q27" s="26"/>
      <c r="R27" s="25"/>
      <c r="S27" s="25"/>
    </row>
    <row r="28" spans="1:19" x14ac:dyDescent="0.3">
      <c r="A28" s="36" t="s">
        <v>36</v>
      </c>
      <c r="B28" s="43">
        <v>5105150.5999999996</v>
      </c>
      <c r="C28" s="43">
        <v>5581679.2599999998</v>
      </c>
      <c r="D28" s="43">
        <v>3133596.9</v>
      </c>
      <c r="E28" s="43">
        <v>3706270.37</v>
      </c>
      <c r="F28" s="43">
        <v>5719274.5099999998</v>
      </c>
      <c r="G28" s="43">
        <v>4815446.1100000003</v>
      </c>
      <c r="H28" s="43">
        <v>4853334.33</v>
      </c>
      <c r="I28" s="43">
        <v>4806320.33</v>
      </c>
      <c r="J28" s="43">
        <v>4811239.3600000003</v>
      </c>
      <c r="K28" s="43">
        <v>5383418.6699999999</v>
      </c>
      <c r="L28" s="43">
        <v>5133892.2699999996</v>
      </c>
      <c r="M28" s="43">
        <v>4655224.9000000004</v>
      </c>
      <c r="N28" s="38">
        <f>SUM(B28:M28)</f>
        <v>57704847.609999992</v>
      </c>
      <c r="O28" s="38">
        <v>61901000</v>
      </c>
      <c r="P28" s="25"/>
      <c r="Q28" s="26"/>
      <c r="R28" s="25"/>
      <c r="S28" s="25"/>
    </row>
    <row r="29" spans="1:19" x14ac:dyDescent="0.3">
      <c r="A29" s="36" t="s">
        <v>37</v>
      </c>
      <c r="B29" s="37">
        <f t="shared" ref="B29:M29" si="6">SUM(B30:B37)</f>
        <v>0</v>
      </c>
      <c r="C29" s="37">
        <f t="shared" si="6"/>
        <v>0</v>
      </c>
      <c r="D29" s="37">
        <f t="shared" si="6"/>
        <v>0</v>
      </c>
      <c r="E29" s="37">
        <f t="shared" si="6"/>
        <v>0</v>
      </c>
      <c r="F29" s="37">
        <f t="shared" si="6"/>
        <v>0</v>
      </c>
      <c r="G29" s="37">
        <f t="shared" si="6"/>
        <v>0</v>
      </c>
      <c r="H29" s="37">
        <f t="shared" si="6"/>
        <v>0</v>
      </c>
      <c r="I29" s="37">
        <f t="shared" si="6"/>
        <v>0</v>
      </c>
      <c r="J29" s="37">
        <f t="shared" si="6"/>
        <v>0</v>
      </c>
      <c r="K29" s="37">
        <f t="shared" si="6"/>
        <v>0</v>
      </c>
      <c r="L29" s="37">
        <f t="shared" si="6"/>
        <v>0</v>
      </c>
      <c r="M29" s="37">
        <f t="shared" si="6"/>
        <v>0</v>
      </c>
      <c r="N29" s="38">
        <f>SUM(N30:N37)</f>
        <v>0</v>
      </c>
      <c r="O29" s="38">
        <f>SUM(O30:O37)</f>
        <v>0</v>
      </c>
      <c r="P29" s="25"/>
      <c r="Q29" s="26"/>
      <c r="R29" s="25"/>
      <c r="S29" s="25"/>
    </row>
    <row r="30" spans="1:19" x14ac:dyDescent="0.3">
      <c r="A30" s="39" t="s">
        <v>38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1">
        <f t="shared" ref="N30:N36" si="7">SUM(B30:M30)</f>
        <v>0</v>
      </c>
      <c r="O30" s="41">
        <v>0</v>
      </c>
      <c r="P30" s="25"/>
      <c r="Q30" s="26"/>
      <c r="R30" s="25"/>
      <c r="S30" s="25"/>
    </row>
    <row r="31" spans="1:19" x14ac:dyDescent="0.3">
      <c r="A31" s="39" t="s">
        <v>39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1">
        <f t="shared" si="7"/>
        <v>0</v>
      </c>
      <c r="O31" s="41">
        <v>0</v>
      </c>
      <c r="P31" s="25"/>
      <c r="Q31" s="26"/>
      <c r="R31" s="25"/>
      <c r="S31" s="25"/>
    </row>
    <row r="32" spans="1:19" x14ac:dyDescent="0.3">
      <c r="A32" s="39" t="s">
        <v>40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1">
        <f t="shared" si="7"/>
        <v>0</v>
      </c>
      <c r="O32" s="41">
        <v>0</v>
      </c>
      <c r="P32" s="25"/>
      <c r="Q32" s="26"/>
      <c r="R32" s="25"/>
      <c r="S32" s="25"/>
    </row>
    <row r="33" spans="1:19" x14ac:dyDescent="0.3">
      <c r="A33" s="39" t="s">
        <v>41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1">
        <f t="shared" si="7"/>
        <v>0</v>
      </c>
      <c r="O33" s="41">
        <v>0</v>
      </c>
      <c r="P33" s="25"/>
      <c r="Q33" s="26"/>
      <c r="R33" s="25"/>
      <c r="S33" s="25"/>
    </row>
    <row r="34" spans="1:19" x14ac:dyDescent="0.3">
      <c r="A34" s="39" t="s">
        <v>42</v>
      </c>
      <c r="B34" s="40">
        <v>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1">
        <f t="shared" si="7"/>
        <v>0</v>
      </c>
      <c r="O34" s="41">
        <v>0</v>
      </c>
      <c r="P34" s="25"/>
      <c r="Q34" s="26"/>
      <c r="R34" s="25"/>
      <c r="S34" s="25"/>
    </row>
    <row r="35" spans="1:19" x14ac:dyDescent="0.3">
      <c r="A35" s="39" t="s">
        <v>43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1">
        <f t="shared" si="7"/>
        <v>0</v>
      </c>
      <c r="O35" s="41">
        <v>0</v>
      </c>
      <c r="P35" s="25"/>
      <c r="Q35" s="26"/>
      <c r="R35" s="25"/>
      <c r="S35" s="25"/>
    </row>
    <row r="36" spans="1:19" x14ac:dyDescent="0.3">
      <c r="A36" s="39" t="s">
        <v>44</v>
      </c>
      <c r="B36" s="40">
        <v>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1">
        <f t="shared" si="7"/>
        <v>0</v>
      </c>
      <c r="O36" s="41">
        <v>0</v>
      </c>
      <c r="P36" s="25"/>
      <c r="Q36" s="26"/>
      <c r="R36" s="25"/>
      <c r="S36" s="25"/>
    </row>
    <row r="37" spans="1:19" x14ac:dyDescent="0.3">
      <c r="A37" s="39" t="s">
        <v>45</v>
      </c>
      <c r="B37" s="40">
        <v>0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1">
        <f>SUM(C37:M37)</f>
        <v>0</v>
      </c>
      <c r="O37" s="41">
        <v>0</v>
      </c>
      <c r="P37" s="25"/>
      <c r="Q37" s="26"/>
      <c r="R37" s="25"/>
      <c r="S37" s="25"/>
    </row>
    <row r="38" spans="1:19" x14ac:dyDescent="0.3">
      <c r="A38" s="36" t="s">
        <v>46</v>
      </c>
      <c r="B38" s="43">
        <v>192858.4</v>
      </c>
      <c r="C38" s="43">
        <v>229204.82</v>
      </c>
      <c r="D38" s="43">
        <v>1446058.7</v>
      </c>
      <c r="E38" s="43">
        <v>428136.83</v>
      </c>
      <c r="F38" s="43">
        <v>326670.5</v>
      </c>
      <c r="G38" s="43">
        <v>244204.27</v>
      </c>
      <c r="H38" s="43">
        <v>250475.01</v>
      </c>
      <c r="I38" s="43">
        <v>233527.54</v>
      </c>
      <c r="J38" s="43">
        <v>278706.64</v>
      </c>
      <c r="K38" s="43">
        <v>271775.67</v>
      </c>
      <c r="L38" s="43">
        <v>348990.87</v>
      </c>
      <c r="M38" s="43">
        <v>172115.46</v>
      </c>
      <c r="N38" s="38">
        <f>SUM(B38:M38)</f>
        <v>4422724.71</v>
      </c>
      <c r="O38" s="38">
        <v>2770000</v>
      </c>
      <c r="P38" s="25"/>
      <c r="Q38" s="26"/>
      <c r="R38" s="25"/>
      <c r="S38" s="25"/>
    </row>
    <row r="39" spans="1:19" x14ac:dyDescent="0.3">
      <c r="A39" s="36" t="s">
        <v>47</v>
      </c>
      <c r="B39" s="37">
        <f t="shared" ref="B39:E39" si="8">B40+B41+B42+B43</f>
        <v>0</v>
      </c>
      <c r="C39" s="37">
        <f t="shared" si="8"/>
        <v>0</v>
      </c>
      <c r="D39" s="37">
        <f t="shared" si="8"/>
        <v>0</v>
      </c>
      <c r="E39" s="37">
        <f t="shared" si="8"/>
        <v>0</v>
      </c>
      <c r="F39" s="37">
        <v>0</v>
      </c>
      <c r="G39" s="37">
        <f t="shared" ref="G39" si="9">G40+G41+G42+G43</f>
        <v>0</v>
      </c>
      <c r="H39" s="37">
        <v>0</v>
      </c>
      <c r="I39" s="37">
        <f t="shared" ref="I39:M39" si="10">I40+I41+I42+I43</f>
        <v>0</v>
      </c>
      <c r="J39" s="37">
        <f t="shared" si="10"/>
        <v>0</v>
      </c>
      <c r="K39" s="37">
        <f t="shared" si="10"/>
        <v>0</v>
      </c>
      <c r="L39" s="37">
        <f t="shared" si="10"/>
        <v>0</v>
      </c>
      <c r="M39" s="37">
        <f t="shared" si="10"/>
        <v>0</v>
      </c>
      <c r="N39" s="37">
        <f>N40+N41+N42+N43</f>
        <v>0</v>
      </c>
      <c r="O39" s="37">
        <f>O40+O41+O42+O43</f>
        <v>0</v>
      </c>
      <c r="P39" s="25"/>
      <c r="Q39" s="26"/>
      <c r="R39" s="25"/>
      <c r="S39" s="25"/>
    </row>
    <row r="40" spans="1:19" x14ac:dyDescent="0.3">
      <c r="A40" s="39" t="s">
        <v>48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1">
        <f>SUM(B40:M40)</f>
        <v>0</v>
      </c>
      <c r="O40" s="41">
        <v>0</v>
      </c>
      <c r="P40" s="25"/>
      <c r="Q40" s="26"/>
      <c r="R40" s="25"/>
      <c r="S40" s="25"/>
    </row>
    <row r="41" spans="1:19" x14ac:dyDescent="0.3">
      <c r="A41" s="39" t="s">
        <v>49</v>
      </c>
      <c r="B41" s="40">
        <v>0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1">
        <f>SUM(B41:M41)</f>
        <v>0</v>
      </c>
      <c r="O41" s="41">
        <f>SUM(B41:M41)</f>
        <v>0</v>
      </c>
      <c r="P41" s="25"/>
      <c r="Q41" s="26"/>
      <c r="R41" s="25"/>
      <c r="S41" s="25"/>
    </row>
    <row r="42" spans="1:19" x14ac:dyDescent="0.3">
      <c r="A42" s="39" t="s">
        <v>50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1">
        <f>SUM(B42:M42)</f>
        <v>0</v>
      </c>
      <c r="O42" s="41">
        <v>0</v>
      </c>
      <c r="P42" s="25"/>
      <c r="Q42" s="26"/>
      <c r="R42" s="25"/>
      <c r="S42" s="25"/>
    </row>
    <row r="43" spans="1:19" x14ac:dyDescent="0.3">
      <c r="A43" s="39" t="s">
        <v>51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1">
        <f>SUM(B43:M43)</f>
        <v>0</v>
      </c>
      <c r="O43" s="41">
        <v>0</v>
      </c>
      <c r="P43" s="25"/>
      <c r="Q43" s="26"/>
      <c r="R43" s="25"/>
      <c r="S43" s="25"/>
    </row>
    <row r="44" spans="1:19" x14ac:dyDescent="0.3">
      <c r="A44" s="45" t="s">
        <v>52</v>
      </c>
      <c r="B44" s="46">
        <f t="shared" ref="B44:M44" si="11">B17-B39</f>
        <v>5318513.6399999997</v>
      </c>
      <c r="C44" s="46">
        <f t="shared" si="11"/>
        <v>5808182.2000000002</v>
      </c>
      <c r="D44" s="46">
        <f t="shared" si="11"/>
        <v>4610020.59</v>
      </c>
      <c r="E44" s="46">
        <f t="shared" si="11"/>
        <v>4146981.18</v>
      </c>
      <c r="F44" s="46">
        <f t="shared" si="11"/>
        <v>6138448.7000000002</v>
      </c>
      <c r="G44" s="46">
        <f t="shared" si="11"/>
        <v>5096103.67</v>
      </c>
      <c r="H44" s="46">
        <f t="shared" si="11"/>
        <v>5131237.75</v>
      </c>
      <c r="I44" s="46">
        <f t="shared" si="11"/>
        <v>5098785.55</v>
      </c>
      <c r="J44" s="46">
        <f t="shared" si="11"/>
        <v>5137477.87</v>
      </c>
      <c r="K44" s="46">
        <f t="shared" si="11"/>
        <v>5755136.4299999997</v>
      </c>
      <c r="L44" s="46">
        <f t="shared" si="11"/>
        <v>5567774.5299999993</v>
      </c>
      <c r="M44" s="46">
        <f t="shared" si="11"/>
        <v>4902707.3600000003</v>
      </c>
      <c r="N44" s="47">
        <f>N17-N39</f>
        <v>62711369.469999991</v>
      </c>
      <c r="O44" s="47">
        <f>O17-O39</f>
        <v>65287000</v>
      </c>
      <c r="P44" s="25"/>
      <c r="Q44" s="26"/>
      <c r="R44" s="25"/>
      <c r="S44" s="25"/>
    </row>
    <row r="45" spans="1:19" ht="20.399999999999999" x14ac:dyDescent="0.3">
      <c r="A45" s="48" t="s">
        <v>53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50">
        <f>SUM(C45:M45)</f>
        <v>0</v>
      </c>
      <c r="O45" s="50">
        <f>SUM(B45:M45)</f>
        <v>0</v>
      </c>
      <c r="P45" s="25"/>
      <c r="Q45" s="26"/>
      <c r="R45" s="25"/>
      <c r="S45" s="25"/>
    </row>
    <row r="46" spans="1:19" ht="30.6" x14ac:dyDescent="0.3">
      <c r="A46" s="51" t="s">
        <v>54</v>
      </c>
      <c r="B46" s="46">
        <f t="shared" ref="B46:M46" si="12">B44-B45</f>
        <v>5318513.6399999997</v>
      </c>
      <c r="C46" s="46">
        <f t="shared" si="12"/>
        <v>5808182.2000000002</v>
      </c>
      <c r="D46" s="46">
        <f t="shared" si="12"/>
        <v>4610020.59</v>
      </c>
      <c r="E46" s="46">
        <f t="shared" si="12"/>
        <v>4146981.18</v>
      </c>
      <c r="F46" s="46">
        <f t="shared" si="12"/>
        <v>6138448.7000000002</v>
      </c>
      <c r="G46" s="46">
        <f t="shared" si="12"/>
        <v>5096103.67</v>
      </c>
      <c r="H46" s="46">
        <f t="shared" si="12"/>
        <v>5131237.75</v>
      </c>
      <c r="I46" s="46">
        <f t="shared" si="12"/>
        <v>5098785.55</v>
      </c>
      <c r="J46" s="46">
        <f t="shared" si="12"/>
        <v>5137477.87</v>
      </c>
      <c r="K46" s="46">
        <f t="shared" si="12"/>
        <v>5755136.4299999997</v>
      </c>
      <c r="L46" s="46">
        <f t="shared" si="12"/>
        <v>5567774.5299999993</v>
      </c>
      <c r="M46" s="46">
        <f t="shared" si="12"/>
        <v>4902707.3600000003</v>
      </c>
      <c r="N46" s="47">
        <f>SUM(C46:M46)</f>
        <v>57392855.829999991</v>
      </c>
      <c r="O46" s="46">
        <f>O44-O45</f>
        <v>65287000</v>
      </c>
      <c r="P46" s="25"/>
      <c r="Q46" s="26"/>
      <c r="R46" s="25"/>
      <c r="S46" s="25"/>
    </row>
    <row r="47" spans="1:19" ht="20.399999999999999" x14ac:dyDescent="0.3">
      <c r="A47" s="48" t="s">
        <v>55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50">
        <f>SUM(B47:M47)</f>
        <v>0</v>
      </c>
      <c r="O47" s="50">
        <f>SUM(B47:M47)</f>
        <v>0</v>
      </c>
      <c r="P47" s="25"/>
      <c r="Q47" s="26"/>
      <c r="R47" s="25"/>
      <c r="S47" s="25"/>
    </row>
    <row r="48" spans="1:19" ht="30.6" x14ac:dyDescent="0.3">
      <c r="A48" s="51" t="s">
        <v>56</v>
      </c>
      <c r="B48" s="46">
        <f t="shared" ref="B48:M48" si="13">B46-B47</f>
        <v>5318513.6399999997</v>
      </c>
      <c r="C48" s="46">
        <f t="shared" si="13"/>
        <v>5808182.2000000002</v>
      </c>
      <c r="D48" s="46">
        <f t="shared" si="13"/>
        <v>4610020.59</v>
      </c>
      <c r="E48" s="46">
        <f t="shared" si="13"/>
        <v>4146981.18</v>
      </c>
      <c r="F48" s="46">
        <f t="shared" si="13"/>
        <v>6138448.7000000002</v>
      </c>
      <c r="G48" s="46">
        <f t="shared" si="13"/>
        <v>5096103.67</v>
      </c>
      <c r="H48" s="46">
        <f t="shared" si="13"/>
        <v>5131237.75</v>
      </c>
      <c r="I48" s="46">
        <f t="shared" si="13"/>
        <v>5098785.55</v>
      </c>
      <c r="J48" s="46">
        <f t="shared" si="13"/>
        <v>5137477.87</v>
      </c>
      <c r="K48" s="46">
        <f t="shared" si="13"/>
        <v>5755136.4299999997</v>
      </c>
      <c r="L48" s="46">
        <f t="shared" si="13"/>
        <v>5567774.5299999993</v>
      </c>
      <c r="M48" s="46">
        <f t="shared" si="13"/>
        <v>4902707.3600000003</v>
      </c>
      <c r="N48" s="47">
        <f>SUM(B48:M48)</f>
        <v>62711369.469999991</v>
      </c>
      <c r="O48" s="46">
        <f>O46-O47</f>
        <v>65287000</v>
      </c>
      <c r="P48" s="25"/>
      <c r="Q48" s="26"/>
      <c r="R48" s="25"/>
      <c r="S48" s="25"/>
    </row>
    <row r="49" spans="1:19" x14ac:dyDescent="0.3">
      <c r="A49" s="5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5"/>
      <c r="P49" s="25"/>
      <c r="Q49" s="26"/>
      <c r="R49" s="25"/>
      <c r="S49" s="25"/>
    </row>
    <row r="50" spans="1:19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2" spans="1:19" x14ac:dyDescent="0.3">
      <c r="A52" s="53" t="s">
        <v>57</v>
      </c>
      <c r="B52" s="54"/>
      <c r="C52" s="55" t="s">
        <v>58</v>
      </c>
      <c r="D52" s="55"/>
      <c r="E52" s="55"/>
      <c r="F52" s="55"/>
      <c r="G52" s="55"/>
      <c r="H52" s="55"/>
      <c r="I52" s="55"/>
      <c r="J52" s="56"/>
      <c r="K52" s="56"/>
      <c r="L52" s="56"/>
      <c r="M52" s="56"/>
    </row>
    <row r="53" spans="1:19" x14ac:dyDescent="0.3">
      <c r="A53" s="53" t="s">
        <v>59</v>
      </c>
      <c r="B53" s="54"/>
      <c r="C53" s="55" t="s">
        <v>60</v>
      </c>
      <c r="D53" s="55"/>
      <c r="E53" s="55"/>
      <c r="F53" s="55"/>
      <c r="G53" s="55"/>
      <c r="H53" s="55"/>
      <c r="I53" s="55"/>
      <c r="J53" s="56"/>
      <c r="K53" s="56"/>
      <c r="L53" s="56"/>
      <c r="M53" s="56"/>
    </row>
    <row r="54" spans="1:19" ht="15.75" customHeight="1" x14ac:dyDescent="0.3">
      <c r="A54" s="53" t="s">
        <v>61</v>
      </c>
      <c r="B54" s="54"/>
      <c r="C54" s="55" t="s">
        <v>61</v>
      </c>
      <c r="D54" s="55"/>
      <c r="E54" s="55"/>
      <c r="F54" s="55"/>
      <c r="G54" s="55"/>
      <c r="H54" s="55"/>
      <c r="I54" s="55"/>
      <c r="J54" s="56"/>
      <c r="K54" s="56"/>
      <c r="L54" s="56"/>
      <c r="M54" s="56"/>
    </row>
    <row r="55" spans="1:19" ht="15.6" x14ac:dyDescent="0.3">
      <c r="A55" s="53" t="s">
        <v>62</v>
      </c>
      <c r="B55" s="54"/>
      <c r="C55" s="57"/>
      <c r="D55" s="57"/>
      <c r="E55" s="57"/>
      <c r="F55" s="58"/>
      <c r="G55" s="58"/>
      <c r="H55" s="59"/>
      <c r="I55" s="59"/>
      <c r="J55" s="59"/>
      <c r="K55" s="59"/>
      <c r="L55" s="59"/>
      <c r="M55" s="59"/>
    </row>
    <row r="56" spans="1:19" ht="15.6" x14ac:dyDescent="0.3">
      <c r="A56" s="53"/>
      <c r="B56" s="54"/>
      <c r="C56" s="57"/>
      <c r="D56" s="57"/>
      <c r="E56" s="57"/>
      <c r="F56" s="58"/>
      <c r="G56" s="58"/>
      <c r="H56" s="59"/>
      <c r="I56" s="59"/>
      <c r="J56" s="59"/>
      <c r="K56" s="59"/>
      <c r="L56" s="59"/>
      <c r="M56" s="59"/>
    </row>
    <row r="57" spans="1:19" ht="15.6" x14ac:dyDescent="0.3">
      <c r="A57" s="53"/>
      <c r="B57" s="54"/>
      <c r="C57" s="57"/>
      <c r="D57" s="57"/>
      <c r="E57" s="57"/>
      <c r="F57" s="58"/>
      <c r="G57" s="58"/>
      <c r="H57" s="59"/>
      <c r="I57" s="59"/>
      <c r="J57" s="59"/>
      <c r="K57" s="59"/>
      <c r="L57" s="59"/>
      <c r="M57" s="59"/>
    </row>
    <row r="58" spans="1:19" ht="15.6" x14ac:dyDescent="0.3">
      <c r="A58" s="53"/>
      <c r="B58" s="54"/>
      <c r="C58" s="57"/>
      <c r="D58" s="57"/>
      <c r="E58" s="57"/>
      <c r="F58" s="58"/>
      <c r="G58" s="58"/>
      <c r="H58" s="59"/>
      <c r="I58" s="59"/>
      <c r="J58" s="59"/>
      <c r="K58" s="59"/>
      <c r="L58" s="59"/>
      <c r="M58" s="59"/>
    </row>
    <row r="59" spans="1:19" s="10" customFormat="1" ht="15.6" x14ac:dyDescent="0.3">
      <c r="A59" s="53"/>
      <c r="B59" s="54"/>
      <c r="C59" s="57"/>
      <c r="D59" s="57"/>
      <c r="E59" s="57"/>
      <c r="F59" s="58"/>
      <c r="G59" s="58"/>
      <c r="H59" s="58"/>
      <c r="I59" s="58"/>
      <c r="J59" s="58"/>
      <c r="K59" s="58"/>
      <c r="L59" s="58"/>
      <c r="M59" s="58"/>
      <c r="Q59" s="11"/>
    </row>
    <row r="60" spans="1:19" s="10" customFormat="1" ht="15.6" x14ac:dyDescent="0.3">
      <c r="A60" s="53" t="s">
        <v>63</v>
      </c>
      <c r="B60" s="58"/>
      <c r="C60" s="55" t="s">
        <v>64</v>
      </c>
      <c r="D60" s="55"/>
      <c r="E60" s="55"/>
      <c r="F60" s="55"/>
      <c r="G60" s="55"/>
      <c r="H60" s="55"/>
      <c r="I60" s="55"/>
      <c r="J60" s="56"/>
      <c r="K60" s="56"/>
      <c r="L60" s="56"/>
      <c r="M60" s="56"/>
      <c r="Q60" s="11"/>
    </row>
    <row r="61" spans="1:19" x14ac:dyDescent="0.3">
      <c r="A61" s="53" t="s">
        <v>65</v>
      </c>
      <c r="B61" s="59"/>
      <c r="C61" s="55" t="s">
        <v>66</v>
      </c>
      <c r="D61" s="55"/>
      <c r="E61" s="55"/>
      <c r="F61" s="55"/>
      <c r="G61" s="55"/>
      <c r="H61" s="55"/>
      <c r="I61" s="55"/>
      <c r="J61" s="56"/>
      <c r="K61" s="56"/>
      <c r="L61" s="56"/>
      <c r="M61" s="56"/>
    </row>
  </sheetData>
  <mergeCells count="19">
    <mergeCell ref="C61:I61"/>
    <mergeCell ref="C55:E55"/>
    <mergeCell ref="C56:E56"/>
    <mergeCell ref="C57:E57"/>
    <mergeCell ref="C58:E58"/>
    <mergeCell ref="C59:E59"/>
    <mergeCell ref="C60:I60"/>
    <mergeCell ref="A10:O10"/>
    <mergeCell ref="B13:O13"/>
    <mergeCell ref="B14:K14"/>
    <mergeCell ref="C52:I52"/>
    <mergeCell ref="C53:I53"/>
    <mergeCell ref="C54:I54"/>
    <mergeCell ref="A2:O2"/>
    <mergeCell ref="A3:O3"/>
    <mergeCell ref="A6:N6"/>
    <mergeCell ref="A7:O7"/>
    <mergeCell ref="A8:O8"/>
    <mergeCell ref="A9:O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AC87-06B3-4EA5-BD36-DD63130056D3}">
  <dimension ref="A1:N54"/>
  <sheetViews>
    <sheetView workbookViewId="0">
      <selection sqref="A1:XFD1048576"/>
    </sheetView>
  </sheetViews>
  <sheetFormatPr defaultRowHeight="14.4" x14ac:dyDescent="0.3"/>
  <cols>
    <col min="1" max="1" width="45.6640625" customWidth="1"/>
    <col min="2" max="13" width="12.6640625" customWidth="1"/>
  </cols>
  <sheetData>
    <row r="1" spans="1:13" ht="15.75" customHeight="1" x14ac:dyDescent="0.3"/>
    <row r="2" spans="1:13" ht="15.75" customHeight="1" x14ac:dyDescent="0.3"/>
    <row r="3" spans="1:13" s="3" customFormat="1" ht="15.75" customHeight="1" x14ac:dyDescent="0.35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s="3" customFormat="1" ht="15.75" customHeight="1" x14ac:dyDescent="0.35">
      <c r="A4" s="60" t="s">
        <v>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s="3" customFormat="1" ht="15.75" customHeight="1" x14ac:dyDescent="0.3">
      <c r="A5" s="61"/>
      <c r="B5" s="61"/>
      <c r="C5" s="61"/>
      <c r="D5" s="61"/>
      <c r="E5" s="61"/>
      <c r="F5" s="61"/>
    </row>
    <row r="7" spans="1:13" s="10" customFormat="1" ht="15.6" x14ac:dyDescent="0.3">
      <c r="A7" s="62"/>
      <c r="B7" s="62"/>
      <c r="C7" s="62"/>
      <c r="D7" s="62"/>
      <c r="E7" s="62"/>
      <c r="F7" s="62"/>
    </row>
    <row r="8" spans="1:13" s="10" customFormat="1" ht="15.6" x14ac:dyDescent="0.3">
      <c r="A8" s="62" t="s">
        <v>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s="10" customFormat="1" ht="15.6" x14ac:dyDescent="0.3">
      <c r="A9" s="63" t="s">
        <v>67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3" s="10" customFormat="1" ht="15.6" x14ac:dyDescent="0.3">
      <c r="A10" s="62" t="s">
        <v>4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s="10" customFormat="1" ht="15.6" x14ac:dyDescent="0.3">
      <c r="A11" s="62" t="s">
        <v>5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s="10" customFormat="1" ht="15.6" x14ac:dyDescent="0.3">
      <c r="A12" s="64"/>
      <c r="B12" s="64"/>
      <c r="C12" s="64"/>
      <c r="D12" s="64"/>
      <c r="E12" s="64"/>
      <c r="F12" s="64"/>
    </row>
    <row r="13" spans="1:13" s="10" customFormat="1" ht="15.6" x14ac:dyDescent="0.3">
      <c r="A13" s="65" t="s">
        <v>68</v>
      </c>
      <c r="B13" s="65"/>
      <c r="C13" s="65"/>
    </row>
    <row r="14" spans="1:13" x14ac:dyDescent="0.3">
      <c r="A14" s="66"/>
      <c r="B14" s="67" t="s">
        <v>69</v>
      </c>
      <c r="C14" s="68"/>
      <c r="D14" s="68"/>
      <c r="E14" s="68"/>
      <c r="F14" s="69"/>
      <c r="G14" s="67" t="s">
        <v>70</v>
      </c>
      <c r="H14" s="68"/>
      <c r="I14" s="68"/>
      <c r="J14" s="68"/>
      <c r="K14" s="68"/>
      <c r="L14" s="68"/>
      <c r="M14" s="70"/>
    </row>
    <row r="15" spans="1:13" x14ac:dyDescent="0.3">
      <c r="A15" s="71" t="s">
        <v>71</v>
      </c>
      <c r="B15" s="71" t="s">
        <v>72</v>
      </c>
      <c r="C15" s="72" t="s">
        <v>73</v>
      </c>
      <c r="D15" s="72"/>
      <c r="E15" s="71"/>
      <c r="F15" s="66" t="s">
        <v>74</v>
      </c>
      <c r="G15" s="71" t="s">
        <v>72</v>
      </c>
      <c r="H15" s="72" t="s">
        <v>73</v>
      </c>
      <c r="I15" s="72"/>
      <c r="J15" s="72"/>
      <c r="K15" s="71"/>
      <c r="L15" s="73" t="s">
        <v>74</v>
      </c>
      <c r="M15" s="71" t="s">
        <v>74</v>
      </c>
    </row>
    <row r="16" spans="1:13" x14ac:dyDescent="0.3">
      <c r="A16" s="74"/>
      <c r="B16" s="75" t="s">
        <v>75</v>
      </c>
      <c r="C16" s="76" t="s">
        <v>76</v>
      </c>
      <c r="D16" s="77" t="s">
        <v>77</v>
      </c>
      <c r="E16" s="78" t="s">
        <v>78</v>
      </c>
      <c r="F16" s="78" t="s">
        <v>79</v>
      </c>
      <c r="G16" s="75" t="s">
        <v>80</v>
      </c>
      <c r="H16" s="76" t="s">
        <v>81</v>
      </c>
      <c r="I16" s="77" t="s">
        <v>82</v>
      </c>
      <c r="J16" s="77" t="s">
        <v>83</v>
      </c>
      <c r="K16" s="78" t="s">
        <v>84</v>
      </c>
      <c r="L16" s="77" t="s">
        <v>85</v>
      </c>
      <c r="M16" s="78" t="s">
        <v>86</v>
      </c>
    </row>
    <row r="17" spans="1:13" x14ac:dyDescent="0.3">
      <c r="A17" s="79" t="s">
        <v>87</v>
      </c>
      <c r="B17" s="80">
        <f>B18+B22</f>
        <v>0</v>
      </c>
      <c r="C17" s="80">
        <f t="shared" ref="C17:E17" si="0">C18+C22</f>
        <v>761659.85000000009</v>
      </c>
      <c r="D17" s="80">
        <f t="shared" si="0"/>
        <v>760186.52</v>
      </c>
      <c r="E17" s="80">
        <f t="shared" si="0"/>
        <v>0</v>
      </c>
      <c r="F17" s="81">
        <f>(B17+C17)-(D17+E17)</f>
        <v>1473.3300000000745</v>
      </c>
      <c r="G17" s="80">
        <f>G18+G22</f>
        <v>58488.23</v>
      </c>
      <c r="H17" s="80">
        <f t="shared" ref="H17:K17" si="1">H18+H22</f>
        <v>4540385.42</v>
      </c>
      <c r="I17" s="80">
        <f>I18+I22</f>
        <v>4001795.44</v>
      </c>
      <c r="J17" s="80">
        <f t="shared" si="1"/>
        <v>3986181.44</v>
      </c>
      <c r="K17" s="80">
        <f t="shared" si="1"/>
        <v>133930.07</v>
      </c>
      <c r="L17" s="81">
        <f>(G17+H17)-(J17+K17)</f>
        <v>478762.1400000006</v>
      </c>
      <c r="M17" s="82">
        <f>F17+L17</f>
        <v>480235.47000000067</v>
      </c>
    </row>
    <row r="18" spans="1:13" s="85" customFormat="1" ht="13.2" x14ac:dyDescent="0.25">
      <c r="A18" s="83" t="s">
        <v>88</v>
      </c>
      <c r="B18" s="84">
        <f>B19+B20+B21</f>
        <v>0</v>
      </c>
      <c r="C18" s="84">
        <f t="shared" ref="C18:E18" si="2">C19+C20+C21</f>
        <v>761659.85000000009</v>
      </c>
      <c r="D18" s="84">
        <f t="shared" si="2"/>
        <v>760186.52</v>
      </c>
      <c r="E18" s="84">
        <f t="shared" si="2"/>
        <v>0</v>
      </c>
      <c r="F18" s="82">
        <f t="shared" ref="F18:F24" si="3">(B18+C18)-(D18+E18)</f>
        <v>1473.3300000000745</v>
      </c>
      <c r="G18" s="84">
        <f t="shared" ref="G18:K18" si="4">G19+G20+G21</f>
        <v>58488.23</v>
      </c>
      <c r="H18" s="84">
        <f t="shared" si="4"/>
        <v>4540385.42</v>
      </c>
      <c r="I18" s="84">
        <f t="shared" si="4"/>
        <v>4001795.44</v>
      </c>
      <c r="J18" s="84">
        <f t="shared" si="4"/>
        <v>3986181.44</v>
      </c>
      <c r="K18" s="84">
        <f t="shared" si="4"/>
        <v>133930.07</v>
      </c>
      <c r="L18" s="82">
        <f>(G18+H18)-(J18+K18)</f>
        <v>478762.1400000006</v>
      </c>
      <c r="M18" s="82">
        <f>F18+L18</f>
        <v>480235.47000000067</v>
      </c>
    </row>
    <row r="19" spans="1:13" s="85" customFormat="1" ht="13.2" x14ac:dyDescent="0.25">
      <c r="A19" s="83" t="s">
        <v>89</v>
      </c>
      <c r="B19" s="84">
        <v>0</v>
      </c>
      <c r="C19" s="84">
        <v>0</v>
      </c>
      <c r="D19" s="84">
        <v>0</v>
      </c>
      <c r="E19" s="84">
        <v>0</v>
      </c>
      <c r="F19" s="82">
        <f t="shared" si="3"/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2">
        <f t="shared" ref="L19" si="5">(G19+H19)-(J19+K19)</f>
        <v>0</v>
      </c>
      <c r="M19" s="82">
        <f t="shared" ref="M19:M24" si="6">F19+L19</f>
        <v>0</v>
      </c>
    </row>
    <row r="20" spans="1:13" s="85" customFormat="1" ht="13.2" x14ac:dyDescent="0.25">
      <c r="A20" s="83" t="s">
        <v>90</v>
      </c>
      <c r="B20" s="84">
        <v>0</v>
      </c>
      <c r="C20" s="84">
        <f>907658.4-145998.55</f>
        <v>761659.85000000009</v>
      </c>
      <c r="D20" s="84">
        <v>760186.52</v>
      </c>
      <c r="E20" s="84">
        <v>0</v>
      </c>
      <c r="F20" s="82">
        <f t="shared" si="3"/>
        <v>1473.3300000000745</v>
      </c>
      <c r="G20" s="84">
        <v>58488.23</v>
      </c>
      <c r="H20" s="84">
        <v>4540385.42</v>
      </c>
      <c r="I20" s="86">
        <v>4001795.44</v>
      </c>
      <c r="J20" s="86">
        <v>3986181.44</v>
      </c>
      <c r="K20" s="86">
        <v>133930.07</v>
      </c>
      <c r="L20" s="82">
        <f>(G20+H20)-(J20+K20)</f>
        <v>478762.1400000006</v>
      </c>
      <c r="M20" s="82">
        <f t="shared" si="6"/>
        <v>480235.47000000067</v>
      </c>
    </row>
    <row r="21" spans="1:13" s="85" customFormat="1" ht="13.2" x14ac:dyDescent="0.25">
      <c r="A21" s="83" t="s">
        <v>91</v>
      </c>
      <c r="B21" s="84">
        <v>0</v>
      </c>
      <c r="C21" s="84">
        <f>8338.69-8338.69</f>
        <v>0</v>
      </c>
      <c r="D21" s="84">
        <v>0</v>
      </c>
      <c r="E21" s="84">
        <v>0</v>
      </c>
      <c r="F21" s="82">
        <f t="shared" si="3"/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2">
        <f t="shared" ref="L21:L24" si="7">(G21+H21)-(J21+K21)</f>
        <v>0</v>
      </c>
      <c r="M21" s="82">
        <f t="shared" si="6"/>
        <v>0</v>
      </c>
    </row>
    <row r="22" spans="1:13" s="85" customFormat="1" ht="13.2" x14ac:dyDescent="0.25">
      <c r="A22" s="83" t="s">
        <v>92</v>
      </c>
      <c r="B22" s="84">
        <f>B23</f>
        <v>0</v>
      </c>
      <c r="C22" s="84">
        <f t="shared" ref="C22:E22" si="8">C23</f>
        <v>0</v>
      </c>
      <c r="D22" s="84">
        <f t="shared" si="8"/>
        <v>0</v>
      </c>
      <c r="E22" s="84">
        <f t="shared" si="8"/>
        <v>0</v>
      </c>
      <c r="F22" s="82">
        <f t="shared" si="3"/>
        <v>0</v>
      </c>
      <c r="G22" s="84">
        <f>G23</f>
        <v>0</v>
      </c>
      <c r="H22" s="84">
        <f t="shared" ref="H22:K22" si="9">H23</f>
        <v>0</v>
      </c>
      <c r="I22" s="84">
        <f t="shared" si="9"/>
        <v>0</v>
      </c>
      <c r="J22" s="84">
        <f t="shared" si="9"/>
        <v>0</v>
      </c>
      <c r="K22" s="84">
        <f t="shared" si="9"/>
        <v>0</v>
      </c>
      <c r="L22" s="82">
        <f t="shared" si="7"/>
        <v>0</v>
      </c>
      <c r="M22" s="82">
        <f t="shared" si="6"/>
        <v>0</v>
      </c>
    </row>
    <row r="23" spans="1:13" s="85" customFormat="1" ht="13.2" x14ac:dyDescent="0.25">
      <c r="A23" s="83" t="s">
        <v>93</v>
      </c>
      <c r="B23" s="84">
        <v>0</v>
      </c>
      <c r="C23" s="84">
        <v>0</v>
      </c>
      <c r="D23" s="84">
        <v>0</v>
      </c>
      <c r="E23" s="84">
        <v>0</v>
      </c>
      <c r="F23" s="82">
        <f t="shared" si="3"/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2">
        <f t="shared" si="7"/>
        <v>0</v>
      </c>
      <c r="M23" s="82">
        <f t="shared" si="6"/>
        <v>0</v>
      </c>
    </row>
    <row r="24" spans="1:13" s="85" customFormat="1" ht="13.2" x14ac:dyDescent="0.25">
      <c r="A24" s="79" t="s">
        <v>94</v>
      </c>
      <c r="B24" s="80">
        <v>0</v>
      </c>
      <c r="C24" s="80">
        <v>145998.54999999999</v>
      </c>
      <c r="D24" s="80">
        <v>145998.54999999999</v>
      </c>
      <c r="E24" s="80">
        <v>0</v>
      </c>
      <c r="F24" s="82">
        <f t="shared" si="3"/>
        <v>0</v>
      </c>
      <c r="G24" s="80">
        <v>1181.53</v>
      </c>
      <c r="H24" s="80">
        <v>0</v>
      </c>
      <c r="I24" s="80">
        <v>0</v>
      </c>
      <c r="J24" s="80">
        <v>0</v>
      </c>
      <c r="K24" s="80">
        <v>0</v>
      </c>
      <c r="L24" s="82">
        <f t="shared" si="7"/>
        <v>1181.53</v>
      </c>
      <c r="M24" s="82">
        <f t="shared" si="6"/>
        <v>1181.53</v>
      </c>
    </row>
    <row r="25" spans="1:13" s="89" customFormat="1" ht="13.2" x14ac:dyDescent="0.25">
      <c r="A25" s="87" t="s">
        <v>95</v>
      </c>
      <c r="B25" s="88">
        <f>B17+B24</f>
        <v>0</v>
      </c>
      <c r="C25" s="88">
        <f>C17+C24</f>
        <v>907658.40000000014</v>
      </c>
      <c r="D25" s="88">
        <f>D17+D24</f>
        <v>906185.07000000007</v>
      </c>
      <c r="E25" s="88">
        <f t="shared" ref="E25" si="10">E17+E24</f>
        <v>0</v>
      </c>
      <c r="F25" s="88">
        <f>(B25+C25)-(D25+E25)</f>
        <v>1473.3300000000745</v>
      </c>
      <c r="G25" s="88">
        <f>G17+G24</f>
        <v>59669.760000000002</v>
      </c>
      <c r="H25" s="88">
        <f>H17+H24</f>
        <v>4540385.42</v>
      </c>
      <c r="I25" s="88">
        <f>I17+I24</f>
        <v>4001795.44</v>
      </c>
      <c r="J25" s="88">
        <f t="shared" ref="J25" si="11">J17+J24</f>
        <v>3986181.44</v>
      </c>
      <c r="K25" s="88">
        <f>K17+K24</f>
        <v>133930.07</v>
      </c>
      <c r="L25" s="88">
        <f>(G25+H25)-(J25+K25)</f>
        <v>479943.66999999993</v>
      </c>
      <c r="M25" s="88">
        <f>F25+L25</f>
        <v>481417</v>
      </c>
    </row>
    <row r="26" spans="1:13" s="85" customFormat="1" ht="13.2" x14ac:dyDescent="0.25">
      <c r="A26" s="90"/>
      <c r="B26" s="90"/>
      <c r="C26" s="90"/>
    </row>
    <row r="27" spans="1:13" s="85" customFormat="1" ht="13.2" x14ac:dyDescent="0.25">
      <c r="A27" s="90"/>
      <c r="B27" s="90"/>
      <c r="C27" s="90"/>
    </row>
    <row r="28" spans="1:13" s="10" customFormat="1" ht="15.6" x14ac:dyDescent="0.3">
      <c r="A28" s="65" t="s">
        <v>68</v>
      </c>
      <c r="B28" s="65"/>
      <c r="C28" s="65"/>
    </row>
    <row r="29" spans="1:13" x14ac:dyDescent="0.3">
      <c r="A29" s="66"/>
      <c r="B29" s="67" t="s">
        <v>69</v>
      </c>
      <c r="C29" s="68"/>
      <c r="D29" s="68"/>
      <c r="E29" s="68"/>
      <c r="F29" s="69"/>
      <c r="G29" s="67" t="s">
        <v>70</v>
      </c>
      <c r="H29" s="68"/>
      <c r="I29" s="68"/>
      <c r="J29" s="68"/>
      <c r="K29" s="68"/>
      <c r="L29" s="68"/>
      <c r="M29" s="70"/>
    </row>
    <row r="30" spans="1:13" x14ac:dyDescent="0.3">
      <c r="A30" s="71" t="s">
        <v>71</v>
      </c>
      <c r="B30" s="71" t="s">
        <v>72</v>
      </c>
      <c r="C30" s="72" t="s">
        <v>73</v>
      </c>
      <c r="D30" s="72"/>
      <c r="E30" s="71"/>
      <c r="F30" s="66" t="s">
        <v>74</v>
      </c>
      <c r="G30" s="71" t="s">
        <v>72</v>
      </c>
      <c r="H30" s="72" t="s">
        <v>73</v>
      </c>
      <c r="I30" s="72"/>
      <c r="J30" s="72"/>
      <c r="K30" s="71"/>
      <c r="L30" s="73" t="s">
        <v>74</v>
      </c>
      <c r="M30" s="71" t="s">
        <v>74</v>
      </c>
    </row>
    <row r="31" spans="1:13" x14ac:dyDescent="0.3">
      <c r="A31" s="74"/>
      <c r="B31" s="75" t="s">
        <v>75</v>
      </c>
      <c r="C31" s="76" t="s">
        <v>76</v>
      </c>
      <c r="D31" s="77" t="s">
        <v>77</v>
      </c>
      <c r="E31" s="78" t="s">
        <v>78</v>
      </c>
      <c r="F31" s="78" t="s">
        <v>79</v>
      </c>
      <c r="G31" s="75" t="s">
        <v>80</v>
      </c>
      <c r="H31" s="76" t="s">
        <v>81</v>
      </c>
      <c r="I31" s="77" t="s">
        <v>82</v>
      </c>
      <c r="J31" s="77" t="s">
        <v>83</v>
      </c>
      <c r="K31" s="78" t="s">
        <v>84</v>
      </c>
      <c r="L31" s="77" t="s">
        <v>85</v>
      </c>
      <c r="M31" s="78" t="s">
        <v>86</v>
      </c>
    </row>
    <row r="32" spans="1:13" x14ac:dyDescent="0.3">
      <c r="A32" s="79" t="s">
        <v>96</v>
      </c>
      <c r="B32" s="80">
        <f>B33+B37</f>
        <v>0</v>
      </c>
      <c r="C32" s="80">
        <f t="shared" ref="C32:E32" si="12">C33+C37</f>
        <v>145998.54999999999</v>
      </c>
      <c r="D32" s="80">
        <f t="shared" si="12"/>
        <v>145998.54999999999</v>
      </c>
      <c r="E32" s="80">
        <f t="shared" si="12"/>
        <v>0</v>
      </c>
      <c r="F32" s="81">
        <f>(B32+C32)-(D32+E32)</f>
        <v>0</v>
      </c>
      <c r="G32" s="80">
        <f>G33+G37</f>
        <v>1181.53</v>
      </c>
      <c r="H32" s="80">
        <f t="shared" ref="H32:K32" si="13">H33+H37</f>
        <v>0</v>
      </c>
      <c r="I32" s="80">
        <f t="shared" si="13"/>
        <v>0</v>
      </c>
      <c r="J32" s="80">
        <f t="shared" si="13"/>
        <v>0</v>
      </c>
      <c r="K32" s="80">
        <f t="shared" si="13"/>
        <v>0</v>
      </c>
      <c r="L32" s="81">
        <f>(G32+H32)-(J32+K32)</f>
        <v>1181.53</v>
      </c>
      <c r="M32" s="82">
        <f>F32+L32</f>
        <v>1181.53</v>
      </c>
    </row>
    <row r="33" spans="1:14" s="85" customFormat="1" ht="13.2" x14ac:dyDescent="0.25">
      <c r="A33" s="83" t="s">
        <v>88</v>
      </c>
      <c r="B33" s="84">
        <f>B34+B35+B36</f>
        <v>0</v>
      </c>
      <c r="C33" s="84">
        <f t="shared" ref="C33:E33" si="14">C34+C35+C36</f>
        <v>145998.54999999999</v>
      </c>
      <c r="D33" s="84">
        <f t="shared" si="14"/>
        <v>145998.54999999999</v>
      </c>
      <c r="E33" s="84">
        <f t="shared" si="14"/>
        <v>0</v>
      </c>
      <c r="F33" s="82">
        <f t="shared" ref="F33:F40" si="15">(B33+C33)-(D33+E33)</f>
        <v>0</v>
      </c>
      <c r="G33" s="84">
        <f t="shared" ref="G33:K33" si="16">G34+G35+G36</f>
        <v>1181.53</v>
      </c>
      <c r="H33" s="84">
        <f t="shared" si="16"/>
        <v>0</v>
      </c>
      <c r="I33" s="84">
        <f t="shared" si="16"/>
        <v>0</v>
      </c>
      <c r="J33" s="84">
        <f t="shared" si="16"/>
        <v>0</v>
      </c>
      <c r="K33" s="84">
        <f t="shared" si="16"/>
        <v>0</v>
      </c>
      <c r="L33" s="82">
        <f>(G33+H33)-(J33+K33)</f>
        <v>1181.53</v>
      </c>
      <c r="M33" s="82">
        <f>F33+L33</f>
        <v>1181.53</v>
      </c>
    </row>
    <row r="34" spans="1:14" s="85" customFormat="1" ht="13.2" x14ac:dyDescent="0.25">
      <c r="A34" s="83" t="s">
        <v>89</v>
      </c>
      <c r="B34" s="84">
        <v>0</v>
      </c>
      <c r="C34" s="84">
        <v>0</v>
      </c>
      <c r="D34" s="84">
        <v>0</v>
      </c>
      <c r="E34" s="84">
        <v>0</v>
      </c>
      <c r="F34" s="82">
        <f t="shared" si="15"/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2">
        <f t="shared" ref="L34:L40" si="17">(G34+H34)-(J34+K34)</f>
        <v>0</v>
      </c>
      <c r="M34" s="82">
        <f t="shared" ref="M34:M40" si="18">F34+L34</f>
        <v>0</v>
      </c>
    </row>
    <row r="35" spans="1:14" s="85" customFormat="1" ht="13.2" x14ac:dyDescent="0.25">
      <c r="A35" s="83" t="s">
        <v>90</v>
      </c>
      <c r="B35" s="84">
        <v>0</v>
      </c>
      <c r="C35" s="84">
        <v>145998.54999999999</v>
      </c>
      <c r="D35" s="84">
        <v>145998.54999999999</v>
      </c>
      <c r="E35" s="84">
        <v>0</v>
      </c>
      <c r="F35" s="82">
        <f t="shared" si="15"/>
        <v>0</v>
      </c>
      <c r="G35" s="84">
        <v>1181.53</v>
      </c>
      <c r="H35" s="84">
        <v>0</v>
      </c>
      <c r="I35" s="84">
        <v>0</v>
      </c>
      <c r="J35" s="84">
        <v>0</v>
      </c>
      <c r="K35" s="84">
        <v>0</v>
      </c>
      <c r="L35" s="82">
        <f t="shared" si="17"/>
        <v>1181.53</v>
      </c>
      <c r="M35" s="82">
        <f t="shared" si="18"/>
        <v>1181.53</v>
      </c>
    </row>
    <row r="36" spans="1:14" s="85" customFormat="1" ht="13.2" x14ac:dyDescent="0.25">
      <c r="A36" s="83" t="s">
        <v>91</v>
      </c>
      <c r="B36" s="84">
        <v>0</v>
      </c>
      <c r="C36" s="84">
        <v>0</v>
      </c>
      <c r="D36" s="84">
        <v>0</v>
      </c>
      <c r="E36" s="84">
        <v>0</v>
      </c>
      <c r="F36" s="82">
        <f t="shared" si="15"/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2">
        <f t="shared" si="17"/>
        <v>0</v>
      </c>
      <c r="M36" s="82">
        <f t="shared" si="18"/>
        <v>0</v>
      </c>
    </row>
    <row r="37" spans="1:14" s="85" customFormat="1" ht="13.2" x14ac:dyDescent="0.25">
      <c r="A37" s="83" t="s">
        <v>92</v>
      </c>
      <c r="B37" s="84">
        <f>B38</f>
        <v>0</v>
      </c>
      <c r="C37" s="84">
        <f t="shared" ref="C37:E37" si="19">C38</f>
        <v>0</v>
      </c>
      <c r="D37" s="84">
        <f t="shared" si="19"/>
        <v>0</v>
      </c>
      <c r="E37" s="84">
        <f t="shared" si="19"/>
        <v>0</v>
      </c>
      <c r="F37" s="82">
        <f t="shared" si="15"/>
        <v>0</v>
      </c>
      <c r="G37" s="84">
        <f>G38</f>
        <v>0</v>
      </c>
      <c r="H37" s="84">
        <f t="shared" ref="H37:K37" si="20">H38</f>
        <v>0</v>
      </c>
      <c r="I37" s="84">
        <f t="shared" si="20"/>
        <v>0</v>
      </c>
      <c r="J37" s="84">
        <f t="shared" si="20"/>
        <v>0</v>
      </c>
      <c r="K37" s="84">
        <f t="shared" si="20"/>
        <v>0</v>
      </c>
      <c r="L37" s="82">
        <f t="shared" si="17"/>
        <v>0</v>
      </c>
      <c r="M37" s="82">
        <f t="shared" si="18"/>
        <v>0</v>
      </c>
    </row>
    <row r="38" spans="1:14" s="85" customFormat="1" ht="13.2" x14ac:dyDescent="0.25">
      <c r="A38" s="83" t="s">
        <v>93</v>
      </c>
      <c r="B38" s="84">
        <v>0</v>
      </c>
      <c r="C38" s="84">
        <v>0</v>
      </c>
      <c r="D38" s="84">
        <v>0</v>
      </c>
      <c r="E38" s="84">
        <v>0</v>
      </c>
      <c r="F38" s="82">
        <f t="shared" si="15"/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2">
        <f t="shared" si="17"/>
        <v>0</v>
      </c>
      <c r="M38" s="82">
        <f t="shared" si="18"/>
        <v>0</v>
      </c>
    </row>
    <row r="39" spans="1:14" s="85" customFormat="1" ht="13.2" x14ac:dyDescent="0.25">
      <c r="A39" s="79" t="s">
        <v>94</v>
      </c>
      <c r="B39" s="80">
        <v>0</v>
      </c>
      <c r="C39" s="80">
        <v>0</v>
      </c>
      <c r="D39" s="80">
        <v>0</v>
      </c>
      <c r="E39" s="80">
        <v>0</v>
      </c>
      <c r="F39" s="82">
        <f t="shared" si="15"/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82">
        <f t="shared" si="17"/>
        <v>0</v>
      </c>
      <c r="M39" s="82">
        <f t="shared" si="18"/>
        <v>0</v>
      </c>
    </row>
    <row r="40" spans="1:14" s="89" customFormat="1" ht="13.2" x14ac:dyDescent="0.25">
      <c r="A40" s="87" t="s">
        <v>95</v>
      </c>
      <c r="B40" s="88">
        <f>B32+B39</f>
        <v>0</v>
      </c>
      <c r="C40" s="88">
        <f t="shared" ref="C40:E40" si="21">C32+C39</f>
        <v>145998.54999999999</v>
      </c>
      <c r="D40" s="88">
        <f t="shared" si="21"/>
        <v>145998.54999999999</v>
      </c>
      <c r="E40" s="88">
        <f t="shared" si="21"/>
        <v>0</v>
      </c>
      <c r="F40" s="88">
        <f t="shared" si="15"/>
        <v>0</v>
      </c>
      <c r="G40" s="88">
        <f>G32+G39</f>
        <v>1181.53</v>
      </c>
      <c r="H40" s="88">
        <f t="shared" ref="H40:K40" si="22">H32+H39</f>
        <v>0</v>
      </c>
      <c r="I40" s="88">
        <f t="shared" si="22"/>
        <v>0</v>
      </c>
      <c r="J40" s="88">
        <f t="shared" si="22"/>
        <v>0</v>
      </c>
      <c r="K40" s="88">
        <f t="shared" si="22"/>
        <v>0</v>
      </c>
      <c r="L40" s="88">
        <f t="shared" si="17"/>
        <v>1181.53</v>
      </c>
      <c r="M40" s="88">
        <f t="shared" si="18"/>
        <v>1181.53</v>
      </c>
    </row>
    <row r="41" spans="1:14" s="85" customFormat="1" ht="13.2" x14ac:dyDescent="0.25">
      <c r="A41" s="90"/>
      <c r="B41" s="90"/>
      <c r="C41" s="90"/>
    </row>
    <row r="42" spans="1:14" s="85" customFormat="1" ht="13.2" x14ac:dyDescent="0.25">
      <c r="A42" s="90"/>
      <c r="B42" s="90"/>
      <c r="C42" s="90"/>
    </row>
    <row r="43" spans="1:14" s="85" customFormat="1" ht="13.2" x14ac:dyDescent="0.25">
      <c r="A43" s="90"/>
      <c r="B43" s="90"/>
      <c r="C43" s="90"/>
    </row>
    <row r="44" spans="1:14" s="85" customFormat="1" ht="13.2" x14ac:dyDescent="0.25"/>
    <row r="45" spans="1:14" ht="15.6" x14ac:dyDescent="0.3">
      <c r="A45" s="91" t="s">
        <v>57</v>
      </c>
      <c r="B45" s="91"/>
      <c r="C45" s="91"/>
      <c r="D45" s="92"/>
      <c r="E45" s="93"/>
      <c r="F45" s="93"/>
      <c r="G45" s="91" t="s">
        <v>58</v>
      </c>
      <c r="H45" s="91"/>
      <c r="I45" s="91"/>
      <c r="J45" s="10"/>
      <c r="K45" s="10"/>
      <c r="M45" s="85"/>
      <c r="N45" s="85"/>
    </row>
    <row r="46" spans="1:14" ht="15.6" x14ac:dyDescent="0.3">
      <c r="A46" s="91" t="s">
        <v>59</v>
      </c>
      <c r="B46" s="91"/>
      <c r="C46" s="91"/>
      <c r="D46" s="92"/>
      <c r="E46" s="93"/>
      <c r="F46" s="93"/>
      <c r="G46" s="91" t="s">
        <v>60</v>
      </c>
      <c r="H46" s="91"/>
      <c r="I46" s="91"/>
      <c r="J46" s="10"/>
      <c r="K46" s="10"/>
      <c r="M46" s="85"/>
      <c r="N46" s="85"/>
    </row>
    <row r="47" spans="1:14" ht="15.6" x14ac:dyDescent="0.3">
      <c r="A47" s="91" t="s">
        <v>61</v>
      </c>
      <c r="B47" s="91"/>
      <c r="C47" s="91"/>
      <c r="D47" s="92"/>
      <c r="E47" s="93"/>
      <c r="F47" s="93"/>
      <c r="G47" s="91" t="s">
        <v>61</v>
      </c>
      <c r="H47" s="91"/>
      <c r="I47" s="91"/>
      <c r="J47" s="10"/>
      <c r="K47" s="10"/>
      <c r="L47" s="85"/>
      <c r="M47" s="85"/>
      <c r="N47" s="85"/>
    </row>
    <row r="48" spans="1:14" ht="15.6" x14ac:dyDescent="0.3">
      <c r="A48" s="91" t="s">
        <v>62</v>
      </c>
      <c r="B48" s="91"/>
      <c r="C48" s="91"/>
      <c r="D48" s="92"/>
      <c r="E48" s="93"/>
      <c r="F48" s="93"/>
      <c r="G48" s="94"/>
      <c r="H48" s="94"/>
      <c r="I48" s="94"/>
      <c r="J48" s="10"/>
      <c r="K48" s="10"/>
    </row>
    <row r="49" spans="1:11" ht="15.6" x14ac:dyDescent="0.3">
      <c r="A49" s="95"/>
      <c r="B49" s="95"/>
      <c r="C49" s="93"/>
      <c r="D49" s="92"/>
      <c r="E49" s="93"/>
      <c r="F49" s="93"/>
      <c r="G49" s="94"/>
      <c r="H49" s="94"/>
      <c r="I49" s="94"/>
      <c r="J49" s="10"/>
      <c r="K49" s="10"/>
    </row>
    <row r="50" spans="1:11" ht="15.6" x14ac:dyDescent="0.3">
      <c r="A50" s="95"/>
      <c r="B50" s="95"/>
      <c r="C50" s="93"/>
      <c r="D50" s="92"/>
      <c r="E50" s="93"/>
      <c r="F50" s="93"/>
      <c r="G50" s="94"/>
      <c r="H50" s="94"/>
      <c r="I50" s="94"/>
      <c r="J50" s="10"/>
      <c r="K50" s="10"/>
    </row>
    <row r="51" spans="1:11" ht="15.6" x14ac:dyDescent="0.3">
      <c r="A51" s="95"/>
      <c r="B51" s="95"/>
      <c r="C51" s="93"/>
      <c r="D51" s="92"/>
      <c r="E51" s="93"/>
      <c r="F51" s="93"/>
      <c r="G51" s="94"/>
      <c r="H51" s="94"/>
      <c r="I51" s="94"/>
      <c r="J51" s="10"/>
      <c r="K51" s="10"/>
    </row>
    <row r="52" spans="1:11" ht="15.6" x14ac:dyDescent="0.3">
      <c r="A52" s="95"/>
      <c r="B52" s="95"/>
      <c r="C52" s="93"/>
      <c r="D52" s="92"/>
      <c r="E52" s="93"/>
      <c r="F52" s="93"/>
      <c r="G52" s="94"/>
      <c r="H52" s="94"/>
      <c r="I52" s="94"/>
      <c r="J52" s="10"/>
      <c r="K52" s="10"/>
    </row>
    <row r="53" spans="1:11" x14ac:dyDescent="0.3">
      <c r="A53" s="91" t="s">
        <v>63</v>
      </c>
      <c r="B53" s="91"/>
      <c r="C53" s="91"/>
      <c r="D53" s="92"/>
      <c r="E53" s="96" t="s">
        <v>64</v>
      </c>
      <c r="F53" s="96"/>
      <c r="G53" s="96"/>
      <c r="H53" s="96"/>
      <c r="I53" s="96"/>
      <c r="J53" s="96"/>
      <c r="K53" s="96"/>
    </row>
    <row r="54" spans="1:11" x14ac:dyDescent="0.3">
      <c r="A54" s="91" t="s">
        <v>65</v>
      </c>
      <c r="B54" s="91"/>
      <c r="C54" s="91"/>
      <c r="D54" s="92"/>
      <c r="E54" s="96" t="s">
        <v>66</v>
      </c>
      <c r="F54" s="96"/>
      <c r="G54" s="96"/>
      <c r="H54" s="96"/>
      <c r="I54" s="96"/>
      <c r="J54" s="96"/>
      <c r="K54" s="96"/>
    </row>
  </sheetData>
  <mergeCells count="27">
    <mergeCell ref="A54:C54"/>
    <mergeCell ref="E54:K54"/>
    <mergeCell ref="G49:I49"/>
    <mergeCell ref="G50:I50"/>
    <mergeCell ref="G51:I51"/>
    <mergeCell ref="G52:I52"/>
    <mergeCell ref="A53:C53"/>
    <mergeCell ref="E53:K53"/>
    <mergeCell ref="A46:C46"/>
    <mergeCell ref="G46:I46"/>
    <mergeCell ref="A47:C47"/>
    <mergeCell ref="G47:I47"/>
    <mergeCell ref="A48:C48"/>
    <mergeCell ref="G48:I48"/>
    <mergeCell ref="A11:M11"/>
    <mergeCell ref="B14:F14"/>
    <mergeCell ref="G14:L14"/>
    <mergeCell ref="B29:F29"/>
    <mergeCell ref="G29:L29"/>
    <mergeCell ref="A45:C45"/>
    <mergeCell ref="G45:I45"/>
    <mergeCell ref="A3:M3"/>
    <mergeCell ref="A4:M4"/>
    <mergeCell ref="A7:F7"/>
    <mergeCell ref="A8:M8"/>
    <mergeCell ref="A9:M9"/>
    <mergeCell ref="A10:M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8272-E15F-4928-B793-C4911AC4343C}">
  <dimension ref="A1:I193"/>
  <sheetViews>
    <sheetView workbookViewId="0">
      <selection sqref="A1:XFD1048576"/>
    </sheetView>
  </sheetViews>
  <sheetFormatPr defaultRowHeight="14.4" x14ac:dyDescent="0.3"/>
  <cols>
    <col min="1" max="1" width="47.44140625" customWidth="1"/>
    <col min="2" max="5" width="13.6640625" customWidth="1"/>
    <col min="6" max="6" width="20.6640625" style="1" customWidth="1"/>
    <col min="7" max="7" width="18.109375" customWidth="1"/>
    <col min="8" max="8" width="19.6640625" style="1" customWidth="1"/>
  </cols>
  <sheetData>
    <row r="1" spans="1:8" ht="15.75" customHeight="1" x14ac:dyDescent="0.3">
      <c r="D1" s="1"/>
    </row>
    <row r="2" spans="1:8" s="3" customFormat="1" ht="15.75" customHeight="1" x14ac:dyDescent="0.35">
      <c r="A2" s="60" t="s">
        <v>0</v>
      </c>
      <c r="B2" s="60"/>
      <c r="C2" s="60"/>
      <c r="D2" s="60"/>
      <c r="E2" s="60"/>
      <c r="F2" s="4"/>
      <c r="H2" s="4"/>
    </row>
    <row r="3" spans="1:8" s="3" customFormat="1" ht="15.75" customHeight="1" x14ac:dyDescent="0.35">
      <c r="A3" s="60" t="s">
        <v>1</v>
      </c>
      <c r="B3" s="60"/>
      <c r="C3" s="60"/>
      <c r="D3" s="60"/>
      <c r="E3" s="60"/>
      <c r="F3" s="4"/>
      <c r="H3" s="4"/>
    </row>
    <row r="4" spans="1:8" s="3" customFormat="1" ht="15.75" customHeight="1" x14ac:dyDescent="0.3">
      <c r="A4"/>
      <c r="B4"/>
      <c r="C4"/>
      <c r="D4"/>
      <c r="E4"/>
      <c r="F4" s="4"/>
      <c r="H4" s="4"/>
    </row>
    <row r="5" spans="1:8" s="3" customFormat="1" ht="15.75" customHeight="1" x14ac:dyDescent="0.3">
      <c r="A5" s="61"/>
      <c r="B5" s="61"/>
      <c r="C5" s="61"/>
      <c r="D5" s="61"/>
      <c r="E5" s="61"/>
      <c r="F5" s="4"/>
      <c r="H5" s="4"/>
    </row>
    <row r="6" spans="1:8" s="10" customFormat="1" ht="15.6" x14ac:dyDescent="0.3">
      <c r="A6" s="62" t="s">
        <v>97</v>
      </c>
      <c r="B6" s="62"/>
      <c r="C6" s="62"/>
      <c r="D6" s="62"/>
      <c r="E6" s="62"/>
      <c r="F6" s="97"/>
      <c r="G6" s="97"/>
      <c r="H6" s="97"/>
    </row>
    <row r="7" spans="1:8" s="10" customFormat="1" ht="15.6" x14ac:dyDescent="0.3">
      <c r="A7" s="63" t="s">
        <v>98</v>
      </c>
      <c r="B7" s="63"/>
      <c r="C7" s="63"/>
      <c r="D7" s="63"/>
      <c r="E7" s="63"/>
      <c r="F7" s="98"/>
      <c r="G7" s="98"/>
      <c r="H7" s="98"/>
    </row>
    <row r="8" spans="1:8" s="10" customFormat="1" ht="15.6" x14ac:dyDescent="0.3">
      <c r="A8" s="62" t="s">
        <v>4</v>
      </c>
      <c r="B8" s="62"/>
      <c r="C8" s="62"/>
      <c r="D8" s="62"/>
      <c r="E8" s="62"/>
      <c r="F8" s="97"/>
      <c r="G8" s="97"/>
      <c r="H8" s="97"/>
    </row>
    <row r="9" spans="1:8" s="10" customFormat="1" ht="15.6" x14ac:dyDescent="0.3">
      <c r="A9" s="62" t="s">
        <v>5</v>
      </c>
      <c r="B9" s="62"/>
      <c r="C9" s="62"/>
      <c r="D9" s="62"/>
      <c r="E9" s="62"/>
      <c r="F9" s="97"/>
      <c r="G9" s="97"/>
      <c r="H9" s="97"/>
    </row>
    <row r="10" spans="1:8" s="10" customFormat="1" ht="15.6" x14ac:dyDescent="0.3">
      <c r="A10" s="64"/>
      <c r="B10" s="64"/>
      <c r="C10" s="64"/>
      <c r="D10" s="64"/>
      <c r="E10" s="64"/>
      <c r="F10" s="64"/>
      <c r="G10" s="64"/>
      <c r="H10" s="64"/>
    </row>
    <row r="11" spans="1:8" s="10" customFormat="1" ht="15.6" x14ac:dyDescent="0.3">
      <c r="A11" s="65" t="s">
        <v>99</v>
      </c>
      <c r="H11" s="99"/>
    </row>
    <row r="12" spans="1:8" x14ac:dyDescent="0.3">
      <c r="A12" s="100"/>
      <c r="B12" s="67" t="s">
        <v>100</v>
      </c>
      <c r="C12" s="68"/>
      <c r="D12" s="68"/>
      <c r="E12" s="69"/>
      <c r="F12" s="101"/>
      <c r="G12" s="85"/>
      <c r="H12" s="101"/>
    </row>
    <row r="13" spans="1:8" x14ac:dyDescent="0.3">
      <c r="A13" s="102" t="s">
        <v>101</v>
      </c>
      <c r="B13" s="103"/>
      <c r="C13" s="104"/>
      <c r="D13" s="105" t="s">
        <v>102</v>
      </c>
      <c r="E13" s="106"/>
      <c r="F13" s="101"/>
      <c r="G13" s="85"/>
      <c r="H13" s="101"/>
    </row>
    <row r="14" spans="1:8" x14ac:dyDescent="0.3">
      <c r="A14" s="76"/>
      <c r="B14" s="107" t="s">
        <v>103</v>
      </c>
      <c r="C14" s="108"/>
      <c r="D14" s="107" t="s">
        <v>104</v>
      </c>
      <c r="E14" s="108"/>
      <c r="F14" s="101"/>
      <c r="G14" s="85"/>
      <c r="H14" s="101"/>
    </row>
    <row r="15" spans="1:8" x14ac:dyDescent="0.3">
      <c r="A15" s="109" t="s">
        <v>101</v>
      </c>
      <c r="B15" s="110" t="s">
        <v>24</v>
      </c>
      <c r="C15" s="111"/>
      <c r="D15" s="110" t="s">
        <v>24</v>
      </c>
      <c r="E15" s="111"/>
      <c r="F15" s="101"/>
      <c r="G15" s="85"/>
      <c r="H15" s="101"/>
    </row>
    <row r="16" spans="1:8" x14ac:dyDescent="0.3">
      <c r="A16" s="112" t="s">
        <v>105</v>
      </c>
      <c r="B16" s="113">
        <f>B17+B23+B24+B27+B36</f>
        <v>65287000</v>
      </c>
      <c r="C16" s="114"/>
      <c r="D16" s="113">
        <f>D17+D23+D24+D27+D36</f>
        <v>51584673.630000003</v>
      </c>
      <c r="E16" s="114"/>
      <c r="F16" s="101"/>
      <c r="G16" s="85"/>
      <c r="H16" s="101"/>
    </row>
    <row r="17" spans="1:8" x14ac:dyDescent="0.3">
      <c r="A17" s="112" t="s">
        <v>26</v>
      </c>
      <c r="B17" s="113">
        <f t="shared" ref="B17:D17" si="0">B18+B19+B20+B21+B22</f>
        <v>345000</v>
      </c>
      <c r="C17" s="114"/>
      <c r="D17" s="113">
        <f t="shared" si="0"/>
        <v>422285.04</v>
      </c>
      <c r="E17" s="114"/>
      <c r="F17" s="101"/>
      <c r="G17" s="85"/>
      <c r="H17" s="101"/>
    </row>
    <row r="18" spans="1:8" x14ac:dyDescent="0.3">
      <c r="A18" s="115" t="s">
        <v>106</v>
      </c>
      <c r="B18" s="116">
        <v>0</v>
      </c>
      <c r="C18" s="117"/>
      <c r="D18" s="116">
        <v>0</v>
      </c>
      <c r="E18" s="117"/>
      <c r="F18" s="118"/>
      <c r="G18" s="85"/>
      <c r="H18" s="101"/>
    </row>
    <row r="19" spans="1:8" x14ac:dyDescent="0.3">
      <c r="A19" s="115" t="s">
        <v>107</v>
      </c>
      <c r="B19" s="116">
        <v>0</v>
      </c>
      <c r="C19" s="117"/>
      <c r="D19" s="116">
        <v>0</v>
      </c>
      <c r="E19" s="117"/>
      <c r="F19" s="101"/>
      <c r="G19" s="85"/>
      <c r="H19" s="101"/>
    </row>
    <row r="20" spans="1:8" x14ac:dyDescent="0.3">
      <c r="A20" s="115" t="s">
        <v>108</v>
      </c>
      <c r="B20" s="116">
        <v>0</v>
      </c>
      <c r="C20" s="117"/>
      <c r="D20" s="116">
        <v>0</v>
      </c>
      <c r="E20" s="117"/>
      <c r="F20" s="101"/>
      <c r="G20" s="101"/>
      <c r="H20" s="101"/>
    </row>
    <row r="21" spans="1:8" x14ac:dyDescent="0.3">
      <c r="A21" s="115" t="s">
        <v>109</v>
      </c>
      <c r="B21" s="116">
        <v>0</v>
      </c>
      <c r="C21" s="117"/>
      <c r="D21" s="116">
        <v>0</v>
      </c>
      <c r="E21" s="117"/>
      <c r="F21" s="101"/>
      <c r="G21" s="85"/>
      <c r="H21" s="101"/>
    </row>
    <row r="22" spans="1:8" x14ac:dyDescent="0.3">
      <c r="A22" s="115" t="s">
        <v>110</v>
      </c>
      <c r="B22" s="116">
        <v>345000</v>
      </c>
      <c r="C22" s="117"/>
      <c r="D22" s="116">
        <v>422285.04</v>
      </c>
      <c r="E22" s="117"/>
      <c r="F22" s="101"/>
      <c r="G22" s="85"/>
      <c r="H22" s="101"/>
    </row>
    <row r="23" spans="1:8" x14ac:dyDescent="0.3">
      <c r="A23" s="112" t="s">
        <v>32</v>
      </c>
      <c r="B23" s="113">
        <v>0</v>
      </c>
      <c r="C23" s="114"/>
      <c r="D23" s="113">
        <v>0</v>
      </c>
      <c r="E23" s="114"/>
      <c r="F23" s="101"/>
      <c r="G23" s="85"/>
      <c r="H23" s="101"/>
    </row>
    <row r="24" spans="1:8" x14ac:dyDescent="0.3">
      <c r="A24" s="112" t="s">
        <v>111</v>
      </c>
      <c r="B24" s="113">
        <f>B25+B26</f>
        <v>271000</v>
      </c>
      <c r="C24" s="114"/>
      <c r="D24" s="113">
        <f t="shared" ref="D24" si="1">D25+D26</f>
        <v>143709.35</v>
      </c>
      <c r="E24" s="114"/>
      <c r="F24" s="101"/>
      <c r="G24" s="85"/>
      <c r="H24" s="101"/>
    </row>
    <row r="25" spans="1:8" x14ac:dyDescent="0.3">
      <c r="A25" s="115" t="s">
        <v>112</v>
      </c>
      <c r="B25" s="116">
        <v>270000</v>
      </c>
      <c r="C25" s="117"/>
      <c r="D25" s="116">
        <v>143709.35</v>
      </c>
      <c r="E25" s="117"/>
      <c r="F25" s="101"/>
      <c r="G25" s="101"/>
      <c r="H25" s="101"/>
    </row>
    <row r="26" spans="1:8" x14ac:dyDescent="0.3">
      <c r="A26" s="115" t="s">
        <v>113</v>
      </c>
      <c r="B26" s="116">
        <v>1000</v>
      </c>
      <c r="C26" s="117"/>
      <c r="D26" s="116">
        <v>0</v>
      </c>
      <c r="E26" s="117"/>
      <c r="F26" s="101"/>
      <c r="G26" s="85"/>
      <c r="H26" s="101"/>
    </row>
    <row r="27" spans="1:8" x14ac:dyDescent="0.3">
      <c r="A27" s="112" t="s">
        <v>37</v>
      </c>
      <c r="B27" s="113">
        <f>B28+B29+B30+B31+B32+B33+B34+B35</f>
        <v>0</v>
      </c>
      <c r="C27" s="114"/>
      <c r="D27" s="113">
        <f t="shared" ref="D27" si="2">D28+D29+D30+D31+D32+D33+D34+D35</f>
        <v>0</v>
      </c>
      <c r="E27" s="114"/>
      <c r="F27" s="101"/>
      <c r="G27" s="85"/>
      <c r="H27" s="101"/>
    </row>
    <row r="28" spans="1:8" x14ac:dyDescent="0.3">
      <c r="A28" s="115" t="s">
        <v>114</v>
      </c>
      <c r="B28" s="116">
        <v>0</v>
      </c>
      <c r="C28" s="117"/>
      <c r="D28" s="116">
        <v>0</v>
      </c>
      <c r="E28" s="117"/>
      <c r="F28" s="101"/>
      <c r="G28" s="101"/>
      <c r="H28" s="101"/>
    </row>
    <row r="29" spans="1:8" x14ac:dyDescent="0.3">
      <c r="A29" s="115" t="s">
        <v>115</v>
      </c>
      <c r="B29" s="116">
        <v>0</v>
      </c>
      <c r="C29" s="117"/>
      <c r="D29" s="116">
        <v>0</v>
      </c>
      <c r="E29" s="117"/>
      <c r="F29" s="101"/>
      <c r="G29" s="85"/>
      <c r="H29" s="101"/>
    </row>
    <row r="30" spans="1:8" x14ac:dyDescent="0.3">
      <c r="A30" s="115" t="s">
        <v>116</v>
      </c>
      <c r="B30" s="116">
        <v>0</v>
      </c>
      <c r="C30" s="117"/>
      <c r="D30" s="116">
        <v>0</v>
      </c>
      <c r="E30" s="117"/>
      <c r="F30" s="101"/>
      <c r="G30" s="85"/>
      <c r="H30" s="101"/>
    </row>
    <row r="31" spans="1:8" x14ac:dyDescent="0.3">
      <c r="A31" s="115" t="s">
        <v>117</v>
      </c>
      <c r="B31" s="116">
        <v>0</v>
      </c>
      <c r="C31" s="117"/>
      <c r="D31" s="116">
        <v>0</v>
      </c>
      <c r="E31" s="117"/>
      <c r="F31" s="101"/>
      <c r="G31" s="85"/>
      <c r="H31" s="101"/>
    </row>
    <row r="32" spans="1:8" x14ac:dyDescent="0.3">
      <c r="A32" s="115" t="s">
        <v>118</v>
      </c>
      <c r="B32" s="116">
        <v>0</v>
      </c>
      <c r="C32" s="117"/>
      <c r="D32" s="116">
        <v>0</v>
      </c>
      <c r="E32" s="117"/>
      <c r="F32" s="101"/>
      <c r="G32" s="85"/>
      <c r="H32" s="101"/>
    </row>
    <row r="33" spans="1:8" x14ac:dyDescent="0.3">
      <c r="A33" s="115" t="s">
        <v>119</v>
      </c>
      <c r="B33" s="116">
        <v>0</v>
      </c>
      <c r="C33" s="117"/>
      <c r="D33" s="116">
        <v>0</v>
      </c>
      <c r="E33" s="117"/>
      <c r="F33" s="101"/>
      <c r="G33" s="101"/>
      <c r="H33" s="101"/>
    </row>
    <row r="34" spans="1:8" x14ac:dyDescent="0.3">
      <c r="A34" s="115" t="s">
        <v>120</v>
      </c>
      <c r="B34" s="116">
        <v>0</v>
      </c>
      <c r="C34" s="117"/>
      <c r="D34" s="116">
        <v>0</v>
      </c>
      <c r="E34" s="117"/>
      <c r="F34" s="101"/>
      <c r="G34" s="119"/>
      <c r="H34" s="101"/>
    </row>
    <row r="35" spans="1:8" x14ac:dyDescent="0.3">
      <c r="A35" s="115" t="s">
        <v>121</v>
      </c>
      <c r="B35" s="116">
        <v>0</v>
      </c>
      <c r="C35" s="117"/>
      <c r="D35" s="116">
        <v>0</v>
      </c>
      <c r="E35" s="117"/>
      <c r="F35" s="101"/>
      <c r="G35" s="85"/>
      <c r="H35" s="101"/>
    </row>
    <row r="36" spans="1:8" x14ac:dyDescent="0.3">
      <c r="A36" s="112" t="s">
        <v>122</v>
      </c>
      <c r="B36" s="113">
        <f>B37</f>
        <v>64671000</v>
      </c>
      <c r="C36" s="114"/>
      <c r="D36" s="113">
        <f>D37</f>
        <v>51018679.240000002</v>
      </c>
      <c r="E36" s="114"/>
      <c r="F36" s="101"/>
      <c r="G36" s="85"/>
      <c r="H36" s="101"/>
    </row>
    <row r="37" spans="1:8" x14ac:dyDescent="0.3">
      <c r="A37" s="115" t="s">
        <v>123</v>
      </c>
      <c r="B37" s="116">
        <v>64671000</v>
      </c>
      <c r="C37" s="117"/>
      <c r="D37" s="116">
        <v>51018679.240000002</v>
      </c>
      <c r="E37" s="117"/>
      <c r="F37" s="101"/>
      <c r="G37" s="85"/>
      <c r="H37" s="101"/>
    </row>
    <row r="38" spans="1:8" x14ac:dyDescent="0.3">
      <c r="A38" s="112" t="s">
        <v>124</v>
      </c>
      <c r="B38" s="113">
        <f>B16-B25</f>
        <v>65017000</v>
      </c>
      <c r="C38" s="114"/>
      <c r="D38" s="113">
        <f>D16-D25</f>
        <v>51440964.280000001</v>
      </c>
      <c r="E38" s="114"/>
      <c r="F38" s="101"/>
      <c r="G38" s="120"/>
      <c r="H38" s="101"/>
    </row>
    <row r="39" spans="1:8" x14ac:dyDescent="0.3">
      <c r="A39" s="112" t="s">
        <v>125</v>
      </c>
      <c r="B39" s="113">
        <f>B40+B41+B42+B46+B49</f>
        <v>213000</v>
      </c>
      <c r="C39" s="114"/>
      <c r="D39" s="113">
        <f>D40+D41+D42+D46+D49</f>
        <v>0</v>
      </c>
      <c r="E39" s="114"/>
      <c r="F39" s="101"/>
      <c r="G39" s="101"/>
      <c r="H39" s="101"/>
    </row>
    <row r="40" spans="1:8" x14ac:dyDescent="0.3">
      <c r="A40" s="115" t="s">
        <v>126</v>
      </c>
      <c r="B40" s="113">
        <v>1000</v>
      </c>
      <c r="C40" s="114"/>
      <c r="D40" s="113">
        <v>0</v>
      </c>
      <c r="E40" s="114"/>
      <c r="F40" s="101"/>
      <c r="G40" s="101"/>
      <c r="H40" s="101"/>
    </row>
    <row r="41" spans="1:8" x14ac:dyDescent="0.3">
      <c r="A41" s="115" t="s">
        <v>127</v>
      </c>
      <c r="B41" s="113">
        <v>0</v>
      </c>
      <c r="C41" s="114"/>
      <c r="D41" s="113">
        <v>0</v>
      </c>
      <c r="E41" s="114"/>
      <c r="F41" s="101"/>
      <c r="G41" s="101"/>
      <c r="H41" s="101"/>
    </row>
    <row r="42" spans="1:8" x14ac:dyDescent="0.3">
      <c r="A42" s="115" t="s">
        <v>128</v>
      </c>
      <c r="B42" s="113">
        <f>C43+C44+C45</f>
        <v>2000</v>
      </c>
      <c r="C42" s="114"/>
      <c r="D42" s="113">
        <v>0</v>
      </c>
      <c r="E42" s="114"/>
      <c r="F42" s="101"/>
      <c r="G42" s="85"/>
      <c r="H42" s="101"/>
    </row>
    <row r="43" spans="1:8" ht="12.75" customHeight="1" x14ac:dyDescent="0.3">
      <c r="A43" s="121" t="s">
        <v>129</v>
      </c>
      <c r="B43" s="122"/>
      <c r="C43" s="123">
        <v>0</v>
      </c>
      <c r="D43" s="124"/>
      <c r="E43" s="123">
        <v>0</v>
      </c>
      <c r="F43" s="101"/>
      <c r="G43" s="85"/>
      <c r="H43" s="101"/>
    </row>
    <row r="44" spans="1:8" ht="12.75" customHeight="1" x14ac:dyDescent="0.3">
      <c r="A44" s="121" t="s">
        <v>130</v>
      </c>
      <c r="B44" s="122"/>
      <c r="C44" s="123">
        <v>0</v>
      </c>
      <c r="D44" s="124"/>
      <c r="E44" s="123">
        <v>0</v>
      </c>
      <c r="F44" s="101"/>
      <c r="G44" s="85"/>
      <c r="H44" s="101"/>
    </row>
    <row r="45" spans="1:8" ht="12.75" customHeight="1" x14ac:dyDescent="0.3">
      <c r="A45" s="121" t="s">
        <v>131</v>
      </c>
      <c r="B45" s="122"/>
      <c r="C45" s="123">
        <v>2000</v>
      </c>
      <c r="D45" s="124"/>
      <c r="E45" s="123">
        <v>0</v>
      </c>
      <c r="F45" s="101"/>
      <c r="G45" s="85"/>
      <c r="H45" s="101"/>
    </row>
    <row r="46" spans="1:8" x14ac:dyDescent="0.3">
      <c r="A46" s="112" t="s">
        <v>132</v>
      </c>
      <c r="B46" s="113">
        <f t="shared" ref="B46:D46" si="3">B47+B48</f>
        <v>0</v>
      </c>
      <c r="C46" s="114"/>
      <c r="D46" s="113">
        <f t="shared" si="3"/>
        <v>0</v>
      </c>
      <c r="E46" s="114"/>
      <c r="F46" s="101"/>
      <c r="G46" s="85"/>
      <c r="H46" s="101"/>
    </row>
    <row r="47" spans="1:8" x14ac:dyDescent="0.3">
      <c r="A47" s="115" t="s">
        <v>133</v>
      </c>
      <c r="B47" s="116">
        <v>0</v>
      </c>
      <c r="C47" s="117"/>
      <c r="D47" s="116">
        <v>0</v>
      </c>
      <c r="E47" s="117"/>
      <c r="F47" s="101"/>
      <c r="G47" s="101"/>
      <c r="H47" s="101"/>
    </row>
    <row r="48" spans="1:8" x14ac:dyDescent="0.3">
      <c r="A48" s="115" t="s">
        <v>134</v>
      </c>
      <c r="B48" s="116">
        <v>0</v>
      </c>
      <c r="C48" s="117"/>
      <c r="D48" s="116">
        <v>0</v>
      </c>
      <c r="E48" s="117"/>
      <c r="F48" s="101"/>
      <c r="G48" s="101"/>
      <c r="H48" s="101"/>
    </row>
    <row r="49" spans="1:8" x14ac:dyDescent="0.3">
      <c r="A49" s="112" t="s">
        <v>135</v>
      </c>
      <c r="B49" s="113">
        <f>C50+C51</f>
        <v>210000</v>
      </c>
      <c r="C49" s="114"/>
      <c r="D49" s="113">
        <f>E50+E51</f>
        <v>0</v>
      </c>
      <c r="E49" s="114"/>
      <c r="F49" s="101"/>
      <c r="G49" s="85"/>
      <c r="H49" s="101"/>
    </row>
    <row r="50" spans="1:8" x14ac:dyDescent="0.3">
      <c r="A50" s="121" t="s">
        <v>136</v>
      </c>
      <c r="B50" s="122"/>
      <c r="C50" s="123">
        <v>0</v>
      </c>
      <c r="D50" s="124"/>
      <c r="E50" s="123">
        <v>0</v>
      </c>
      <c r="F50" s="101"/>
      <c r="G50" s="85"/>
      <c r="H50" s="101"/>
    </row>
    <row r="51" spans="1:8" x14ac:dyDescent="0.3">
      <c r="A51" s="121" t="s">
        <v>137</v>
      </c>
      <c r="B51" s="122"/>
      <c r="C51" s="123">
        <v>210000</v>
      </c>
      <c r="D51" s="124"/>
      <c r="E51" s="123">
        <v>0</v>
      </c>
      <c r="F51" s="101"/>
      <c r="G51" s="85"/>
      <c r="H51" s="101"/>
    </row>
    <row r="52" spans="1:8" x14ac:dyDescent="0.3">
      <c r="A52" s="125" t="s">
        <v>138</v>
      </c>
      <c r="B52" s="113">
        <f>B39-B40-B41-C44-C50</f>
        <v>212000</v>
      </c>
      <c r="C52" s="114"/>
      <c r="D52" s="113">
        <f>D39-D40-D41-E44-E50</f>
        <v>0</v>
      </c>
      <c r="E52" s="114"/>
      <c r="F52" s="101"/>
      <c r="G52" s="85"/>
      <c r="H52" s="101"/>
    </row>
    <row r="53" spans="1:8" x14ac:dyDescent="0.3">
      <c r="A53" s="126" t="s">
        <v>139</v>
      </c>
      <c r="B53" s="127">
        <f>B38+B52</f>
        <v>65229000</v>
      </c>
      <c r="C53" s="128"/>
      <c r="D53" s="127">
        <f>D38+D52</f>
        <v>51440964.280000001</v>
      </c>
      <c r="E53" s="128"/>
      <c r="F53" s="101"/>
      <c r="G53" s="85"/>
      <c r="H53" s="101"/>
    </row>
    <row r="54" spans="1:8" x14ac:dyDescent="0.3">
      <c r="A54" s="129"/>
      <c r="B54" s="130"/>
      <c r="C54" s="130"/>
      <c r="D54" s="130"/>
      <c r="E54" s="131"/>
      <c r="F54" s="131"/>
      <c r="G54" s="132"/>
      <c r="H54" s="131"/>
    </row>
    <row r="55" spans="1:8" s="10" customFormat="1" ht="15.6" x14ac:dyDescent="0.3">
      <c r="A55" s="133"/>
      <c r="B55" s="134"/>
      <c r="C55" s="135"/>
      <c r="D55" s="134"/>
      <c r="E55" s="134"/>
      <c r="F55" s="136"/>
      <c r="G55" s="137"/>
      <c r="H55" s="136"/>
    </row>
    <row r="56" spans="1:8" s="10" customFormat="1" ht="15.6" x14ac:dyDescent="0.3">
      <c r="A56" s="138"/>
      <c r="B56" s="139" t="s">
        <v>140</v>
      </c>
      <c r="C56" s="139"/>
      <c r="D56" s="139"/>
      <c r="E56" s="139"/>
      <c r="F56" s="139"/>
      <c r="G56" s="140"/>
      <c r="H56" s="141"/>
    </row>
    <row r="57" spans="1:8" s="34" customFormat="1" ht="13.2" x14ac:dyDescent="0.25">
      <c r="A57" s="142"/>
      <c r="B57" s="143"/>
      <c r="C57" s="143"/>
      <c r="D57" s="143"/>
      <c r="E57" s="143"/>
      <c r="F57" s="143"/>
      <c r="G57" s="140" t="s">
        <v>70</v>
      </c>
      <c r="H57" s="141"/>
    </row>
    <row r="58" spans="1:8" s="34" customFormat="1" ht="13.2" x14ac:dyDescent="0.25">
      <c r="A58" s="142" t="s">
        <v>141</v>
      </c>
      <c r="B58" s="144"/>
      <c r="C58" s="104"/>
      <c r="D58" s="104"/>
      <c r="E58" s="144"/>
      <c r="F58" s="145" t="s">
        <v>142</v>
      </c>
      <c r="G58" s="144"/>
      <c r="H58" s="71"/>
    </row>
    <row r="59" spans="1:8" s="34" customFormat="1" ht="13.2" x14ac:dyDescent="0.25">
      <c r="A59" s="142"/>
      <c r="B59" s="144" t="s">
        <v>143</v>
      </c>
      <c r="C59" s="144" t="s">
        <v>144</v>
      </c>
      <c r="D59" s="144" t="s">
        <v>145</v>
      </c>
      <c r="E59" s="144" t="s">
        <v>144</v>
      </c>
      <c r="F59" s="145" t="s">
        <v>146</v>
      </c>
      <c r="G59" s="144" t="s">
        <v>147</v>
      </c>
      <c r="H59" s="71" t="s">
        <v>148</v>
      </c>
    </row>
    <row r="60" spans="1:8" s="34" customFormat="1" ht="13.2" x14ac:dyDescent="0.25">
      <c r="A60" s="75"/>
      <c r="B60" s="146" t="s">
        <v>149</v>
      </c>
      <c r="C60" s="146" t="s">
        <v>150</v>
      </c>
      <c r="D60" s="146" t="s">
        <v>151</v>
      </c>
      <c r="E60" s="146" t="s">
        <v>152</v>
      </c>
      <c r="F60" s="147" t="s">
        <v>153</v>
      </c>
      <c r="G60" s="146"/>
      <c r="H60" s="78" t="s">
        <v>154</v>
      </c>
    </row>
    <row r="61" spans="1:8" s="34" customFormat="1" ht="13.2" x14ac:dyDescent="0.25">
      <c r="A61" s="148" t="s">
        <v>141</v>
      </c>
      <c r="B61" s="149" t="s">
        <v>24</v>
      </c>
      <c r="C61" s="71" t="s">
        <v>24</v>
      </c>
      <c r="D61" s="150" t="s">
        <v>24</v>
      </c>
      <c r="E61" s="71" t="s">
        <v>24</v>
      </c>
      <c r="F61" s="151" t="s">
        <v>24</v>
      </c>
      <c r="G61" s="71" t="s">
        <v>24</v>
      </c>
      <c r="H61" s="71" t="s">
        <v>24</v>
      </c>
    </row>
    <row r="62" spans="1:8" x14ac:dyDescent="0.3">
      <c r="A62" s="152" t="s">
        <v>155</v>
      </c>
      <c r="B62" s="153">
        <f>B63+B64+B65</f>
        <v>53494700</v>
      </c>
      <c r="C62" s="153">
        <f>C63+C64+C65</f>
        <v>45832483.590000004</v>
      </c>
      <c r="D62" s="153">
        <f t="shared" ref="D62:E62" si="4">D63+D64+D65</f>
        <v>38151963.32</v>
      </c>
      <c r="E62" s="153">
        <f t="shared" si="4"/>
        <v>37794933.75</v>
      </c>
      <c r="F62" s="154">
        <f>F63+F64+F65</f>
        <v>348807.12</v>
      </c>
      <c r="G62" s="154">
        <f>G63+G64+G65</f>
        <v>1476142.35</v>
      </c>
      <c r="H62" s="154">
        <f>H63+H64+H65</f>
        <v>1460528.35</v>
      </c>
    </row>
    <row r="63" spans="1:8" x14ac:dyDescent="0.3">
      <c r="A63" s="155" t="s">
        <v>156</v>
      </c>
      <c r="B63" s="156">
        <v>19843500</v>
      </c>
      <c r="C63" s="156">
        <v>15619916.380000001</v>
      </c>
      <c r="D63" s="157">
        <v>15619916.380000001</v>
      </c>
      <c r="E63" s="156">
        <v>15619898.77</v>
      </c>
      <c r="F63" s="156">
        <v>22348.42</v>
      </c>
      <c r="G63" s="156">
        <v>0</v>
      </c>
      <c r="H63" s="156">
        <v>0</v>
      </c>
    </row>
    <row r="64" spans="1:8" x14ac:dyDescent="0.3">
      <c r="A64" s="155" t="s">
        <v>157</v>
      </c>
      <c r="B64" s="156">
        <v>0</v>
      </c>
      <c r="C64" s="156">
        <v>0</v>
      </c>
      <c r="D64" s="156">
        <v>0</v>
      </c>
      <c r="E64" s="156">
        <v>0</v>
      </c>
      <c r="F64" s="40">
        <v>0</v>
      </c>
      <c r="G64" s="40">
        <v>0</v>
      </c>
      <c r="H64" s="40">
        <v>0</v>
      </c>
    </row>
    <row r="65" spans="1:8" x14ac:dyDescent="0.3">
      <c r="A65" s="155" t="s">
        <v>158</v>
      </c>
      <c r="B65" s="156">
        <v>33651200</v>
      </c>
      <c r="C65" s="156">
        <v>30212567.210000001</v>
      </c>
      <c r="D65" s="157">
        <v>22532046.940000001</v>
      </c>
      <c r="E65" s="156">
        <v>22175034.98</v>
      </c>
      <c r="F65" s="156">
        <v>326458.7</v>
      </c>
      <c r="G65" s="156">
        <v>1476142.35</v>
      </c>
      <c r="H65" s="156">
        <v>1460528.35</v>
      </c>
    </row>
    <row r="66" spans="1:8" x14ac:dyDescent="0.3">
      <c r="A66" s="152" t="s">
        <v>159</v>
      </c>
      <c r="B66" s="153">
        <f>B62-B64</f>
        <v>53494700</v>
      </c>
      <c r="C66" s="153">
        <f>C62-C64</f>
        <v>45832483.590000004</v>
      </c>
      <c r="D66" s="153">
        <f t="shared" ref="D66:E66" si="5">D62-D64</f>
        <v>38151963.32</v>
      </c>
      <c r="E66" s="153">
        <f t="shared" si="5"/>
        <v>37794933.75</v>
      </c>
      <c r="F66" s="37">
        <f>F62-F64</f>
        <v>348807.12</v>
      </c>
      <c r="G66" s="37">
        <f>G62-G64</f>
        <v>1476142.35</v>
      </c>
      <c r="H66" s="37">
        <f>H62-H64</f>
        <v>1460528.35</v>
      </c>
    </row>
    <row r="67" spans="1:8" x14ac:dyDescent="0.3">
      <c r="A67" s="152" t="s">
        <v>160</v>
      </c>
      <c r="B67" s="153">
        <f>B68+B69+B74</f>
        <v>11945649.449999999</v>
      </c>
      <c r="C67" s="153">
        <f>C68+C69+C74</f>
        <v>4795566.49</v>
      </c>
      <c r="D67" s="153">
        <f t="shared" ref="D67:H67" si="6">D68+D69+D74</f>
        <v>977847.88</v>
      </c>
      <c r="E67" s="153">
        <f t="shared" si="6"/>
        <v>842178.6</v>
      </c>
      <c r="F67" s="37">
        <f t="shared" si="6"/>
        <v>411379.4</v>
      </c>
      <c r="G67" s="37">
        <f>G68+G69+G74</f>
        <v>2525653.09</v>
      </c>
      <c r="H67" s="37">
        <f t="shared" si="6"/>
        <v>2525653.09</v>
      </c>
    </row>
    <row r="68" spans="1:8" x14ac:dyDescent="0.3">
      <c r="A68" s="152" t="s">
        <v>161</v>
      </c>
      <c r="B68" s="153">
        <v>11945649.449999999</v>
      </c>
      <c r="C68" s="158">
        <v>4795566.49</v>
      </c>
      <c r="D68" s="159">
        <v>977847.88</v>
      </c>
      <c r="E68" s="158">
        <v>842178.6</v>
      </c>
      <c r="F68" s="158">
        <v>411379.4</v>
      </c>
      <c r="G68" s="158">
        <v>2525653.09</v>
      </c>
      <c r="H68" s="158">
        <v>2525653.09</v>
      </c>
    </row>
    <row r="69" spans="1:8" x14ac:dyDescent="0.3">
      <c r="A69" s="152" t="s">
        <v>162</v>
      </c>
      <c r="B69" s="153">
        <f>B70+B71+B72+B73</f>
        <v>0</v>
      </c>
      <c r="C69" s="153">
        <f>C70+C71+C72+C73</f>
        <v>0</v>
      </c>
      <c r="D69" s="153">
        <f t="shared" ref="D69:H69" si="7">D70+D71+D72+D73</f>
        <v>0</v>
      </c>
      <c r="E69" s="153">
        <f t="shared" si="7"/>
        <v>0</v>
      </c>
      <c r="F69" s="37">
        <f t="shared" si="7"/>
        <v>0</v>
      </c>
      <c r="G69" s="37">
        <f t="shared" si="7"/>
        <v>0</v>
      </c>
      <c r="H69" s="37">
        <f t="shared" si="7"/>
        <v>0</v>
      </c>
    </row>
    <row r="70" spans="1:8" x14ac:dyDescent="0.3">
      <c r="A70" s="155" t="s">
        <v>163</v>
      </c>
      <c r="B70" s="156">
        <v>0</v>
      </c>
      <c r="C70" s="156">
        <v>0</v>
      </c>
      <c r="D70" s="156">
        <v>0</v>
      </c>
      <c r="E70" s="156">
        <v>0</v>
      </c>
      <c r="F70" s="160">
        <v>0</v>
      </c>
      <c r="G70" s="160">
        <v>0</v>
      </c>
      <c r="H70" s="160">
        <v>0</v>
      </c>
    </row>
    <row r="71" spans="1:8" x14ac:dyDescent="0.3">
      <c r="A71" s="155" t="s">
        <v>164</v>
      </c>
      <c r="B71" s="156">
        <v>0</v>
      </c>
      <c r="C71" s="156">
        <v>0</v>
      </c>
      <c r="D71" s="156">
        <v>0</v>
      </c>
      <c r="E71" s="156">
        <v>0</v>
      </c>
      <c r="F71" s="160">
        <v>0</v>
      </c>
      <c r="G71" s="160">
        <v>0</v>
      </c>
      <c r="H71" s="160">
        <v>0</v>
      </c>
    </row>
    <row r="72" spans="1:8" x14ac:dyDescent="0.3">
      <c r="A72" s="155" t="s">
        <v>165</v>
      </c>
      <c r="B72" s="156">
        <v>0</v>
      </c>
      <c r="C72" s="156">
        <v>0</v>
      </c>
      <c r="D72" s="156">
        <v>0</v>
      </c>
      <c r="E72" s="156">
        <v>0</v>
      </c>
      <c r="F72" s="160">
        <v>0</v>
      </c>
      <c r="G72" s="160">
        <v>0</v>
      </c>
      <c r="H72" s="160">
        <v>0</v>
      </c>
    </row>
    <row r="73" spans="1:8" x14ac:dyDescent="0.3">
      <c r="A73" s="155" t="s">
        <v>166</v>
      </c>
      <c r="B73" s="156">
        <v>0</v>
      </c>
      <c r="C73" s="156">
        <v>0</v>
      </c>
      <c r="D73" s="156">
        <v>0</v>
      </c>
      <c r="E73" s="156">
        <v>0</v>
      </c>
      <c r="F73" s="160">
        <v>0</v>
      </c>
      <c r="G73" s="160">
        <v>0</v>
      </c>
      <c r="H73" s="160">
        <v>0</v>
      </c>
    </row>
    <row r="74" spans="1:8" x14ac:dyDescent="0.3">
      <c r="A74" s="152" t="s">
        <v>167</v>
      </c>
      <c r="B74" s="153">
        <v>0</v>
      </c>
      <c r="C74" s="153">
        <v>0</v>
      </c>
      <c r="D74" s="153">
        <v>0</v>
      </c>
      <c r="E74" s="153">
        <v>0</v>
      </c>
      <c r="F74" s="160">
        <v>0</v>
      </c>
      <c r="G74" s="160">
        <v>0</v>
      </c>
      <c r="H74" s="160">
        <v>0</v>
      </c>
    </row>
    <row r="75" spans="1:8" x14ac:dyDescent="0.3">
      <c r="A75" s="152" t="s">
        <v>168</v>
      </c>
      <c r="B75" s="153">
        <f>B67-B70-B71-B72-B74</f>
        <v>11945649.449999999</v>
      </c>
      <c r="C75" s="153">
        <f>C67-C70-C71-C72-C74</f>
        <v>4795566.49</v>
      </c>
      <c r="D75" s="153">
        <f>D67-D70-D71-D72-D74</f>
        <v>977847.88</v>
      </c>
      <c r="E75" s="153">
        <f t="shared" ref="E75:H75" si="8">E67-E70-E71-E72-E74</f>
        <v>842178.6</v>
      </c>
      <c r="F75" s="154">
        <f t="shared" si="8"/>
        <v>411379.4</v>
      </c>
      <c r="G75" s="154">
        <f>G67-G70-G71-G72-G74</f>
        <v>2525653.09</v>
      </c>
      <c r="H75" s="154">
        <f t="shared" si="8"/>
        <v>2525653.09</v>
      </c>
    </row>
    <row r="76" spans="1:8" x14ac:dyDescent="0.3">
      <c r="A76" s="152" t="s">
        <v>169</v>
      </c>
      <c r="B76" s="161">
        <v>0</v>
      </c>
      <c r="C76" s="37">
        <v>0</v>
      </c>
      <c r="D76" s="37">
        <v>0</v>
      </c>
      <c r="E76" s="37">
        <v>0</v>
      </c>
      <c r="F76" s="154">
        <v>0</v>
      </c>
      <c r="G76" s="154">
        <v>0</v>
      </c>
      <c r="H76" s="154">
        <v>0</v>
      </c>
    </row>
    <row r="77" spans="1:8" x14ac:dyDescent="0.3">
      <c r="A77" s="162" t="s">
        <v>170</v>
      </c>
      <c r="B77" s="163">
        <f>B66+B75+B76</f>
        <v>65440349.450000003</v>
      </c>
      <c r="C77" s="163">
        <f>C66+C75+C76</f>
        <v>50628050.080000006</v>
      </c>
      <c r="D77" s="163">
        <f t="shared" ref="D77:H77" si="9">D66+D75+D76</f>
        <v>39129811.200000003</v>
      </c>
      <c r="E77" s="163">
        <f t="shared" si="9"/>
        <v>38637112.350000001</v>
      </c>
      <c r="F77" s="164">
        <f>F66+F75+F76</f>
        <v>760186.52</v>
      </c>
      <c r="G77" s="164">
        <f>G66+G75+G76</f>
        <v>4001795.44</v>
      </c>
      <c r="H77" s="164">
        <f t="shared" si="9"/>
        <v>3986181.44</v>
      </c>
    </row>
    <row r="78" spans="1:8" x14ac:dyDescent="0.3">
      <c r="A78" s="129"/>
      <c r="B78" s="130"/>
      <c r="C78" s="130"/>
      <c r="D78" s="130"/>
      <c r="E78" s="130"/>
      <c r="F78" s="131"/>
      <c r="G78" s="132"/>
      <c r="H78" s="131"/>
    </row>
    <row r="79" spans="1:8" x14ac:dyDescent="0.3">
      <c r="A79" s="129"/>
      <c r="B79" s="130"/>
      <c r="C79" s="130"/>
      <c r="D79" s="130"/>
      <c r="E79" s="130"/>
      <c r="F79" s="131"/>
      <c r="G79" s="132"/>
      <c r="H79" s="131"/>
    </row>
    <row r="80" spans="1:8" ht="30" customHeight="1" x14ac:dyDescent="0.3">
      <c r="A80" s="165" t="s">
        <v>171</v>
      </c>
      <c r="B80" s="166"/>
      <c r="C80" s="166"/>
      <c r="D80" s="166"/>
      <c r="E80" s="167"/>
      <c r="F80" s="168">
        <f>D53-(E77+F77+H77)</f>
        <v>8057483.9699999988</v>
      </c>
      <c r="G80" s="169"/>
      <c r="H80" s="170"/>
    </row>
    <row r="81" spans="1:8" ht="15.75" customHeight="1" x14ac:dyDescent="0.3">
      <c r="A81" s="132"/>
      <c r="B81" s="132"/>
      <c r="C81" s="132"/>
      <c r="D81" s="132"/>
      <c r="E81" s="132"/>
      <c r="F81" s="131"/>
      <c r="G81" s="132"/>
      <c r="H81" s="131"/>
    </row>
    <row r="82" spans="1:8" ht="15.75" customHeight="1" x14ac:dyDescent="0.3">
      <c r="A82" s="132"/>
      <c r="B82" s="132"/>
      <c r="C82" s="132"/>
      <c r="D82" s="132"/>
      <c r="E82" s="132"/>
      <c r="F82" s="131"/>
      <c r="G82" s="132"/>
      <c r="H82" s="131"/>
    </row>
    <row r="83" spans="1:8" x14ac:dyDescent="0.3">
      <c r="A83" s="171"/>
      <c r="B83" s="139"/>
      <c r="C83" s="139"/>
      <c r="D83" s="139"/>
      <c r="E83" s="172"/>
      <c r="F83" s="171" t="s">
        <v>172</v>
      </c>
      <c r="G83" s="139"/>
      <c r="H83" s="173"/>
    </row>
    <row r="84" spans="1:8" x14ac:dyDescent="0.3">
      <c r="A84" s="174" t="s">
        <v>173</v>
      </c>
      <c r="B84" s="175"/>
      <c r="C84" s="175"/>
      <c r="D84" s="175"/>
      <c r="E84" s="175"/>
      <c r="F84" s="174"/>
      <c r="G84" s="175"/>
      <c r="H84" s="176"/>
    </row>
    <row r="85" spans="1:8" ht="22.5" customHeight="1" x14ac:dyDescent="0.3">
      <c r="A85" s="177" t="s">
        <v>174</v>
      </c>
      <c r="B85" s="178"/>
      <c r="C85" s="178"/>
      <c r="D85" s="178"/>
      <c r="E85" s="179"/>
      <c r="F85" s="180">
        <v>0</v>
      </c>
      <c r="G85" s="181"/>
      <c r="H85" s="182"/>
    </row>
    <row r="86" spans="1:8" ht="15.75" customHeight="1" x14ac:dyDescent="0.3">
      <c r="D86" s="1"/>
      <c r="F86" s="101"/>
      <c r="G86" s="85"/>
      <c r="H86" s="101"/>
    </row>
    <row r="87" spans="1:8" ht="15.75" customHeight="1" x14ac:dyDescent="0.3">
      <c r="D87" s="1"/>
      <c r="F87" s="101"/>
      <c r="G87" s="85"/>
      <c r="H87" s="101"/>
    </row>
    <row r="88" spans="1:8" ht="15.75" customHeight="1" x14ac:dyDescent="0.35">
      <c r="A88" s="60" t="s">
        <v>0</v>
      </c>
      <c r="B88" s="60"/>
      <c r="C88" s="60"/>
      <c r="D88" s="60"/>
      <c r="E88" s="60"/>
      <c r="F88" s="60"/>
      <c r="G88" s="60"/>
      <c r="H88" s="60"/>
    </row>
    <row r="89" spans="1:8" ht="15.75" customHeight="1" x14ac:dyDescent="0.35">
      <c r="A89" s="60" t="s">
        <v>1</v>
      </c>
      <c r="B89" s="60"/>
      <c r="C89" s="60"/>
      <c r="D89" s="60"/>
      <c r="E89" s="60"/>
      <c r="F89" s="60"/>
      <c r="G89" s="60"/>
      <c r="H89" s="60"/>
    </row>
    <row r="90" spans="1:8" ht="15.75" customHeight="1" x14ac:dyDescent="0.3">
      <c r="F90" s="101"/>
      <c r="G90" s="85"/>
      <c r="H90" s="101"/>
    </row>
    <row r="91" spans="1:8" ht="15.75" customHeight="1" x14ac:dyDescent="0.3">
      <c r="A91" s="61"/>
      <c r="B91" s="61"/>
      <c r="C91" s="61"/>
      <c r="D91" s="61"/>
      <c r="E91" s="61"/>
      <c r="F91" s="101"/>
      <c r="G91" s="85"/>
      <c r="H91" s="101"/>
    </row>
    <row r="92" spans="1:8" ht="15.75" customHeight="1" x14ac:dyDescent="0.3">
      <c r="A92" s="62" t="s">
        <v>97</v>
      </c>
      <c r="B92" s="62"/>
      <c r="C92" s="62"/>
      <c r="D92" s="62"/>
      <c r="E92" s="62"/>
      <c r="F92" s="62"/>
      <c r="G92" s="62"/>
      <c r="H92" s="62"/>
    </row>
    <row r="93" spans="1:8" ht="15.75" customHeight="1" x14ac:dyDescent="0.3">
      <c r="A93" s="63" t="s">
        <v>98</v>
      </c>
      <c r="B93" s="63"/>
      <c r="C93" s="63"/>
      <c r="D93" s="63"/>
      <c r="E93" s="63"/>
      <c r="F93" s="63"/>
      <c r="G93" s="63"/>
      <c r="H93" s="63"/>
    </row>
    <row r="94" spans="1:8" ht="15.75" customHeight="1" x14ac:dyDescent="0.3">
      <c r="A94" s="62" t="s">
        <v>4</v>
      </c>
      <c r="B94" s="62"/>
      <c r="C94" s="62"/>
      <c r="D94" s="62"/>
      <c r="E94" s="62"/>
      <c r="F94" s="62"/>
      <c r="G94" s="62"/>
      <c r="H94" s="62"/>
    </row>
    <row r="95" spans="1:8" s="10" customFormat="1" ht="15.6" x14ac:dyDescent="0.3">
      <c r="A95" s="62" t="s">
        <v>5</v>
      </c>
      <c r="B95" s="62"/>
      <c r="C95" s="62"/>
      <c r="D95" s="62"/>
      <c r="E95" s="62"/>
      <c r="F95" s="62"/>
      <c r="G95" s="62"/>
      <c r="H95" s="62"/>
    </row>
    <row r="96" spans="1:8" s="10" customFormat="1" ht="15.6" x14ac:dyDescent="0.3">
      <c r="A96" s="64"/>
      <c r="B96" s="64"/>
      <c r="C96" s="64"/>
      <c r="D96" s="64"/>
      <c r="E96" s="64"/>
      <c r="F96" s="183"/>
      <c r="G96" s="184"/>
      <c r="H96" s="185"/>
    </row>
    <row r="97" spans="1:8" s="10" customFormat="1" ht="15.6" x14ac:dyDescent="0.3">
      <c r="A97" s="171"/>
      <c r="B97" s="139"/>
      <c r="C97" s="139"/>
      <c r="D97" s="139"/>
      <c r="E97" s="173"/>
      <c r="F97" s="186" t="s">
        <v>175</v>
      </c>
      <c r="G97" s="140"/>
      <c r="H97" s="141"/>
    </row>
    <row r="98" spans="1:8" s="10" customFormat="1" ht="15.6" x14ac:dyDescent="0.3">
      <c r="A98" s="174" t="s">
        <v>176</v>
      </c>
      <c r="B98" s="175"/>
      <c r="C98" s="175"/>
      <c r="D98" s="175"/>
      <c r="E98" s="175"/>
      <c r="F98" s="186" t="s">
        <v>177</v>
      </c>
      <c r="G98" s="140"/>
      <c r="H98" s="141"/>
    </row>
    <row r="99" spans="1:8" s="10" customFormat="1" ht="15.6" x14ac:dyDescent="0.3">
      <c r="A99" s="187" t="s">
        <v>176</v>
      </c>
      <c r="B99" s="188"/>
      <c r="C99" s="188"/>
      <c r="D99" s="188"/>
      <c r="E99" s="189"/>
      <c r="F99" s="168" t="s">
        <v>24</v>
      </c>
      <c r="G99" s="169"/>
      <c r="H99" s="170"/>
    </row>
    <row r="100" spans="1:8" s="10" customFormat="1" ht="15.6" x14ac:dyDescent="0.3">
      <c r="A100" s="190" t="s">
        <v>178</v>
      </c>
      <c r="B100" s="191"/>
      <c r="C100" s="191"/>
      <c r="D100" s="191"/>
      <c r="E100" s="192"/>
      <c r="F100" s="193">
        <v>143709.35</v>
      </c>
      <c r="G100" s="194"/>
      <c r="H100" s="195"/>
    </row>
    <row r="101" spans="1:8" s="10" customFormat="1" ht="15.75" customHeight="1" x14ac:dyDescent="0.3">
      <c r="A101" s="190" t="s">
        <v>179</v>
      </c>
      <c r="B101" s="191"/>
      <c r="C101" s="191"/>
      <c r="D101" s="191"/>
      <c r="E101" s="192"/>
      <c r="F101" s="180">
        <v>0</v>
      </c>
      <c r="G101" s="181"/>
      <c r="H101" s="182"/>
    </row>
    <row r="102" spans="1:8" s="10" customFormat="1" ht="15.75" customHeight="1" x14ac:dyDescent="0.3">
      <c r="A102" s="196"/>
      <c r="B102" s="196"/>
      <c r="C102" s="196"/>
      <c r="D102" s="196"/>
      <c r="E102" s="196"/>
      <c r="F102" s="197"/>
      <c r="G102" s="197"/>
      <c r="H102" s="197"/>
    </row>
    <row r="103" spans="1:8" s="10" customFormat="1" ht="15.75" customHeight="1" x14ac:dyDescent="0.3">
      <c r="A103" s="196"/>
      <c r="B103" s="196"/>
      <c r="C103" s="196"/>
      <c r="D103" s="196"/>
      <c r="E103" s="196"/>
      <c r="F103" s="197"/>
      <c r="G103" s="197"/>
      <c r="H103" s="197"/>
    </row>
    <row r="104" spans="1:8" s="10" customFormat="1" ht="15.6" x14ac:dyDescent="0.3">
      <c r="A104" s="133"/>
      <c r="B104" s="198"/>
      <c r="C104" s="198"/>
      <c r="D104" s="198"/>
      <c r="E104" s="198"/>
      <c r="F104" s="136"/>
      <c r="G104" s="137"/>
      <c r="H104" s="136"/>
    </row>
    <row r="105" spans="1:8" s="10" customFormat="1" ht="15.6" x14ac:dyDescent="0.3">
      <c r="A105" s="171"/>
      <c r="B105" s="139"/>
      <c r="C105" s="139"/>
      <c r="D105" s="139"/>
      <c r="E105" s="173"/>
      <c r="F105" s="186" t="s">
        <v>180</v>
      </c>
      <c r="G105" s="140"/>
      <c r="H105" s="141"/>
    </row>
    <row r="106" spans="1:8" s="10" customFormat="1" ht="15.6" x14ac:dyDescent="0.3">
      <c r="A106" s="174" t="s">
        <v>181</v>
      </c>
      <c r="B106" s="175"/>
      <c r="C106" s="175"/>
      <c r="D106" s="175"/>
      <c r="E106" s="175"/>
      <c r="F106" s="186" t="s">
        <v>182</v>
      </c>
      <c r="G106" s="140"/>
      <c r="H106" s="141"/>
    </row>
    <row r="107" spans="1:8" s="10" customFormat="1" ht="15.6" x14ac:dyDescent="0.3">
      <c r="A107" s="187" t="s">
        <v>181</v>
      </c>
      <c r="B107" s="188"/>
      <c r="C107" s="188"/>
      <c r="D107" s="188"/>
      <c r="E107" s="189"/>
      <c r="F107" s="168" t="s">
        <v>24</v>
      </c>
      <c r="G107" s="169"/>
      <c r="H107" s="170"/>
    </row>
    <row r="108" spans="1:8" s="10" customFormat="1" ht="15.75" customHeight="1" x14ac:dyDescent="0.3">
      <c r="A108" s="190" t="s">
        <v>183</v>
      </c>
      <c r="B108" s="191"/>
      <c r="C108" s="191"/>
      <c r="D108" s="191"/>
      <c r="E108" s="192"/>
      <c r="F108" s="180">
        <f>F80+(F100-F101)</f>
        <v>8201193.3199999984</v>
      </c>
      <c r="G108" s="181"/>
      <c r="H108" s="182"/>
    </row>
    <row r="109" spans="1:8" s="10" customFormat="1" ht="15.75" customHeight="1" x14ac:dyDescent="0.3">
      <c r="A109" s="196"/>
      <c r="B109" s="196"/>
      <c r="C109" s="196"/>
      <c r="D109" s="196"/>
      <c r="E109" s="196"/>
      <c r="F109" s="197"/>
      <c r="G109" s="197"/>
      <c r="H109" s="197"/>
    </row>
    <row r="110" spans="1:8" s="10" customFormat="1" ht="15.75" customHeight="1" x14ac:dyDescent="0.3">
      <c r="A110" s="196"/>
      <c r="B110" s="196"/>
      <c r="C110" s="196"/>
      <c r="D110" s="196"/>
      <c r="E110" s="196"/>
      <c r="F110" s="197"/>
      <c r="G110" s="197"/>
      <c r="H110" s="197"/>
    </row>
    <row r="111" spans="1:8" s="10" customFormat="1" ht="15.6" x14ac:dyDescent="0.3">
      <c r="A111" s="133"/>
      <c r="B111" s="198"/>
      <c r="C111" s="198"/>
      <c r="D111" s="198"/>
      <c r="E111" s="198"/>
      <c r="F111" s="136"/>
      <c r="G111" s="137"/>
      <c r="H111" s="136"/>
    </row>
    <row r="112" spans="1:8" x14ac:dyDescent="0.3">
      <c r="A112" s="171"/>
      <c r="B112" s="139"/>
      <c r="C112" s="139"/>
      <c r="D112" s="139"/>
      <c r="E112" s="172"/>
      <c r="F112" s="171" t="s">
        <v>172</v>
      </c>
      <c r="G112" s="139"/>
      <c r="H112" s="173"/>
    </row>
    <row r="113" spans="1:8" x14ac:dyDescent="0.3">
      <c r="A113" s="174" t="s">
        <v>184</v>
      </c>
      <c r="B113" s="175"/>
      <c r="C113" s="175"/>
      <c r="D113" s="175"/>
      <c r="E113" s="175"/>
      <c r="F113" s="174"/>
      <c r="G113" s="175"/>
      <c r="H113" s="176"/>
    </row>
    <row r="114" spans="1:8" ht="22.5" customHeight="1" x14ac:dyDescent="0.3">
      <c r="A114" s="177" t="s">
        <v>174</v>
      </c>
      <c r="B114" s="178"/>
      <c r="C114" s="178"/>
      <c r="D114" s="178"/>
      <c r="E114" s="179"/>
      <c r="F114" s="180">
        <v>0</v>
      </c>
      <c r="G114" s="181"/>
      <c r="H114" s="182"/>
    </row>
    <row r="115" spans="1:8" ht="22.5" customHeight="1" x14ac:dyDescent="0.3">
      <c r="A115" s="199"/>
      <c r="B115" s="199"/>
      <c r="C115" s="199"/>
      <c r="D115" s="199"/>
      <c r="E115" s="199"/>
      <c r="F115" s="197"/>
      <c r="G115" s="197"/>
      <c r="H115" s="197"/>
    </row>
    <row r="116" spans="1:8" s="10" customFormat="1" ht="15.6" x14ac:dyDescent="0.3">
      <c r="A116" s="133"/>
      <c r="B116" s="198"/>
      <c r="C116" s="198"/>
      <c r="D116" s="198"/>
      <c r="E116" s="198"/>
      <c r="F116" s="136"/>
      <c r="G116" s="137"/>
      <c r="H116" s="136"/>
    </row>
    <row r="117" spans="1:8" s="10" customFormat="1" ht="15.6" x14ac:dyDescent="0.3">
      <c r="A117" s="133"/>
      <c r="B117" s="198"/>
      <c r="C117" s="198"/>
      <c r="D117" s="198"/>
      <c r="E117" s="198"/>
      <c r="F117" s="136"/>
      <c r="G117" s="137"/>
      <c r="H117" s="136"/>
    </row>
    <row r="118" spans="1:8" s="10" customFormat="1" ht="15.6" x14ac:dyDescent="0.3">
      <c r="A118" s="200"/>
      <c r="B118" s="201" t="s">
        <v>185</v>
      </c>
      <c r="C118" s="202"/>
      <c r="D118" s="203"/>
      <c r="E118" s="203"/>
      <c r="F118" s="185"/>
      <c r="G118" s="184"/>
      <c r="H118" s="185"/>
    </row>
    <row r="119" spans="1:8" s="10" customFormat="1" ht="15.6" x14ac:dyDescent="0.3">
      <c r="A119" s="204" t="s">
        <v>186</v>
      </c>
      <c r="B119" s="205" t="s">
        <v>187</v>
      </c>
      <c r="C119" s="205" t="s">
        <v>188</v>
      </c>
      <c r="D119" s="203"/>
      <c r="E119" s="203"/>
      <c r="F119" s="185"/>
      <c r="G119" s="184"/>
      <c r="H119" s="185"/>
    </row>
    <row r="120" spans="1:8" s="10" customFormat="1" ht="15.6" x14ac:dyDescent="0.3">
      <c r="A120" s="206"/>
      <c r="B120" s="207" t="s">
        <v>189</v>
      </c>
      <c r="C120" s="207" t="s">
        <v>153</v>
      </c>
      <c r="D120" s="203"/>
      <c r="E120" s="203"/>
      <c r="F120" s="185"/>
      <c r="G120" s="184"/>
      <c r="H120" s="185"/>
    </row>
    <row r="121" spans="1:8" s="10" customFormat="1" ht="15.6" x14ac:dyDescent="0.3">
      <c r="A121" s="208" t="s">
        <v>186</v>
      </c>
      <c r="B121" s="209" t="s">
        <v>24</v>
      </c>
      <c r="C121" s="210" t="s">
        <v>24</v>
      </c>
      <c r="D121" s="203"/>
      <c r="E121" s="203"/>
      <c r="F121" s="185"/>
      <c r="G121" s="184"/>
      <c r="H121" s="185"/>
    </row>
    <row r="122" spans="1:8" s="10" customFormat="1" ht="15.6" x14ac:dyDescent="0.3">
      <c r="A122" s="211" t="s">
        <v>190</v>
      </c>
      <c r="B122" s="212">
        <v>0</v>
      </c>
      <c r="C122" s="213">
        <v>0</v>
      </c>
      <c r="D122" s="203"/>
      <c r="E122" s="203"/>
      <c r="F122" s="185"/>
      <c r="G122" s="184"/>
      <c r="H122" s="185"/>
    </row>
    <row r="123" spans="1:8" s="10" customFormat="1" ht="15.6" x14ac:dyDescent="0.3">
      <c r="A123" s="211" t="s">
        <v>191</v>
      </c>
      <c r="B123" s="212">
        <f>B124+B127</f>
        <v>7332105.1500000004</v>
      </c>
      <c r="C123" s="213">
        <f>C124+C127</f>
        <v>12580329.42</v>
      </c>
      <c r="D123" s="203"/>
      <c r="E123" s="203"/>
      <c r="F123" s="185"/>
      <c r="G123" s="184"/>
      <c r="H123" s="185"/>
    </row>
    <row r="124" spans="1:8" s="10" customFormat="1" ht="15.6" x14ac:dyDescent="0.3">
      <c r="A124" s="214" t="s">
        <v>192</v>
      </c>
      <c r="B124" s="212">
        <v>7195313.2800000003</v>
      </c>
      <c r="C124" s="212">
        <f>C125-C126</f>
        <v>12443537.550000001</v>
      </c>
      <c r="D124" s="203"/>
      <c r="E124" s="203"/>
      <c r="F124" s="185"/>
      <c r="G124" s="184"/>
      <c r="H124" s="185"/>
    </row>
    <row r="125" spans="1:8" s="10" customFormat="1" ht="15.6" x14ac:dyDescent="0.3">
      <c r="A125" s="214" t="s">
        <v>193</v>
      </c>
      <c r="B125" s="215">
        <v>8102971.6799999997</v>
      </c>
      <c r="C125" s="215">
        <v>12460624.880000001</v>
      </c>
      <c r="D125" s="203"/>
      <c r="E125" s="203"/>
      <c r="F125" s="185"/>
      <c r="G125" s="184"/>
      <c r="H125" s="185"/>
    </row>
    <row r="126" spans="1:8" s="10" customFormat="1" ht="15.6" x14ac:dyDescent="0.3">
      <c r="A126" s="214" t="s">
        <v>194</v>
      </c>
      <c r="B126" s="215">
        <v>907658.4</v>
      </c>
      <c r="C126" s="215">
        <v>17087.330000000002</v>
      </c>
      <c r="D126" s="203"/>
      <c r="E126" s="203"/>
      <c r="F126" s="185"/>
      <c r="G126" s="184"/>
      <c r="H126" s="185"/>
    </row>
    <row r="127" spans="1:8" s="10" customFormat="1" ht="15.6" x14ac:dyDescent="0.3">
      <c r="A127" s="214" t="s">
        <v>195</v>
      </c>
      <c r="B127" s="215">
        <v>136791.87</v>
      </c>
      <c r="C127" s="216">
        <v>136791.87</v>
      </c>
      <c r="D127"/>
      <c r="E127" s="203"/>
      <c r="F127" s="185"/>
      <c r="G127" s="184"/>
      <c r="H127" s="185"/>
    </row>
    <row r="128" spans="1:8" s="10" customFormat="1" ht="15.6" x14ac:dyDescent="0.3">
      <c r="A128" s="217" t="s">
        <v>196</v>
      </c>
      <c r="B128" s="218">
        <f>B122-B123</f>
        <v>-7332105.1500000004</v>
      </c>
      <c r="C128" s="219">
        <f>C122-C123</f>
        <v>-12580329.42</v>
      </c>
      <c r="D128" s="203"/>
      <c r="E128" s="203"/>
      <c r="F128" s="185"/>
      <c r="G128" s="184"/>
      <c r="H128" s="185"/>
    </row>
    <row r="129" spans="1:8" s="10" customFormat="1" ht="15.6" x14ac:dyDescent="0.3">
      <c r="A129" s="220"/>
      <c r="B129" s="221"/>
      <c r="C129" s="221"/>
      <c r="D129" s="203"/>
      <c r="E129" s="203"/>
      <c r="F129" s="185"/>
      <c r="G129" s="184"/>
      <c r="H129" s="185"/>
    </row>
    <row r="130" spans="1:8" s="10" customFormat="1" ht="15.6" x14ac:dyDescent="0.3">
      <c r="A130" s="137"/>
      <c r="B130" s="222"/>
      <c r="C130" s="222"/>
      <c r="D130" s="222"/>
      <c r="E130" s="222"/>
      <c r="F130" s="136"/>
      <c r="G130" s="137"/>
      <c r="H130" s="136"/>
    </row>
    <row r="131" spans="1:8" s="10" customFormat="1" ht="15.6" x14ac:dyDescent="0.3">
      <c r="A131" s="137"/>
      <c r="B131" s="222"/>
      <c r="C131" s="222"/>
      <c r="D131" s="222"/>
      <c r="E131" s="222"/>
      <c r="F131" s="136"/>
      <c r="G131" s="137"/>
      <c r="H131" s="136"/>
    </row>
    <row r="132" spans="1:8" s="10" customFormat="1" ht="15.6" x14ac:dyDescent="0.3">
      <c r="A132" s="171"/>
      <c r="B132" s="139"/>
      <c r="C132" s="139"/>
      <c r="D132" s="139"/>
      <c r="E132" s="173"/>
      <c r="F132" s="186" t="s">
        <v>197</v>
      </c>
      <c r="G132" s="140"/>
      <c r="H132" s="141"/>
    </row>
    <row r="133" spans="1:8" s="10" customFormat="1" ht="15.6" x14ac:dyDescent="0.3">
      <c r="A133" s="174" t="s">
        <v>198</v>
      </c>
      <c r="B133" s="175"/>
      <c r="C133" s="175"/>
      <c r="D133" s="175"/>
      <c r="E133" s="175"/>
      <c r="F133" s="186" t="s">
        <v>182</v>
      </c>
      <c r="G133" s="140"/>
      <c r="H133" s="141"/>
    </row>
    <row r="134" spans="1:8" s="10" customFormat="1" ht="15.6" x14ac:dyDescent="0.3">
      <c r="A134" s="187" t="s">
        <v>198</v>
      </c>
      <c r="B134" s="188"/>
      <c r="C134" s="188"/>
      <c r="D134" s="188"/>
      <c r="E134" s="189"/>
      <c r="F134" s="168" t="s">
        <v>24</v>
      </c>
      <c r="G134" s="169"/>
      <c r="H134" s="170"/>
    </row>
    <row r="135" spans="1:8" s="10" customFormat="1" ht="15.75" customHeight="1" x14ac:dyDescent="0.3">
      <c r="A135" s="190" t="s">
        <v>199</v>
      </c>
      <c r="B135" s="191"/>
      <c r="C135" s="191"/>
      <c r="D135" s="191"/>
      <c r="E135" s="192"/>
      <c r="F135" s="180">
        <f>B128-C128</f>
        <v>5248224.2699999996</v>
      </c>
      <c r="G135" s="181"/>
      <c r="H135" s="182"/>
    </row>
    <row r="136" spans="1:8" s="10" customFormat="1" ht="15.75" customHeight="1" x14ac:dyDescent="0.3">
      <c r="A136" s="196"/>
      <c r="B136" s="196"/>
      <c r="C136" s="196"/>
      <c r="D136" s="196"/>
      <c r="E136" s="196"/>
      <c r="F136" s="197"/>
      <c r="G136" s="197"/>
      <c r="H136" s="197"/>
    </row>
    <row r="137" spans="1:8" s="10" customFormat="1" ht="15.6" x14ac:dyDescent="0.3">
      <c r="A137" s="137"/>
      <c r="B137" s="222"/>
      <c r="C137" s="222"/>
      <c r="D137" s="222"/>
      <c r="E137" s="222"/>
      <c r="F137" s="136"/>
      <c r="G137" s="137"/>
      <c r="H137" s="136"/>
    </row>
    <row r="138" spans="1:8" s="10" customFormat="1" ht="15.6" x14ac:dyDescent="0.3">
      <c r="A138" s="137"/>
      <c r="B138" s="222"/>
      <c r="C138" s="222"/>
      <c r="D138" s="222"/>
      <c r="E138" s="222"/>
      <c r="F138" s="136"/>
      <c r="G138" s="137"/>
      <c r="H138" s="136"/>
    </row>
    <row r="139" spans="1:8" s="10" customFormat="1" ht="15.6" x14ac:dyDescent="0.3">
      <c r="A139" s="171"/>
      <c r="B139" s="139"/>
      <c r="C139" s="139"/>
      <c r="D139" s="139"/>
      <c r="E139" s="173"/>
      <c r="F139" s="186" t="s">
        <v>175</v>
      </c>
      <c r="G139" s="140"/>
      <c r="H139" s="141"/>
    </row>
    <row r="140" spans="1:8" s="10" customFormat="1" ht="15.6" x14ac:dyDescent="0.3">
      <c r="A140" s="174" t="s">
        <v>200</v>
      </c>
      <c r="B140" s="175"/>
      <c r="C140" s="175"/>
      <c r="D140" s="175"/>
      <c r="E140" s="175"/>
      <c r="F140" s="186" t="s">
        <v>177</v>
      </c>
      <c r="G140" s="140"/>
      <c r="H140" s="141"/>
    </row>
    <row r="141" spans="1:8" s="10" customFormat="1" ht="15.6" x14ac:dyDescent="0.3">
      <c r="A141" s="187" t="s">
        <v>200</v>
      </c>
      <c r="B141" s="188"/>
      <c r="C141" s="188"/>
      <c r="D141" s="188"/>
      <c r="E141" s="189"/>
      <c r="F141" s="168" t="s">
        <v>24</v>
      </c>
      <c r="G141" s="169"/>
      <c r="H141" s="170"/>
    </row>
    <row r="142" spans="1:8" s="10" customFormat="1" ht="15.6" x14ac:dyDescent="0.3">
      <c r="A142" s="190" t="s">
        <v>201</v>
      </c>
      <c r="B142" s="191"/>
      <c r="C142" s="191"/>
      <c r="D142" s="191"/>
      <c r="E142" s="192"/>
      <c r="F142" s="180">
        <f>B126-C126</f>
        <v>890571.07000000007</v>
      </c>
      <c r="G142" s="181"/>
      <c r="H142" s="182"/>
    </row>
    <row r="143" spans="1:8" s="10" customFormat="1" ht="15.6" x14ac:dyDescent="0.3">
      <c r="A143" s="190" t="s">
        <v>202</v>
      </c>
      <c r="B143" s="191"/>
      <c r="C143" s="191"/>
      <c r="D143" s="191"/>
      <c r="E143" s="192"/>
      <c r="F143" s="180">
        <v>0</v>
      </c>
      <c r="G143" s="181"/>
      <c r="H143" s="182"/>
    </row>
    <row r="144" spans="1:8" s="10" customFormat="1" ht="15.6" x14ac:dyDescent="0.3">
      <c r="A144" s="190" t="s">
        <v>203</v>
      </c>
      <c r="B144" s="191"/>
      <c r="C144" s="191"/>
      <c r="D144" s="191"/>
      <c r="E144" s="192"/>
      <c r="F144" s="180">
        <v>0</v>
      </c>
      <c r="G144" s="181"/>
      <c r="H144" s="182"/>
    </row>
    <row r="145" spans="1:8" s="10" customFormat="1" ht="15.6" x14ac:dyDescent="0.3">
      <c r="A145" s="190" t="s">
        <v>204</v>
      </c>
      <c r="B145" s="191"/>
      <c r="C145" s="191"/>
      <c r="D145" s="191"/>
      <c r="E145" s="192"/>
      <c r="F145" s="180">
        <v>0</v>
      </c>
      <c r="G145" s="181"/>
      <c r="H145" s="182"/>
    </row>
    <row r="146" spans="1:8" s="10" customFormat="1" ht="15.6" x14ac:dyDescent="0.3">
      <c r="A146" s="190" t="s">
        <v>205</v>
      </c>
      <c r="B146" s="191"/>
      <c r="C146" s="191"/>
      <c r="D146" s="191"/>
      <c r="E146" s="192"/>
      <c r="F146" s="180">
        <v>0</v>
      </c>
      <c r="G146" s="181"/>
      <c r="H146" s="182"/>
    </row>
    <row r="147" spans="1:8" s="10" customFormat="1" ht="15.6" x14ac:dyDescent="0.3">
      <c r="A147" s="190" t="s">
        <v>206</v>
      </c>
      <c r="B147" s="191"/>
      <c r="C147" s="191"/>
      <c r="D147" s="191"/>
      <c r="E147" s="192"/>
      <c r="F147" s="180">
        <v>0</v>
      </c>
      <c r="G147" s="181"/>
      <c r="H147" s="182"/>
    </row>
    <row r="148" spans="1:8" s="10" customFormat="1" ht="15.6" x14ac:dyDescent="0.3">
      <c r="A148" s="190" t="s">
        <v>207</v>
      </c>
      <c r="B148" s="191"/>
      <c r="C148" s="191"/>
      <c r="D148" s="191"/>
      <c r="E148" s="192"/>
      <c r="F148" s="180">
        <v>0</v>
      </c>
      <c r="G148" s="181"/>
      <c r="H148" s="182"/>
    </row>
    <row r="149" spans="1:8" s="10" customFormat="1" ht="15.75" customHeight="1" x14ac:dyDescent="0.3">
      <c r="A149" s="223" t="s">
        <v>208</v>
      </c>
      <c r="B149" s="224"/>
      <c r="C149" s="224"/>
      <c r="D149" s="224"/>
      <c r="E149" s="225"/>
      <c r="F149" s="180">
        <f>F135-F142-F143+F144+F145-F146+F147+F148</f>
        <v>4357653.1999999993</v>
      </c>
      <c r="G149" s="181"/>
      <c r="H149" s="182"/>
    </row>
    <row r="150" spans="1:8" s="10" customFormat="1" ht="15.75" customHeight="1" x14ac:dyDescent="0.3">
      <c r="A150" s="226"/>
      <c r="B150" s="226"/>
      <c r="C150" s="226"/>
      <c r="D150" s="226"/>
      <c r="E150" s="226"/>
      <c r="F150" s="197"/>
      <c r="G150" s="197"/>
      <c r="H150" s="197"/>
    </row>
    <row r="151" spans="1:8" s="10" customFormat="1" ht="15.75" customHeight="1" x14ac:dyDescent="0.3">
      <c r="A151" s="226"/>
      <c r="B151" s="226"/>
      <c r="C151" s="226"/>
      <c r="D151" s="226"/>
      <c r="E151" s="226"/>
      <c r="F151" s="197"/>
      <c r="G151" s="197"/>
      <c r="H151" s="197"/>
    </row>
    <row r="152" spans="1:8" s="10" customFormat="1" ht="15.6" x14ac:dyDescent="0.3">
      <c r="A152" s="196"/>
      <c r="B152" s="196"/>
      <c r="C152" s="196"/>
      <c r="D152" s="196"/>
      <c r="E152" s="196"/>
      <c r="F152" s="197"/>
      <c r="G152" s="197"/>
      <c r="H152" s="197"/>
    </row>
    <row r="153" spans="1:8" s="10" customFormat="1" ht="15.6" x14ac:dyDescent="0.3">
      <c r="A153" s="171"/>
      <c r="B153" s="139"/>
      <c r="C153" s="139"/>
      <c r="D153" s="139"/>
      <c r="E153" s="173"/>
      <c r="F153" s="186" t="s">
        <v>209</v>
      </c>
      <c r="G153" s="140"/>
      <c r="H153" s="141"/>
    </row>
    <row r="154" spans="1:8" s="10" customFormat="1" ht="15.6" x14ac:dyDescent="0.3">
      <c r="A154" s="174" t="s">
        <v>210</v>
      </c>
      <c r="B154" s="175"/>
      <c r="C154" s="175"/>
      <c r="D154" s="175"/>
      <c r="E154" s="175"/>
      <c r="F154" s="186" t="s">
        <v>211</v>
      </c>
      <c r="G154" s="140"/>
      <c r="H154" s="141"/>
    </row>
    <row r="155" spans="1:8" s="10" customFormat="1" ht="15.6" x14ac:dyDescent="0.3">
      <c r="A155" s="187" t="s">
        <v>212</v>
      </c>
      <c r="B155" s="188"/>
      <c r="C155" s="188"/>
      <c r="D155" s="188"/>
      <c r="E155" s="189"/>
      <c r="F155" s="168" t="s">
        <v>24</v>
      </c>
      <c r="G155" s="169"/>
      <c r="H155" s="170"/>
    </row>
    <row r="156" spans="1:8" s="10" customFormat="1" ht="15.75" customHeight="1" x14ac:dyDescent="0.3">
      <c r="A156" s="227" t="s">
        <v>213</v>
      </c>
      <c r="B156" s="228"/>
      <c r="C156" s="228"/>
      <c r="D156" s="228"/>
      <c r="E156" s="229"/>
      <c r="F156" s="180">
        <f>F149-(F100-F101)</f>
        <v>4213943.8499999996</v>
      </c>
      <c r="G156" s="181"/>
      <c r="H156" s="182"/>
    </row>
    <row r="157" spans="1:8" s="10" customFormat="1" ht="15.75" customHeight="1" x14ac:dyDescent="0.3">
      <c r="A157" s="230"/>
      <c r="B157" s="230"/>
      <c r="C157" s="230"/>
      <c r="D157" s="230"/>
      <c r="E157" s="230"/>
      <c r="F157" s="197"/>
      <c r="G157" s="197"/>
      <c r="H157" s="197"/>
    </row>
    <row r="158" spans="1:8" s="10" customFormat="1" ht="15.6" x14ac:dyDescent="0.3">
      <c r="A158" s="196"/>
      <c r="B158" s="196"/>
      <c r="C158" s="196"/>
      <c r="D158" s="196"/>
      <c r="E158" s="196"/>
      <c r="F158" s="197"/>
      <c r="G158" s="197"/>
      <c r="H158" s="197"/>
    </row>
    <row r="159" spans="1:8" s="10" customFormat="1" ht="15.6" x14ac:dyDescent="0.3">
      <c r="A159" s="196"/>
      <c r="B159" s="196"/>
      <c r="C159" s="196"/>
      <c r="D159" s="196"/>
      <c r="E159" s="196"/>
      <c r="F159" s="197"/>
      <c r="G159" s="197"/>
      <c r="H159" s="197"/>
    </row>
    <row r="160" spans="1:8" s="10" customFormat="1" ht="15.6" x14ac:dyDescent="0.3">
      <c r="A160" s="196"/>
      <c r="B160" s="196"/>
      <c r="C160" s="196"/>
      <c r="D160" s="196"/>
      <c r="E160" s="196"/>
      <c r="F160" s="197"/>
      <c r="G160" s="197"/>
      <c r="H160" s="197"/>
    </row>
    <row r="161" spans="1:8" ht="15.75" customHeight="1" x14ac:dyDescent="0.3">
      <c r="A161" s="85"/>
      <c r="B161" s="85"/>
      <c r="C161" s="85"/>
      <c r="D161" s="85"/>
      <c r="E161" s="85"/>
      <c r="F161" s="101"/>
      <c r="G161" s="85"/>
      <c r="H161" s="101"/>
    </row>
    <row r="162" spans="1:8" ht="15.75" customHeight="1" x14ac:dyDescent="0.35">
      <c r="A162" s="60" t="s">
        <v>0</v>
      </c>
      <c r="B162" s="60"/>
      <c r="C162" s="60"/>
      <c r="D162" s="60"/>
      <c r="E162" s="60"/>
      <c r="F162" s="60"/>
      <c r="G162" s="60"/>
      <c r="H162" s="60"/>
    </row>
    <row r="163" spans="1:8" ht="15.75" customHeight="1" x14ac:dyDescent="0.35">
      <c r="A163" s="60" t="s">
        <v>1</v>
      </c>
      <c r="B163" s="60"/>
      <c r="C163" s="60"/>
      <c r="D163" s="60"/>
      <c r="E163" s="60"/>
      <c r="F163" s="60"/>
      <c r="G163" s="60"/>
      <c r="H163" s="60"/>
    </row>
    <row r="164" spans="1:8" ht="15.75" customHeight="1" x14ac:dyDescent="0.3">
      <c r="F164" s="101"/>
      <c r="G164" s="85"/>
      <c r="H164" s="101"/>
    </row>
    <row r="165" spans="1:8" ht="15.75" customHeight="1" x14ac:dyDescent="0.3">
      <c r="A165" s="61"/>
      <c r="B165" s="61"/>
      <c r="C165" s="61"/>
      <c r="D165" s="61"/>
      <c r="E165" s="61"/>
      <c r="F165" s="101"/>
      <c r="G165" s="85"/>
      <c r="H165" s="101"/>
    </row>
    <row r="166" spans="1:8" ht="15.75" customHeight="1" x14ac:dyDescent="0.3">
      <c r="A166" s="62" t="s">
        <v>97</v>
      </c>
      <c r="B166" s="62"/>
      <c r="C166" s="62"/>
      <c r="D166" s="62"/>
      <c r="E166" s="62"/>
      <c r="F166" s="62"/>
      <c r="G166" s="62"/>
      <c r="H166" s="62"/>
    </row>
    <row r="167" spans="1:8" ht="15.75" customHeight="1" x14ac:dyDescent="0.3">
      <c r="A167" s="63" t="s">
        <v>98</v>
      </c>
      <c r="B167" s="63"/>
      <c r="C167" s="63"/>
      <c r="D167" s="63"/>
      <c r="E167" s="63"/>
      <c r="F167" s="63"/>
      <c r="G167" s="63"/>
      <c r="H167" s="63"/>
    </row>
    <row r="168" spans="1:8" ht="15.75" customHeight="1" x14ac:dyDescent="0.3">
      <c r="A168" s="62" t="s">
        <v>4</v>
      </c>
      <c r="B168" s="62"/>
      <c r="C168" s="62"/>
      <c r="D168" s="62"/>
      <c r="E168" s="62"/>
      <c r="F168" s="62"/>
      <c r="G168" s="62"/>
      <c r="H168" s="62"/>
    </row>
    <row r="169" spans="1:8" ht="15.75" customHeight="1" x14ac:dyDescent="0.3">
      <c r="A169" s="62" t="s">
        <v>5</v>
      </c>
      <c r="B169" s="62"/>
      <c r="C169" s="62"/>
      <c r="D169" s="62"/>
      <c r="E169" s="62"/>
      <c r="F169" s="62"/>
      <c r="G169" s="62"/>
      <c r="H169" s="62"/>
    </row>
    <row r="170" spans="1:8" ht="15.75" customHeight="1" x14ac:dyDescent="0.3">
      <c r="A170" s="85"/>
      <c r="B170" s="85"/>
      <c r="C170" s="85"/>
      <c r="D170" s="85"/>
      <c r="E170" s="85"/>
      <c r="F170" s="101"/>
      <c r="G170" s="85"/>
      <c r="H170" s="101"/>
    </row>
    <row r="171" spans="1:8" s="10" customFormat="1" ht="15.6" x14ac:dyDescent="0.3">
      <c r="A171" s="231" t="s">
        <v>214</v>
      </c>
      <c r="B171" s="232"/>
      <c r="C171" s="232"/>
      <c r="D171" s="232"/>
      <c r="E171" s="233"/>
      <c r="F171" s="231" t="s">
        <v>215</v>
      </c>
      <c r="G171" s="232"/>
      <c r="H171" s="233"/>
    </row>
    <row r="172" spans="1:8" s="10" customFormat="1" ht="15.6" x14ac:dyDescent="0.3">
      <c r="A172" s="234"/>
      <c r="B172" s="235"/>
      <c r="C172" s="235"/>
      <c r="D172" s="235"/>
      <c r="E172" s="236"/>
      <c r="F172" s="234"/>
      <c r="G172" s="235"/>
      <c r="H172" s="236"/>
    </row>
    <row r="173" spans="1:8" s="10" customFormat="1" ht="15.6" x14ac:dyDescent="0.3">
      <c r="A173" s="187" t="s">
        <v>214</v>
      </c>
      <c r="B173" s="188"/>
      <c r="C173" s="188"/>
      <c r="D173" s="188"/>
      <c r="E173" s="189"/>
      <c r="F173" s="168" t="s">
        <v>24</v>
      </c>
      <c r="G173" s="169"/>
      <c r="H173" s="170"/>
    </row>
    <row r="174" spans="1:8" s="10" customFormat="1" ht="15.6" x14ac:dyDescent="0.3">
      <c r="A174" s="190" t="s">
        <v>216</v>
      </c>
      <c r="B174" s="191"/>
      <c r="C174" s="191"/>
      <c r="D174" s="191"/>
      <c r="E174" s="192"/>
      <c r="F174" s="180">
        <f>F176</f>
        <v>1700000</v>
      </c>
      <c r="G174" s="181"/>
      <c r="H174" s="182"/>
    </row>
    <row r="175" spans="1:8" s="10" customFormat="1" ht="15.6" x14ac:dyDescent="0.3">
      <c r="A175" s="190" t="s">
        <v>217</v>
      </c>
      <c r="B175" s="191"/>
      <c r="C175" s="191"/>
      <c r="D175" s="191"/>
      <c r="E175" s="192"/>
      <c r="F175" s="237">
        <v>0</v>
      </c>
      <c r="G175" s="238"/>
      <c r="H175" s="239"/>
    </row>
    <row r="176" spans="1:8" s="10" customFormat="1" ht="15.6" x14ac:dyDescent="0.3">
      <c r="A176" s="190" t="s">
        <v>218</v>
      </c>
      <c r="B176" s="191"/>
      <c r="C176" s="191"/>
      <c r="D176" s="191"/>
      <c r="E176" s="192"/>
      <c r="F176" s="237">
        <v>1700000</v>
      </c>
      <c r="G176" s="238"/>
      <c r="H176" s="239"/>
    </row>
    <row r="177" spans="1:9" s="10" customFormat="1" ht="15.6" x14ac:dyDescent="0.3">
      <c r="A177" s="190" t="s">
        <v>219</v>
      </c>
      <c r="B177" s="191"/>
      <c r="C177" s="191"/>
      <c r="D177" s="191"/>
      <c r="E177" s="192"/>
      <c r="F177" s="180">
        <v>0</v>
      </c>
      <c r="G177" s="181"/>
      <c r="H177" s="182"/>
    </row>
    <row r="178" spans="1:9" s="10" customFormat="1" ht="15.6" x14ac:dyDescent="0.3">
      <c r="A178" s="196"/>
      <c r="B178" s="196"/>
      <c r="C178" s="196"/>
      <c r="D178" s="196"/>
      <c r="E178" s="196"/>
      <c r="F178" s="197"/>
      <c r="G178" s="197"/>
      <c r="H178" s="197"/>
    </row>
    <row r="183" spans="1:9" x14ac:dyDescent="0.3">
      <c r="A183" s="91" t="s">
        <v>57</v>
      </c>
      <c r="B183" s="91"/>
      <c r="C183" s="91"/>
      <c r="D183" s="92"/>
      <c r="E183" s="96" t="s">
        <v>58</v>
      </c>
      <c r="F183" s="96"/>
      <c r="G183" s="96"/>
      <c r="H183" s="96"/>
      <c r="I183" s="96"/>
    </row>
    <row r="184" spans="1:9" x14ac:dyDescent="0.3">
      <c r="A184" s="91" t="s">
        <v>59</v>
      </c>
      <c r="B184" s="91"/>
      <c r="C184" s="91"/>
      <c r="D184" s="92"/>
      <c r="E184" s="96" t="s">
        <v>60</v>
      </c>
      <c r="F184" s="96"/>
      <c r="G184" s="96"/>
      <c r="H184" s="96"/>
      <c r="I184" s="96"/>
    </row>
    <row r="185" spans="1:9" x14ac:dyDescent="0.3">
      <c r="A185" s="91" t="s">
        <v>61</v>
      </c>
      <c r="B185" s="91"/>
      <c r="C185" s="91"/>
      <c r="D185" s="92"/>
      <c r="E185" s="240" t="s">
        <v>61</v>
      </c>
      <c r="F185" s="240"/>
      <c r="G185" s="240"/>
      <c r="H185" s="240"/>
      <c r="I185" s="240"/>
    </row>
    <row r="186" spans="1:9" x14ac:dyDescent="0.3">
      <c r="A186" s="91" t="s">
        <v>62</v>
      </c>
      <c r="B186" s="91"/>
      <c r="C186" s="91"/>
      <c r="D186" s="92"/>
      <c r="E186" s="93"/>
      <c r="F186" s="93"/>
      <c r="G186" s="94"/>
      <c r="H186" s="94"/>
      <c r="I186" s="94"/>
    </row>
    <row r="187" spans="1:9" x14ac:dyDescent="0.3">
      <c r="A187" s="95"/>
      <c r="B187" s="95"/>
      <c r="C187" s="93"/>
      <c r="D187" s="92"/>
      <c r="E187" s="93"/>
      <c r="F187" s="93"/>
      <c r="G187" s="94"/>
      <c r="H187" s="94"/>
      <c r="I187" s="94"/>
    </row>
    <row r="188" spans="1:9" x14ac:dyDescent="0.3">
      <c r="A188" s="95"/>
      <c r="B188" s="95"/>
      <c r="C188" s="93"/>
      <c r="D188" s="92"/>
      <c r="E188" s="93"/>
      <c r="F188" s="93"/>
      <c r="G188" s="94"/>
      <c r="H188" s="94"/>
      <c r="I188" s="94"/>
    </row>
    <row r="189" spans="1:9" x14ac:dyDescent="0.3">
      <c r="A189" s="95"/>
      <c r="B189" s="95"/>
      <c r="C189" s="93"/>
      <c r="D189" s="92"/>
      <c r="E189" s="93"/>
      <c r="F189" s="93"/>
      <c r="G189" s="94"/>
      <c r="H189" s="94"/>
      <c r="I189" s="94"/>
    </row>
    <row r="190" spans="1:9" x14ac:dyDescent="0.3">
      <c r="A190" s="95"/>
      <c r="B190" s="95"/>
      <c r="C190" s="93"/>
      <c r="D190" s="92"/>
      <c r="E190" s="93"/>
      <c r="F190" s="93"/>
      <c r="G190" s="94"/>
      <c r="H190" s="94"/>
      <c r="I190" s="94"/>
    </row>
    <row r="191" spans="1:9" x14ac:dyDescent="0.3">
      <c r="A191" s="91" t="s">
        <v>63</v>
      </c>
      <c r="B191" s="91"/>
      <c r="C191" s="91"/>
      <c r="D191" s="92"/>
      <c r="E191" s="96" t="s">
        <v>64</v>
      </c>
      <c r="F191" s="96"/>
      <c r="G191" s="96"/>
      <c r="H191" s="96"/>
      <c r="I191" s="96"/>
    </row>
    <row r="192" spans="1:9" x14ac:dyDescent="0.3">
      <c r="A192" s="91" t="s">
        <v>65</v>
      </c>
      <c r="B192" s="91"/>
      <c r="C192" s="91"/>
      <c r="D192" s="92"/>
      <c r="E192" s="96" t="s">
        <v>66</v>
      </c>
      <c r="F192" s="96"/>
      <c r="G192" s="96"/>
      <c r="H192" s="96"/>
      <c r="I192" s="96"/>
    </row>
    <row r="193" spans="1:9" ht="15.6" x14ac:dyDescent="0.3">
      <c r="A193" s="10"/>
      <c r="B193" s="10"/>
      <c r="C193" s="10"/>
      <c r="D193" s="10"/>
      <c r="E193" s="10"/>
      <c r="F193" s="10"/>
      <c r="G193" s="10"/>
      <c r="H193" s="10"/>
      <c r="I193" s="10"/>
    </row>
  </sheetData>
  <mergeCells count="189">
    <mergeCell ref="G189:I189"/>
    <mergeCell ref="G190:I190"/>
    <mergeCell ref="A191:C191"/>
    <mergeCell ref="E191:I191"/>
    <mergeCell ref="A192:C192"/>
    <mergeCell ref="E192:I192"/>
    <mergeCell ref="A185:C185"/>
    <mergeCell ref="E185:I185"/>
    <mergeCell ref="A186:C186"/>
    <mergeCell ref="G186:I186"/>
    <mergeCell ref="G187:I187"/>
    <mergeCell ref="G188:I188"/>
    <mergeCell ref="A177:E177"/>
    <mergeCell ref="F177:H177"/>
    <mergeCell ref="A183:C183"/>
    <mergeCell ref="E183:I183"/>
    <mergeCell ref="A184:C184"/>
    <mergeCell ref="E184:I184"/>
    <mergeCell ref="A174:E174"/>
    <mergeCell ref="F174:H174"/>
    <mergeCell ref="A175:E175"/>
    <mergeCell ref="F175:H175"/>
    <mergeCell ref="A176:E176"/>
    <mergeCell ref="F176:H176"/>
    <mergeCell ref="A168:H168"/>
    <mergeCell ref="A169:H169"/>
    <mergeCell ref="A171:E172"/>
    <mergeCell ref="F171:H172"/>
    <mergeCell ref="A173:E173"/>
    <mergeCell ref="F173:H173"/>
    <mergeCell ref="A156:E156"/>
    <mergeCell ref="F156:H156"/>
    <mergeCell ref="A162:H162"/>
    <mergeCell ref="A163:H163"/>
    <mergeCell ref="A166:H166"/>
    <mergeCell ref="A167:H167"/>
    <mergeCell ref="A153:E153"/>
    <mergeCell ref="F153:H153"/>
    <mergeCell ref="A154:E154"/>
    <mergeCell ref="F154:H154"/>
    <mergeCell ref="A155:E155"/>
    <mergeCell ref="F155:H155"/>
    <mergeCell ref="A147:E147"/>
    <mergeCell ref="F147:H147"/>
    <mergeCell ref="A148:E148"/>
    <mergeCell ref="F148:H148"/>
    <mergeCell ref="A149:E149"/>
    <mergeCell ref="F149:H149"/>
    <mergeCell ref="A144:E144"/>
    <mergeCell ref="F144:H144"/>
    <mergeCell ref="A145:E145"/>
    <mergeCell ref="F145:H145"/>
    <mergeCell ref="A146:E146"/>
    <mergeCell ref="F146:H146"/>
    <mergeCell ref="A141:E141"/>
    <mergeCell ref="F141:H141"/>
    <mergeCell ref="A142:E142"/>
    <mergeCell ref="F142:H142"/>
    <mergeCell ref="A143:E143"/>
    <mergeCell ref="F143:H143"/>
    <mergeCell ref="A135:E135"/>
    <mergeCell ref="F135:H135"/>
    <mergeCell ref="A139:E139"/>
    <mergeCell ref="F139:H139"/>
    <mergeCell ref="A140:E140"/>
    <mergeCell ref="F140:H140"/>
    <mergeCell ref="B118:C118"/>
    <mergeCell ref="A132:E132"/>
    <mergeCell ref="F132:H132"/>
    <mergeCell ref="A133:E133"/>
    <mergeCell ref="F133:H133"/>
    <mergeCell ref="A134:E134"/>
    <mergeCell ref="F134:H134"/>
    <mergeCell ref="A108:E108"/>
    <mergeCell ref="F108:H108"/>
    <mergeCell ref="A112:D112"/>
    <mergeCell ref="F112:H113"/>
    <mergeCell ref="A113:E113"/>
    <mergeCell ref="A114:E114"/>
    <mergeCell ref="F114:H114"/>
    <mergeCell ref="A105:E105"/>
    <mergeCell ref="F105:H105"/>
    <mergeCell ref="A106:E106"/>
    <mergeCell ref="F106:H106"/>
    <mergeCell ref="A107:E107"/>
    <mergeCell ref="F107:H107"/>
    <mergeCell ref="A99:E99"/>
    <mergeCell ref="F99:H99"/>
    <mergeCell ref="A100:E100"/>
    <mergeCell ref="F100:H100"/>
    <mergeCell ref="A101:E101"/>
    <mergeCell ref="F101:H101"/>
    <mergeCell ref="A94:H94"/>
    <mergeCell ref="A95:H95"/>
    <mergeCell ref="A97:E97"/>
    <mergeCell ref="F97:H97"/>
    <mergeCell ref="A98:E98"/>
    <mergeCell ref="F98:H98"/>
    <mergeCell ref="A85:E85"/>
    <mergeCell ref="F85:H85"/>
    <mergeCell ref="A88:H88"/>
    <mergeCell ref="A89:H89"/>
    <mergeCell ref="A92:H92"/>
    <mergeCell ref="A93:H93"/>
    <mergeCell ref="B56:H56"/>
    <mergeCell ref="G57:H57"/>
    <mergeCell ref="A80:E80"/>
    <mergeCell ref="F80:H80"/>
    <mergeCell ref="A83:D83"/>
    <mergeCell ref="F83:H84"/>
    <mergeCell ref="A84:E84"/>
    <mergeCell ref="B49:C49"/>
    <mergeCell ref="D49:E49"/>
    <mergeCell ref="B52:C52"/>
    <mergeCell ref="D52:E52"/>
    <mergeCell ref="B53:C53"/>
    <mergeCell ref="D53:E53"/>
    <mergeCell ref="B46:C46"/>
    <mergeCell ref="D46:E46"/>
    <mergeCell ref="B47:C47"/>
    <mergeCell ref="D47:E47"/>
    <mergeCell ref="B48:C48"/>
    <mergeCell ref="D48:E4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2:E12"/>
    <mergeCell ref="D13:E13"/>
    <mergeCell ref="B14:C14"/>
    <mergeCell ref="D14:E14"/>
    <mergeCell ref="B15:C15"/>
    <mergeCell ref="D15:E15"/>
    <mergeCell ref="A2:E2"/>
    <mergeCell ref="A3:E3"/>
    <mergeCell ref="A6:E6"/>
    <mergeCell ref="A7:E7"/>
    <mergeCell ref="A8:E8"/>
    <mergeCell ref="A9:E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002D-4985-400C-A867-2E864C38AF78}">
  <dimension ref="A1:L152"/>
  <sheetViews>
    <sheetView workbookViewId="0">
      <selection activeCell="A13" sqref="A1:XFD1048576"/>
    </sheetView>
  </sheetViews>
  <sheetFormatPr defaultColWidth="9.109375" defaultRowHeight="15.6" x14ac:dyDescent="0.3"/>
  <cols>
    <col min="1" max="1" width="41.109375" style="10" customWidth="1"/>
    <col min="2" max="10" width="13.6640625" style="10" customWidth="1"/>
    <col min="11" max="11" width="19.6640625" style="10" customWidth="1"/>
    <col min="12" max="12" width="15.44140625" style="10" bestFit="1" customWidth="1"/>
    <col min="13" max="16384" width="9.109375" style="10"/>
  </cols>
  <sheetData>
    <row r="1" spans="1:10" x14ac:dyDescent="0.3">
      <c r="A1" s="64"/>
      <c r="B1" s="64"/>
      <c r="C1" s="64"/>
      <c r="D1" s="64"/>
      <c r="E1" s="64"/>
      <c r="F1" s="64"/>
      <c r="G1" s="64"/>
      <c r="H1" s="64"/>
      <c r="I1" s="97"/>
      <c r="J1" s="97"/>
    </row>
    <row r="2" spans="1:10" x14ac:dyDescent="0.3">
      <c r="A2" s="241" t="s">
        <v>0</v>
      </c>
      <c r="B2" s="241"/>
      <c r="C2" s="241"/>
      <c r="D2" s="241"/>
      <c r="E2" s="241"/>
      <c r="F2" s="241"/>
      <c r="G2" s="241"/>
      <c r="H2" s="241"/>
      <c r="I2" s="241"/>
      <c r="J2" s="97"/>
    </row>
    <row r="3" spans="1:10" x14ac:dyDescent="0.3">
      <c r="A3" s="241" t="s">
        <v>1</v>
      </c>
      <c r="B3" s="241"/>
      <c r="C3" s="241"/>
      <c r="D3" s="241"/>
      <c r="E3" s="241"/>
      <c r="F3" s="241"/>
      <c r="G3" s="241"/>
      <c r="H3" s="241"/>
      <c r="I3" s="241"/>
      <c r="J3" s="97"/>
    </row>
    <row r="4" spans="1:10" x14ac:dyDescent="0.3">
      <c r="A4" s="61"/>
      <c r="B4" s="61"/>
      <c r="C4" s="61"/>
      <c r="D4" s="61"/>
      <c r="E4" s="61"/>
      <c r="F4" s="61"/>
      <c r="G4" s="61"/>
      <c r="H4" s="61"/>
      <c r="I4" s="61"/>
      <c r="J4" s="97"/>
    </row>
    <row r="5" spans="1:10" x14ac:dyDescent="0.3">
      <c r="A5" s="61"/>
      <c r="B5" s="61"/>
      <c r="C5" s="61"/>
      <c r="D5" s="61"/>
      <c r="E5" s="61"/>
      <c r="F5" s="61"/>
      <c r="G5" s="61"/>
      <c r="H5" s="61"/>
      <c r="I5" s="61"/>
      <c r="J5" s="97"/>
    </row>
    <row r="6" spans="1:10" x14ac:dyDescent="0.3">
      <c r="A6" s="62" t="s">
        <v>220</v>
      </c>
      <c r="B6" s="62"/>
      <c r="C6" s="62"/>
      <c r="D6" s="62"/>
      <c r="E6" s="62"/>
      <c r="F6" s="62"/>
      <c r="G6" s="62"/>
      <c r="H6" s="62"/>
      <c r="I6" s="62"/>
      <c r="J6" s="97"/>
    </row>
    <row r="7" spans="1:10" x14ac:dyDescent="0.3">
      <c r="A7" s="63" t="s">
        <v>221</v>
      </c>
      <c r="B7" s="63"/>
      <c r="C7" s="63"/>
      <c r="D7" s="63"/>
      <c r="E7" s="63"/>
      <c r="F7" s="63"/>
      <c r="G7" s="63"/>
      <c r="H7" s="63"/>
      <c r="I7" s="63"/>
      <c r="J7" s="97"/>
    </row>
    <row r="8" spans="1:10" x14ac:dyDescent="0.3">
      <c r="A8" s="62" t="s">
        <v>4</v>
      </c>
      <c r="B8" s="62"/>
      <c r="C8" s="62"/>
      <c r="D8" s="62"/>
      <c r="E8" s="62"/>
      <c r="F8" s="62"/>
      <c r="G8" s="62"/>
      <c r="H8" s="62"/>
      <c r="I8" s="62"/>
      <c r="J8" s="97"/>
    </row>
    <row r="9" spans="1:10" x14ac:dyDescent="0.3">
      <c r="A9" s="64"/>
      <c r="B9" s="62" t="s">
        <v>5</v>
      </c>
      <c r="C9" s="62"/>
      <c r="D9" s="62"/>
      <c r="E9" s="62"/>
      <c r="F9" s="62"/>
      <c r="G9" s="64"/>
      <c r="H9" s="64"/>
      <c r="I9" s="97"/>
      <c r="J9" s="97"/>
    </row>
    <row r="10" spans="1:10" x14ac:dyDescent="0.3">
      <c r="A10" s="64"/>
      <c r="B10" s="64"/>
      <c r="C10" s="64"/>
      <c r="D10" s="64"/>
      <c r="E10" s="64"/>
      <c r="F10" s="64"/>
      <c r="G10" s="64"/>
      <c r="H10" s="64"/>
      <c r="I10" s="97"/>
      <c r="J10" s="97"/>
    </row>
    <row r="11" spans="1:10" x14ac:dyDescent="0.3">
      <c r="A11" s="64"/>
      <c r="B11" s="64"/>
      <c r="C11" s="64"/>
      <c r="D11" s="64"/>
      <c r="E11" s="64"/>
      <c r="F11" s="64"/>
      <c r="G11" s="64"/>
      <c r="H11" s="64"/>
      <c r="I11" s="97"/>
      <c r="J11" s="97"/>
    </row>
    <row r="12" spans="1:10" x14ac:dyDescent="0.3">
      <c r="A12" s="64"/>
      <c r="B12" s="64"/>
      <c r="C12" s="64"/>
      <c r="D12" s="64"/>
      <c r="E12" s="64"/>
      <c r="F12" s="64"/>
      <c r="G12" s="64"/>
      <c r="H12" s="64"/>
      <c r="I12" s="97"/>
      <c r="J12" s="97"/>
    </row>
    <row r="13" spans="1:10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</row>
    <row r="14" spans="1:10" x14ac:dyDescent="0.3">
      <c r="A14" s="65" t="s">
        <v>222</v>
      </c>
      <c r="H14" s="99"/>
    </row>
    <row r="15" spans="1:10" x14ac:dyDescent="0.3">
      <c r="A15" s="242" t="s">
        <v>223</v>
      </c>
      <c r="B15" s="243" t="s">
        <v>224</v>
      </c>
      <c r="C15" s="244"/>
      <c r="D15" s="244"/>
      <c r="E15" s="244"/>
      <c r="F15" s="244"/>
      <c r="G15" s="244"/>
      <c r="H15" s="245"/>
    </row>
    <row r="16" spans="1:10" s="252" customFormat="1" ht="13.2" x14ac:dyDescent="0.25">
      <c r="A16" s="246"/>
      <c r="B16" s="247" t="s">
        <v>8</v>
      </c>
      <c r="C16" s="248" t="s">
        <v>8</v>
      </c>
      <c r="D16" s="249" t="s">
        <v>225</v>
      </c>
      <c r="E16" s="250"/>
      <c r="F16" s="250"/>
      <c r="G16" s="251"/>
      <c r="H16" s="248"/>
    </row>
    <row r="17" spans="1:11" s="252" customFormat="1" ht="13.2" x14ac:dyDescent="0.25">
      <c r="A17" s="246"/>
      <c r="B17" s="247" t="s">
        <v>226</v>
      </c>
      <c r="C17" s="248" t="s">
        <v>149</v>
      </c>
      <c r="D17" s="248" t="s">
        <v>227</v>
      </c>
      <c r="E17" s="253" t="s">
        <v>228</v>
      </c>
      <c r="F17" s="248" t="s">
        <v>197</v>
      </c>
      <c r="G17" s="253" t="s">
        <v>228</v>
      </c>
      <c r="H17" s="248" t="s">
        <v>209</v>
      </c>
    </row>
    <row r="18" spans="1:11" s="252" customFormat="1" ht="13.2" x14ac:dyDescent="0.25">
      <c r="A18" s="254"/>
      <c r="B18" s="255"/>
      <c r="C18" s="256" t="s">
        <v>189</v>
      </c>
      <c r="D18" s="256" t="s">
        <v>153</v>
      </c>
      <c r="E18" s="257" t="s">
        <v>229</v>
      </c>
      <c r="F18" s="256" t="s">
        <v>154</v>
      </c>
      <c r="G18" s="257" t="s">
        <v>230</v>
      </c>
      <c r="H18" s="256" t="s">
        <v>231</v>
      </c>
    </row>
    <row r="19" spans="1:11" x14ac:dyDescent="0.3">
      <c r="A19" s="36" t="s">
        <v>223</v>
      </c>
      <c r="B19" s="258" t="s">
        <v>24</v>
      </c>
      <c r="C19" s="258" t="s">
        <v>24</v>
      </c>
      <c r="D19" s="258" t="s">
        <v>24</v>
      </c>
      <c r="E19" s="258" t="s">
        <v>24</v>
      </c>
      <c r="F19" s="258" t="s">
        <v>24</v>
      </c>
      <c r="G19" s="258" t="s">
        <v>24</v>
      </c>
      <c r="H19" s="258" t="s">
        <v>24</v>
      </c>
      <c r="I19" s="252"/>
      <c r="J19" s="252"/>
    </row>
    <row r="20" spans="1:11" x14ac:dyDescent="0.3">
      <c r="A20" s="39" t="s">
        <v>232</v>
      </c>
      <c r="B20" s="38">
        <f>B21+B42</f>
        <v>65500000</v>
      </c>
      <c r="C20" s="38">
        <f>C21+C42</f>
        <v>65500000</v>
      </c>
      <c r="D20" s="38">
        <f>D21+D42</f>
        <v>10470211.890000001</v>
      </c>
      <c r="E20" s="41">
        <f>IFERROR(D20/C20*100,0)</f>
        <v>15.985056320610688</v>
      </c>
      <c r="F20" s="38">
        <f>F21+F42</f>
        <v>51584673.630000003</v>
      </c>
      <c r="G20" s="41">
        <f>IFERROR(F20/C20*100,0)</f>
        <v>78.755226916030537</v>
      </c>
      <c r="H20" s="38">
        <f>H21+H42</f>
        <v>13915326.369999997</v>
      </c>
      <c r="I20" s="252"/>
      <c r="J20" s="252"/>
      <c r="K20" s="11"/>
    </row>
    <row r="21" spans="1:11" x14ac:dyDescent="0.3">
      <c r="A21" s="36" t="s">
        <v>233</v>
      </c>
      <c r="B21" s="38">
        <f>B22+B26+B29+B32+B34+B38</f>
        <v>65287000</v>
      </c>
      <c r="C21" s="38">
        <f>C22+C26+C29+C32+C34+C38</f>
        <v>65287000</v>
      </c>
      <c r="D21" s="259">
        <f>D22+D26+D29+D32+D34+D38</f>
        <v>10470211.890000001</v>
      </c>
      <c r="E21" s="38">
        <f t="shared" ref="E21:E61" si="0">IFERROR(D21/C21*100,0)</f>
        <v>16.037207851486514</v>
      </c>
      <c r="F21" s="259">
        <f>F22+F26+F29+F32+F34+F38</f>
        <v>51584673.630000003</v>
      </c>
      <c r="G21" s="38">
        <f t="shared" ref="G21:G61" si="1">IFERROR(F21/C21*100,0)</f>
        <v>79.012167246159265</v>
      </c>
      <c r="H21" s="260">
        <f t="shared" ref="H21:H31" si="2">C21-F21</f>
        <v>13702326.369999997</v>
      </c>
      <c r="I21" s="252"/>
      <c r="J21" s="252"/>
      <c r="K21" s="11"/>
    </row>
    <row r="22" spans="1:11" x14ac:dyDescent="0.3">
      <c r="A22" s="39" t="s">
        <v>234</v>
      </c>
      <c r="B22" s="38">
        <f>B23+B24+B25</f>
        <v>345000</v>
      </c>
      <c r="C22" s="38">
        <f>C23+C24+C25</f>
        <v>345000</v>
      </c>
      <c r="D22" s="259">
        <f>D23+D24+D25</f>
        <v>89316.36</v>
      </c>
      <c r="E22" s="41">
        <f t="shared" si="0"/>
        <v>25.8888</v>
      </c>
      <c r="F22" s="259">
        <f>F23+F24+F25</f>
        <v>422285.04</v>
      </c>
      <c r="G22" s="41">
        <f t="shared" si="1"/>
        <v>122.4014608695652</v>
      </c>
      <c r="H22" s="261">
        <f t="shared" si="2"/>
        <v>-77285.039999999979</v>
      </c>
      <c r="I22" s="252"/>
      <c r="J22" s="252"/>
      <c r="K22" s="11"/>
    </row>
    <row r="23" spans="1:11" x14ac:dyDescent="0.3">
      <c r="A23" s="39" t="s">
        <v>235</v>
      </c>
      <c r="B23" s="41">
        <v>0</v>
      </c>
      <c r="C23" s="41">
        <f>B23</f>
        <v>0</v>
      </c>
      <c r="D23" s="262">
        <f>F23</f>
        <v>0</v>
      </c>
      <c r="E23" s="41">
        <f t="shared" si="0"/>
        <v>0</v>
      </c>
      <c r="F23" s="41">
        <v>0</v>
      </c>
      <c r="G23" s="41">
        <f t="shared" si="1"/>
        <v>0</v>
      </c>
      <c r="H23" s="261">
        <f t="shared" si="2"/>
        <v>0</v>
      </c>
      <c r="I23" s="252"/>
      <c r="J23" s="252"/>
      <c r="K23" s="11"/>
    </row>
    <row r="24" spans="1:11" x14ac:dyDescent="0.3">
      <c r="A24" s="39" t="s">
        <v>236</v>
      </c>
      <c r="B24" s="263">
        <v>345000</v>
      </c>
      <c r="C24" s="263">
        <f t="shared" ref="C24:C25" si="3">B24</f>
        <v>345000</v>
      </c>
      <c r="D24" s="262">
        <f>52742.1+36574.26</f>
        <v>89316.36</v>
      </c>
      <c r="E24" s="41">
        <f t="shared" si="0"/>
        <v>25.8888</v>
      </c>
      <c r="F24" s="41">
        <v>422285.04</v>
      </c>
      <c r="G24" s="41">
        <f t="shared" si="1"/>
        <v>122.4014608695652</v>
      </c>
      <c r="H24" s="261">
        <f t="shared" si="2"/>
        <v>-77285.039999999979</v>
      </c>
      <c r="I24" s="264"/>
      <c r="J24" s="264"/>
      <c r="K24" s="11"/>
    </row>
    <row r="25" spans="1:11" x14ac:dyDescent="0.3">
      <c r="A25" s="39" t="s">
        <v>237</v>
      </c>
      <c r="B25" s="263">
        <v>0</v>
      </c>
      <c r="C25" s="263">
        <f t="shared" si="3"/>
        <v>0</v>
      </c>
      <c r="D25" s="262">
        <f t="shared" ref="D25:D39" si="4">F25</f>
        <v>0</v>
      </c>
      <c r="E25" s="41">
        <f t="shared" si="0"/>
        <v>0</v>
      </c>
      <c r="F25" s="262">
        <v>0</v>
      </c>
      <c r="G25" s="41">
        <f t="shared" si="1"/>
        <v>0</v>
      </c>
      <c r="H25" s="261">
        <f t="shared" si="2"/>
        <v>0</v>
      </c>
      <c r="I25" s="252"/>
      <c r="J25" s="264"/>
      <c r="K25" s="11"/>
    </row>
    <row r="26" spans="1:11" x14ac:dyDescent="0.3">
      <c r="A26" s="39" t="s">
        <v>238</v>
      </c>
      <c r="B26" s="265">
        <f>B27+B28</f>
        <v>0</v>
      </c>
      <c r="C26" s="265">
        <f>C27+C28</f>
        <v>0</v>
      </c>
      <c r="D26" s="259">
        <f>D27+D28</f>
        <v>0</v>
      </c>
      <c r="E26" s="41">
        <f t="shared" si="0"/>
        <v>0</v>
      </c>
      <c r="F26" s="259">
        <f>F27+F28</f>
        <v>0</v>
      </c>
      <c r="G26" s="41">
        <f t="shared" si="1"/>
        <v>0</v>
      </c>
      <c r="H26" s="261">
        <f t="shared" si="2"/>
        <v>0</v>
      </c>
      <c r="I26" s="252"/>
      <c r="J26" s="264"/>
      <c r="K26" s="11"/>
    </row>
    <row r="27" spans="1:11" x14ac:dyDescent="0.3">
      <c r="A27" s="39" t="s">
        <v>239</v>
      </c>
      <c r="B27" s="263">
        <v>0</v>
      </c>
      <c r="C27" s="263">
        <f>B27</f>
        <v>0</v>
      </c>
      <c r="D27" s="262">
        <f t="shared" si="4"/>
        <v>0</v>
      </c>
      <c r="E27" s="41">
        <f t="shared" si="0"/>
        <v>0</v>
      </c>
      <c r="F27" s="262">
        <v>0</v>
      </c>
      <c r="G27" s="41">
        <f t="shared" si="1"/>
        <v>0</v>
      </c>
      <c r="H27" s="261">
        <f t="shared" si="2"/>
        <v>0</v>
      </c>
      <c r="I27" s="252"/>
      <c r="J27" s="264"/>
      <c r="K27" s="11"/>
    </row>
    <row r="28" spans="1:11" x14ac:dyDescent="0.3">
      <c r="A28" s="39" t="s">
        <v>240</v>
      </c>
      <c r="B28" s="263">
        <v>0</v>
      </c>
      <c r="C28" s="263">
        <f>B28</f>
        <v>0</v>
      </c>
      <c r="D28" s="262">
        <f t="shared" si="4"/>
        <v>0</v>
      </c>
      <c r="E28" s="41">
        <f t="shared" si="0"/>
        <v>0</v>
      </c>
      <c r="F28" s="262">
        <v>0</v>
      </c>
      <c r="G28" s="41">
        <f t="shared" si="1"/>
        <v>0</v>
      </c>
      <c r="H28" s="261">
        <f t="shared" si="2"/>
        <v>0</v>
      </c>
      <c r="I28" s="252"/>
      <c r="J28" s="264"/>
      <c r="K28" s="11"/>
    </row>
    <row r="29" spans="1:11" x14ac:dyDescent="0.3">
      <c r="A29" s="39" t="s">
        <v>241</v>
      </c>
      <c r="B29" s="265">
        <f>+B30+B31</f>
        <v>271000</v>
      </c>
      <c r="C29" s="265">
        <f>+C30+C31</f>
        <v>271000</v>
      </c>
      <c r="D29" s="259">
        <f>+D30+D31</f>
        <v>70942.03</v>
      </c>
      <c r="E29" s="41">
        <f t="shared" si="0"/>
        <v>26.177870848708483</v>
      </c>
      <c r="F29" s="259">
        <f>+F30+F31</f>
        <v>143709.35</v>
      </c>
      <c r="G29" s="41">
        <f t="shared" si="1"/>
        <v>53.029280442804428</v>
      </c>
      <c r="H29" s="261">
        <f t="shared" si="2"/>
        <v>127290.65</v>
      </c>
      <c r="I29" s="252"/>
      <c r="J29" s="264"/>
      <c r="K29" s="11"/>
    </row>
    <row r="30" spans="1:11" x14ac:dyDescent="0.3">
      <c r="A30" s="39" t="s">
        <v>242</v>
      </c>
      <c r="B30" s="263">
        <v>271000</v>
      </c>
      <c r="C30" s="263">
        <f t="shared" ref="C30:C31" si="5">B30</f>
        <v>271000</v>
      </c>
      <c r="D30" s="262">
        <f>32149.29+38792.74</f>
        <v>70942.03</v>
      </c>
      <c r="E30" s="41">
        <f t="shared" si="0"/>
        <v>26.177870848708483</v>
      </c>
      <c r="F30" s="262">
        <v>143709.35</v>
      </c>
      <c r="G30" s="41">
        <f t="shared" si="1"/>
        <v>53.029280442804428</v>
      </c>
      <c r="H30" s="261">
        <f t="shared" si="2"/>
        <v>127290.65</v>
      </c>
      <c r="I30" s="264"/>
      <c r="J30" s="264"/>
      <c r="K30" s="11"/>
    </row>
    <row r="31" spans="1:11" x14ac:dyDescent="0.3">
      <c r="A31" s="39" t="s">
        <v>243</v>
      </c>
      <c r="B31" s="263">
        <v>0</v>
      </c>
      <c r="C31" s="263">
        <f t="shared" si="5"/>
        <v>0</v>
      </c>
      <c r="D31" s="262">
        <f t="shared" si="4"/>
        <v>0</v>
      </c>
      <c r="E31" s="41">
        <f t="shared" si="0"/>
        <v>0</v>
      </c>
      <c r="F31" s="262">
        <v>0</v>
      </c>
      <c r="G31" s="41">
        <f t="shared" si="1"/>
        <v>0</v>
      </c>
      <c r="H31" s="261">
        <f t="shared" si="2"/>
        <v>0</v>
      </c>
      <c r="I31" s="252"/>
      <c r="J31" s="264"/>
      <c r="K31" s="11"/>
    </row>
    <row r="32" spans="1:11" x14ac:dyDescent="0.3">
      <c r="A32" s="39" t="s">
        <v>244</v>
      </c>
      <c r="B32" s="265">
        <f>B33</f>
        <v>61901000</v>
      </c>
      <c r="C32" s="265">
        <f>C33</f>
        <v>61901000</v>
      </c>
      <c r="D32" s="259">
        <f>D33</f>
        <v>9789117.1699999999</v>
      </c>
      <c r="E32" s="41">
        <f t="shared" si="0"/>
        <v>15.814150288363676</v>
      </c>
      <c r="F32" s="259">
        <f>F33</f>
        <v>47018017.75</v>
      </c>
      <c r="G32" s="41">
        <f t="shared" si="1"/>
        <v>75.956798355438522</v>
      </c>
      <c r="H32" s="261">
        <f>H33</f>
        <v>14882982.25</v>
      </c>
      <c r="I32" s="252"/>
      <c r="J32" s="264"/>
      <c r="K32" s="11"/>
    </row>
    <row r="33" spans="1:11" x14ac:dyDescent="0.3">
      <c r="A33" s="39" t="s">
        <v>245</v>
      </c>
      <c r="B33" s="263">
        <v>61901000</v>
      </c>
      <c r="C33" s="263">
        <f>B33</f>
        <v>61901000</v>
      </c>
      <c r="D33" s="262">
        <f>5133892.27+4655224.9</f>
        <v>9789117.1699999999</v>
      </c>
      <c r="E33" s="41">
        <f t="shared" si="0"/>
        <v>15.814150288363676</v>
      </c>
      <c r="F33" s="262">
        <v>47018017.75</v>
      </c>
      <c r="G33" s="41">
        <f t="shared" si="1"/>
        <v>75.956798355438522</v>
      </c>
      <c r="H33" s="261">
        <f>C33-F33</f>
        <v>14882982.25</v>
      </c>
      <c r="I33" s="264"/>
      <c r="J33" s="264"/>
      <c r="K33" s="11"/>
    </row>
    <row r="34" spans="1:11" x14ac:dyDescent="0.3">
      <c r="A34" s="39" t="s">
        <v>246</v>
      </c>
      <c r="B34" s="265">
        <f>SUM(B35:B37)</f>
        <v>0</v>
      </c>
      <c r="C34" s="265">
        <f>SUM(C35:C37)</f>
        <v>0</v>
      </c>
      <c r="D34" s="38">
        <f>SUM(D35:D37)</f>
        <v>0</v>
      </c>
      <c r="E34" s="41">
        <f t="shared" si="0"/>
        <v>0</v>
      </c>
      <c r="F34" s="38">
        <f>SUM(F35:F37)</f>
        <v>0</v>
      </c>
      <c r="G34" s="41">
        <f t="shared" si="1"/>
        <v>0</v>
      </c>
      <c r="H34" s="38">
        <f>SUM(H35:H37)</f>
        <v>0</v>
      </c>
      <c r="I34" s="252"/>
      <c r="J34" s="264"/>
      <c r="K34" s="11"/>
    </row>
    <row r="35" spans="1:11" x14ac:dyDescent="0.3">
      <c r="A35" s="39" t="s">
        <v>247</v>
      </c>
      <c r="B35" s="263">
        <v>0</v>
      </c>
      <c r="C35" s="263">
        <f t="shared" ref="C35:C37" si="6">B35</f>
        <v>0</v>
      </c>
      <c r="D35" s="262">
        <f t="shared" si="4"/>
        <v>0</v>
      </c>
      <c r="E35" s="41">
        <f t="shared" si="0"/>
        <v>0</v>
      </c>
      <c r="F35" s="262">
        <v>0</v>
      </c>
      <c r="G35" s="41">
        <f t="shared" si="1"/>
        <v>0</v>
      </c>
      <c r="H35" s="261">
        <f t="shared" ref="H35:H62" si="7">C35-F35</f>
        <v>0</v>
      </c>
      <c r="I35" s="266"/>
      <c r="J35" s="264"/>
      <c r="K35" s="11"/>
    </row>
    <row r="36" spans="1:11" x14ac:dyDescent="0.3">
      <c r="A36" s="39" t="s">
        <v>248</v>
      </c>
      <c r="B36" s="267">
        <v>0</v>
      </c>
      <c r="C36" s="263">
        <f t="shared" si="6"/>
        <v>0</v>
      </c>
      <c r="D36" s="262">
        <f t="shared" si="4"/>
        <v>0</v>
      </c>
      <c r="E36" s="41">
        <f t="shared" si="0"/>
        <v>0</v>
      </c>
      <c r="F36" s="262">
        <v>0</v>
      </c>
      <c r="G36" s="41">
        <f t="shared" si="1"/>
        <v>0</v>
      </c>
      <c r="H36" s="261">
        <f t="shared" si="7"/>
        <v>0</v>
      </c>
      <c r="I36" s="266"/>
      <c r="J36" s="252"/>
      <c r="K36" s="11"/>
    </row>
    <row r="37" spans="1:11" x14ac:dyDescent="0.3">
      <c r="A37" s="39" t="s">
        <v>249</v>
      </c>
      <c r="B37" s="266">
        <v>0</v>
      </c>
      <c r="C37" s="263">
        <f t="shared" si="6"/>
        <v>0</v>
      </c>
      <c r="D37" s="262">
        <f t="shared" si="4"/>
        <v>0</v>
      </c>
      <c r="E37" s="41">
        <f t="shared" si="0"/>
        <v>0</v>
      </c>
      <c r="F37" s="262">
        <v>0</v>
      </c>
      <c r="G37" s="41">
        <f t="shared" si="1"/>
        <v>0</v>
      </c>
      <c r="H37" s="261">
        <f t="shared" si="7"/>
        <v>0</v>
      </c>
      <c r="I37" s="252"/>
      <c r="J37" s="252"/>
      <c r="K37" s="11"/>
    </row>
    <row r="38" spans="1:11" x14ac:dyDescent="0.3">
      <c r="A38" s="115" t="s">
        <v>250</v>
      </c>
      <c r="B38" s="153">
        <f>B39+B40+B41</f>
        <v>2770000</v>
      </c>
      <c r="C38" s="153">
        <f>C39+C40+C41</f>
        <v>2770000</v>
      </c>
      <c r="D38" s="130">
        <f>D39+D40+D41</f>
        <v>520836.33</v>
      </c>
      <c r="E38" s="40">
        <f t="shared" si="0"/>
        <v>18.802755595667868</v>
      </c>
      <c r="F38" s="130">
        <f>F39+F40+F41</f>
        <v>4000661.4899999998</v>
      </c>
      <c r="G38" s="40">
        <f t="shared" si="1"/>
        <v>144.42821263537905</v>
      </c>
      <c r="H38" s="268">
        <f t="shared" si="7"/>
        <v>-1230661.4899999998</v>
      </c>
      <c r="I38" s="252"/>
      <c r="J38" s="252"/>
      <c r="K38" s="11"/>
    </row>
    <row r="39" spans="1:11" x14ac:dyDescent="0.3">
      <c r="A39" s="115" t="s">
        <v>251</v>
      </c>
      <c r="B39" s="156">
        <v>0</v>
      </c>
      <c r="C39" s="156">
        <f t="shared" ref="C39:C41" si="8">B39</f>
        <v>0</v>
      </c>
      <c r="D39" s="262">
        <f t="shared" si="4"/>
        <v>0</v>
      </c>
      <c r="E39" s="40">
        <f t="shared" si="0"/>
        <v>0</v>
      </c>
      <c r="F39" s="269">
        <v>0</v>
      </c>
      <c r="G39" s="40">
        <f t="shared" si="1"/>
        <v>0</v>
      </c>
      <c r="H39" s="123">
        <f t="shared" si="7"/>
        <v>0</v>
      </c>
      <c r="I39" s="252"/>
      <c r="J39" s="252"/>
      <c r="K39" s="11"/>
    </row>
    <row r="40" spans="1:11" x14ac:dyDescent="0.3">
      <c r="A40" s="115" t="s">
        <v>252</v>
      </c>
      <c r="B40" s="156">
        <v>50000</v>
      </c>
      <c r="C40" s="156">
        <f t="shared" si="8"/>
        <v>50000</v>
      </c>
      <c r="D40" s="262">
        <v>17644.37</v>
      </c>
      <c r="E40" s="40">
        <f t="shared" si="0"/>
        <v>35.288739999999997</v>
      </c>
      <c r="F40" s="269">
        <v>23976.1</v>
      </c>
      <c r="G40" s="40">
        <f t="shared" si="1"/>
        <v>47.952199999999998</v>
      </c>
      <c r="H40" s="123">
        <f t="shared" si="7"/>
        <v>26023.9</v>
      </c>
      <c r="I40" s="252"/>
      <c r="J40" s="252"/>
      <c r="K40" s="11"/>
    </row>
    <row r="41" spans="1:11" x14ac:dyDescent="0.3">
      <c r="A41" s="115" t="s">
        <v>253</v>
      </c>
      <c r="B41" s="156">
        <v>2720000</v>
      </c>
      <c r="C41" s="156">
        <f t="shared" si="8"/>
        <v>2720000</v>
      </c>
      <c r="D41" s="262">
        <f>64842.55+36308.51+70694.4+81665+42447.19+207234.31</f>
        <v>503191.96</v>
      </c>
      <c r="E41" s="40">
        <f t="shared" si="0"/>
        <v>18.499704411764707</v>
      </c>
      <c r="F41" s="269">
        <f>835997.09+336789.92+2803898.38</f>
        <v>3976685.3899999997</v>
      </c>
      <c r="G41" s="40">
        <f t="shared" si="1"/>
        <v>146.20166874999998</v>
      </c>
      <c r="H41" s="123">
        <f t="shared" si="7"/>
        <v>-1256685.3899999997</v>
      </c>
      <c r="I41" s="264"/>
      <c r="J41" s="264"/>
      <c r="K41" s="11"/>
    </row>
    <row r="42" spans="1:11" x14ac:dyDescent="0.3">
      <c r="A42" s="112" t="s">
        <v>254</v>
      </c>
      <c r="B42" s="153">
        <f>B43+B45+B48+B51</f>
        <v>213000</v>
      </c>
      <c r="C42" s="153">
        <f>C43+C45+C48+C51</f>
        <v>213000</v>
      </c>
      <c r="D42" s="270">
        <f>D43+D45+D48+D51</f>
        <v>0</v>
      </c>
      <c r="E42" s="153">
        <f t="shared" si="0"/>
        <v>0</v>
      </c>
      <c r="F42" s="130">
        <f>F43+F45+F48+F51</f>
        <v>0</v>
      </c>
      <c r="G42" s="37">
        <f t="shared" si="1"/>
        <v>0</v>
      </c>
      <c r="H42" s="268">
        <f t="shared" si="7"/>
        <v>213000</v>
      </c>
      <c r="I42" s="252"/>
      <c r="J42" s="252"/>
      <c r="K42" s="11"/>
    </row>
    <row r="43" spans="1:11" x14ac:dyDescent="0.3">
      <c r="A43" s="115" t="s">
        <v>255</v>
      </c>
      <c r="B43" s="153">
        <f>B44</f>
        <v>1000</v>
      </c>
      <c r="C43" s="153">
        <f>C44</f>
        <v>1000</v>
      </c>
      <c r="D43" s="270">
        <f>D44</f>
        <v>0</v>
      </c>
      <c r="E43" s="156">
        <f t="shared" si="0"/>
        <v>0</v>
      </c>
      <c r="F43" s="130">
        <f>F44</f>
        <v>0</v>
      </c>
      <c r="G43" s="40">
        <f t="shared" si="1"/>
        <v>0</v>
      </c>
      <c r="H43" s="123">
        <f t="shared" si="7"/>
        <v>1000</v>
      </c>
      <c r="I43" s="252"/>
      <c r="J43" s="252"/>
      <c r="K43" s="11"/>
    </row>
    <row r="44" spans="1:11" x14ac:dyDescent="0.3">
      <c r="A44" s="115" t="s">
        <v>256</v>
      </c>
      <c r="B44" s="156">
        <v>1000</v>
      </c>
      <c r="C44" s="156">
        <f>B44</f>
        <v>1000</v>
      </c>
      <c r="D44" s="271">
        <f>F44</f>
        <v>0</v>
      </c>
      <c r="E44" s="156">
        <f t="shared" si="0"/>
        <v>0</v>
      </c>
      <c r="F44" s="269">
        <v>0</v>
      </c>
      <c r="G44" s="40">
        <f t="shared" si="1"/>
        <v>0</v>
      </c>
      <c r="H44" s="123">
        <f t="shared" si="7"/>
        <v>1000</v>
      </c>
      <c r="I44" s="252"/>
      <c r="J44" s="252"/>
      <c r="K44" s="11"/>
    </row>
    <row r="45" spans="1:11" x14ac:dyDescent="0.3">
      <c r="A45" s="115" t="s">
        <v>257</v>
      </c>
      <c r="B45" s="153">
        <f>B46+B47</f>
        <v>2000</v>
      </c>
      <c r="C45" s="153">
        <f>C46+C47</f>
        <v>2000</v>
      </c>
      <c r="D45" s="270">
        <f>D46+D47</f>
        <v>0</v>
      </c>
      <c r="E45" s="156">
        <f t="shared" si="0"/>
        <v>0</v>
      </c>
      <c r="F45" s="130">
        <f>F46+F47</f>
        <v>0</v>
      </c>
      <c r="G45" s="40">
        <f t="shared" si="1"/>
        <v>0</v>
      </c>
      <c r="H45" s="123">
        <f t="shared" si="7"/>
        <v>2000</v>
      </c>
      <c r="I45" s="252"/>
      <c r="J45" s="252"/>
      <c r="K45" s="11"/>
    </row>
    <row r="46" spans="1:11" x14ac:dyDescent="0.3">
      <c r="A46" s="115" t="s">
        <v>258</v>
      </c>
      <c r="B46" s="156">
        <v>1000</v>
      </c>
      <c r="C46" s="156">
        <f t="shared" ref="C46:C47" si="9">B46</f>
        <v>1000</v>
      </c>
      <c r="D46" s="271">
        <f t="shared" ref="D46:D47" si="10">F46</f>
        <v>0</v>
      </c>
      <c r="E46" s="156">
        <f t="shared" si="0"/>
        <v>0</v>
      </c>
      <c r="F46" s="269">
        <v>0</v>
      </c>
      <c r="G46" s="40">
        <f t="shared" si="1"/>
        <v>0</v>
      </c>
      <c r="H46" s="123">
        <f t="shared" si="7"/>
        <v>1000</v>
      </c>
      <c r="I46" s="252"/>
      <c r="J46" s="252"/>
      <c r="K46" s="11"/>
    </row>
    <row r="47" spans="1:11" x14ac:dyDescent="0.3">
      <c r="A47" s="115" t="s">
        <v>259</v>
      </c>
      <c r="B47" s="156">
        <v>1000</v>
      </c>
      <c r="C47" s="156">
        <f t="shared" si="9"/>
        <v>1000</v>
      </c>
      <c r="D47" s="271">
        <f t="shared" si="10"/>
        <v>0</v>
      </c>
      <c r="E47" s="156">
        <f t="shared" si="0"/>
        <v>0</v>
      </c>
      <c r="F47" s="269">
        <v>0</v>
      </c>
      <c r="G47" s="40">
        <f t="shared" si="1"/>
        <v>0</v>
      </c>
      <c r="H47" s="123">
        <f t="shared" si="7"/>
        <v>1000</v>
      </c>
      <c r="I47" s="252"/>
      <c r="J47" s="266"/>
      <c r="K47" s="11"/>
    </row>
    <row r="48" spans="1:11" x14ac:dyDescent="0.3">
      <c r="A48" s="115" t="s">
        <v>260</v>
      </c>
      <c r="B48" s="153">
        <f>B49+B50</f>
        <v>0</v>
      </c>
      <c r="C48" s="153">
        <f>C49+C50</f>
        <v>0</v>
      </c>
      <c r="D48" s="270">
        <f>D49+D50</f>
        <v>0</v>
      </c>
      <c r="E48" s="156">
        <f t="shared" si="0"/>
        <v>0</v>
      </c>
      <c r="F48" s="130">
        <f>F49+F50</f>
        <v>0</v>
      </c>
      <c r="G48" s="40">
        <f t="shared" si="1"/>
        <v>0</v>
      </c>
      <c r="H48" s="123">
        <f t="shared" si="7"/>
        <v>0</v>
      </c>
      <c r="I48" s="252"/>
      <c r="J48" s="266"/>
      <c r="K48" s="11"/>
    </row>
    <row r="49" spans="1:11" x14ac:dyDescent="0.3">
      <c r="A49" s="115" t="s">
        <v>247</v>
      </c>
      <c r="B49" s="156">
        <f>0</f>
        <v>0</v>
      </c>
      <c r="C49" s="156">
        <f t="shared" ref="C49:C50" si="11">B49</f>
        <v>0</v>
      </c>
      <c r="D49" s="271">
        <f t="shared" ref="D49:D50" si="12">F49</f>
        <v>0</v>
      </c>
      <c r="E49" s="156">
        <f t="shared" si="0"/>
        <v>0</v>
      </c>
      <c r="F49" s="269">
        <v>0</v>
      </c>
      <c r="G49" s="40">
        <f t="shared" si="1"/>
        <v>0</v>
      </c>
      <c r="H49" s="123">
        <f t="shared" si="7"/>
        <v>0</v>
      </c>
      <c r="I49" s="252"/>
      <c r="J49" s="252"/>
      <c r="K49" s="11"/>
    </row>
    <row r="50" spans="1:11" x14ac:dyDescent="0.3">
      <c r="A50" s="115" t="s">
        <v>248</v>
      </c>
      <c r="B50" s="156">
        <v>0</v>
      </c>
      <c r="C50" s="156">
        <f t="shared" si="11"/>
        <v>0</v>
      </c>
      <c r="D50" s="271">
        <f t="shared" si="12"/>
        <v>0</v>
      </c>
      <c r="E50" s="156">
        <f t="shared" si="0"/>
        <v>0</v>
      </c>
      <c r="F50" s="269">
        <v>0</v>
      </c>
      <c r="G50" s="40">
        <f t="shared" si="1"/>
        <v>0</v>
      </c>
      <c r="H50" s="123">
        <f t="shared" si="7"/>
        <v>0</v>
      </c>
      <c r="I50" s="252"/>
      <c r="J50" s="252"/>
      <c r="K50" s="11"/>
    </row>
    <row r="51" spans="1:11" x14ac:dyDescent="0.3">
      <c r="A51" s="115" t="s">
        <v>261</v>
      </c>
      <c r="B51" s="153">
        <f>B52</f>
        <v>210000</v>
      </c>
      <c r="C51" s="153">
        <f>C52</f>
        <v>210000</v>
      </c>
      <c r="D51" s="270">
        <f>D52</f>
        <v>0</v>
      </c>
      <c r="E51" s="156">
        <f t="shared" si="0"/>
        <v>0</v>
      </c>
      <c r="F51" s="130">
        <f>F52</f>
        <v>0</v>
      </c>
      <c r="G51" s="40">
        <f t="shared" si="1"/>
        <v>0</v>
      </c>
      <c r="H51" s="123">
        <f t="shared" si="7"/>
        <v>210000</v>
      </c>
      <c r="I51" s="252"/>
      <c r="J51" s="252"/>
      <c r="K51" s="11"/>
    </row>
    <row r="52" spans="1:11" x14ac:dyDescent="0.3">
      <c r="A52" s="115" t="s">
        <v>262</v>
      </c>
      <c r="B52" s="156">
        <v>210000</v>
      </c>
      <c r="C52" s="156">
        <f>B52</f>
        <v>210000</v>
      </c>
      <c r="D52" s="271">
        <f t="shared" ref="D52" si="13">F52</f>
        <v>0</v>
      </c>
      <c r="E52" s="156">
        <f t="shared" si="0"/>
        <v>0</v>
      </c>
      <c r="F52" s="269">
        <v>0</v>
      </c>
      <c r="G52" s="40">
        <f t="shared" si="1"/>
        <v>0</v>
      </c>
      <c r="H52" s="123">
        <f t="shared" si="7"/>
        <v>210000</v>
      </c>
      <c r="I52" s="252"/>
      <c r="J52" s="266"/>
      <c r="K52" s="11"/>
    </row>
    <row r="53" spans="1:11" x14ac:dyDescent="0.3">
      <c r="A53" s="112" t="s">
        <v>263</v>
      </c>
      <c r="B53" s="153">
        <v>0</v>
      </c>
      <c r="C53" s="153">
        <f>B53</f>
        <v>0</v>
      </c>
      <c r="D53" s="272">
        <f>F53</f>
        <v>0</v>
      </c>
      <c r="E53" s="153">
        <f t="shared" si="0"/>
        <v>0</v>
      </c>
      <c r="F53" s="37">
        <v>0</v>
      </c>
      <c r="G53" s="37">
        <f t="shared" si="1"/>
        <v>0</v>
      </c>
      <c r="H53" s="268">
        <f t="shared" si="7"/>
        <v>0</v>
      </c>
      <c r="I53" s="252"/>
      <c r="J53" s="252"/>
      <c r="K53" s="11"/>
    </row>
    <row r="54" spans="1:11" x14ac:dyDescent="0.3">
      <c r="A54" s="112" t="s">
        <v>264</v>
      </c>
      <c r="B54" s="153">
        <f>B20+B53</f>
        <v>65500000</v>
      </c>
      <c r="C54" s="153">
        <f>C20+C53</f>
        <v>65500000</v>
      </c>
      <c r="D54" s="270">
        <f>D20+D53</f>
        <v>10470211.890000001</v>
      </c>
      <c r="E54" s="153">
        <f t="shared" si="0"/>
        <v>15.985056320610688</v>
      </c>
      <c r="F54" s="130">
        <f>F20+F53</f>
        <v>51584673.630000003</v>
      </c>
      <c r="G54" s="37">
        <f t="shared" si="1"/>
        <v>78.755226916030537</v>
      </c>
      <c r="H54" s="268">
        <f t="shared" si="7"/>
        <v>13915326.369999997</v>
      </c>
      <c r="I54" s="252"/>
      <c r="J54" s="252"/>
      <c r="K54" s="11"/>
    </row>
    <row r="55" spans="1:11" x14ac:dyDescent="0.3">
      <c r="A55" s="112" t="s">
        <v>265</v>
      </c>
      <c r="B55" s="153">
        <f>B56+B59</f>
        <v>0</v>
      </c>
      <c r="C55" s="153">
        <f>C56+C59</f>
        <v>0</v>
      </c>
      <c r="D55" s="270">
        <f>D56+D59</f>
        <v>0</v>
      </c>
      <c r="E55" s="153">
        <f t="shared" si="0"/>
        <v>0</v>
      </c>
      <c r="F55" s="130">
        <f>F56+F59</f>
        <v>0</v>
      </c>
      <c r="G55" s="37">
        <f t="shared" si="1"/>
        <v>0</v>
      </c>
      <c r="H55" s="268">
        <f t="shared" si="7"/>
        <v>0</v>
      </c>
      <c r="I55" s="252"/>
      <c r="J55" s="252"/>
      <c r="K55" s="11"/>
    </row>
    <row r="56" spans="1:11" x14ac:dyDescent="0.3">
      <c r="A56" s="115" t="s">
        <v>266</v>
      </c>
      <c r="B56" s="153">
        <f>B57+B58</f>
        <v>0</v>
      </c>
      <c r="C56" s="153">
        <f>C57+C58</f>
        <v>0</v>
      </c>
      <c r="D56" s="270">
        <f>D57+D58</f>
        <v>0</v>
      </c>
      <c r="E56" s="156">
        <f t="shared" si="0"/>
        <v>0</v>
      </c>
      <c r="F56" s="130">
        <f>F57+F58</f>
        <v>0</v>
      </c>
      <c r="G56" s="40">
        <f t="shared" si="1"/>
        <v>0</v>
      </c>
      <c r="H56" s="123">
        <f t="shared" si="7"/>
        <v>0</v>
      </c>
      <c r="I56" s="252"/>
      <c r="J56" s="252"/>
      <c r="K56" s="11"/>
    </row>
    <row r="57" spans="1:11" x14ac:dyDescent="0.3">
      <c r="A57" s="115" t="s">
        <v>267</v>
      </c>
      <c r="B57" s="156">
        <v>0</v>
      </c>
      <c r="C57" s="156">
        <f t="shared" ref="C57:C58" si="14">B57</f>
        <v>0</v>
      </c>
      <c r="D57" s="271">
        <f t="shared" ref="D57:D58" si="15">F57</f>
        <v>0</v>
      </c>
      <c r="E57" s="156">
        <f t="shared" si="0"/>
        <v>0</v>
      </c>
      <c r="F57" s="269">
        <v>0</v>
      </c>
      <c r="G57" s="40">
        <f t="shared" si="1"/>
        <v>0</v>
      </c>
      <c r="H57" s="123">
        <f t="shared" si="7"/>
        <v>0</v>
      </c>
      <c r="I57" s="252"/>
      <c r="J57" s="252"/>
      <c r="K57" s="11"/>
    </row>
    <row r="58" spans="1:11" x14ac:dyDescent="0.3">
      <c r="A58" s="115" t="s">
        <v>268</v>
      </c>
      <c r="B58" s="156">
        <v>0</v>
      </c>
      <c r="C58" s="156">
        <f t="shared" si="14"/>
        <v>0</v>
      </c>
      <c r="D58" s="271">
        <f t="shared" si="15"/>
        <v>0</v>
      </c>
      <c r="E58" s="156">
        <f t="shared" si="0"/>
        <v>0</v>
      </c>
      <c r="F58" s="269">
        <v>0</v>
      </c>
      <c r="G58" s="40">
        <f t="shared" si="1"/>
        <v>0</v>
      </c>
      <c r="H58" s="123">
        <f t="shared" si="7"/>
        <v>0</v>
      </c>
      <c r="I58" s="252"/>
      <c r="J58" s="252"/>
      <c r="K58" s="11"/>
    </row>
    <row r="59" spans="1:11" x14ac:dyDescent="0.3">
      <c r="A59" s="115" t="s">
        <v>269</v>
      </c>
      <c r="B59" s="153">
        <f>B60+B61</f>
        <v>0</v>
      </c>
      <c r="C59" s="153">
        <f>C60+C61</f>
        <v>0</v>
      </c>
      <c r="D59" s="270">
        <f>D60+D61</f>
        <v>0</v>
      </c>
      <c r="E59" s="156">
        <f t="shared" si="0"/>
        <v>0</v>
      </c>
      <c r="F59" s="130">
        <f>F60+F61</f>
        <v>0</v>
      </c>
      <c r="G59" s="40">
        <f t="shared" si="1"/>
        <v>0</v>
      </c>
      <c r="H59" s="123">
        <f t="shared" si="7"/>
        <v>0</v>
      </c>
      <c r="I59" s="252"/>
      <c r="J59" s="252"/>
      <c r="K59" s="11"/>
    </row>
    <row r="60" spans="1:11" x14ac:dyDescent="0.3">
      <c r="A60" s="115" t="s">
        <v>267</v>
      </c>
      <c r="B60" s="156">
        <v>0</v>
      </c>
      <c r="C60" s="156">
        <f t="shared" ref="C60:C61" si="16">B60</f>
        <v>0</v>
      </c>
      <c r="D60" s="271">
        <f t="shared" ref="D60:D61" si="17">F60</f>
        <v>0</v>
      </c>
      <c r="E60" s="156">
        <f t="shared" si="0"/>
        <v>0</v>
      </c>
      <c r="F60" s="269">
        <v>0</v>
      </c>
      <c r="G60" s="40">
        <f t="shared" si="1"/>
        <v>0</v>
      </c>
      <c r="H60" s="123">
        <f t="shared" si="7"/>
        <v>0</v>
      </c>
      <c r="I60" s="252"/>
      <c r="J60" s="252"/>
      <c r="K60" s="11"/>
    </row>
    <row r="61" spans="1:11" x14ac:dyDescent="0.3">
      <c r="A61" s="115" t="s">
        <v>268</v>
      </c>
      <c r="B61" s="156">
        <v>0</v>
      </c>
      <c r="C61" s="156">
        <f t="shared" si="16"/>
        <v>0</v>
      </c>
      <c r="D61" s="271">
        <f t="shared" si="17"/>
        <v>0</v>
      </c>
      <c r="E61" s="156">
        <f t="shared" si="0"/>
        <v>0</v>
      </c>
      <c r="F61" s="269">
        <v>0</v>
      </c>
      <c r="G61" s="40">
        <f t="shared" si="1"/>
        <v>0</v>
      </c>
      <c r="H61" s="123">
        <f t="shared" si="7"/>
        <v>0</v>
      </c>
      <c r="I61" s="252"/>
      <c r="J61" s="252"/>
      <c r="K61" s="11"/>
    </row>
    <row r="62" spans="1:11" x14ac:dyDescent="0.3">
      <c r="A62" s="126" t="s">
        <v>270</v>
      </c>
      <c r="B62" s="163">
        <f>B54+B55</f>
        <v>65500000</v>
      </c>
      <c r="C62" s="273">
        <f>C54+C55</f>
        <v>65500000</v>
      </c>
      <c r="D62" s="163">
        <f>D54+D55</f>
        <v>10470211.890000001</v>
      </c>
      <c r="E62" s="163">
        <f t="shared" ref="E62" si="18">D62/C62*100</f>
        <v>15.985056320610688</v>
      </c>
      <c r="F62" s="46">
        <f>F54+F55</f>
        <v>51584673.630000003</v>
      </c>
      <c r="G62" s="46">
        <f t="shared" ref="G62" si="19">F62/C62*100</f>
        <v>78.755226916030537</v>
      </c>
      <c r="H62" s="163">
        <f t="shared" si="7"/>
        <v>13915326.369999997</v>
      </c>
      <c r="I62" s="252"/>
      <c r="J62" s="264"/>
      <c r="K62" s="11"/>
    </row>
    <row r="63" spans="1:11" x14ac:dyDescent="0.3">
      <c r="A63" s="274" t="s">
        <v>271</v>
      </c>
      <c r="B63" s="275" t="s">
        <v>272</v>
      </c>
      <c r="C63" s="276"/>
      <c r="D63" s="277"/>
      <c r="E63" s="278"/>
      <c r="F63" s="279">
        <v>0</v>
      </c>
      <c r="G63" s="277"/>
      <c r="H63" s="277"/>
      <c r="I63" s="280" t="s">
        <v>272</v>
      </c>
      <c r="J63" s="252"/>
      <c r="K63" s="11"/>
    </row>
    <row r="64" spans="1:11" x14ac:dyDescent="0.3">
      <c r="A64" s="274" t="s">
        <v>273</v>
      </c>
      <c r="B64" s="163">
        <f>B62</f>
        <v>65500000</v>
      </c>
      <c r="C64" s="273">
        <f>C62</f>
        <v>65500000</v>
      </c>
      <c r="D64" s="163">
        <f>D62</f>
        <v>10470211.890000001</v>
      </c>
      <c r="E64" s="270">
        <f>D64/C64*100</f>
        <v>15.985056320610688</v>
      </c>
      <c r="F64" s="163">
        <f>F62</f>
        <v>51584673.630000003</v>
      </c>
      <c r="G64" s="46">
        <f>F64/C64*100</f>
        <v>78.755226916030537</v>
      </c>
      <c r="H64" s="163">
        <f>C64-F64</f>
        <v>13915326.369999997</v>
      </c>
      <c r="I64" s="281" t="s">
        <v>272</v>
      </c>
      <c r="J64" s="281"/>
      <c r="K64" s="11"/>
    </row>
    <row r="65" spans="1:11" x14ac:dyDescent="0.3">
      <c r="A65" s="282" t="s">
        <v>274</v>
      </c>
      <c r="B65" s="283" t="s">
        <v>272</v>
      </c>
      <c r="C65" s="273">
        <f>C66+C67</f>
        <v>0</v>
      </c>
      <c r="D65" s="275" t="s">
        <v>272</v>
      </c>
      <c r="E65" s="278"/>
      <c r="F65" s="279">
        <f>F66+F67</f>
        <v>1700000</v>
      </c>
      <c r="G65" s="277"/>
      <c r="H65" s="277"/>
      <c r="I65" s="280" t="s">
        <v>272</v>
      </c>
      <c r="J65" s="252"/>
      <c r="K65" s="11"/>
    </row>
    <row r="66" spans="1:11" x14ac:dyDescent="0.3">
      <c r="A66" s="284" t="s">
        <v>275</v>
      </c>
      <c r="B66" s="283" t="s">
        <v>272</v>
      </c>
      <c r="C66" s="285">
        <v>0</v>
      </c>
      <c r="D66" s="275"/>
      <c r="E66" s="275"/>
      <c r="F66" s="286">
        <v>0</v>
      </c>
      <c r="G66" s="275"/>
      <c r="H66" s="287"/>
      <c r="I66" s="252"/>
      <c r="J66" s="252"/>
      <c r="K66" s="11"/>
    </row>
    <row r="67" spans="1:11" x14ac:dyDescent="0.3">
      <c r="A67" s="288" t="s">
        <v>276</v>
      </c>
      <c r="B67" s="283" t="s">
        <v>272</v>
      </c>
      <c r="C67" s="286">
        <v>0</v>
      </c>
      <c r="D67" s="275"/>
      <c r="E67" s="275"/>
      <c r="F67" s="286">
        <v>1700000</v>
      </c>
      <c r="G67" s="275"/>
      <c r="H67" s="287"/>
      <c r="I67" s="252"/>
      <c r="J67" s="252"/>
      <c r="K67" s="11"/>
    </row>
    <row r="68" spans="1:11" x14ac:dyDescent="0.3">
      <c r="A68" s="289"/>
      <c r="B68" s="290"/>
      <c r="C68" s="291"/>
      <c r="D68" s="292"/>
      <c r="E68" s="291"/>
      <c r="F68" s="291" t="s">
        <v>277</v>
      </c>
      <c r="G68" s="293"/>
      <c r="H68" s="203"/>
      <c r="I68" s="252"/>
      <c r="J68" s="252"/>
      <c r="K68" s="11"/>
    </row>
    <row r="69" spans="1:11" x14ac:dyDescent="0.3">
      <c r="A69" s="289"/>
      <c r="B69" s="290"/>
      <c r="C69" s="291"/>
      <c r="D69" s="292"/>
      <c r="E69" s="291"/>
      <c r="F69" s="291"/>
      <c r="G69" s="293"/>
      <c r="H69" s="203"/>
      <c r="I69" s="252"/>
      <c r="J69" s="252"/>
      <c r="K69" s="271"/>
    </row>
    <row r="70" spans="1:11" x14ac:dyDescent="0.3">
      <c r="A70" s="289"/>
      <c r="B70" s="290"/>
      <c r="C70" s="291"/>
      <c r="D70" s="292"/>
      <c r="E70" s="291"/>
      <c r="F70" s="291"/>
      <c r="G70" s="293"/>
      <c r="H70" s="203"/>
      <c r="I70" s="252"/>
      <c r="J70" s="252"/>
      <c r="K70" s="271"/>
    </row>
    <row r="71" spans="1:11" s="11" customFormat="1" x14ac:dyDescent="0.3">
      <c r="A71" s="294"/>
      <c r="B71" s="295"/>
      <c r="C71" s="295"/>
      <c r="D71" s="271"/>
      <c r="E71" s="271"/>
      <c r="F71" s="271"/>
      <c r="G71" s="266"/>
      <c r="H71" s="266"/>
      <c r="I71" s="266"/>
      <c r="J71" s="266"/>
      <c r="K71" s="271"/>
    </row>
    <row r="72" spans="1:11" x14ac:dyDescent="0.3">
      <c r="A72" s="95" t="s">
        <v>57</v>
      </c>
      <c r="B72" s="95"/>
      <c r="C72" s="93"/>
      <c r="D72" s="92"/>
      <c r="E72" s="93"/>
      <c r="F72" s="96" t="s">
        <v>58</v>
      </c>
      <c r="G72" s="96"/>
      <c r="H72" s="96"/>
      <c r="I72" s="96"/>
      <c r="J72" s="96"/>
      <c r="K72" s="280"/>
    </row>
    <row r="73" spans="1:11" x14ac:dyDescent="0.3">
      <c r="A73" s="95" t="s">
        <v>59</v>
      </c>
      <c r="B73" s="95"/>
      <c r="C73" s="93"/>
      <c r="D73" s="92"/>
      <c r="E73" s="93"/>
      <c r="F73" s="96" t="s">
        <v>60</v>
      </c>
      <c r="G73" s="96"/>
      <c r="H73" s="96"/>
      <c r="I73" s="96"/>
      <c r="J73" s="96"/>
      <c r="K73" s="280"/>
    </row>
    <row r="74" spans="1:11" x14ac:dyDescent="0.3">
      <c r="A74" s="95" t="s">
        <v>61</v>
      </c>
      <c r="B74" s="95"/>
      <c r="C74" s="93"/>
      <c r="D74" s="92"/>
      <c r="E74" s="93"/>
      <c r="F74" s="96" t="s">
        <v>61</v>
      </c>
      <c r="G74" s="96"/>
      <c r="H74" s="96"/>
      <c r="I74" s="96"/>
      <c r="J74" s="96"/>
      <c r="K74" s="280"/>
    </row>
    <row r="75" spans="1:11" x14ac:dyDescent="0.3">
      <c r="A75" s="95" t="s">
        <v>62</v>
      </c>
      <c r="B75" s="95"/>
      <c r="C75" s="93"/>
      <c r="D75" s="92"/>
      <c r="E75" s="93"/>
      <c r="F75" s="93"/>
      <c r="G75" s="94"/>
      <c r="H75" s="94"/>
      <c r="I75" s="94"/>
      <c r="J75" s="252"/>
      <c r="K75" s="280"/>
    </row>
    <row r="76" spans="1:11" x14ac:dyDescent="0.3">
      <c r="A76" s="95"/>
      <c r="B76" s="95"/>
      <c r="C76" s="93"/>
      <c r="D76" s="92"/>
      <c r="E76" s="93"/>
      <c r="F76" s="93"/>
      <c r="G76" s="94"/>
      <c r="H76" s="94"/>
      <c r="I76" s="94"/>
      <c r="J76" s="252"/>
      <c r="K76" s="280"/>
    </row>
    <row r="77" spans="1:11" x14ac:dyDescent="0.3">
      <c r="A77" s="95"/>
      <c r="B77" s="95"/>
      <c r="C77" s="93"/>
      <c r="D77" s="92"/>
      <c r="E77" s="93"/>
      <c r="F77" s="93"/>
      <c r="G77" s="94"/>
      <c r="H77" s="94"/>
      <c r="I77" s="94"/>
      <c r="J77" s="252"/>
      <c r="K77" s="280"/>
    </row>
    <row r="78" spans="1:11" x14ac:dyDescent="0.3">
      <c r="A78" s="95"/>
      <c r="B78" s="95"/>
      <c r="C78" s="93"/>
      <c r="D78" s="92"/>
      <c r="E78" s="93"/>
      <c r="F78" s="93"/>
      <c r="G78" s="94"/>
      <c r="H78" s="94"/>
      <c r="I78" s="94"/>
      <c r="J78" s="252"/>
      <c r="K78" s="280"/>
    </row>
    <row r="79" spans="1:11" x14ac:dyDescent="0.3">
      <c r="A79" s="95"/>
      <c r="B79" s="95"/>
      <c r="C79" s="93"/>
      <c r="D79" s="92"/>
      <c r="E79" s="93"/>
      <c r="F79" s="93"/>
      <c r="G79" s="94"/>
      <c r="H79" s="94"/>
      <c r="I79" s="94"/>
      <c r="J79" s="252"/>
      <c r="K79" s="280"/>
    </row>
    <row r="80" spans="1:11" x14ac:dyDescent="0.3">
      <c r="A80" s="95" t="s">
        <v>63</v>
      </c>
      <c r="B80" s="95"/>
      <c r="C80" s="93"/>
      <c r="D80" s="92"/>
      <c r="E80" s="93"/>
      <c r="F80" s="93"/>
      <c r="G80" s="96" t="s">
        <v>64</v>
      </c>
      <c r="H80" s="96"/>
      <c r="I80" s="96"/>
      <c r="J80" s="252"/>
      <c r="K80" s="280"/>
    </row>
    <row r="81" spans="1:11" x14ac:dyDescent="0.3">
      <c r="A81" s="95" t="s">
        <v>65</v>
      </c>
      <c r="B81" s="95"/>
      <c r="C81" s="93"/>
      <c r="D81" s="92"/>
      <c r="E81" s="93"/>
      <c r="F81" s="93"/>
      <c r="G81" s="96" t="s">
        <v>66</v>
      </c>
      <c r="H81" s="96"/>
      <c r="I81" s="96"/>
      <c r="J81" s="252"/>
      <c r="K81" s="280"/>
    </row>
    <row r="82" spans="1:11" x14ac:dyDescent="0.3">
      <c r="A82" s="65"/>
      <c r="B82" s="281"/>
      <c r="C82" s="296"/>
      <c r="D82" s="280"/>
      <c r="E82" s="296"/>
      <c r="F82" s="296"/>
      <c r="G82" s="266"/>
      <c r="H82" s="252"/>
      <c r="I82" s="252"/>
      <c r="J82" s="252"/>
      <c r="K82" s="280"/>
    </row>
    <row r="83" spans="1:11" x14ac:dyDescent="0.3">
      <c r="A83" s="65"/>
      <c r="B83" s="281"/>
      <c r="C83" s="296"/>
      <c r="D83" s="280"/>
      <c r="E83" s="296"/>
      <c r="F83" s="296"/>
      <c r="G83" s="266"/>
      <c r="H83" s="252"/>
      <c r="I83" s="252"/>
      <c r="J83" s="252"/>
      <c r="K83" s="280"/>
    </row>
    <row r="84" spans="1:11" x14ac:dyDescent="0.3">
      <c r="A84" s="65"/>
      <c r="B84" s="281"/>
      <c r="C84" s="296"/>
      <c r="D84" s="280"/>
      <c r="E84" s="296"/>
      <c r="F84" s="296"/>
      <c r="G84" s="266"/>
      <c r="H84" s="252"/>
      <c r="I84" s="252"/>
      <c r="J84" s="252"/>
      <c r="K84" s="280"/>
    </row>
    <row r="85" spans="1:11" x14ac:dyDescent="0.3">
      <c r="A85" s="65"/>
      <c r="B85" s="281"/>
      <c r="C85" s="296"/>
      <c r="D85" s="280"/>
      <c r="E85" s="296"/>
      <c r="F85" s="296"/>
      <c r="G85" s="266"/>
      <c r="H85" s="252"/>
      <c r="I85" s="252"/>
      <c r="J85" s="252"/>
      <c r="K85" s="280"/>
    </row>
    <row r="86" spans="1:11" x14ac:dyDescent="0.3">
      <c r="A86" s="65"/>
      <c r="B86" s="281"/>
      <c r="C86" s="296"/>
      <c r="D86" s="280"/>
      <c r="E86" s="296"/>
      <c r="F86" s="296"/>
      <c r="G86" s="266"/>
      <c r="H86" s="252"/>
      <c r="I86" s="252"/>
      <c r="J86" s="252"/>
      <c r="K86" s="280"/>
    </row>
    <row r="87" spans="1:11" x14ac:dyDescent="0.3">
      <c r="A87" s="65"/>
      <c r="B87" s="281"/>
      <c r="C87" s="296"/>
      <c r="D87" s="280"/>
      <c r="E87" s="296"/>
      <c r="F87" s="296"/>
      <c r="G87" s="266"/>
      <c r="H87" s="252"/>
      <c r="I87" s="252"/>
      <c r="J87" s="252"/>
      <c r="K87" s="280"/>
    </row>
    <row r="88" spans="1:11" x14ac:dyDescent="0.3">
      <c r="A88" s="65"/>
      <c r="B88" s="281"/>
      <c r="C88" s="296"/>
      <c r="D88" s="280"/>
      <c r="E88" s="296"/>
      <c r="F88" s="296"/>
      <c r="G88" s="266"/>
      <c r="H88" s="252"/>
      <c r="I88" s="252"/>
      <c r="J88" s="252"/>
      <c r="K88" s="280"/>
    </row>
    <row r="89" spans="1:11" x14ac:dyDescent="0.3">
      <c r="A89" s="65"/>
      <c r="B89" s="281"/>
      <c r="C89" s="296"/>
      <c r="D89" s="280"/>
      <c r="E89" s="296"/>
      <c r="F89" s="296"/>
      <c r="G89" s="266"/>
      <c r="H89" s="252"/>
      <c r="I89" s="252"/>
      <c r="J89" s="252"/>
      <c r="K89" s="280"/>
    </row>
    <row r="90" spans="1:11" x14ac:dyDescent="0.3">
      <c r="A90" s="65"/>
      <c r="B90" s="281"/>
      <c r="C90" s="296"/>
      <c r="D90" s="280"/>
      <c r="E90" s="296"/>
      <c r="F90" s="296"/>
      <c r="G90" s="266"/>
      <c r="H90" s="252"/>
      <c r="I90" s="252"/>
      <c r="J90" s="252"/>
      <c r="K90" s="280"/>
    </row>
    <row r="91" spans="1:11" x14ac:dyDescent="0.3">
      <c r="A91" s="65"/>
      <c r="B91" s="281"/>
      <c r="C91" s="296"/>
      <c r="D91" s="280"/>
      <c r="E91" s="296"/>
      <c r="F91" s="296"/>
      <c r="G91" s="266"/>
      <c r="H91" s="252"/>
      <c r="I91" s="252"/>
      <c r="J91" s="252"/>
      <c r="K91" s="280"/>
    </row>
    <row r="92" spans="1:11" x14ac:dyDescent="0.3">
      <c r="A92" s="65"/>
      <c r="B92" s="281"/>
      <c r="C92" s="296"/>
      <c r="D92" s="280"/>
      <c r="E92" s="296"/>
      <c r="F92" s="296"/>
      <c r="G92" s="266"/>
      <c r="H92" s="252"/>
      <c r="I92" s="252"/>
      <c r="J92" s="252"/>
      <c r="K92" s="280"/>
    </row>
    <row r="93" spans="1:11" x14ac:dyDescent="0.3">
      <c r="A93" s="65"/>
      <c r="B93" s="281"/>
      <c r="C93" s="296"/>
      <c r="D93" s="280"/>
      <c r="E93" s="296"/>
      <c r="F93" s="296"/>
      <c r="G93" s="266"/>
      <c r="H93" s="252"/>
      <c r="I93" s="252"/>
      <c r="J93" s="252"/>
      <c r="K93" s="280"/>
    </row>
    <row r="94" spans="1:11" x14ac:dyDescent="0.3">
      <c r="A94" s="65"/>
      <c r="B94" s="281"/>
      <c r="C94" s="296"/>
      <c r="D94" s="280"/>
      <c r="E94" s="296"/>
      <c r="F94" s="296"/>
      <c r="G94" s="266"/>
      <c r="H94" s="252"/>
      <c r="I94" s="252"/>
      <c r="J94" s="252"/>
      <c r="K94" s="280"/>
    </row>
    <row r="95" spans="1:11" x14ac:dyDescent="0.3">
      <c r="A95" s="65"/>
      <c r="B95" s="281"/>
      <c r="C95" s="296"/>
      <c r="D95" s="280"/>
      <c r="E95" s="296"/>
      <c r="F95" s="296"/>
      <c r="G95" s="266"/>
      <c r="H95" s="252"/>
      <c r="I95" s="252"/>
      <c r="J95" s="252"/>
      <c r="K95" s="280"/>
    </row>
    <row r="96" spans="1:11" x14ac:dyDescent="0.3">
      <c r="A96" s="65"/>
      <c r="B96" s="281"/>
      <c r="C96" s="296"/>
      <c r="D96" s="280"/>
      <c r="E96" s="296"/>
      <c r="F96" s="296"/>
      <c r="G96" s="266"/>
      <c r="H96" s="252"/>
      <c r="I96" s="252"/>
      <c r="J96" s="252"/>
      <c r="K96" s="280"/>
    </row>
    <row r="97" spans="1:11" x14ac:dyDescent="0.3">
      <c r="A97" s="64"/>
      <c r="B97" s="64"/>
      <c r="C97" s="64"/>
      <c r="D97" s="64"/>
      <c r="E97" s="64"/>
      <c r="F97" s="64"/>
      <c r="G97" s="64"/>
      <c r="H97" s="64"/>
      <c r="I97" s="97"/>
      <c r="J97" s="252"/>
      <c r="K97" s="280"/>
    </row>
    <row r="98" spans="1:11" x14ac:dyDescent="0.3">
      <c r="A98" s="241" t="s">
        <v>0</v>
      </c>
      <c r="B98" s="241"/>
      <c r="C98" s="241"/>
      <c r="D98" s="241"/>
      <c r="E98" s="241"/>
      <c r="F98" s="241"/>
      <c r="G98" s="241"/>
      <c r="H98" s="241"/>
      <c r="I98" s="241"/>
      <c r="J98" s="241"/>
      <c r="K98" s="241"/>
    </row>
    <row r="99" spans="1:11" x14ac:dyDescent="0.3">
      <c r="A99" s="241" t="s">
        <v>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</row>
    <row r="100" spans="1:11" customFormat="1" ht="15.75" customHeight="1" x14ac:dyDescent="0.3">
      <c r="A100" s="61"/>
      <c r="B100" s="61"/>
      <c r="C100" s="61"/>
      <c r="D100" s="61"/>
      <c r="E100" s="61"/>
      <c r="F100" s="61"/>
      <c r="G100" s="61"/>
      <c r="H100" s="61"/>
      <c r="I100" s="61"/>
    </row>
    <row r="101" spans="1:11" customFormat="1" ht="15.75" customHeight="1" x14ac:dyDescent="0.3">
      <c r="A101" s="61"/>
      <c r="B101" s="61"/>
      <c r="C101" s="61"/>
      <c r="D101" s="61"/>
      <c r="E101" s="61"/>
      <c r="F101" s="61"/>
      <c r="G101" s="61"/>
      <c r="H101" s="61"/>
      <c r="I101" s="61"/>
    </row>
    <row r="102" spans="1:11" s="3" customFormat="1" ht="15.75" customHeight="1" x14ac:dyDescent="0.25">
      <c r="A102" s="62" t="s">
        <v>220</v>
      </c>
      <c r="B102" s="62"/>
      <c r="C102" s="62"/>
      <c r="D102" s="62"/>
      <c r="E102" s="62"/>
      <c r="F102" s="62"/>
      <c r="G102" s="62"/>
      <c r="H102" s="62"/>
      <c r="I102" s="62"/>
      <c r="J102" s="62"/>
      <c r="K102" s="62"/>
    </row>
    <row r="103" spans="1:11" s="3" customFormat="1" ht="15.75" customHeight="1" x14ac:dyDescent="0.25">
      <c r="A103" s="63" t="s">
        <v>221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</row>
    <row r="104" spans="1:11" s="3" customFormat="1" ht="15.75" customHeight="1" x14ac:dyDescent="0.25">
      <c r="A104" s="62" t="s">
        <v>4</v>
      </c>
      <c r="B104" s="62"/>
      <c r="C104" s="62"/>
      <c r="D104" s="62"/>
      <c r="E104" s="62"/>
      <c r="F104" s="62"/>
      <c r="G104" s="62"/>
      <c r="H104" s="62"/>
      <c r="I104" s="62"/>
      <c r="J104" s="62"/>
      <c r="K104" s="62"/>
    </row>
    <row r="105" spans="1:11" s="3" customFormat="1" ht="15.75" customHeight="1" x14ac:dyDescent="0.25">
      <c r="A105" s="62" t="s">
        <v>278</v>
      </c>
      <c r="B105" s="62"/>
      <c r="C105" s="62"/>
      <c r="D105" s="62"/>
      <c r="E105" s="62"/>
      <c r="F105" s="62"/>
      <c r="G105" s="62"/>
      <c r="H105" s="62"/>
      <c r="I105" s="62"/>
      <c r="J105" s="62"/>
      <c r="K105" s="62"/>
    </row>
    <row r="106" spans="1:1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</row>
    <row r="107" spans="1:11" x14ac:dyDescent="0.3">
      <c r="A107" s="65" t="s">
        <v>279</v>
      </c>
      <c r="H107" s="99"/>
      <c r="I107" s="64"/>
      <c r="J107" s="64"/>
    </row>
    <row r="108" spans="1:11" x14ac:dyDescent="0.3">
      <c r="A108" s="297"/>
      <c r="B108" s="243" t="s">
        <v>280</v>
      </c>
      <c r="C108" s="244"/>
      <c r="D108" s="244"/>
      <c r="E108" s="244"/>
      <c r="F108" s="244"/>
      <c r="G108" s="244"/>
      <c r="H108" s="244"/>
      <c r="I108" s="244"/>
      <c r="J108" s="244"/>
      <c r="K108" s="245"/>
    </row>
    <row r="109" spans="1:11" s="252" customFormat="1" ht="13.2" x14ac:dyDescent="0.25">
      <c r="A109" s="298"/>
      <c r="B109" s="247" t="s">
        <v>143</v>
      </c>
      <c r="C109" s="248" t="s">
        <v>143</v>
      </c>
      <c r="D109" s="249" t="s">
        <v>281</v>
      </c>
      <c r="E109" s="251"/>
      <c r="F109" s="248"/>
      <c r="G109" s="249" t="s">
        <v>282</v>
      </c>
      <c r="H109" s="251"/>
      <c r="I109" s="248"/>
      <c r="J109" s="299" t="s">
        <v>144</v>
      </c>
      <c r="K109" s="300" t="s">
        <v>283</v>
      </c>
    </row>
    <row r="110" spans="1:11" s="252" customFormat="1" ht="13.2" x14ac:dyDescent="0.25">
      <c r="A110" s="301" t="s">
        <v>284</v>
      </c>
      <c r="B110" s="247" t="s">
        <v>226</v>
      </c>
      <c r="C110" s="248" t="s">
        <v>149</v>
      </c>
      <c r="D110" s="300" t="s">
        <v>227</v>
      </c>
      <c r="E110" s="300" t="s">
        <v>197</v>
      </c>
      <c r="F110" s="248" t="s">
        <v>209</v>
      </c>
      <c r="G110" s="302" t="s">
        <v>227</v>
      </c>
      <c r="H110" s="300" t="s">
        <v>188</v>
      </c>
      <c r="I110" s="248" t="s">
        <v>209</v>
      </c>
      <c r="J110" s="299" t="s">
        <v>285</v>
      </c>
      <c r="K110" s="248" t="s">
        <v>142</v>
      </c>
    </row>
    <row r="111" spans="1:11" s="252" customFormat="1" ht="13.2" x14ac:dyDescent="0.25">
      <c r="A111" s="301"/>
      <c r="B111" s="247"/>
      <c r="C111" s="248"/>
      <c r="D111" s="248"/>
      <c r="E111" s="248"/>
      <c r="F111" s="248"/>
      <c r="G111" s="247"/>
      <c r="H111" s="248"/>
      <c r="I111" s="248"/>
      <c r="J111" s="299" t="s">
        <v>286</v>
      </c>
      <c r="K111" s="248" t="s">
        <v>287</v>
      </c>
    </row>
    <row r="112" spans="1:11" s="252" customFormat="1" ht="13.2" x14ac:dyDescent="0.25">
      <c r="A112" s="303"/>
      <c r="B112" s="304" t="s">
        <v>288</v>
      </c>
      <c r="C112" s="256" t="s">
        <v>289</v>
      </c>
      <c r="D112" s="256" t="s">
        <v>272</v>
      </c>
      <c r="E112" s="256" t="s">
        <v>290</v>
      </c>
      <c r="F112" s="256" t="s">
        <v>291</v>
      </c>
      <c r="G112" s="304" t="s">
        <v>272</v>
      </c>
      <c r="H112" s="256" t="s">
        <v>292</v>
      </c>
      <c r="I112" s="256" t="s">
        <v>293</v>
      </c>
      <c r="J112" s="305" t="s">
        <v>294</v>
      </c>
      <c r="K112" s="256" t="s">
        <v>295</v>
      </c>
    </row>
    <row r="113" spans="1:12" s="252" customFormat="1" ht="13.2" x14ac:dyDescent="0.25">
      <c r="A113" s="306" t="s">
        <v>284</v>
      </c>
      <c r="B113" s="307" t="s">
        <v>24</v>
      </c>
      <c r="C113" s="307" t="s">
        <v>24</v>
      </c>
      <c r="D113" s="307" t="s">
        <v>24</v>
      </c>
      <c r="E113" s="307" t="s">
        <v>24</v>
      </c>
      <c r="F113" s="307" t="s">
        <v>24</v>
      </c>
      <c r="G113" s="307" t="s">
        <v>24</v>
      </c>
      <c r="H113" s="307" t="s">
        <v>24</v>
      </c>
      <c r="I113" s="307" t="s">
        <v>24</v>
      </c>
      <c r="J113" s="307" t="s">
        <v>24</v>
      </c>
      <c r="K113" s="307" t="s">
        <v>24</v>
      </c>
    </row>
    <row r="114" spans="1:12" x14ac:dyDescent="0.3">
      <c r="A114" s="36" t="s">
        <v>296</v>
      </c>
      <c r="B114" s="38">
        <f t="shared" ref="B114:J114" si="20">B115+B119+B123</f>
        <v>58069500</v>
      </c>
      <c r="C114" s="38">
        <f t="shared" si="20"/>
        <v>65440349.450000003</v>
      </c>
      <c r="D114" s="38">
        <f>D115+D119+D123</f>
        <v>10798455.34</v>
      </c>
      <c r="E114" s="260">
        <f>E115+E119+E123</f>
        <v>50628050.080000006</v>
      </c>
      <c r="F114" s="38">
        <f t="shared" si="20"/>
        <v>14812299.369999997</v>
      </c>
      <c r="G114" s="38">
        <f>G115+G119+G123</f>
        <v>8312565.46</v>
      </c>
      <c r="H114" s="38">
        <f t="shared" si="20"/>
        <v>39129811.200000003</v>
      </c>
      <c r="I114" s="38">
        <f t="shared" si="20"/>
        <v>26310538.249999996</v>
      </c>
      <c r="J114" s="38">
        <f t="shared" si="20"/>
        <v>38637112.350000001</v>
      </c>
      <c r="K114" s="38">
        <f>K115+K119+K123</f>
        <v>11498238.879999999</v>
      </c>
    </row>
    <row r="115" spans="1:12" x14ac:dyDescent="0.3">
      <c r="A115" s="36" t="s">
        <v>297</v>
      </c>
      <c r="B115" s="38">
        <f>B116+B117+B118</f>
        <v>50511500</v>
      </c>
      <c r="C115" s="38">
        <f t="shared" ref="C115:J115" si="21">C116+C117+C118</f>
        <v>53494700</v>
      </c>
      <c r="D115" s="38">
        <f>D116+D117+D118</f>
        <v>7441402.1100000003</v>
      </c>
      <c r="E115" s="260">
        <f t="shared" si="21"/>
        <v>45832483.590000004</v>
      </c>
      <c r="F115" s="38">
        <f t="shared" si="21"/>
        <v>7662216.4099999983</v>
      </c>
      <c r="G115" s="38">
        <f>G116+G117+G118</f>
        <v>7866036.8300000001</v>
      </c>
      <c r="H115" s="38">
        <f t="shared" si="21"/>
        <v>38151963.32</v>
      </c>
      <c r="I115" s="38">
        <f t="shared" si="21"/>
        <v>15342736.679999998</v>
      </c>
      <c r="J115" s="38">
        <f t="shared" si="21"/>
        <v>37794933.75</v>
      </c>
      <c r="K115" s="38">
        <f>K116+K117+K118</f>
        <v>7680520.2699999996</v>
      </c>
    </row>
    <row r="116" spans="1:12" x14ac:dyDescent="0.3">
      <c r="A116" s="39" t="s">
        <v>298</v>
      </c>
      <c r="B116" s="40">
        <v>20728500</v>
      </c>
      <c r="C116" s="40">
        <v>19843500</v>
      </c>
      <c r="D116" s="41">
        <v>3017051.7</v>
      </c>
      <c r="E116" s="261">
        <v>15619916.380000001</v>
      </c>
      <c r="F116" s="41">
        <f>C116-E116</f>
        <v>4223583.6199999992</v>
      </c>
      <c r="G116" s="41">
        <v>3017051.7</v>
      </c>
      <c r="H116" s="261">
        <v>15619916.380000001</v>
      </c>
      <c r="I116" s="41">
        <f t="shared" ref="I116:I133" si="22">C116-H116</f>
        <v>4223583.6199999992</v>
      </c>
      <c r="J116" s="261">
        <v>15619898.77</v>
      </c>
      <c r="K116" s="41">
        <f>E116-H116</f>
        <v>0</v>
      </c>
    </row>
    <row r="117" spans="1:12" x14ac:dyDescent="0.3">
      <c r="A117" s="39" t="s">
        <v>299</v>
      </c>
      <c r="B117" s="40">
        <v>10000</v>
      </c>
      <c r="C117" s="40">
        <v>0</v>
      </c>
      <c r="D117" s="41">
        <f t="shared" ref="D117" si="23">E117</f>
        <v>0</v>
      </c>
      <c r="E117" s="261">
        <v>0</v>
      </c>
      <c r="F117" s="41">
        <f t="shared" ref="F117:F118" si="24">C117-E117</f>
        <v>0</v>
      </c>
      <c r="G117" s="41">
        <f t="shared" ref="G117" si="25">H117</f>
        <v>0</v>
      </c>
      <c r="H117" s="261">
        <v>0</v>
      </c>
      <c r="I117" s="41">
        <f t="shared" si="22"/>
        <v>0</v>
      </c>
      <c r="J117" s="261">
        <v>0</v>
      </c>
      <c r="K117" s="41">
        <f t="shared" ref="K117:K124" si="26">E117-H117</f>
        <v>0</v>
      </c>
      <c r="L117" s="11"/>
    </row>
    <row r="118" spans="1:12" x14ac:dyDescent="0.3">
      <c r="A118" s="39" t="s">
        <v>158</v>
      </c>
      <c r="B118" s="40">
        <v>29773000</v>
      </c>
      <c r="C118" s="40">
        <v>33651200</v>
      </c>
      <c r="D118" s="41">
        <v>4424350.41</v>
      </c>
      <c r="E118" s="41">
        <v>30212567.210000001</v>
      </c>
      <c r="F118" s="41">
        <f t="shared" si="24"/>
        <v>3438632.7899999991</v>
      </c>
      <c r="G118" s="41">
        <v>4848985.13</v>
      </c>
      <c r="H118" s="41">
        <v>22532046.940000001</v>
      </c>
      <c r="I118" s="41">
        <f t="shared" si="22"/>
        <v>11119153.059999999</v>
      </c>
      <c r="J118" s="41">
        <v>22175034.98</v>
      </c>
      <c r="K118" s="41">
        <f t="shared" si="26"/>
        <v>7680520.2699999996</v>
      </c>
    </row>
    <row r="119" spans="1:12" x14ac:dyDescent="0.3">
      <c r="A119" s="36" t="s">
        <v>300</v>
      </c>
      <c r="B119" s="37">
        <f>B120+B121+B122</f>
        <v>6903000</v>
      </c>
      <c r="C119" s="37">
        <f>C120+C121+C122</f>
        <v>11945649.449999999</v>
      </c>
      <c r="D119" s="37">
        <f t="shared" ref="D119:K119" si="27">D120+D121+D122</f>
        <v>3357053.23</v>
      </c>
      <c r="E119" s="37">
        <f t="shared" si="27"/>
        <v>4795566.49</v>
      </c>
      <c r="F119" s="37">
        <f t="shared" si="27"/>
        <v>7150082.959999999</v>
      </c>
      <c r="G119" s="37">
        <f t="shared" si="27"/>
        <v>446528.63</v>
      </c>
      <c r="H119" s="37">
        <f t="shared" si="27"/>
        <v>977847.88</v>
      </c>
      <c r="I119" s="37">
        <f t="shared" si="27"/>
        <v>10967801.569999998</v>
      </c>
      <c r="J119" s="37">
        <f t="shared" si="27"/>
        <v>842178.6</v>
      </c>
      <c r="K119" s="37">
        <f t="shared" si="27"/>
        <v>3817718.6100000003</v>
      </c>
    </row>
    <row r="120" spans="1:12" x14ac:dyDescent="0.3">
      <c r="A120" s="39" t="s">
        <v>161</v>
      </c>
      <c r="B120" s="40">
        <v>6898000</v>
      </c>
      <c r="C120" s="40">
        <v>11945649.449999999</v>
      </c>
      <c r="D120" s="41">
        <v>3357053.23</v>
      </c>
      <c r="E120" s="261">
        <v>4795566.49</v>
      </c>
      <c r="F120" s="41">
        <f>C120-E120</f>
        <v>7150082.959999999</v>
      </c>
      <c r="G120" s="41">
        <v>446528.63</v>
      </c>
      <c r="H120" s="41">
        <v>977847.88</v>
      </c>
      <c r="I120" s="41">
        <f t="shared" si="22"/>
        <v>10967801.569999998</v>
      </c>
      <c r="J120" s="262">
        <v>842178.6</v>
      </c>
      <c r="K120" s="41">
        <f t="shared" si="26"/>
        <v>3817718.6100000003</v>
      </c>
    </row>
    <row r="121" spans="1:12" x14ac:dyDescent="0.3">
      <c r="A121" s="39" t="s">
        <v>301</v>
      </c>
      <c r="B121" s="40">
        <v>0</v>
      </c>
      <c r="C121" s="40">
        <v>0</v>
      </c>
      <c r="D121" s="41">
        <f t="shared" ref="D121:D122" si="28">E121</f>
        <v>0</v>
      </c>
      <c r="E121" s="261">
        <v>0</v>
      </c>
      <c r="F121" s="41">
        <f>C121-E121</f>
        <v>0</v>
      </c>
      <c r="G121" s="41">
        <f t="shared" ref="G121:G122" si="29">H121</f>
        <v>0</v>
      </c>
      <c r="H121" s="41">
        <v>0</v>
      </c>
      <c r="I121" s="41">
        <f t="shared" si="22"/>
        <v>0</v>
      </c>
      <c r="J121" s="262">
        <v>0</v>
      </c>
      <c r="K121" s="41">
        <f t="shared" si="26"/>
        <v>0</v>
      </c>
    </row>
    <row r="122" spans="1:12" x14ac:dyDescent="0.3">
      <c r="A122" s="39" t="s">
        <v>302</v>
      </c>
      <c r="B122" s="40">
        <v>5000</v>
      </c>
      <c r="C122" s="40">
        <v>0</v>
      </c>
      <c r="D122" s="41">
        <f t="shared" si="28"/>
        <v>0</v>
      </c>
      <c r="E122" s="262">
        <v>0</v>
      </c>
      <c r="F122" s="41">
        <f>C122-E122</f>
        <v>0</v>
      </c>
      <c r="G122" s="41">
        <f t="shared" si="29"/>
        <v>0</v>
      </c>
      <c r="H122" s="262">
        <v>0</v>
      </c>
      <c r="I122" s="41">
        <f t="shared" si="22"/>
        <v>0</v>
      </c>
      <c r="J122" s="262">
        <v>0</v>
      </c>
      <c r="K122" s="41">
        <f t="shared" si="26"/>
        <v>0</v>
      </c>
    </row>
    <row r="123" spans="1:12" x14ac:dyDescent="0.3">
      <c r="A123" s="36" t="s">
        <v>303</v>
      </c>
      <c r="B123" s="37">
        <v>655000</v>
      </c>
      <c r="C123" s="37">
        <v>0</v>
      </c>
      <c r="D123" s="38">
        <f>E123</f>
        <v>0</v>
      </c>
      <c r="E123" s="260">
        <v>0</v>
      </c>
      <c r="F123" s="38">
        <f>C123-E123</f>
        <v>0</v>
      </c>
      <c r="G123" s="38">
        <f>H123</f>
        <v>0</v>
      </c>
      <c r="H123" s="38">
        <v>0</v>
      </c>
      <c r="I123" s="38">
        <f t="shared" si="22"/>
        <v>0</v>
      </c>
      <c r="J123" s="38">
        <v>0</v>
      </c>
      <c r="K123" s="38">
        <f t="shared" si="26"/>
        <v>0</v>
      </c>
      <c r="L123" s="11"/>
    </row>
    <row r="124" spans="1:12" x14ac:dyDescent="0.3">
      <c r="A124" s="308" t="s">
        <v>304</v>
      </c>
      <c r="B124" s="309">
        <v>7430500</v>
      </c>
      <c r="C124" s="153">
        <v>7390000</v>
      </c>
      <c r="D124" s="265">
        <v>2436270.66</v>
      </c>
      <c r="E124" s="265">
        <v>3612107.02</v>
      </c>
      <c r="F124" s="265">
        <f t="shared" ref="F124:F133" si="30">C124-E124</f>
        <v>3777892.98</v>
      </c>
      <c r="G124" s="265">
        <v>2436270.66</v>
      </c>
      <c r="H124" s="159">
        <v>3612107.02</v>
      </c>
      <c r="I124" s="265">
        <f t="shared" si="22"/>
        <v>3777892.98</v>
      </c>
      <c r="J124" s="272">
        <v>3612107.02</v>
      </c>
      <c r="K124" s="265">
        <f t="shared" si="26"/>
        <v>0</v>
      </c>
    </row>
    <row r="125" spans="1:12" x14ac:dyDescent="0.3">
      <c r="A125" s="45" t="s">
        <v>305</v>
      </c>
      <c r="B125" s="46">
        <f>B114+B124</f>
        <v>65500000</v>
      </c>
      <c r="C125" s="47">
        <f t="shared" ref="C125:J125" si="31">C114+C124</f>
        <v>72830349.450000003</v>
      </c>
      <c r="D125" s="310">
        <f>D114+D124</f>
        <v>13234726</v>
      </c>
      <c r="E125" s="310">
        <f>E114+E124</f>
        <v>54240157.100000009</v>
      </c>
      <c r="F125" s="47">
        <f t="shared" si="31"/>
        <v>18590192.349999998</v>
      </c>
      <c r="G125" s="47">
        <f t="shared" si="31"/>
        <v>10748836.120000001</v>
      </c>
      <c r="H125" s="47">
        <f t="shared" si="31"/>
        <v>42741918.220000006</v>
      </c>
      <c r="I125" s="47">
        <f t="shared" si="31"/>
        <v>30088431.229999997</v>
      </c>
      <c r="J125" s="47">
        <f t="shared" si="31"/>
        <v>42249219.370000005</v>
      </c>
      <c r="K125" s="47">
        <f>K114+K124</f>
        <v>11498238.879999999</v>
      </c>
      <c r="L125" s="11"/>
    </row>
    <row r="126" spans="1:12" x14ac:dyDescent="0.3">
      <c r="A126" s="311" t="s">
        <v>306</v>
      </c>
      <c r="B126" s="37">
        <f>B127+B130</f>
        <v>0</v>
      </c>
      <c r="C126" s="38">
        <f>C127+C130</f>
        <v>0</v>
      </c>
      <c r="D126" s="38">
        <f>D127+D130</f>
        <v>0</v>
      </c>
      <c r="E126" s="38">
        <f>E127+E130</f>
        <v>0</v>
      </c>
      <c r="F126" s="38">
        <f t="shared" si="30"/>
        <v>0</v>
      </c>
      <c r="G126" s="38">
        <f>G127+G130</f>
        <v>0</v>
      </c>
      <c r="H126" s="38">
        <f>H127+H130</f>
        <v>0</v>
      </c>
      <c r="I126" s="38">
        <f t="shared" si="22"/>
        <v>0</v>
      </c>
      <c r="J126" s="259">
        <f>J127+J130</f>
        <v>0</v>
      </c>
      <c r="K126" s="38">
        <f>K127+K130</f>
        <v>0</v>
      </c>
      <c r="L126" s="11"/>
    </row>
    <row r="127" spans="1:12" x14ac:dyDescent="0.3">
      <c r="A127" s="311" t="s">
        <v>307</v>
      </c>
      <c r="B127" s="37">
        <f>B128+B129</f>
        <v>0</v>
      </c>
      <c r="C127" s="38">
        <f t="shared" ref="C127:K127" si="32">C128+C129</f>
        <v>0</v>
      </c>
      <c r="D127" s="38">
        <f t="shared" si="32"/>
        <v>0</v>
      </c>
      <c r="E127" s="38">
        <f t="shared" si="32"/>
        <v>0</v>
      </c>
      <c r="F127" s="38">
        <f t="shared" si="32"/>
        <v>0</v>
      </c>
      <c r="G127" s="38">
        <f t="shared" si="32"/>
        <v>0</v>
      </c>
      <c r="H127" s="38">
        <f t="shared" si="32"/>
        <v>0</v>
      </c>
      <c r="I127" s="38">
        <f t="shared" si="32"/>
        <v>0</v>
      </c>
      <c r="J127" s="38">
        <f t="shared" si="32"/>
        <v>0</v>
      </c>
      <c r="K127" s="38">
        <f t="shared" si="32"/>
        <v>0</v>
      </c>
      <c r="L127" s="11"/>
    </row>
    <row r="128" spans="1:12" x14ac:dyDescent="0.3">
      <c r="A128" s="312" t="s">
        <v>308</v>
      </c>
      <c r="B128" s="40">
        <v>0</v>
      </c>
      <c r="C128" s="40">
        <v>0</v>
      </c>
      <c r="D128" s="41">
        <f>E128</f>
        <v>0</v>
      </c>
      <c r="E128" s="41">
        <v>0</v>
      </c>
      <c r="F128" s="41">
        <f t="shared" si="30"/>
        <v>0</v>
      </c>
      <c r="G128" s="41">
        <f>H128</f>
        <v>0</v>
      </c>
      <c r="H128" s="41">
        <v>0</v>
      </c>
      <c r="I128" s="41">
        <f t="shared" si="22"/>
        <v>0</v>
      </c>
      <c r="J128" s="262">
        <v>0</v>
      </c>
      <c r="K128" s="41">
        <f>E128-H128</f>
        <v>0</v>
      </c>
    </row>
    <row r="129" spans="1:12" x14ac:dyDescent="0.3">
      <c r="A129" s="312" t="s">
        <v>309</v>
      </c>
      <c r="B129" s="40">
        <v>0</v>
      </c>
      <c r="C129" s="40">
        <v>0</v>
      </c>
      <c r="D129" s="41">
        <f>E129</f>
        <v>0</v>
      </c>
      <c r="E129" s="41">
        <v>0</v>
      </c>
      <c r="F129" s="41">
        <f t="shared" si="30"/>
        <v>0</v>
      </c>
      <c r="G129" s="41">
        <f>H129</f>
        <v>0</v>
      </c>
      <c r="H129" s="41">
        <v>0</v>
      </c>
      <c r="I129" s="41">
        <f t="shared" si="22"/>
        <v>0</v>
      </c>
      <c r="J129" s="41">
        <v>0</v>
      </c>
      <c r="K129" s="41">
        <f>E129-H129</f>
        <v>0</v>
      </c>
    </row>
    <row r="130" spans="1:12" s="313" customFormat="1" x14ac:dyDescent="0.3">
      <c r="A130" s="311" t="s">
        <v>310</v>
      </c>
      <c r="B130" s="37">
        <f>B131+B132</f>
        <v>0</v>
      </c>
      <c r="C130" s="38">
        <f t="shared" ref="C130:K130" si="33">C131+C132</f>
        <v>0</v>
      </c>
      <c r="D130" s="38">
        <f t="shared" si="33"/>
        <v>0</v>
      </c>
      <c r="E130" s="38">
        <f t="shared" si="33"/>
        <v>0</v>
      </c>
      <c r="F130" s="38">
        <f t="shared" si="33"/>
        <v>0</v>
      </c>
      <c r="G130" s="38">
        <f t="shared" si="33"/>
        <v>0</v>
      </c>
      <c r="H130" s="38">
        <f t="shared" si="33"/>
        <v>0</v>
      </c>
      <c r="I130" s="38">
        <f t="shared" si="33"/>
        <v>0</v>
      </c>
      <c r="J130" s="38">
        <f t="shared" si="33"/>
        <v>0</v>
      </c>
      <c r="K130" s="38">
        <f t="shared" si="33"/>
        <v>0</v>
      </c>
    </row>
    <row r="131" spans="1:12" x14ac:dyDescent="0.3">
      <c r="A131" s="312" t="s">
        <v>308</v>
      </c>
      <c r="B131" s="40">
        <v>0</v>
      </c>
      <c r="C131" s="40">
        <v>0</v>
      </c>
      <c r="D131" s="41">
        <f t="shared" ref="D131:D132" si="34">E131</f>
        <v>0</v>
      </c>
      <c r="E131" s="41">
        <v>0</v>
      </c>
      <c r="F131" s="41">
        <f t="shared" si="30"/>
        <v>0</v>
      </c>
      <c r="G131" s="41">
        <f t="shared" ref="G131:G132" si="35">H131</f>
        <v>0</v>
      </c>
      <c r="H131" s="41">
        <v>0</v>
      </c>
      <c r="I131" s="41">
        <f t="shared" si="22"/>
        <v>0</v>
      </c>
      <c r="J131" s="262">
        <v>0</v>
      </c>
      <c r="K131" s="41">
        <f t="shared" ref="K131:K132" si="36">E131-H131</f>
        <v>0</v>
      </c>
    </row>
    <row r="132" spans="1:12" x14ac:dyDescent="0.3">
      <c r="A132" s="312" t="s">
        <v>309</v>
      </c>
      <c r="B132" s="44">
        <v>0</v>
      </c>
      <c r="C132" s="40">
        <v>0</v>
      </c>
      <c r="D132" s="41">
        <f t="shared" si="34"/>
        <v>0</v>
      </c>
      <c r="E132" s="314">
        <v>0</v>
      </c>
      <c r="F132" s="41">
        <f t="shared" si="30"/>
        <v>0</v>
      </c>
      <c r="G132" s="41">
        <f t="shared" si="35"/>
        <v>0</v>
      </c>
      <c r="H132" s="314">
        <v>0</v>
      </c>
      <c r="I132" s="41">
        <f t="shared" si="22"/>
        <v>0</v>
      </c>
      <c r="J132" s="315">
        <v>0</v>
      </c>
      <c r="K132" s="41">
        <f t="shared" si="36"/>
        <v>0</v>
      </c>
      <c r="L132" s="11"/>
    </row>
    <row r="133" spans="1:12" x14ac:dyDescent="0.3">
      <c r="A133" s="316" t="s">
        <v>311</v>
      </c>
      <c r="B133" s="310">
        <f>B125+B126</f>
        <v>65500000</v>
      </c>
      <c r="C133" s="310">
        <f>C125+C126</f>
        <v>72830349.450000003</v>
      </c>
      <c r="D133" s="310">
        <f>D125+D126</f>
        <v>13234726</v>
      </c>
      <c r="E133" s="310">
        <f>E125+E126</f>
        <v>54240157.100000009</v>
      </c>
      <c r="F133" s="47">
        <f t="shared" si="30"/>
        <v>18590192.349999994</v>
      </c>
      <c r="G133" s="310">
        <f>G125+G126</f>
        <v>10748836.120000001</v>
      </c>
      <c r="H133" s="310">
        <f>H125+H126</f>
        <v>42741918.220000006</v>
      </c>
      <c r="I133" s="47">
        <f t="shared" si="22"/>
        <v>30088431.229999997</v>
      </c>
      <c r="J133" s="317">
        <f>J125+J126</f>
        <v>42249219.370000005</v>
      </c>
      <c r="K133" s="310">
        <f>K125+K126</f>
        <v>11498238.879999999</v>
      </c>
      <c r="L133" s="11"/>
    </row>
    <row r="134" spans="1:12" x14ac:dyDescent="0.3">
      <c r="A134" s="316" t="s">
        <v>312</v>
      </c>
      <c r="B134" s="318" t="s">
        <v>272</v>
      </c>
      <c r="C134" s="318" t="s">
        <v>272</v>
      </c>
      <c r="D134" s="318" t="s">
        <v>272</v>
      </c>
      <c r="E134" s="318" t="s">
        <v>272</v>
      </c>
      <c r="F134" s="319"/>
      <c r="G134" s="318" t="s">
        <v>272</v>
      </c>
      <c r="H134" s="310">
        <f>F64-H133</f>
        <v>8842755.4099999964</v>
      </c>
      <c r="I134" s="319"/>
      <c r="J134" s="320" t="s">
        <v>272</v>
      </c>
      <c r="K134" s="318" t="s">
        <v>272</v>
      </c>
    </row>
    <row r="135" spans="1:12" x14ac:dyDescent="0.3">
      <c r="A135" s="316" t="s">
        <v>313</v>
      </c>
      <c r="B135" s="310">
        <f>B133</f>
        <v>65500000</v>
      </c>
      <c r="C135" s="310">
        <f t="shared" ref="C135:E135" si="37">C133</f>
        <v>72830349.450000003</v>
      </c>
      <c r="D135" s="310">
        <f t="shared" si="37"/>
        <v>13234726</v>
      </c>
      <c r="E135" s="310">
        <f t="shared" si="37"/>
        <v>54240157.100000009</v>
      </c>
      <c r="F135" s="319"/>
      <c r="G135" s="310">
        <f t="shared" ref="G135" si="38">G133</f>
        <v>10748836.120000001</v>
      </c>
      <c r="H135" s="310">
        <f>H133+H134</f>
        <v>51584673.630000003</v>
      </c>
      <c r="I135" s="319"/>
      <c r="J135" s="317">
        <f t="shared" ref="J135:K135" si="39">J133</f>
        <v>42249219.370000005</v>
      </c>
      <c r="K135" s="310">
        <f t="shared" si="39"/>
        <v>11498238.879999999</v>
      </c>
    </row>
    <row r="136" spans="1:12" s="184" customFormat="1" x14ac:dyDescent="0.3">
      <c r="A136" s="126" t="s">
        <v>314</v>
      </c>
      <c r="B136" s="46">
        <v>0</v>
      </c>
      <c r="C136" s="46">
        <v>0</v>
      </c>
      <c r="D136" s="47">
        <v>0</v>
      </c>
      <c r="E136" s="46">
        <v>0</v>
      </c>
      <c r="F136" s="46">
        <f t="shared" ref="F136" si="40">C136-E136</f>
        <v>0</v>
      </c>
      <c r="G136" s="47">
        <v>0</v>
      </c>
      <c r="H136" s="46">
        <v>0</v>
      </c>
      <c r="I136" s="46">
        <f t="shared" ref="I136" si="41">C136-H136</f>
        <v>0</v>
      </c>
      <c r="J136" s="46">
        <v>0</v>
      </c>
      <c r="K136" s="46">
        <v>0</v>
      </c>
    </row>
    <row r="137" spans="1:12" x14ac:dyDescent="0.3">
      <c r="A137" s="52" t="s">
        <v>315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266"/>
    </row>
    <row r="138" spans="1:12" s="11" customFormat="1" x14ac:dyDescent="0.3"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</row>
    <row r="139" spans="1:12" s="11" customFormat="1" x14ac:dyDescent="0.3"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</row>
    <row r="140" spans="1:12" x14ac:dyDescent="0.3">
      <c r="B140" s="252"/>
      <c r="C140" s="266"/>
      <c r="D140" s="266"/>
      <c r="E140" s="266"/>
      <c r="F140" s="266"/>
      <c r="G140" s="266"/>
      <c r="H140" s="266"/>
      <c r="I140" s="266"/>
      <c r="J140" s="266"/>
      <c r="K140" s="252"/>
    </row>
    <row r="141" spans="1:12" x14ac:dyDescent="0.3">
      <c r="B141" s="252"/>
      <c r="C141" s="266"/>
      <c r="D141" s="252"/>
      <c r="E141" s="252"/>
      <c r="F141" s="252"/>
      <c r="G141" s="252"/>
      <c r="H141" s="252"/>
      <c r="I141" s="252"/>
      <c r="J141" s="252"/>
    </row>
    <row r="143" spans="1:12" x14ac:dyDescent="0.3">
      <c r="A143" s="91" t="s">
        <v>57</v>
      </c>
      <c r="B143" s="91"/>
      <c r="C143" s="91"/>
      <c r="D143" s="92"/>
      <c r="E143" s="93"/>
      <c r="F143" s="93"/>
      <c r="G143" s="96" t="s">
        <v>58</v>
      </c>
      <c r="H143" s="96"/>
      <c r="I143" s="96"/>
      <c r="J143" s="96"/>
      <c r="K143" s="96"/>
    </row>
    <row r="144" spans="1:12" x14ac:dyDescent="0.3">
      <c r="A144" s="91" t="s">
        <v>59</v>
      </c>
      <c r="B144" s="91"/>
      <c r="C144" s="91"/>
      <c r="D144" s="92"/>
      <c r="E144" s="93"/>
      <c r="F144" s="93"/>
      <c r="G144" s="96" t="s">
        <v>60</v>
      </c>
      <c r="H144" s="96"/>
      <c r="I144" s="96"/>
      <c r="J144" s="96"/>
      <c r="K144" s="96"/>
    </row>
    <row r="145" spans="1:11" x14ac:dyDescent="0.3">
      <c r="A145" s="91" t="s">
        <v>61</v>
      </c>
      <c r="B145" s="91"/>
      <c r="C145" s="91"/>
      <c r="D145" s="92"/>
      <c r="E145" s="93"/>
      <c r="F145" s="93"/>
      <c r="G145" s="96" t="s">
        <v>61</v>
      </c>
      <c r="H145" s="96"/>
      <c r="I145" s="96"/>
      <c r="J145" s="96"/>
      <c r="K145" s="96"/>
    </row>
    <row r="146" spans="1:11" x14ac:dyDescent="0.3">
      <c r="A146" s="91" t="s">
        <v>62</v>
      </c>
      <c r="B146" s="91"/>
      <c r="C146" s="91"/>
      <c r="D146" s="92"/>
      <c r="E146" s="93"/>
      <c r="F146" s="93"/>
      <c r="G146" s="94"/>
      <c r="H146" s="94"/>
      <c r="I146" s="94"/>
    </row>
    <row r="147" spans="1:11" x14ac:dyDescent="0.3">
      <c r="A147" s="95"/>
      <c r="B147" s="95"/>
      <c r="C147" s="93"/>
      <c r="D147" s="92"/>
      <c r="E147" s="93"/>
      <c r="F147" s="93"/>
      <c r="G147" s="94"/>
      <c r="H147" s="94"/>
      <c r="I147" s="94"/>
    </row>
    <row r="148" spans="1:11" x14ac:dyDescent="0.3">
      <c r="A148" s="95"/>
      <c r="B148" s="95"/>
      <c r="C148" s="93"/>
      <c r="D148" s="92"/>
      <c r="E148" s="93"/>
      <c r="F148" s="93"/>
      <c r="G148" s="94"/>
      <c r="H148" s="94"/>
      <c r="I148" s="94"/>
    </row>
    <row r="149" spans="1:11" x14ac:dyDescent="0.3">
      <c r="A149" s="95"/>
      <c r="B149" s="95"/>
      <c r="C149" s="93"/>
      <c r="D149" s="92"/>
      <c r="E149" s="93"/>
      <c r="F149" s="93"/>
      <c r="G149" s="94"/>
      <c r="H149" s="94"/>
      <c r="I149" s="94"/>
    </row>
    <row r="150" spans="1:11" x14ac:dyDescent="0.3">
      <c r="A150" s="95"/>
      <c r="B150" s="95"/>
      <c r="C150" s="93"/>
      <c r="D150" s="92"/>
      <c r="E150" s="93"/>
      <c r="F150" s="93"/>
      <c r="G150" s="94"/>
      <c r="H150" s="94"/>
      <c r="I150" s="94"/>
      <c r="K150" s="11"/>
    </row>
    <row r="151" spans="1:11" x14ac:dyDescent="0.3">
      <c r="A151" s="91" t="s">
        <v>63</v>
      </c>
      <c r="B151" s="91"/>
      <c r="C151" s="91"/>
      <c r="D151" s="92"/>
      <c r="E151" s="93"/>
      <c r="F151" s="93"/>
      <c r="G151" s="96" t="s">
        <v>64</v>
      </c>
      <c r="H151" s="96"/>
      <c r="I151" s="96"/>
      <c r="J151" s="96"/>
      <c r="K151" s="96"/>
    </row>
    <row r="152" spans="1:11" x14ac:dyDescent="0.3">
      <c r="A152" s="91" t="s">
        <v>65</v>
      </c>
      <c r="B152" s="91"/>
      <c r="C152" s="91"/>
      <c r="D152" s="92"/>
      <c r="E152" s="93"/>
      <c r="F152" s="93"/>
      <c r="G152" s="96" t="s">
        <v>66</v>
      </c>
      <c r="H152" s="96"/>
      <c r="I152" s="96"/>
      <c r="J152" s="96"/>
      <c r="K152" s="96"/>
    </row>
  </sheetData>
  <mergeCells count="44">
    <mergeCell ref="A152:C152"/>
    <mergeCell ref="G152:K152"/>
    <mergeCell ref="G147:I147"/>
    <mergeCell ref="G148:I148"/>
    <mergeCell ref="G149:I149"/>
    <mergeCell ref="G150:I150"/>
    <mergeCell ref="A151:C151"/>
    <mergeCell ref="G151:K151"/>
    <mergeCell ref="A144:C144"/>
    <mergeCell ref="G144:K144"/>
    <mergeCell ref="A145:C145"/>
    <mergeCell ref="G145:K145"/>
    <mergeCell ref="A146:C146"/>
    <mergeCell ref="G146:I146"/>
    <mergeCell ref="A105:K105"/>
    <mergeCell ref="B108:K108"/>
    <mergeCell ref="D109:E109"/>
    <mergeCell ref="G109:H109"/>
    <mergeCell ref="A143:C143"/>
    <mergeCell ref="G143:K143"/>
    <mergeCell ref="G81:I81"/>
    <mergeCell ref="A98:K98"/>
    <mergeCell ref="A99:K99"/>
    <mergeCell ref="A102:K102"/>
    <mergeCell ref="A103:K103"/>
    <mergeCell ref="A104:K104"/>
    <mergeCell ref="G75:I75"/>
    <mergeCell ref="G76:I76"/>
    <mergeCell ref="G77:I77"/>
    <mergeCell ref="G78:I78"/>
    <mergeCell ref="G79:I79"/>
    <mergeCell ref="G80:I80"/>
    <mergeCell ref="A15:A18"/>
    <mergeCell ref="B15:H15"/>
    <mergeCell ref="D16:G16"/>
    <mergeCell ref="F72:J72"/>
    <mergeCell ref="F73:J73"/>
    <mergeCell ref="F74:J74"/>
    <mergeCell ref="A2:I2"/>
    <mergeCell ref="A3:I3"/>
    <mergeCell ref="A6:I6"/>
    <mergeCell ref="A7:I7"/>
    <mergeCell ref="A8:I8"/>
    <mergeCell ref="B9:F9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6A98-FB3D-43A5-84A8-89251A466252}">
  <dimension ref="A1:N102"/>
  <sheetViews>
    <sheetView workbookViewId="0">
      <selection sqref="A1:XFD1048576"/>
    </sheetView>
  </sheetViews>
  <sheetFormatPr defaultRowHeight="14.4" x14ac:dyDescent="0.3"/>
  <cols>
    <col min="1" max="1" width="36.6640625" customWidth="1"/>
    <col min="2" max="2" width="13.6640625" customWidth="1"/>
    <col min="3" max="3" width="14.33203125" customWidth="1"/>
    <col min="4" max="4" width="14.33203125" bestFit="1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bestFit="1" customWidth="1"/>
    <col min="11" max="11" width="13.6640625" customWidth="1"/>
    <col min="12" max="12" width="17.6640625" customWidth="1"/>
    <col min="14" max="14" width="12.6640625" bestFit="1" customWidth="1"/>
  </cols>
  <sheetData>
    <row r="1" spans="1:13" ht="15.75" customHeight="1" x14ac:dyDescent="0.3"/>
    <row r="2" spans="1:13" ht="15.75" customHeight="1" x14ac:dyDescent="0.3"/>
    <row r="3" spans="1:13" ht="15.75" customHeight="1" x14ac:dyDescent="0.35">
      <c r="A3" s="322" t="s">
        <v>0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</row>
    <row r="4" spans="1:13" ht="15.75" customHeight="1" x14ac:dyDescent="0.35">
      <c r="A4" s="322" t="s">
        <v>1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</row>
    <row r="5" spans="1:13" ht="15.75" customHeight="1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3"/>
      <c r="L5" s="3"/>
      <c r="M5" s="3"/>
    </row>
    <row r="6" spans="1:13" ht="15.75" customHeight="1" x14ac:dyDescent="0.3">
      <c r="A6" s="61"/>
      <c r="B6" s="61"/>
      <c r="C6" s="61"/>
      <c r="D6" s="61"/>
      <c r="E6" s="61"/>
      <c r="F6" s="61"/>
      <c r="G6" s="61"/>
      <c r="H6" s="61"/>
      <c r="I6" s="61"/>
      <c r="J6" s="61"/>
      <c r="K6" s="3"/>
      <c r="L6" s="3"/>
      <c r="M6" s="3"/>
    </row>
    <row r="7" spans="1:13" ht="15.75" customHeight="1" x14ac:dyDescent="0.3">
      <c r="A7" s="62" t="s">
        <v>97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5.75" customHeight="1" x14ac:dyDescent="0.3">
      <c r="A8" s="63" t="s">
        <v>316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3" s="10" customFormat="1" ht="15.6" x14ac:dyDescent="0.3">
      <c r="A9" s="62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s="10" customFormat="1" ht="15.6" x14ac:dyDescent="0.3">
      <c r="A10" s="64"/>
      <c r="B10" s="64"/>
      <c r="C10" s="64"/>
      <c r="D10" s="64"/>
      <c r="E10" s="64"/>
      <c r="F10" s="64"/>
      <c r="G10" s="64"/>
      <c r="H10" s="64"/>
      <c r="I10" s="323"/>
    </row>
    <row r="11" spans="1:13" s="10" customFormat="1" ht="15.6" x14ac:dyDescent="0.3">
      <c r="A11" s="65" t="s">
        <v>317</v>
      </c>
      <c r="B11" s="64"/>
      <c r="C11" s="64"/>
      <c r="D11" s="64"/>
      <c r="E11" s="64"/>
      <c r="F11" s="64"/>
      <c r="G11" s="64"/>
      <c r="K11" s="99"/>
    </row>
    <row r="12" spans="1:13" s="10" customFormat="1" ht="15.6" x14ac:dyDescent="0.3">
      <c r="A12" s="324"/>
      <c r="B12" s="325" t="s">
        <v>318</v>
      </c>
      <c r="C12" s="326"/>
      <c r="D12" s="326"/>
      <c r="E12" s="326"/>
      <c r="F12" s="326"/>
      <c r="G12" s="326"/>
      <c r="H12" s="326"/>
      <c r="I12" s="326"/>
      <c r="J12" s="326"/>
      <c r="K12" s="326"/>
      <c r="L12" s="327"/>
    </row>
    <row r="13" spans="1:13" s="10" customFormat="1" ht="15.6" x14ac:dyDescent="0.3">
      <c r="A13" s="39"/>
      <c r="B13" s="328"/>
      <c r="C13" s="329"/>
      <c r="D13" s="330"/>
      <c r="E13" s="331"/>
      <c r="F13" s="331"/>
      <c r="G13" s="331"/>
      <c r="H13" s="330"/>
      <c r="I13" s="331"/>
      <c r="J13" s="331"/>
      <c r="K13" s="332"/>
      <c r="L13" s="24" t="s">
        <v>283</v>
      </c>
    </row>
    <row r="14" spans="1:13" s="252" customFormat="1" ht="13.2" x14ac:dyDescent="0.25">
      <c r="A14" s="23" t="s">
        <v>319</v>
      </c>
      <c r="B14" s="333" t="s">
        <v>143</v>
      </c>
      <c r="C14" s="334" t="s">
        <v>143</v>
      </c>
      <c r="D14" s="335" t="s">
        <v>281</v>
      </c>
      <c r="E14" s="336"/>
      <c r="F14" s="336"/>
      <c r="G14" s="336"/>
      <c r="H14" s="335" t="s">
        <v>282</v>
      </c>
      <c r="I14" s="336"/>
      <c r="J14" s="336"/>
      <c r="K14" s="337"/>
      <c r="L14" s="23" t="s">
        <v>142</v>
      </c>
    </row>
    <row r="15" spans="1:13" s="252" customFormat="1" ht="13.2" x14ac:dyDescent="0.25">
      <c r="A15" s="23"/>
      <c r="B15" s="333" t="s">
        <v>226</v>
      </c>
      <c r="C15" s="23" t="s">
        <v>149</v>
      </c>
      <c r="D15" s="22" t="s">
        <v>227</v>
      </c>
      <c r="E15" s="23" t="s">
        <v>197</v>
      </c>
      <c r="F15" s="338" t="s">
        <v>228</v>
      </c>
      <c r="G15" s="338" t="s">
        <v>185</v>
      </c>
      <c r="H15" s="22" t="s">
        <v>227</v>
      </c>
      <c r="I15" s="23" t="s">
        <v>197</v>
      </c>
      <c r="J15" s="338" t="s">
        <v>228</v>
      </c>
      <c r="K15" s="338" t="s">
        <v>209</v>
      </c>
      <c r="L15" s="23" t="s">
        <v>287</v>
      </c>
    </row>
    <row r="16" spans="1:13" s="252" customFormat="1" ht="13.2" x14ac:dyDescent="0.25">
      <c r="A16" s="30"/>
      <c r="B16" s="339"/>
      <c r="C16" s="30" t="s">
        <v>189</v>
      </c>
      <c r="D16" s="340"/>
      <c r="E16" s="30" t="s">
        <v>153</v>
      </c>
      <c r="F16" s="27" t="s">
        <v>320</v>
      </c>
      <c r="G16" s="27" t="s">
        <v>321</v>
      </c>
      <c r="H16" s="340"/>
      <c r="I16" s="30" t="s">
        <v>153</v>
      </c>
      <c r="J16" s="27" t="s">
        <v>322</v>
      </c>
      <c r="K16" s="27" t="s">
        <v>323</v>
      </c>
      <c r="L16" s="30" t="s">
        <v>290</v>
      </c>
    </row>
    <row r="17" spans="1:12" s="25" customFormat="1" ht="13.2" x14ac:dyDescent="0.25">
      <c r="A17" s="341" t="s">
        <v>324</v>
      </c>
      <c r="B17" s="265">
        <f>B18+B20+B24+B27+B33+B37+B46+B48+B57+B60+B63+B65+B69+B73+B75+B77+B79+B81+B84</f>
        <v>58069500</v>
      </c>
      <c r="C17" s="265">
        <f>C18+C20+C24+C27+C33+C37+C46+C48+C57+C60+C63+C65+C69+C73+C75+C77+C79+C81+C84</f>
        <v>65440349.450000003</v>
      </c>
      <c r="D17" s="265">
        <f>D18+D20+D24+D27+D33+D37+D46+D48+D57+D60+D63+D65+D69+D73+D75+D77+D79+D81+D84</f>
        <v>10798455.34</v>
      </c>
      <c r="E17" s="265">
        <f>E18+E20+E24+E27+E33+E37+E46+E48+E57+E60+E63+E65+E69+E73+E75+E77+E79+E81+E84</f>
        <v>50628050.079999998</v>
      </c>
      <c r="F17" s="342">
        <f>E17/$E$86*100</f>
        <v>93.340529944740879</v>
      </c>
      <c r="G17" s="342">
        <f>C17-E17</f>
        <v>14812299.370000005</v>
      </c>
      <c r="H17" s="265">
        <f>H18+H20+H24+H27+H33+H37+H46+H48+H57+H60+H63+H65+H69+H73+H75+H77+H79+H81+H84</f>
        <v>8312565.46</v>
      </c>
      <c r="I17" s="265">
        <f>I18+I20+I24+I27+I33+I37+I46+I48+I57+I60+I63+I65+I69+I73+I75+I77+I79+I81+I84</f>
        <v>39129811.200000003</v>
      </c>
      <c r="J17" s="342">
        <f>I17/$I$86*100</f>
        <v>91.549029219025996</v>
      </c>
      <c r="K17" s="342">
        <f>C17-I17</f>
        <v>26310538.25</v>
      </c>
      <c r="L17" s="342">
        <f>L18+L20+L24+L27+L33+L37+L46+L48+L57+L60+L63+L65+L69+L73+L75+L77+L79+L81+L84</f>
        <v>11498238.879999995</v>
      </c>
    </row>
    <row r="18" spans="1:12" s="25" customFormat="1" ht="13.2" x14ac:dyDescent="0.25">
      <c r="A18" s="341" t="s">
        <v>325</v>
      </c>
      <c r="B18" s="265">
        <f>B19</f>
        <v>0</v>
      </c>
      <c r="C18" s="265">
        <f>C19</f>
        <v>0</v>
      </c>
      <c r="D18" s="265">
        <f>D19</f>
        <v>0</v>
      </c>
      <c r="E18" s="272">
        <f t="shared" ref="E18:I18" si="0">E19</f>
        <v>0</v>
      </c>
      <c r="F18" s="265">
        <f>E18/$E$86*100</f>
        <v>0</v>
      </c>
      <c r="G18" s="265">
        <f>C18-E18</f>
        <v>0</v>
      </c>
      <c r="H18" s="265">
        <f>H19</f>
        <v>0</v>
      </c>
      <c r="I18" s="272">
        <f t="shared" si="0"/>
        <v>0</v>
      </c>
      <c r="J18" s="265">
        <f>I18/$I$86*100</f>
        <v>0</v>
      </c>
      <c r="K18" s="265">
        <f>C18-I18</f>
        <v>0</v>
      </c>
      <c r="L18" s="265">
        <f t="shared" ref="L18" si="1">L19</f>
        <v>0</v>
      </c>
    </row>
    <row r="19" spans="1:12" s="25" customFormat="1" ht="13.2" x14ac:dyDescent="0.25">
      <c r="A19" s="341" t="s">
        <v>326</v>
      </c>
      <c r="B19" s="263">
        <v>0</v>
      </c>
      <c r="C19" s="263">
        <v>0</v>
      </c>
      <c r="D19" s="263">
        <f>E19</f>
        <v>0</v>
      </c>
      <c r="E19" s="271">
        <v>0</v>
      </c>
      <c r="F19" s="263">
        <f>E19/$E$86*100</f>
        <v>0</v>
      </c>
      <c r="G19" s="263">
        <f t="shared" ref="G19:G86" si="2">C19-E19</f>
        <v>0</v>
      </c>
      <c r="H19" s="263">
        <f>I19</f>
        <v>0</v>
      </c>
      <c r="I19" s="271">
        <v>0</v>
      </c>
      <c r="J19" s="263">
        <f>I19/$I$86*100</f>
        <v>0</v>
      </c>
      <c r="K19" s="263">
        <f>C19-I19</f>
        <v>0</v>
      </c>
      <c r="L19" s="263">
        <v>0</v>
      </c>
    </row>
    <row r="20" spans="1:12" s="25" customFormat="1" ht="13.2" x14ac:dyDescent="0.25">
      <c r="A20" s="341" t="s">
        <v>327</v>
      </c>
      <c r="B20" s="265">
        <f>B21+B22+B23</f>
        <v>0</v>
      </c>
      <c r="C20" s="265">
        <f>C21+C22+C23</f>
        <v>0</v>
      </c>
      <c r="D20" s="265">
        <f t="shared" ref="D20:L20" si="3">D21+D22+D23</f>
        <v>0</v>
      </c>
      <c r="E20" s="265">
        <f t="shared" si="3"/>
        <v>0</v>
      </c>
      <c r="F20" s="265">
        <f t="shared" si="3"/>
        <v>0</v>
      </c>
      <c r="G20" s="265">
        <f t="shared" si="3"/>
        <v>0</v>
      </c>
      <c r="H20" s="265">
        <f t="shared" si="3"/>
        <v>0</v>
      </c>
      <c r="I20" s="265">
        <f t="shared" si="3"/>
        <v>0</v>
      </c>
      <c r="J20" s="265">
        <f t="shared" si="3"/>
        <v>0</v>
      </c>
      <c r="K20" s="265">
        <f t="shared" si="3"/>
        <v>0</v>
      </c>
      <c r="L20" s="265">
        <f t="shared" si="3"/>
        <v>0</v>
      </c>
    </row>
    <row r="21" spans="1:12" s="25" customFormat="1" ht="13.2" x14ac:dyDescent="0.25">
      <c r="A21" s="341" t="s">
        <v>328</v>
      </c>
      <c r="B21" s="263">
        <v>0</v>
      </c>
      <c r="C21" s="263">
        <v>0</v>
      </c>
      <c r="D21" s="263">
        <f t="shared" ref="D21:D83" si="4">E21</f>
        <v>0</v>
      </c>
      <c r="E21" s="271">
        <v>0</v>
      </c>
      <c r="F21" s="263">
        <f>E21/$E$86*100</f>
        <v>0</v>
      </c>
      <c r="G21" s="263">
        <f t="shared" si="2"/>
        <v>0</v>
      </c>
      <c r="H21" s="263">
        <f t="shared" ref="H21:H83" si="5">I21</f>
        <v>0</v>
      </c>
      <c r="I21" s="271">
        <v>0</v>
      </c>
      <c r="J21" s="263">
        <f>I21/$I$86*100</f>
        <v>0</v>
      </c>
      <c r="K21" s="263">
        <f t="shared" ref="K21:K84" si="6">C21-I21</f>
        <v>0</v>
      </c>
      <c r="L21" s="263">
        <v>0</v>
      </c>
    </row>
    <row r="22" spans="1:12" s="25" customFormat="1" ht="13.2" x14ac:dyDescent="0.25">
      <c r="A22" s="341" t="s">
        <v>329</v>
      </c>
      <c r="B22" s="263">
        <v>0</v>
      </c>
      <c r="C22" s="263">
        <v>0</v>
      </c>
      <c r="D22" s="263">
        <f t="shared" si="4"/>
        <v>0</v>
      </c>
      <c r="E22" s="271">
        <v>0</v>
      </c>
      <c r="F22" s="263">
        <f>E22/$E$86*100</f>
        <v>0</v>
      </c>
      <c r="G22" s="263">
        <f t="shared" si="2"/>
        <v>0</v>
      </c>
      <c r="H22" s="263">
        <f t="shared" si="5"/>
        <v>0</v>
      </c>
      <c r="I22" s="271">
        <v>0</v>
      </c>
      <c r="J22" s="263">
        <f>I22/$I$86*100</f>
        <v>0</v>
      </c>
      <c r="K22" s="263">
        <f t="shared" si="6"/>
        <v>0</v>
      </c>
      <c r="L22" s="263">
        <v>0</v>
      </c>
    </row>
    <row r="23" spans="1:12" s="25" customFormat="1" ht="13.2" x14ac:dyDescent="0.25">
      <c r="A23" s="341" t="s">
        <v>330</v>
      </c>
      <c r="B23" s="263">
        <v>0</v>
      </c>
      <c r="C23" s="263">
        <v>0</v>
      </c>
      <c r="D23" s="263">
        <f t="shared" si="4"/>
        <v>0</v>
      </c>
      <c r="E23" s="271">
        <v>0</v>
      </c>
      <c r="F23" s="263">
        <f>E23/$E$86*100</f>
        <v>0</v>
      </c>
      <c r="G23" s="263">
        <f t="shared" si="2"/>
        <v>0</v>
      </c>
      <c r="H23" s="263">
        <f t="shared" si="5"/>
        <v>0</v>
      </c>
      <c r="I23" s="271">
        <v>0</v>
      </c>
      <c r="J23" s="263">
        <f>I23/$I$86*100</f>
        <v>0</v>
      </c>
      <c r="K23" s="263">
        <f t="shared" si="6"/>
        <v>0</v>
      </c>
      <c r="L23" s="263">
        <v>0</v>
      </c>
    </row>
    <row r="24" spans="1:12" s="25" customFormat="1" ht="13.2" x14ac:dyDescent="0.25">
      <c r="A24" s="341" t="s">
        <v>331</v>
      </c>
      <c r="B24" s="265">
        <f>B25+B26</f>
        <v>0</v>
      </c>
      <c r="C24" s="265">
        <f>C25+C26</f>
        <v>0</v>
      </c>
      <c r="D24" s="265">
        <f t="shared" ref="D24:L24" si="7">D25+D26</f>
        <v>0</v>
      </c>
      <c r="E24" s="265">
        <f t="shared" si="7"/>
        <v>0</v>
      </c>
      <c r="F24" s="265">
        <f t="shared" si="7"/>
        <v>0</v>
      </c>
      <c r="G24" s="265">
        <f t="shared" si="7"/>
        <v>0</v>
      </c>
      <c r="H24" s="265">
        <f t="shared" si="7"/>
        <v>0</v>
      </c>
      <c r="I24" s="265">
        <f t="shared" si="7"/>
        <v>0</v>
      </c>
      <c r="J24" s="265">
        <f t="shared" si="7"/>
        <v>0</v>
      </c>
      <c r="K24" s="265">
        <f t="shared" si="7"/>
        <v>0</v>
      </c>
      <c r="L24" s="265">
        <f t="shared" si="7"/>
        <v>0</v>
      </c>
    </row>
    <row r="25" spans="1:12" s="25" customFormat="1" ht="13.2" x14ac:dyDescent="0.25">
      <c r="A25" s="341" t="s">
        <v>332</v>
      </c>
      <c r="B25" s="263">
        <v>0</v>
      </c>
      <c r="C25" s="263">
        <v>0</v>
      </c>
      <c r="D25" s="263">
        <f t="shared" si="4"/>
        <v>0</v>
      </c>
      <c r="E25" s="271">
        <v>0</v>
      </c>
      <c r="F25" s="263">
        <f t="shared" ref="F25:F36" si="8">E25/$E$86*100</f>
        <v>0</v>
      </c>
      <c r="G25" s="263">
        <f t="shared" si="2"/>
        <v>0</v>
      </c>
      <c r="H25" s="263">
        <f t="shared" si="5"/>
        <v>0</v>
      </c>
      <c r="I25" s="271">
        <v>0</v>
      </c>
      <c r="J25" s="263">
        <f t="shared" ref="J25:J36" si="9">I25/$I$86*100</f>
        <v>0</v>
      </c>
      <c r="K25" s="263">
        <f t="shared" si="6"/>
        <v>0</v>
      </c>
      <c r="L25" s="263">
        <v>0</v>
      </c>
    </row>
    <row r="26" spans="1:12" s="25" customFormat="1" ht="13.2" x14ac:dyDescent="0.25">
      <c r="A26" s="341" t="s">
        <v>333</v>
      </c>
      <c r="B26" s="263">
        <v>0</v>
      </c>
      <c r="C26" s="263">
        <v>0</v>
      </c>
      <c r="D26" s="263">
        <f t="shared" si="4"/>
        <v>0</v>
      </c>
      <c r="E26" s="271">
        <v>0</v>
      </c>
      <c r="F26" s="263">
        <f t="shared" si="8"/>
        <v>0</v>
      </c>
      <c r="G26" s="263">
        <f t="shared" si="2"/>
        <v>0</v>
      </c>
      <c r="H26" s="263">
        <f t="shared" si="5"/>
        <v>0</v>
      </c>
      <c r="I26" s="271">
        <v>0</v>
      </c>
      <c r="J26" s="263">
        <f t="shared" si="9"/>
        <v>0</v>
      </c>
      <c r="K26" s="263">
        <f t="shared" si="6"/>
        <v>0</v>
      </c>
      <c r="L26" s="263">
        <v>0</v>
      </c>
    </row>
    <row r="27" spans="1:12" x14ac:dyDescent="0.3">
      <c r="A27" s="341" t="s">
        <v>334</v>
      </c>
      <c r="B27" s="265">
        <f>B28+B29+B30+B31+B32</f>
        <v>0</v>
      </c>
      <c r="C27" s="265">
        <f>C28+C29+C30+C31+C32</f>
        <v>0</v>
      </c>
      <c r="D27" s="265">
        <f>D28+D29+D30+D31+D32</f>
        <v>0</v>
      </c>
      <c r="E27" s="272">
        <f>E28+E29+E30+E31+E32</f>
        <v>0</v>
      </c>
      <c r="F27" s="265">
        <f t="shared" si="8"/>
        <v>0</v>
      </c>
      <c r="G27" s="265">
        <f t="shared" si="2"/>
        <v>0</v>
      </c>
      <c r="H27" s="265">
        <f>H28+H29+H30+H31+H32</f>
        <v>0</v>
      </c>
      <c r="I27" s="272">
        <f>I28+I29+I30+I31+I32</f>
        <v>0</v>
      </c>
      <c r="J27" s="265">
        <f t="shared" si="9"/>
        <v>0</v>
      </c>
      <c r="K27" s="265">
        <f t="shared" si="6"/>
        <v>0</v>
      </c>
      <c r="L27" s="265">
        <f>L28+L29+L30+L31+L32</f>
        <v>0</v>
      </c>
    </row>
    <row r="28" spans="1:12" x14ac:dyDescent="0.3">
      <c r="A28" s="341" t="s">
        <v>335</v>
      </c>
      <c r="B28" s="263">
        <v>0</v>
      </c>
      <c r="C28" s="263">
        <v>0</v>
      </c>
      <c r="D28" s="263">
        <f t="shared" si="4"/>
        <v>0</v>
      </c>
      <c r="E28" s="271">
        <v>0</v>
      </c>
      <c r="F28" s="263">
        <f t="shared" si="8"/>
        <v>0</v>
      </c>
      <c r="G28" s="263">
        <f>C28-E28</f>
        <v>0</v>
      </c>
      <c r="H28" s="263">
        <f t="shared" si="5"/>
        <v>0</v>
      </c>
      <c r="I28" s="271">
        <v>0</v>
      </c>
      <c r="J28" s="263">
        <f t="shared" si="9"/>
        <v>0</v>
      </c>
      <c r="K28" s="263">
        <f>C28-I28</f>
        <v>0</v>
      </c>
      <c r="L28" s="263">
        <v>0</v>
      </c>
    </row>
    <row r="29" spans="1:12" x14ac:dyDescent="0.3">
      <c r="A29" s="341" t="s">
        <v>336</v>
      </c>
      <c r="B29" s="263">
        <v>0</v>
      </c>
      <c r="C29" s="263">
        <v>0</v>
      </c>
      <c r="D29" s="263">
        <f t="shared" si="4"/>
        <v>0</v>
      </c>
      <c r="E29" s="271">
        <v>0</v>
      </c>
      <c r="F29" s="263">
        <f t="shared" si="8"/>
        <v>0</v>
      </c>
      <c r="G29" s="263">
        <f>C29-E29</f>
        <v>0</v>
      </c>
      <c r="H29" s="263">
        <f t="shared" si="5"/>
        <v>0</v>
      </c>
      <c r="I29" s="271">
        <v>0</v>
      </c>
      <c r="J29" s="263">
        <f t="shared" si="9"/>
        <v>0</v>
      </c>
      <c r="K29" s="263">
        <f>C29-I29</f>
        <v>0</v>
      </c>
      <c r="L29" s="263">
        <v>0</v>
      </c>
    </row>
    <row r="30" spans="1:12" x14ac:dyDescent="0.3">
      <c r="A30" s="341" t="s">
        <v>337</v>
      </c>
      <c r="B30" s="263">
        <v>0</v>
      </c>
      <c r="C30" s="263">
        <v>0</v>
      </c>
      <c r="D30" s="263">
        <f t="shared" si="4"/>
        <v>0</v>
      </c>
      <c r="E30" s="271">
        <v>0</v>
      </c>
      <c r="F30" s="263">
        <f t="shared" si="8"/>
        <v>0</v>
      </c>
      <c r="G30" s="263">
        <f>C30-E30</f>
        <v>0</v>
      </c>
      <c r="H30" s="263">
        <f t="shared" si="5"/>
        <v>0</v>
      </c>
      <c r="I30" s="271">
        <v>0</v>
      </c>
      <c r="J30" s="263">
        <f t="shared" si="9"/>
        <v>0</v>
      </c>
      <c r="K30" s="263">
        <f>C30-I30</f>
        <v>0</v>
      </c>
      <c r="L30" s="263">
        <v>0</v>
      </c>
    </row>
    <row r="31" spans="1:12" x14ac:dyDescent="0.3">
      <c r="A31" s="341" t="s">
        <v>338</v>
      </c>
      <c r="B31" s="263">
        <v>0</v>
      </c>
      <c r="C31" s="263">
        <v>0</v>
      </c>
      <c r="D31" s="263">
        <f t="shared" si="4"/>
        <v>0</v>
      </c>
      <c r="E31" s="271">
        <v>0</v>
      </c>
      <c r="F31" s="263">
        <f t="shared" si="8"/>
        <v>0</v>
      </c>
      <c r="G31" s="263">
        <f>C31-E31</f>
        <v>0</v>
      </c>
      <c r="H31" s="263">
        <f t="shared" si="5"/>
        <v>0</v>
      </c>
      <c r="I31" s="271">
        <v>0</v>
      </c>
      <c r="J31" s="263">
        <f t="shared" si="9"/>
        <v>0</v>
      </c>
      <c r="K31" s="263">
        <f>C31-I31</f>
        <v>0</v>
      </c>
      <c r="L31" s="263">
        <v>0</v>
      </c>
    </row>
    <row r="32" spans="1:12" x14ac:dyDescent="0.3">
      <c r="A32" s="341" t="s">
        <v>339</v>
      </c>
      <c r="B32" s="263">
        <v>0</v>
      </c>
      <c r="C32" s="263">
        <v>0</v>
      </c>
      <c r="D32" s="263">
        <f t="shared" si="4"/>
        <v>0</v>
      </c>
      <c r="E32" s="271">
        <v>0</v>
      </c>
      <c r="F32" s="263">
        <f t="shared" si="8"/>
        <v>0</v>
      </c>
      <c r="G32" s="263">
        <f t="shared" si="2"/>
        <v>0</v>
      </c>
      <c r="H32" s="263">
        <f t="shared" si="5"/>
        <v>0</v>
      </c>
      <c r="I32" s="271">
        <v>0</v>
      </c>
      <c r="J32" s="263">
        <f t="shared" si="9"/>
        <v>0</v>
      </c>
      <c r="K32" s="263">
        <f>C32-I32</f>
        <v>0</v>
      </c>
      <c r="L32" s="263">
        <v>0</v>
      </c>
    </row>
    <row r="33" spans="1:12" x14ac:dyDescent="0.3">
      <c r="A33" s="341" t="s">
        <v>340</v>
      </c>
      <c r="B33" s="265">
        <f>B34+B36+B35</f>
        <v>0</v>
      </c>
      <c r="C33" s="265">
        <f>C34+C36+C35</f>
        <v>0</v>
      </c>
      <c r="D33" s="265">
        <f>D34+D36+D35</f>
        <v>0</v>
      </c>
      <c r="E33" s="272">
        <f>E34+E36+E35</f>
        <v>0</v>
      </c>
      <c r="F33" s="265">
        <f t="shared" si="8"/>
        <v>0</v>
      </c>
      <c r="G33" s="265">
        <f t="shared" si="2"/>
        <v>0</v>
      </c>
      <c r="H33" s="265">
        <f>H34+H36+H35</f>
        <v>0</v>
      </c>
      <c r="I33" s="272">
        <f>I34+I36+I35</f>
        <v>0</v>
      </c>
      <c r="J33" s="265">
        <f t="shared" si="9"/>
        <v>0</v>
      </c>
      <c r="K33" s="265">
        <f t="shared" si="6"/>
        <v>0</v>
      </c>
      <c r="L33" s="265">
        <f>L34+L36+L35</f>
        <v>0</v>
      </c>
    </row>
    <row r="34" spans="1:12" s="85" customFormat="1" ht="13.2" x14ac:dyDescent="0.25">
      <c r="A34" s="343" t="s">
        <v>341</v>
      </c>
      <c r="B34" s="156">
        <v>0</v>
      </c>
      <c r="C34" s="156">
        <v>0</v>
      </c>
      <c r="D34" s="263">
        <f t="shared" si="4"/>
        <v>0</v>
      </c>
      <c r="E34" s="344">
        <v>0</v>
      </c>
      <c r="F34" s="156">
        <f t="shared" si="8"/>
        <v>0</v>
      </c>
      <c r="G34" s="156">
        <f t="shared" si="2"/>
        <v>0</v>
      </c>
      <c r="H34" s="263">
        <f t="shared" si="5"/>
        <v>0</v>
      </c>
      <c r="I34" s="344">
        <v>0</v>
      </c>
      <c r="J34" s="156">
        <f t="shared" si="9"/>
        <v>0</v>
      </c>
      <c r="K34" s="156">
        <f t="shared" si="6"/>
        <v>0</v>
      </c>
      <c r="L34" s="156">
        <v>0</v>
      </c>
    </row>
    <row r="35" spans="1:12" s="85" customFormat="1" ht="13.2" x14ac:dyDescent="0.25">
      <c r="A35" s="343" t="s">
        <v>342</v>
      </c>
      <c r="B35" s="156">
        <v>0</v>
      </c>
      <c r="C35" s="156">
        <v>0</v>
      </c>
      <c r="D35" s="263">
        <f t="shared" si="4"/>
        <v>0</v>
      </c>
      <c r="E35" s="344">
        <v>0</v>
      </c>
      <c r="F35" s="156">
        <f t="shared" si="8"/>
        <v>0</v>
      </c>
      <c r="G35" s="156">
        <f>C35-E35</f>
        <v>0</v>
      </c>
      <c r="H35" s="263">
        <f t="shared" si="5"/>
        <v>0</v>
      </c>
      <c r="I35" s="344">
        <v>0</v>
      </c>
      <c r="J35" s="156">
        <f t="shared" si="9"/>
        <v>0</v>
      </c>
      <c r="K35" s="156">
        <f>C35-I35</f>
        <v>0</v>
      </c>
      <c r="L35" s="156">
        <v>0</v>
      </c>
    </row>
    <row r="36" spans="1:12" s="85" customFormat="1" ht="13.2" x14ac:dyDescent="0.25">
      <c r="A36" s="343" t="s">
        <v>328</v>
      </c>
      <c r="B36" s="156">
        <v>0</v>
      </c>
      <c r="C36" s="156">
        <v>0</v>
      </c>
      <c r="D36" s="263">
        <f t="shared" si="4"/>
        <v>0</v>
      </c>
      <c r="E36" s="344">
        <v>0</v>
      </c>
      <c r="F36" s="156">
        <f t="shared" si="8"/>
        <v>0</v>
      </c>
      <c r="G36" s="156">
        <f t="shared" si="2"/>
        <v>0</v>
      </c>
      <c r="H36" s="263">
        <f t="shared" si="5"/>
        <v>0</v>
      </c>
      <c r="I36" s="344">
        <v>0</v>
      </c>
      <c r="J36" s="156">
        <f t="shared" si="9"/>
        <v>0</v>
      </c>
      <c r="K36" s="156">
        <f t="shared" si="6"/>
        <v>0</v>
      </c>
      <c r="L36" s="156">
        <v>0</v>
      </c>
    </row>
    <row r="37" spans="1:12" x14ac:dyDescent="0.3">
      <c r="A37" s="341" t="s">
        <v>343</v>
      </c>
      <c r="B37" s="265">
        <f>B44+B45+B38+B39+B40+B41+B42+B43</f>
        <v>0</v>
      </c>
      <c r="C37" s="265">
        <f>C44+C45+C38+C39+C40+C41+C42+C43</f>
        <v>0</v>
      </c>
      <c r="D37" s="265">
        <f t="shared" ref="D37:L37" si="10">D44+D45+D38+D39+D40+D41+D42+D43</f>
        <v>0</v>
      </c>
      <c r="E37" s="265">
        <f t="shared" si="10"/>
        <v>0</v>
      </c>
      <c r="F37" s="265">
        <f t="shared" si="10"/>
        <v>0</v>
      </c>
      <c r="G37" s="265">
        <f t="shared" si="10"/>
        <v>0</v>
      </c>
      <c r="H37" s="265">
        <f t="shared" si="10"/>
        <v>0</v>
      </c>
      <c r="I37" s="265">
        <f t="shared" si="10"/>
        <v>0</v>
      </c>
      <c r="J37" s="265">
        <f t="shared" si="10"/>
        <v>0</v>
      </c>
      <c r="K37" s="265">
        <f t="shared" si="10"/>
        <v>0</v>
      </c>
      <c r="L37" s="265">
        <f t="shared" si="10"/>
        <v>0</v>
      </c>
    </row>
    <row r="38" spans="1:12" x14ac:dyDescent="0.3">
      <c r="A38" s="341" t="s">
        <v>344</v>
      </c>
      <c r="B38" s="263">
        <v>0</v>
      </c>
      <c r="C38" s="263">
        <v>0</v>
      </c>
      <c r="D38" s="263">
        <f t="shared" si="4"/>
        <v>0</v>
      </c>
      <c r="E38" s="271">
        <v>0</v>
      </c>
      <c r="F38" s="263">
        <f t="shared" ref="F38:F47" si="11">E38/$E$86*100</f>
        <v>0</v>
      </c>
      <c r="G38" s="263">
        <f>C38-E38</f>
        <v>0</v>
      </c>
      <c r="H38" s="263">
        <f t="shared" si="5"/>
        <v>0</v>
      </c>
      <c r="I38" s="271">
        <v>0</v>
      </c>
      <c r="J38" s="263">
        <f t="shared" ref="J38:J47" si="12">I38/$I$86*100</f>
        <v>0</v>
      </c>
      <c r="K38" s="263">
        <f>C38-I38</f>
        <v>0</v>
      </c>
      <c r="L38" s="263">
        <v>0</v>
      </c>
    </row>
    <row r="39" spans="1:12" x14ac:dyDescent="0.3">
      <c r="A39" s="341" t="s">
        <v>345</v>
      </c>
      <c r="B39" s="263">
        <v>0</v>
      </c>
      <c r="C39" s="263">
        <v>0</v>
      </c>
      <c r="D39" s="263">
        <f t="shared" si="4"/>
        <v>0</v>
      </c>
      <c r="E39" s="271">
        <v>0</v>
      </c>
      <c r="F39" s="263">
        <f t="shared" si="11"/>
        <v>0</v>
      </c>
      <c r="G39" s="263">
        <f t="shared" si="2"/>
        <v>0</v>
      </c>
      <c r="H39" s="263">
        <f t="shared" si="5"/>
        <v>0</v>
      </c>
      <c r="I39" s="271">
        <v>0</v>
      </c>
      <c r="J39" s="263">
        <f t="shared" si="12"/>
        <v>0</v>
      </c>
      <c r="K39" s="263">
        <f t="shared" si="6"/>
        <v>0</v>
      </c>
      <c r="L39" s="263">
        <v>0</v>
      </c>
    </row>
    <row r="40" spans="1:12" x14ac:dyDescent="0.3">
      <c r="A40" s="341" t="s">
        <v>346</v>
      </c>
      <c r="B40" s="263">
        <v>0</v>
      </c>
      <c r="C40" s="263">
        <v>0</v>
      </c>
      <c r="D40" s="263">
        <f t="shared" si="4"/>
        <v>0</v>
      </c>
      <c r="E40" s="271">
        <v>0</v>
      </c>
      <c r="F40" s="263">
        <f t="shared" si="11"/>
        <v>0</v>
      </c>
      <c r="G40" s="263">
        <f t="shared" si="2"/>
        <v>0</v>
      </c>
      <c r="H40" s="263">
        <f t="shared" si="5"/>
        <v>0</v>
      </c>
      <c r="I40" s="271">
        <v>0</v>
      </c>
      <c r="J40" s="263">
        <f t="shared" si="12"/>
        <v>0</v>
      </c>
      <c r="K40" s="263">
        <f t="shared" si="6"/>
        <v>0</v>
      </c>
      <c r="L40" s="263">
        <v>0</v>
      </c>
    </row>
    <row r="41" spans="1:12" x14ac:dyDescent="0.3">
      <c r="A41" s="341" t="s">
        <v>347</v>
      </c>
      <c r="B41" s="263">
        <v>0</v>
      </c>
      <c r="C41" s="263">
        <v>0</v>
      </c>
      <c r="D41" s="263">
        <f t="shared" si="4"/>
        <v>0</v>
      </c>
      <c r="E41" s="271">
        <v>0</v>
      </c>
      <c r="F41" s="263">
        <f t="shared" si="11"/>
        <v>0</v>
      </c>
      <c r="G41" s="263">
        <f t="shared" si="2"/>
        <v>0</v>
      </c>
      <c r="H41" s="263">
        <f t="shared" si="5"/>
        <v>0</v>
      </c>
      <c r="I41" s="271">
        <v>0</v>
      </c>
      <c r="J41" s="263">
        <f t="shared" si="12"/>
        <v>0</v>
      </c>
      <c r="K41" s="263">
        <f t="shared" si="6"/>
        <v>0</v>
      </c>
      <c r="L41" s="263">
        <v>0</v>
      </c>
    </row>
    <row r="42" spans="1:12" x14ac:dyDescent="0.3">
      <c r="A42" s="341" t="s">
        <v>348</v>
      </c>
      <c r="B42" s="263">
        <v>0</v>
      </c>
      <c r="C42" s="263">
        <v>0</v>
      </c>
      <c r="D42" s="263">
        <f t="shared" si="4"/>
        <v>0</v>
      </c>
      <c r="E42" s="271">
        <v>0</v>
      </c>
      <c r="F42" s="263">
        <f t="shared" si="11"/>
        <v>0</v>
      </c>
      <c r="G42" s="263">
        <f t="shared" si="2"/>
        <v>0</v>
      </c>
      <c r="H42" s="263">
        <f t="shared" si="5"/>
        <v>0</v>
      </c>
      <c r="I42" s="271">
        <v>0</v>
      </c>
      <c r="J42" s="263">
        <f t="shared" si="12"/>
        <v>0</v>
      </c>
      <c r="K42" s="263">
        <f t="shared" si="6"/>
        <v>0</v>
      </c>
      <c r="L42" s="263">
        <v>0</v>
      </c>
    </row>
    <row r="43" spans="1:12" x14ac:dyDescent="0.3">
      <c r="A43" s="341" t="s">
        <v>349</v>
      </c>
      <c r="B43" s="263">
        <v>0</v>
      </c>
      <c r="C43" s="263">
        <v>0</v>
      </c>
      <c r="D43" s="263">
        <f t="shared" si="4"/>
        <v>0</v>
      </c>
      <c r="E43" s="271">
        <v>0</v>
      </c>
      <c r="F43" s="263">
        <f t="shared" si="11"/>
        <v>0</v>
      </c>
      <c r="G43" s="263">
        <f t="shared" si="2"/>
        <v>0</v>
      </c>
      <c r="H43" s="263">
        <f t="shared" si="5"/>
        <v>0</v>
      </c>
      <c r="I43" s="271">
        <v>0</v>
      </c>
      <c r="J43" s="263">
        <f t="shared" si="12"/>
        <v>0</v>
      </c>
      <c r="K43" s="263">
        <f t="shared" si="6"/>
        <v>0</v>
      </c>
      <c r="L43" s="263">
        <v>0</v>
      </c>
    </row>
    <row r="44" spans="1:12" s="25" customFormat="1" ht="13.2" x14ac:dyDescent="0.25">
      <c r="A44" s="341" t="s">
        <v>328</v>
      </c>
      <c r="B44" s="263">
        <v>0</v>
      </c>
      <c r="C44" s="263">
        <v>0</v>
      </c>
      <c r="D44" s="263">
        <f t="shared" si="4"/>
        <v>0</v>
      </c>
      <c r="E44" s="271">
        <v>0</v>
      </c>
      <c r="F44" s="263">
        <f t="shared" si="11"/>
        <v>0</v>
      </c>
      <c r="G44" s="263">
        <f>C44-E44</f>
        <v>0</v>
      </c>
      <c r="H44" s="263">
        <f t="shared" si="5"/>
        <v>0</v>
      </c>
      <c r="I44" s="271">
        <v>0</v>
      </c>
      <c r="J44" s="263">
        <f t="shared" si="12"/>
        <v>0</v>
      </c>
      <c r="K44" s="263">
        <f>C44-I44</f>
        <v>0</v>
      </c>
      <c r="L44" s="263">
        <v>0</v>
      </c>
    </row>
    <row r="45" spans="1:12" x14ac:dyDescent="0.3">
      <c r="A45" s="341" t="s">
        <v>350</v>
      </c>
      <c r="B45" s="263">
        <v>0</v>
      </c>
      <c r="C45" s="263">
        <v>0</v>
      </c>
      <c r="D45" s="263">
        <f t="shared" si="4"/>
        <v>0</v>
      </c>
      <c r="E45" s="271">
        <v>0</v>
      </c>
      <c r="F45" s="263">
        <f t="shared" si="11"/>
        <v>0</v>
      </c>
      <c r="G45" s="263">
        <f>C45-E45</f>
        <v>0</v>
      </c>
      <c r="H45" s="263">
        <f t="shared" si="5"/>
        <v>0</v>
      </c>
      <c r="I45" s="271">
        <v>0</v>
      </c>
      <c r="J45" s="263">
        <f t="shared" si="12"/>
        <v>0</v>
      </c>
      <c r="K45" s="263">
        <f>C45-I45</f>
        <v>0</v>
      </c>
      <c r="L45" s="263">
        <v>0</v>
      </c>
    </row>
    <row r="46" spans="1:12" x14ac:dyDescent="0.3">
      <c r="A46" s="341" t="s">
        <v>351</v>
      </c>
      <c r="B46" s="265">
        <f>B47</f>
        <v>0</v>
      </c>
      <c r="C46" s="265">
        <f>C47</f>
        <v>0</v>
      </c>
      <c r="D46" s="265">
        <f t="shared" ref="D46:I46" si="13">D47</f>
        <v>0</v>
      </c>
      <c r="E46" s="272">
        <f t="shared" si="13"/>
        <v>0</v>
      </c>
      <c r="F46" s="265">
        <f t="shared" si="11"/>
        <v>0</v>
      </c>
      <c r="G46" s="265">
        <f t="shared" si="2"/>
        <v>0</v>
      </c>
      <c r="H46" s="265">
        <f t="shared" si="13"/>
        <v>0</v>
      </c>
      <c r="I46" s="272">
        <f t="shared" si="13"/>
        <v>0</v>
      </c>
      <c r="J46" s="265">
        <f t="shared" si="12"/>
        <v>0</v>
      </c>
      <c r="K46" s="265">
        <f t="shared" si="6"/>
        <v>0</v>
      </c>
      <c r="L46" s="265">
        <f t="shared" ref="L46" si="14">L47</f>
        <v>0</v>
      </c>
    </row>
    <row r="47" spans="1:12" x14ac:dyDescent="0.3">
      <c r="A47" s="341" t="s">
        <v>352</v>
      </c>
      <c r="B47" s="263">
        <v>0</v>
      </c>
      <c r="C47" s="263">
        <v>0</v>
      </c>
      <c r="D47" s="263">
        <f t="shared" si="4"/>
        <v>0</v>
      </c>
      <c r="E47" s="271">
        <v>0</v>
      </c>
      <c r="F47" s="263">
        <f t="shared" si="11"/>
        <v>0</v>
      </c>
      <c r="G47" s="263">
        <f t="shared" si="2"/>
        <v>0</v>
      </c>
      <c r="H47" s="263">
        <f t="shared" si="5"/>
        <v>0</v>
      </c>
      <c r="I47" s="271">
        <v>0</v>
      </c>
      <c r="J47" s="263">
        <f t="shared" si="12"/>
        <v>0</v>
      </c>
      <c r="K47" s="263">
        <f t="shared" si="6"/>
        <v>0</v>
      </c>
      <c r="L47" s="263">
        <v>0</v>
      </c>
    </row>
    <row r="48" spans="1:12" x14ac:dyDescent="0.3">
      <c r="A48" s="341" t="s">
        <v>353</v>
      </c>
      <c r="B48" s="265">
        <f>B49+B50+B51+B52+B53+B56+B54+B55</f>
        <v>0</v>
      </c>
      <c r="C48" s="265">
        <f>C49+C50+C51+C52+C53+C56+C54+C55</f>
        <v>0</v>
      </c>
      <c r="D48" s="265">
        <f t="shared" ref="D48:L48" si="15">D49+D50+D51+D52+D53+D56+D54+D55</f>
        <v>0</v>
      </c>
      <c r="E48" s="265">
        <f t="shared" si="15"/>
        <v>0</v>
      </c>
      <c r="F48" s="265">
        <f t="shared" si="15"/>
        <v>0</v>
      </c>
      <c r="G48" s="265">
        <f t="shared" si="15"/>
        <v>0</v>
      </c>
      <c r="H48" s="265">
        <f t="shared" si="15"/>
        <v>0</v>
      </c>
      <c r="I48" s="265">
        <f t="shared" si="15"/>
        <v>0</v>
      </c>
      <c r="J48" s="265">
        <f t="shared" si="15"/>
        <v>0</v>
      </c>
      <c r="K48" s="265">
        <f t="shared" si="15"/>
        <v>0</v>
      </c>
      <c r="L48" s="265">
        <f t="shared" si="15"/>
        <v>0</v>
      </c>
    </row>
    <row r="49" spans="1:12" x14ac:dyDescent="0.3">
      <c r="A49" s="341" t="s">
        <v>354</v>
      </c>
      <c r="B49" s="263">
        <v>0</v>
      </c>
      <c r="C49" s="263">
        <v>0</v>
      </c>
      <c r="D49" s="263">
        <f t="shared" si="4"/>
        <v>0</v>
      </c>
      <c r="E49" s="271">
        <v>0</v>
      </c>
      <c r="F49" s="263">
        <f t="shared" ref="F49:F64" si="16">E49/$E$86*100</f>
        <v>0</v>
      </c>
      <c r="G49" s="263">
        <f t="shared" si="2"/>
        <v>0</v>
      </c>
      <c r="H49" s="263">
        <f t="shared" si="5"/>
        <v>0</v>
      </c>
      <c r="I49" s="271">
        <v>0</v>
      </c>
      <c r="J49" s="263">
        <f t="shared" ref="J49:J64" si="17">I49/$I$86*100</f>
        <v>0</v>
      </c>
      <c r="K49" s="263">
        <f t="shared" si="6"/>
        <v>0</v>
      </c>
      <c r="L49" s="263">
        <v>0</v>
      </c>
    </row>
    <row r="50" spans="1:12" x14ac:dyDescent="0.3">
      <c r="A50" s="341" t="s">
        <v>355</v>
      </c>
      <c r="B50" s="263">
        <v>0</v>
      </c>
      <c r="C50" s="263">
        <v>0</v>
      </c>
      <c r="D50" s="263">
        <f t="shared" si="4"/>
        <v>0</v>
      </c>
      <c r="E50" s="271">
        <v>0</v>
      </c>
      <c r="F50" s="263">
        <f t="shared" si="16"/>
        <v>0</v>
      </c>
      <c r="G50" s="263">
        <f t="shared" si="2"/>
        <v>0</v>
      </c>
      <c r="H50" s="263">
        <f t="shared" si="5"/>
        <v>0</v>
      </c>
      <c r="I50" s="271">
        <v>0</v>
      </c>
      <c r="J50" s="263">
        <f t="shared" si="17"/>
        <v>0</v>
      </c>
      <c r="K50" s="263">
        <f t="shared" si="6"/>
        <v>0</v>
      </c>
      <c r="L50" s="263">
        <v>0</v>
      </c>
    </row>
    <row r="51" spans="1:12" x14ac:dyDescent="0.3">
      <c r="A51" s="341" t="s">
        <v>356</v>
      </c>
      <c r="B51" s="263">
        <v>0</v>
      </c>
      <c r="C51" s="263">
        <v>0</v>
      </c>
      <c r="D51" s="263">
        <f t="shared" si="4"/>
        <v>0</v>
      </c>
      <c r="E51" s="271">
        <v>0</v>
      </c>
      <c r="F51" s="263">
        <f t="shared" si="16"/>
        <v>0</v>
      </c>
      <c r="G51" s="263">
        <f t="shared" si="2"/>
        <v>0</v>
      </c>
      <c r="H51" s="263">
        <f t="shared" si="5"/>
        <v>0</v>
      </c>
      <c r="I51" s="271">
        <v>0</v>
      </c>
      <c r="J51" s="263">
        <f t="shared" si="17"/>
        <v>0</v>
      </c>
      <c r="K51" s="263">
        <f t="shared" si="6"/>
        <v>0</v>
      </c>
      <c r="L51" s="263">
        <v>0</v>
      </c>
    </row>
    <row r="52" spans="1:12" x14ac:dyDescent="0.3">
      <c r="A52" s="341" t="s">
        <v>357</v>
      </c>
      <c r="B52" s="263">
        <v>0</v>
      </c>
      <c r="C52" s="263">
        <v>0</v>
      </c>
      <c r="D52" s="263">
        <f t="shared" si="4"/>
        <v>0</v>
      </c>
      <c r="E52" s="271">
        <v>0</v>
      </c>
      <c r="F52" s="263">
        <f t="shared" si="16"/>
        <v>0</v>
      </c>
      <c r="G52" s="263">
        <f t="shared" si="2"/>
        <v>0</v>
      </c>
      <c r="H52" s="263">
        <f t="shared" si="5"/>
        <v>0</v>
      </c>
      <c r="I52" s="271">
        <v>0</v>
      </c>
      <c r="J52" s="263">
        <f t="shared" si="17"/>
        <v>0</v>
      </c>
      <c r="K52" s="263">
        <f t="shared" si="6"/>
        <v>0</v>
      </c>
      <c r="L52" s="263">
        <v>0</v>
      </c>
    </row>
    <row r="53" spans="1:12" x14ac:dyDescent="0.3">
      <c r="A53" s="341" t="s">
        <v>358</v>
      </c>
      <c r="B53" s="263">
        <v>0</v>
      </c>
      <c r="C53" s="263">
        <v>0</v>
      </c>
      <c r="D53" s="263">
        <f t="shared" si="4"/>
        <v>0</v>
      </c>
      <c r="E53" s="271">
        <v>0</v>
      </c>
      <c r="F53" s="263">
        <f t="shared" si="16"/>
        <v>0</v>
      </c>
      <c r="G53" s="263">
        <f t="shared" si="2"/>
        <v>0</v>
      </c>
      <c r="H53" s="263">
        <f t="shared" si="5"/>
        <v>0</v>
      </c>
      <c r="I53" s="271">
        <v>0</v>
      </c>
      <c r="J53" s="263">
        <f t="shared" si="17"/>
        <v>0</v>
      </c>
      <c r="K53" s="263">
        <f t="shared" si="6"/>
        <v>0</v>
      </c>
      <c r="L53" s="263">
        <v>0</v>
      </c>
    </row>
    <row r="54" spans="1:12" x14ac:dyDescent="0.3">
      <c r="A54" s="341" t="s">
        <v>359</v>
      </c>
      <c r="B54" s="263">
        <v>0</v>
      </c>
      <c r="C54" s="263">
        <v>0</v>
      </c>
      <c r="D54" s="263">
        <f t="shared" si="4"/>
        <v>0</v>
      </c>
      <c r="E54" s="271">
        <v>0</v>
      </c>
      <c r="F54" s="263">
        <f t="shared" si="16"/>
        <v>0</v>
      </c>
      <c r="G54" s="263">
        <f t="shared" si="2"/>
        <v>0</v>
      </c>
      <c r="H54" s="263">
        <f t="shared" si="5"/>
        <v>0</v>
      </c>
      <c r="I54" s="271">
        <v>0</v>
      </c>
      <c r="J54" s="263">
        <f t="shared" si="17"/>
        <v>0</v>
      </c>
      <c r="K54" s="263">
        <f t="shared" si="6"/>
        <v>0</v>
      </c>
      <c r="L54" s="263">
        <v>0</v>
      </c>
    </row>
    <row r="55" spans="1:12" x14ac:dyDescent="0.3">
      <c r="A55" s="341" t="s">
        <v>328</v>
      </c>
      <c r="B55" s="263">
        <v>0</v>
      </c>
      <c r="C55" s="263">
        <v>0</v>
      </c>
      <c r="D55" s="263">
        <f t="shared" si="4"/>
        <v>0</v>
      </c>
      <c r="E55" s="271">
        <v>0</v>
      </c>
      <c r="F55" s="263">
        <f t="shared" si="16"/>
        <v>0</v>
      </c>
      <c r="G55" s="263">
        <f t="shared" si="2"/>
        <v>0</v>
      </c>
      <c r="H55" s="263">
        <f t="shared" si="5"/>
        <v>0</v>
      </c>
      <c r="I55" s="271">
        <v>0</v>
      </c>
      <c r="J55" s="263">
        <f t="shared" si="17"/>
        <v>0</v>
      </c>
      <c r="K55" s="263">
        <f t="shared" si="6"/>
        <v>0</v>
      </c>
      <c r="L55" s="263">
        <v>0</v>
      </c>
    </row>
    <row r="56" spans="1:12" x14ac:dyDescent="0.3">
      <c r="A56" s="341" t="s">
        <v>350</v>
      </c>
      <c r="B56" s="263">
        <v>0</v>
      </c>
      <c r="C56" s="263">
        <v>0</v>
      </c>
      <c r="D56" s="263">
        <f t="shared" si="4"/>
        <v>0</v>
      </c>
      <c r="E56" s="271">
        <v>0</v>
      </c>
      <c r="F56" s="263">
        <f t="shared" si="16"/>
        <v>0</v>
      </c>
      <c r="G56" s="263">
        <f>C56-E56</f>
        <v>0</v>
      </c>
      <c r="H56" s="263">
        <f t="shared" si="5"/>
        <v>0</v>
      </c>
      <c r="I56" s="271">
        <v>0</v>
      </c>
      <c r="J56" s="263">
        <f t="shared" si="17"/>
        <v>0</v>
      </c>
      <c r="K56" s="263">
        <f>C56-I56</f>
        <v>0</v>
      </c>
      <c r="L56" s="263">
        <v>0</v>
      </c>
    </row>
    <row r="57" spans="1:12" x14ac:dyDescent="0.3">
      <c r="A57" s="341" t="s">
        <v>360</v>
      </c>
      <c r="B57" s="265">
        <f>B58+B59</f>
        <v>0</v>
      </c>
      <c r="C57" s="265">
        <f>C58+C59</f>
        <v>0</v>
      </c>
      <c r="D57" s="265">
        <f t="shared" ref="D57:E57" si="18">D58+D59</f>
        <v>0</v>
      </c>
      <c r="E57" s="265">
        <f t="shared" si="18"/>
        <v>0</v>
      </c>
      <c r="F57" s="265">
        <f t="shared" si="16"/>
        <v>0</v>
      </c>
      <c r="G57" s="265">
        <f t="shared" si="2"/>
        <v>0</v>
      </c>
      <c r="H57" s="265">
        <f t="shared" ref="H57:I57" si="19">H58+H59</f>
        <v>0</v>
      </c>
      <c r="I57" s="265">
        <f t="shared" si="19"/>
        <v>0</v>
      </c>
      <c r="J57" s="265">
        <f t="shared" si="17"/>
        <v>0</v>
      </c>
      <c r="K57" s="265">
        <f t="shared" si="6"/>
        <v>0</v>
      </c>
      <c r="L57" s="265">
        <f t="shared" ref="L57" si="20">L58+L59</f>
        <v>0</v>
      </c>
    </row>
    <row r="58" spans="1:12" x14ac:dyDescent="0.3">
      <c r="A58" s="341" t="s">
        <v>361</v>
      </c>
      <c r="B58" s="263">
        <v>0</v>
      </c>
      <c r="C58" s="263">
        <v>0</v>
      </c>
      <c r="D58" s="263">
        <f t="shared" si="4"/>
        <v>0</v>
      </c>
      <c r="E58" s="271">
        <v>0</v>
      </c>
      <c r="F58" s="263">
        <f t="shared" si="16"/>
        <v>0</v>
      </c>
      <c r="G58" s="263">
        <f t="shared" si="2"/>
        <v>0</v>
      </c>
      <c r="H58" s="263">
        <f t="shared" si="5"/>
        <v>0</v>
      </c>
      <c r="I58" s="271">
        <v>0</v>
      </c>
      <c r="J58" s="263">
        <f t="shared" si="17"/>
        <v>0</v>
      </c>
      <c r="K58" s="263">
        <f t="shared" si="6"/>
        <v>0</v>
      </c>
      <c r="L58" s="263">
        <v>0</v>
      </c>
    </row>
    <row r="59" spans="1:12" x14ac:dyDescent="0.3">
      <c r="A59" s="341" t="s">
        <v>350</v>
      </c>
      <c r="B59" s="263">
        <v>0</v>
      </c>
      <c r="C59" s="263">
        <v>0</v>
      </c>
      <c r="D59" s="263">
        <f t="shared" si="4"/>
        <v>0</v>
      </c>
      <c r="E59" s="271">
        <v>0</v>
      </c>
      <c r="F59" s="263">
        <f t="shared" si="16"/>
        <v>0</v>
      </c>
      <c r="G59" s="263">
        <f t="shared" si="2"/>
        <v>0</v>
      </c>
      <c r="H59" s="263">
        <f t="shared" si="5"/>
        <v>0</v>
      </c>
      <c r="I59" s="271">
        <v>0</v>
      </c>
      <c r="J59" s="263">
        <f t="shared" si="17"/>
        <v>0</v>
      </c>
      <c r="K59" s="263">
        <f t="shared" si="6"/>
        <v>0</v>
      </c>
      <c r="L59" s="263">
        <v>0</v>
      </c>
    </row>
    <row r="60" spans="1:12" x14ac:dyDescent="0.3">
      <c r="A60" s="341" t="s">
        <v>362</v>
      </c>
      <c r="B60" s="265">
        <f>B61+B62</f>
        <v>0</v>
      </c>
      <c r="C60" s="265">
        <f>C61+C62</f>
        <v>0</v>
      </c>
      <c r="D60" s="265">
        <f t="shared" ref="D60:E60" si="21">D61+D62</f>
        <v>0</v>
      </c>
      <c r="E60" s="272">
        <f t="shared" si="21"/>
        <v>0</v>
      </c>
      <c r="F60" s="265">
        <f t="shared" si="16"/>
        <v>0</v>
      </c>
      <c r="G60" s="265">
        <f t="shared" si="2"/>
        <v>0</v>
      </c>
      <c r="H60" s="265">
        <f t="shared" ref="H60:I60" si="22">H61+H62</f>
        <v>0</v>
      </c>
      <c r="I60" s="272">
        <f t="shared" si="22"/>
        <v>0</v>
      </c>
      <c r="J60" s="265">
        <f t="shared" si="17"/>
        <v>0</v>
      </c>
      <c r="K60" s="265">
        <f t="shared" si="6"/>
        <v>0</v>
      </c>
      <c r="L60" s="265">
        <f t="shared" ref="L60" si="23">L61+L62</f>
        <v>0</v>
      </c>
    </row>
    <row r="61" spans="1:12" x14ac:dyDescent="0.3">
      <c r="A61" s="341" t="s">
        <v>363</v>
      </c>
      <c r="B61" s="263">
        <v>0</v>
      </c>
      <c r="C61" s="263">
        <v>0</v>
      </c>
      <c r="D61" s="263">
        <f t="shared" si="4"/>
        <v>0</v>
      </c>
      <c r="E61" s="271">
        <v>0</v>
      </c>
      <c r="F61" s="263">
        <f t="shared" si="16"/>
        <v>0</v>
      </c>
      <c r="G61" s="263">
        <f t="shared" si="2"/>
        <v>0</v>
      </c>
      <c r="H61" s="263">
        <f t="shared" si="5"/>
        <v>0</v>
      </c>
      <c r="I61" s="271">
        <v>0</v>
      </c>
      <c r="J61" s="263">
        <f t="shared" si="17"/>
        <v>0</v>
      </c>
      <c r="K61" s="263">
        <f t="shared" si="6"/>
        <v>0</v>
      </c>
      <c r="L61" s="263">
        <v>0</v>
      </c>
    </row>
    <row r="62" spans="1:12" x14ac:dyDescent="0.3">
      <c r="A62" s="341" t="s">
        <v>364</v>
      </c>
      <c r="B62" s="263">
        <v>0</v>
      </c>
      <c r="C62" s="263">
        <v>0</v>
      </c>
      <c r="D62" s="263">
        <f t="shared" si="4"/>
        <v>0</v>
      </c>
      <c r="E62" s="271">
        <v>0</v>
      </c>
      <c r="F62" s="263">
        <f t="shared" si="16"/>
        <v>0</v>
      </c>
      <c r="G62" s="263">
        <f t="shared" si="2"/>
        <v>0</v>
      </c>
      <c r="H62" s="263">
        <f t="shared" si="5"/>
        <v>0</v>
      </c>
      <c r="I62" s="271">
        <v>0</v>
      </c>
      <c r="J62" s="263">
        <f t="shared" si="17"/>
        <v>0</v>
      </c>
      <c r="K62" s="263">
        <f t="shared" si="6"/>
        <v>0</v>
      </c>
      <c r="L62" s="263">
        <v>0</v>
      </c>
    </row>
    <row r="63" spans="1:12" x14ac:dyDescent="0.3">
      <c r="A63" s="341" t="s">
        <v>365</v>
      </c>
      <c r="B63" s="265">
        <f>B64</f>
        <v>0</v>
      </c>
      <c r="C63" s="265">
        <f>C64</f>
        <v>0</v>
      </c>
      <c r="D63" s="265">
        <f t="shared" ref="D63:I63" si="24">D64</f>
        <v>0</v>
      </c>
      <c r="E63" s="272">
        <f t="shared" si="24"/>
        <v>0</v>
      </c>
      <c r="F63" s="265">
        <f t="shared" si="16"/>
        <v>0</v>
      </c>
      <c r="G63" s="265">
        <f t="shared" si="2"/>
        <v>0</v>
      </c>
      <c r="H63" s="265">
        <f t="shared" si="24"/>
        <v>0</v>
      </c>
      <c r="I63" s="272">
        <f t="shared" si="24"/>
        <v>0</v>
      </c>
      <c r="J63" s="265">
        <f t="shared" si="17"/>
        <v>0</v>
      </c>
      <c r="K63" s="265">
        <f t="shared" si="6"/>
        <v>0</v>
      </c>
      <c r="L63" s="265">
        <f t="shared" ref="L63" si="25">L64</f>
        <v>0</v>
      </c>
    </row>
    <row r="64" spans="1:12" x14ac:dyDescent="0.3">
      <c r="A64" s="341" t="s">
        <v>366</v>
      </c>
      <c r="B64" s="263">
        <v>0</v>
      </c>
      <c r="C64" s="263">
        <v>0</v>
      </c>
      <c r="D64" s="263">
        <f t="shared" si="4"/>
        <v>0</v>
      </c>
      <c r="E64" s="271">
        <v>0</v>
      </c>
      <c r="F64" s="263">
        <f t="shared" si="16"/>
        <v>0</v>
      </c>
      <c r="G64" s="263">
        <f t="shared" si="2"/>
        <v>0</v>
      </c>
      <c r="H64" s="263">
        <f t="shared" si="5"/>
        <v>0</v>
      </c>
      <c r="I64" s="271">
        <v>0</v>
      </c>
      <c r="J64" s="263">
        <f t="shared" si="17"/>
        <v>0</v>
      </c>
      <c r="K64" s="263">
        <f t="shared" si="6"/>
        <v>0</v>
      </c>
      <c r="L64" s="263">
        <v>0</v>
      </c>
    </row>
    <row r="65" spans="1:14" x14ac:dyDescent="0.3">
      <c r="A65" s="341" t="s">
        <v>367</v>
      </c>
      <c r="B65" s="265">
        <f>B68+B67+B66</f>
        <v>57414500</v>
      </c>
      <c r="C65" s="265">
        <f>C68+C67+C66</f>
        <v>65440349.450000003</v>
      </c>
      <c r="D65" s="265">
        <f>D68+D67+D66</f>
        <v>10798455.34</v>
      </c>
      <c r="E65" s="265">
        <f t="shared" ref="E65:K65" si="26">E68+E67+E66</f>
        <v>50628050.079999998</v>
      </c>
      <c r="F65" s="265">
        <f t="shared" si="26"/>
        <v>93.340529944740879</v>
      </c>
      <c r="G65" s="265">
        <f t="shared" si="26"/>
        <v>14812299.370000005</v>
      </c>
      <c r="H65" s="265">
        <f>H68+H67+H66</f>
        <v>8312565.46</v>
      </c>
      <c r="I65" s="265">
        <f t="shared" ref="I65" si="27">I68+I67+I66</f>
        <v>39129811.200000003</v>
      </c>
      <c r="J65" s="265">
        <f t="shared" si="26"/>
        <v>91.549029219025996</v>
      </c>
      <c r="K65" s="265">
        <f t="shared" si="26"/>
        <v>26310538.250000004</v>
      </c>
      <c r="L65" s="265">
        <f>E65-I65</f>
        <v>11498238.879999995</v>
      </c>
    </row>
    <row r="66" spans="1:14" x14ac:dyDescent="0.3">
      <c r="A66" s="341" t="s">
        <v>368</v>
      </c>
      <c r="B66" s="41">
        <v>36151000</v>
      </c>
      <c r="C66" s="41">
        <v>44972449.450000003</v>
      </c>
      <c r="D66" s="41">
        <v>8454409.1300000008</v>
      </c>
      <c r="E66" s="262">
        <v>34208003.369999997</v>
      </c>
      <c r="F66" s="41">
        <f>E66/$E$86*100</f>
        <v>63.067670152452408</v>
      </c>
      <c r="G66" s="41">
        <f>C66-E66</f>
        <v>10764446.080000006</v>
      </c>
      <c r="H66" s="41">
        <v>5363828.58</v>
      </c>
      <c r="I66" s="262">
        <v>24230464.140000001</v>
      </c>
      <c r="J66" s="263">
        <f>I66/$I$86*100</f>
        <v>56.690165413919033</v>
      </c>
      <c r="K66" s="263">
        <f>C66-I66</f>
        <v>20741985.310000002</v>
      </c>
      <c r="L66" s="263">
        <f t="shared" ref="L66:L68" si="28">E66-I66</f>
        <v>9977539.2299999967</v>
      </c>
    </row>
    <row r="67" spans="1:14" x14ac:dyDescent="0.3">
      <c r="A67" s="341" t="s">
        <v>369</v>
      </c>
      <c r="B67" s="41">
        <v>11202000</v>
      </c>
      <c r="C67" s="41">
        <v>11084700</v>
      </c>
      <c r="D67" s="41">
        <v>1178768.99</v>
      </c>
      <c r="E67" s="262">
        <v>8662909.4800000004</v>
      </c>
      <c r="F67" s="41">
        <f>E67/$E$86*100</f>
        <v>15.971394522380541</v>
      </c>
      <c r="G67" s="41">
        <f t="shared" si="2"/>
        <v>2421790.5199999996</v>
      </c>
      <c r="H67" s="41">
        <v>1556875.47</v>
      </c>
      <c r="I67" s="262">
        <v>7782213.5599999996</v>
      </c>
      <c r="J67" s="263">
        <f>I67/$I$86*100</f>
        <v>18.20745040019872</v>
      </c>
      <c r="K67" s="263">
        <f t="shared" si="6"/>
        <v>3302486.4400000004</v>
      </c>
      <c r="L67" s="263">
        <f t="shared" si="28"/>
        <v>880695.92000000086</v>
      </c>
    </row>
    <row r="68" spans="1:14" x14ac:dyDescent="0.3">
      <c r="A68" s="341" t="s">
        <v>350</v>
      </c>
      <c r="B68" s="41">
        <f>85000+5854500+3337000+785000</f>
        <v>10061500</v>
      </c>
      <c r="C68" s="41">
        <f>30000+5446200+3122000+785000</f>
        <v>9383200</v>
      </c>
      <c r="D68" s="41">
        <f>568763.56+483284.55+113229.11</f>
        <v>1165277.2200000002</v>
      </c>
      <c r="E68" s="262">
        <f>3280.18+4626303.3+2531283.29+596270.46</f>
        <v>7757137.2299999995</v>
      </c>
      <c r="F68" s="41">
        <f>E68/$E$86*100</f>
        <v>14.301465269907929</v>
      </c>
      <c r="G68" s="41">
        <f>C68-E68</f>
        <v>1626062.7700000005</v>
      </c>
      <c r="H68" s="41">
        <f>776401.92+483284.55+132174.94</f>
        <v>1391861.41</v>
      </c>
      <c r="I68" s="262">
        <f>3280.18+4086499.79+2484683.29+542670.24</f>
        <v>7117133.5</v>
      </c>
      <c r="J68" s="263">
        <f>I68/$I$86*100</f>
        <v>16.651413404908244</v>
      </c>
      <c r="K68" s="263">
        <f>C68-I68</f>
        <v>2266066.5</v>
      </c>
      <c r="L68" s="263">
        <f t="shared" si="28"/>
        <v>640003.72999999952</v>
      </c>
      <c r="N68" s="1"/>
    </row>
    <row r="69" spans="1:14" x14ac:dyDescent="0.3">
      <c r="A69" s="341" t="s">
        <v>370</v>
      </c>
      <c r="B69" s="265">
        <f>B70+B71+B72</f>
        <v>0</v>
      </c>
      <c r="C69" s="265">
        <f>C70+C71+C72</f>
        <v>0</v>
      </c>
      <c r="D69" s="265">
        <f t="shared" ref="D69:K69" si="29">D70+D71+D72</f>
        <v>0</v>
      </c>
      <c r="E69" s="265">
        <f t="shared" si="29"/>
        <v>0</v>
      </c>
      <c r="F69" s="265">
        <f t="shared" si="29"/>
        <v>0</v>
      </c>
      <c r="G69" s="265">
        <f t="shared" si="29"/>
        <v>0</v>
      </c>
      <c r="H69" s="265">
        <f t="shared" si="29"/>
        <v>0</v>
      </c>
      <c r="I69" s="265">
        <f t="shared" si="29"/>
        <v>0</v>
      </c>
      <c r="J69" s="265">
        <f t="shared" si="29"/>
        <v>0</v>
      </c>
      <c r="K69" s="265">
        <f t="shared" si="29"/>
        <v>0</v>
      </c>
      <c r="L69" s="265">
        <f>L70+L71+L72</f>
        <v>0</v>
      </c>
    </row>
    <row r="70" spans="1:14" x14ac:dyDescent="0.3">
      <c r="A70" s="341" t="s">
        <v>371</v>
      </c>
      <c r="B70" s="263">
        <v>0</v>
      </c>
      <c r="C70" s="263">
        <v>0</v>
      </c>
      <c r="D70" s="263">
        <f t="shared" si="4"/>
        <v>0</v>
      </c>
      <c r="E70" s="271">
        <v>0</v>
      </c>
      <c r="F70" s="263">
        <f t="shared" ref="F70:F86" si="30">E70/$E$86*100</f>
        <v>0</v>
      </c>
      <c r="G70" s="263">
        <f t="shared" si="2"/>
        <v>0</v>
      </c>
      <c r="H70" s="263">
        <f t="shared" si="5"/>
        <v>0</v>
      </c>
      <c r="I70" s="271">
        <v>0</v>
      </c>
      <c r="J70" s="263">
        <f t="shared" ref="J70:J86" si="31">I70/$I$86*100</f>
        <v>0</v>
      </c>
      <c r="K70" s="263">
        <f t="shared" si="6"/>
        <v>0</v>
      </c>
      <c r="L70" s="263">
        <v>0</v>
      </c>
      <c r="N70" s="1"/>
    </row>
    <row r="71" spans="1:14" x14ac:dyDescent="0.3">
      <c r="A71" s="341" t="s">
        <v>372</v>
      </c>
      <c r="B71" s="263">
        <v>0</v>
      </c>
      <c r="C71" s="263">
        <v>0</v>
      </c>
      <c r="D71" s="263">
        <f t="shared" si="4"/>
        <v>0</v>
      </c>
      <c r="E71" s="271">
        <v>0</v>
      </c>
      <c r="F71" s="263">
        <f t="shared" si="30"/>
        <v>0</v>
      </c>
      <c r="G71" s="263">
        <f t="shared" si="2"/>
        <v>0</v>
      </c>
      <c r="H71" s="263">
        <f t="shared" si="5"/>
        <v>0</v>
      </c>
      <c r="I71" s="271">
        <v>0</v>
      </c>
      <c r="J71" s="263">
        <f t="shared" si="31"/>
        <v>0</v>
      </c>
      <c r="K71" s="263">
        <f t="shared" si="6"/>
        <v>0</v>
      </c>
      <c r="L71" s="263">
        <v>0</v>
      </c>
    </row>
    <row r="72" spans="1:14" x14ac:dyDescent="0.3">
      <c r="A72" s="341" t="s">
        <v>350</v>
      </c>
      <c r="B72" s="263">
        <v>0</v>
      </c>
      <c r="C72" s="263">
        <v>0</v>
      </c>
      <c r="D72" s="263">
        <f t="shared" si="4"/>
        <v>0</v>
      </c>
      <c r="E72" s="271">
        <v>0</v>
      </c>
      <c r="F72" s="263">
        <f t="shared" si="30"/>
        <v>0</v>
      </c>
      <c r="G72" s="263">
        <f>C72-E72</f>
        <v>0</v>
      </c>
      <c r="H72" s="263">
        <f t="shared" si="5"/>
        <v>0</v>
      </c>
      <c r="I72" s="271">
        <v>0</v>
      </c>
      <c r="J72" s="263">
        <f t="shared" si="31"/>
        <v>0</v>
      </c>
      <c r="K72" s="263">
        <f>C72-I72</f>
        <v>0</v>
      </c>
      <c r="L72" s="263">
        <v>0</v>
      </c>
      <c r="N72" s="1"/>
    </row>
    <row r="73" spans="1:14" x14ac:dyDescent="0.3">
      <c r="A73" s="341" t="s">
        <v>373</v>
      </c>
      <c r="B73" s="265">
        <f>B74</f>
        <v>0</v>
      </c>
      <c r="C73" s="265">
        <f>C74</f>
        <v>0</v>
      </c>
      <c r="D73" s="265">
        <f t="shared" ref="D73:I73" si="32">D74</f>
        <v>0</v>
      </c>
      <c r="E73" s="272">
        <f t="shared" si="32"/>
        <v>0</v>
      </c>
      <c r="F73" s="265">
        <f t="shared" si="30"/>
        <v>0</v>
      </c>
      <c r="G73" s="265">
        <f t="shared" si="2"/>
        <v>0</v>
      </c>
      <c r="H73" s="265">
        <f t="shared" si="32"/>
        <v>0</v>
      </c>
      <c r="I73" s="272">
        <f t="shared" si="32"/>
        <v>0</v>
      </c>
      <c r="J73" s="265">
        <f t="shared" si="31"/>
        <v>0</v>
      </c>
      <c r="K73" s="265">
        <f t="shared" si="6"/>
        <v>0</v>
      </c>
      <c r="L73" s="265">
        <f t="shared" ref="L73" si="33">L74</f>
        <v>0</v>
      </c>
    </row>
    <row r="74" spans="1:14" x14ac:dyDescent="0.3">
      <c r="A74" s="341" t="s">
        <v>374</v>
      </c>
      <c r="B74" s="263">
        <v>0</v>
      </c>
      <c r="C74" s="263">
        <v>0</v>
      </c>
      <c r="D74" s="263">
        <f t="shared" si="4"/>
        <v>0</v>
      </c>
      <c r="E74" s="271">
        <v>0</v>
      </c>
      <c r="F74" s="263">
        <f t="shared" si="30"/>
        <v>0</v>
      </c>
      <c r="G74" s="263">
        <f t="shared" si="2"/>
        <v>0</v>
      </c>
      <c r="H74" s="263">
        <f t="shared" si="5"/>
        <v>0</v>
      </c>
      <c r="I74" s="271">
        <v>0</v>
      </c>
      <c r="J74" s="263">
        <f t="shared" si="31"/>
        <v>0</v>
      </c>
      <c r="K74" s="263">
        <f t="shared" si="6"/>
        <v>0</v>
      </c>
      <c r="L74" s="263">
        <v>0</v>
      </c>
      <c r="N74" s="1"/>
    </row>
    <row r="75" spans="1:14" x14ac:dyDescent="0.3">
      <c r="A75" s="341" t="s">
        <v>375</v>
      </c>
      <c r="B75" s="265">
        <f>B76</f>
        <v>0</v>
      </c>
      <c r="C75" s="265">
        <f>C76</f>
        <v>0</v>
      </c>
      <c r="D75" s="265">
        <f t="shared" ref="D75:I75" si="34">D76</f>
        <v>0</v>
      </c>
      <c r="E75" s="272">
        <f t="shared" si="34"/>
        <v>0</v>
      </c>
      <c r="F75" s="265">
        <f t="shared" si="30"/>
        <v>0</v>
      </c>
      <c r="G75" s="265">
        <f t="shared" si="2"/>
        <v>0</v>
      </c>
      <c r="H75" s="265">
        <f t="shared" si="34"/>
        <v>0</v>
      </c>
      <c r="I75" s="272">
        <f t="shared" si="34"/>
        <v>0</v>
      </c>
      <c r="J75" s="265">
        <f t="shared" si="31"/>
        <v>0</v>
      </c>
      <c r="K75" s="265">
        <f t="shared" si="6"/>
        <v>0</v>
      </c>
      <c r="L75" s="265">
        <f t="shared" ref="L75" si="35">L76</f>
        <v>0</v>
      </c>
    </row>
    <row r="76" spans="1:14" x14ac:dyDescent="0.3">
      <c r="A76" s="341" t="s">
        <v>376</v>
      </c>
      <c r="B76" s="263">
        <v>0</v>
      </c>
      <c r="C76" s="263">
        <v>0</v>
      </c>
      <c r="D76" s="263">
        <f t="shared" si="4"/>
        <v>0</v>
      </c>
      <c r="E76" s="271">
        <v>0</v>
      </c>
      <c r="F76" s="263">
        <f t="shared" si="30"/>
        <v>0</v>
      </c>
      <c r="G76" s="263">
        <f t="shared" si="2"/>
        <v>0</v>
      </c>
      <c r="H76" s="263">
        <f t="shared" si="5"/>
        <v>0</v>
      </c>
      <c r="I76" s="271">
        <v>0</v>
      </c>
      <c r="J76" s="263">
        <f t="shared" si="31"/>
        <v>0</v>
      </c>
      <c r="K76" s="263">
        <f t="shared" si="6"/>
        <v>0</v>
      </c>
      <c r="L76" s="263">
        <v>0</v>
      </c>
    </row>
    <row r="77" spans="1:14" x14ac:dyDescent="0.3">
      <c r="A77" s="341" t="s">
        <v>377</v>
      </c>
      <c r="B77" s="265">
        <f>B78</f>
        <v>0</v>
      </c>
      <c r="C77" s="265">
        <f>C78</f>
        <v>0</v>
      </c>
      <c r="D77" s="265">
        <f t="shared" ref="D77:I77" si="36">D78</f>
        <v>0</v>
      </c>
      <c r="E77" s="272">
        <f t="shared" si="36"/>
        <v>0</v>
      </c>
      <c r="F77" s="265">
        <f t="shared" si="30"/>
        <v>0</v>
      </c>
      <c r="G77" s="265">
        <f t="shared" si="2"/>
        <v>0</v>
      </c>
      <c r="H77" s="265">
        <f t="shared" si="36"/>
        <v>0</v>
      </c>
      <c r="I77" s="272">
        <f t="shared" si="36"/>
        <v>0</v>
      </c>
      <c r="J77" s="265">
        <f t="shared" si="31"/>
        <v>0</v>
      </c>
      <c r="K77" s="265">
        <f t="shared" si="6"/>
        <v>0</v>
      </c>
      <c r="L77" s="265">
        <f t="shared" ref="L77" si="37">L78</f>
        <v>0</v>
      </c>
    </row>
    <row r="78" spans="1:14" x14ac:dyDescent="0.3">
      <c r="A78" s="341" t="s">
        <v>378</v>
      </c>
      <c r="B78" s="263">
        <v>0</v>
      </c>
      <c r="C78" s="263">
        <v>0</v>
      </c>
      <c r="D78" s="263">
        <f t="shared" si="4"/>
        <v>0</v>
      </c>
      <c r="E78" s="271">
        <v>0</v>
      </c>
      <c r="F78" s="263">
        <f t="shared" si="30"/>
        <v>0</v>
      </c>
      <c r="G78" s="263">
        <f t="shared" si="2"/>
        <v>0</v>
      </c>
      <c r="H78" s="263">
        <f t="shared" si="5"/>
        <v>0</v>
      </c>
      <c r="I78" s="271">
        <v>0</v>
      </c>
      <c r="J78" s="263">
        <f t="shared" si="31"/>
        <v>0</v>
      </c>
      <c r="K78" s="263">
        <f t="shared" si="6"/>
        <v>0</v>
      </c>
      <c r="L78" s="263">
        <v>0</v>
      </c>
    </row>
    <row r="79" spans="1:14" x14ac:dyDescent="0.3">
      <c r="A79" s="341" t="s">
        <v>379</v>
      </c>
      <c r="B79" s="265">
        <f>B80</f>
        <v>0</v>
      </c>
      <c r="C79" s="265">
        <f>C80</f>
        <v>0</v>
      </c>
      <c r="D79" s="265">
        <f t="shared" ref="D79:I79" si="38">D80</f>
        <v>0</v>
      </c>
      <c r="E79" s="272">
        <f t="shared" si="38"/>
        <v>0</v>
      </c>
      <c r="F79" s="265">
        <f t="shared" si="30"/>
        <v>0</v>
      </c>
      <c r="G79" s="265">
        <f t="shared" si="2"/>
        <v>0</v>
      </c>
      <c r="H79" s="265">
        <f t="shared" si="38"/>
        <v>0</v>
      </c>
      <c r="I79" s="272">
        <f t="shared" si="38"/>
        <v>0</v>
      </c>
      <c r="J79" s="265">
        <f t="shared" si="31"/>
        <v>0</v>
      </c>
      <c r="K79" s="265">
        <f t="shared" si="6"/>
        <v>0</v>
      </c>
      <c r="L79" s="265">
        <f t="shared" ref="L79" si="39">L80</f>
        <v>0</v>
      </c>
    </row>
    <row r="80" spans="1:14" x14ac:dyDescent="0.3">
      <c r="A80" s="341" t="s">
        <v>380</v>
      </c>
      <c r="B80" s="263">
        <v>0</v>
      </c>
      <c r="C80" s="263">
        <v>0</v>
      </c>
      <c r="D80" s="263">
        <f t="shared" si="4"/>
        <v>0</v>
      </c>
      <c r="E80" s="271">
        <v>0</v>
      </c>
      <c r="F80" s="263">
        <f t="shared" si="30"/>
        <v>0</v>
      </c>
      <c r="G80" s="263">
        <f t="shared" si="2"/>
        <v>0</v>
      </c>
      <c r="H80" s="263">
        <f t="shared" si="5"/>
        <v>0</v>
      </c>
      <c r="I80" s="271">
        <v>0</v>
      </c>
      <c r="J80" s="263">
        <f t="shared" si="31"/>
        <v>0</v>
      </c>
      <c r="K80" s="263">
        <f t="shared" si="6"/>
        <v>0</v>
      </c>
      <c r="L80" s="263">
        <v>0</v>
      </c>
    </row>
    <row r="81" spans="1:12" x14ac:dyDescent="0.3">
      <c r="A81" s="341" t="s">
        <v>381</v>
      </c>
      <c r="B81" s="265">
        <f>B82+B83</f>
        <v>0</v>
      </c>
      <c r="C81" s="265">
        <f>C82+C83</f>
        <v>0</v>
      </c>
      <c r="D81" s="265">
        <f t="shared" ref="D81:E81" si="40">D82+D83</f>
        <v>0</v>
      </c>
      <c r="E81" s="272">
        <f t="shared" si="40"/>
        <v>0</v>
      </c>
      <c r="F81" s="265">
        <f t="shared" si="30"/>
        <v>0</v>
      </c>
      <c r="G81" s="265">
        <f t="shared" si="2"/>
        <v>0</v>
      </c>
      <c r="H81" s="265">
        <f t="shared" ref="H81:I81" si="41">H82+H83</f>
        <v>0</v>
      </c>
      <c r="I81" s="272">
        <f t="shared" si="41"/>
        <v>0</v>
      </c>
      <c r="J81" s="265">
        <f t="shared" si="31"/>
        <v>0</v>
      </c>
      <c r="K81" s="265">
        <f t="shared" si="6"/>
        <v>0</v>
      </c>
      <c r="L81" s="265">
        <f t="shared" ref="L81" si="42">L82+L83</f>
        <v>0</v>
      </c>
    </row>
    <row r="82" spans="1:12" x14ac:dyDescent="0.3">
      <c r="A82" s="341" t="s">
        <v>382</v>
      </c>
      <c r="B82" s="263">
        <v>0</v>
      </c>
      <c r="C82" s="263">
        <v>0</v>
      </c>
      <c r="D82" s="263">
        <f t="shared" si="4"/>
        <v>0</v>
      </c>
      <c r="E82" s="271">
        <v>0</v>
      </c>
      <c r="F82" s="263">
        <f t="shared" si="30"/>
        <v>0</v>
      </c>
      <c r="G82" s="263">
        <f t="shared" si="2"/>
        <v>0</v>
      </c>
      <c r="H82" s="263">
        <f t="shared" si="5"/>
        <v>0</v>
      </c>
      <c r="I82" s="271">
        <v>0</v>
      </c>
      <c r="J82" s="263">
        <f t="shared" si="31"/>
        <v>0</v>
      </c>
      <c r="K82" s="263">
        <f t="shared" si="6"/>
        <v>0</v>
      </c>
      <c r="L82" s="263">
        <v>0</v>
      </c>
    </row>
    <row r="83" spans="1:12" x14ac:dyDescent="0.3">
      <c r="A83" s="341" t="s">
        <v>383</v>
      </c>
      <c r="B83" s="263">
        <v>0</v>
      </c>
      <c r="C83" s="263">
        <v>0</v>
      </c>
      <c r="D83" s="263">
        <f t="shared" si="4"/>
        <v>0</v>
      </c>
      <c r="E83" s="271">
        <v>0</v>
      </c>
      <c r="F83" s="263">
        <f t="shared" si="30"/>
        <v>0</v>
      </c>
      <c r="G83" s="263">
        <f t="shared" si="2"/>
        <v>0</v>
      </c>
      <c r="H83" s="263">
        <f t="shared" si="5"/>
        <v>0</v>
      </c>
      <c r="I83" s="271">
        <v>0</v>
      </c>
      <c r="J83" s="263">
        <f t="shared" si="31"/>
        <v>0</v>
      </c>
      <c r="K83" s="263">
        <f t="shared" si="6"/>
        <v>0</v>
      </c>
      <c r="L83" s="263">
        <v>0</v>
      </c>
    </row>
    <row r="84" spans="1:12" x14ac:dyDescent="0.3">
      <c r="A84" s="341" t="s">
        <v>384</v>
      </c>
      <c r="B84" s="265">
        <v>655000</v>
      </c>
      <c r="C84" s="265">
        <v>0</v>
      </c>
      <c r="D84" s="265">
        <f>E84</f>
        <v>0</v>
      </c>
      <c r="E84" s="272">
        <v>0</v>
      </c>
      <c r="F84" s="265">
        <f t="shared" si="30"/>
        <v>0</v>
      </c>
      <c r="G84" s="265">
        <f t="shared" si="2"/>
        <v>0</v>
      </c>
      <c r="H84" s="265">
        <f>I84</f>
        <v>0</v>
      </c>
      <c r="I84" s="272">
        <v>0</v>
      </c>
      <c r="J84" s="265">
        <f t="shared" si="31"/>
        <v>0</v>
      </c>
      <c r="K84" s="265">
        <f t="shared" si="6"/>
        <v>0</v>
      </c>
      <c r="L84" s="265">
        <v>0</v>
      </c>
    </row>
    <row r="85" spans="1:12" x14ac:dyDescent="0.3">
      <c r="A85" s="345" t="s">
        <v>385</v>
      </c>
      <c r="B85" s="346">
        <v>7430500</v>
      </c>
      <c r="C85" s="346">
        <v>7390000</v>
      </c>
      <c r="D85" s="265">
        <v>2436270.66</v>
      </c>
      <c r="E85" s="347">
        <v>3612107.02</v>
      </c>
      <c r="F85" s="265">
        <f t="shared" si="30"/>
        <v>6.6594700552591135</v>
      </c>
      <c r="G85" s="265">
        <f>C85-E85</f>
        <v>3777892.98</v>
      </c>
      <c r="H85" s="265">
        <v>2436270.66</v>
      </c>
      <c r="I85" s="347">
        <v>3612107.02</v>
      </c>
      <c r="J85" s="265">
        <f t="shared" si="31"/>
        <v>8.4509707809739929</v>
      </c>
      <c r="K85" s="346">
        <f>C85-I85</f>
        <v>3777892.98</v>
      </c>
      <c r="L85" s="346">
        <v>0</v>
      </c>
    </row>
    <row r="86" spans="1:12" x14ac:dyDescent="0.3">
      <c r="A86" s="348" t="s">
        <v>386</v>
      </c>
      <c r="B86" s="310">
        <f>B17+B85</f>
        <v>65500000</v>
      </c>
      <c r="C86" s="310">
        <f>C17+C85</f>
        <v>72830349.450000003</v>
      </c>
      <c r="D86" s="310">
        <f>D17+D85</f>
        <v>13234726</v>
      </c>
      <c r="E86" s="310">
        <f>E17+E85</f>
        <v>54240157.100000001</v>
      </c>
      <c r="F86" s="310">
        <f t="shared" si="30"/>
        <v>100</v>
      </c>
      <c r="G86" s="310">
        <f t="shared" si="2"/>
        <v>18590192.350000001</v>
      </c>
      <c r="H86" s="310">
        <f>H17+H85</f>
        <v>10748836.120000001</v>
      </c>
      <c r="I86" s="310">
        <f>I17+I85</f>
        <v>42741918.220000006</v>
      </c>
      <c r="J86" s="310">
        <f t="shared" si="31"/>
        <v>100</v>
      </c>
      <c r="K86" s="310">
        <f>K17+K85</f>
        <v>30088431.23</v>
      </c>
      <c r="L86" s="310">
        <f>L17+L85</f>
        <v>11498238.879999995</v>
      </c>
    </row>
    <row r="87" spans="1:12" x14ac:dyDescent="0.3">
      <c r="A87" s="52"/>
      <c r="B87" s="252"/>
      <c r="C87" s="252"/>
      <c r="D87" s="266"/>
      <c r="E87" s="266"/>
      <c r="F87" s="266"/>
      <c r="G87" s="266"/>
      <c r="H87" s="266"/>
      <c r="I87" s="252"/>
      <c r="J87" s="252"/>
    </row>
    <row r="88" spans="1:12" s="1" customFormat="1" x14ac:dyDescent="0.3">
      <c r="C88" s="26"/>
    </row>
    <row r="89" spans="1:12" x14ac:dyDescent="0.3">
      <c r="B89" s="26"/>
      <c r="C89" s="26"/>
      <c r="D89" s="26"/>
      <c r="E89" s="26"/>
      <c r="F89" s="26"/>
      <c r="G89" s="26"/>
      <c r="H89" s="26"/>
      <c r="I89" s="26"/>
      <c r="J89" s="1"/>
      <c r="K89" s="1"/>
    </row>
    <row r="90" spans="1:12" x14ac:dyDescent="0.3">
      <c r="B90" s="1"/>
      <c r="C90" s="1"/>
      <c r="D90" s="1"/>
      <c r="E90" s="1"/>
      <c r="F90" s="1"/>
      <c r="G90" s="1"/>
      <c r="H90" s="1"/>
      <c r="K90" s="1"/>
    </row>
    <row r="91" spans="1:12" x14ac:dyDescent="0.3">
      <c r="D91" s="1"/>
      <c r="E91" s="1"/>
      <c r="F91" s="1"/>
      <c r="G91" s="1"/>
      <c r="H91" s="1"/>
      <c r="K91" s="1"/>
    </row>
    <row r="92" spans="1:12" ht="15.6" x14ac:dyDescent="0.3">
      <c r="A92" s="10"/>
      <c r="B92" s="10"/>
      <c r="C92" s="10"/>
      <c r="D92" s="11"/>
      <c r="E92" s="10"/>
      <c r="F92" s="10"/>
    </row>
    <row r="93" spans="1:12" x14ac:dyDescent="0.3">
      <c r="A93" s="349" t="s">
        <v>57</v>
      </c>
      <c r="B93" s="349"/>
      <c r="C93" s="349"/>
      <c r="D93" s="350"/>
      <c r="E93" s="93"/>
      <c r="F93" s="93"/>
      <c r="G93" s="55" t="s">
        <v>58</v>
      </c>
      <c r="H93" s="55"/>
      <c r="I93" s="55"/>
      <c r="J93" s="55"/>
      <c r="K93" s="55"/>
    </row>
    <row r="94" spans="1:12" ht="15.75" customHeight="1" x14ac:dyDescent="0.3">
      <c r="A94" s="349" t="s">
        <v>59</v>
      </c>
      <c r="B94" s="349"/>
      <c r="C94" s="349"/>
      <c r="D94" s="92"/>
      <c r="E94" s="93"/>
      <c r="F94" s="93"/>
      <c r="G94" s="55" t="s">
        <v>60</v>
      </c>
      <c r="H94" s="55"/>
      <c r="I94" s="55"/>
      <c r="J94" s="55"/>
      <c r="K94" s="55"/>
    </row>
    <row r="95" spans="1:12" x14ac:dyDescent="0.3">
      <c r="A95" s="349" t="s">
        <v>61</v>
      </c>
      <c r="B95" s="349"/>
      <c r="C95" s="349"/>
      <c r="D95" s="92"/>
      <c r="E95" s="93"/>
      <c r="F95" s="93"/>
      <c r="G95" s="55" t="s">
        <v>61</v>
      </c>
      <c r="H95" s="55"/>
      <c r="I95" s="55"/>
      <c r="J95" s="55"/>
      <c r="K95" s="55"/>
    </row>
    <row r="96" spans="1:12" s="10" customFormat="1" ht="15.6" x14ac:dyDescent="0.3">
      <c r="A96" s="349" t="s">
        <v>62</v>
      </c>
      <c r="B96" s="349"/>
      <c r="C96" s="349"/>
      <c r="D96" s="92"/>
      <c r="E96" s="93"/>
      <c r="F96" s="93"/>
      <c r="G96" s="94"/>
      <c r="H96" s="94"/>
      <c r="I96" s="94"/>
    </row>
    <row r="97" spans="1:11" s="10" customFormat="1" ht="15.6" x14ac:dyDescent="0.3">
      <c r="A97" s="95"/>
      <c r="B97" s="95"/>
      <c r="C97" s="93"/>
      <c r="D97" s="92"/>
      <c r="E97" s="93"/>
      <c r="F97" s="93"/>
      <c r="G97" s="94"/>
      <c r="H97" s="94"/>
      <c r="I97" s="94"/>
    </row>
    <row r="98" spans="1:11" s="10" customFormat="1" ht="15.6" x14ac:dyDescent="0.3">
      <c r="A98" s="95"/>
      <c r="B98" s="95"/>
      <c r="C98" s="93"/>
      <c r="D98" s="92"/>
      <c r="E98" s="93"/>
      <c r="F98" s="93"/>
      <c r="G98" s="94"/>
      <c r="H98" s="94"/>
      <c r="I98" s="94"/>
    </row>
    <row r="99" spans="1:11" s="10" customFormat="1" ht="15.6" x14ac:dyDescent="0.3">
      <c r="A99" s="95"/>
      <c r="B99" s="95"/>
      <c r="C99" s="93"/>
      <c r="D99" s="92"/>
      <c r="E99" s="93"/>
      <c r="F99" s="93"/>
      <c r="G99" s="94"/>
      <c r="H99" s="94"/>
      <c r="I99" s="94"/>
    </row>
    <row r="100" spans="1:11" s="10" customFormat="1" ht="15.6" x14ac:dyDescent="0.3">
      <c r="A100" s="95"/>
      <c r="B100" s="95"/>
      <c r="C100" s="93"/>
      <c r="D100" s="92"/>
      <c r="E100" s="93"/>
      <c r="F100" s="93"/>
      <c r="G100" s="94"/>
      <c r="H100" s="94"/>
      <c r="I100" s="94"/>
    </row>
    <row r="101" spans="1:11" s="10" customFormat="1" ht="15.6" x14ac:dyDescent="0.3">
      <c r="A101" s="349" t="s">
        <v>63</v>
      </c>
      <c r="B101" s="349"/>
      <c r="C101" s="349"/>
      <c r="D101" s="92"/>
      <c r="E101" s="93"/>
      <c r="F101" s="93"/>
      <c r="G101" s="55" t="s">
        <v>64</v>
      </c>
      <c r="H101" s="55"/>
      <c r="I101" s="55"/>
      <c r="J101" s="55"/>
      <c r="K101" s="55"/>
    </row>
    <row r="102" spans="1:11" x14ac:dyDescent="0.3">
      <c r="A102" s="349" t="s">
        <v>65</v>
      </c>
      <c r="B102" s="349"/>
      <c r="C102" s="349"/>
      <c r="D102" s="92"/>
      <c r="E102" s="93"/>
      <c r="F102" s="93"/>
      <c r="G102" s="55" t="s">
        <v>66</v>
      </c>
      <c r="H102" s="55"/>
      <c r="I102" s="55"/>
      <c r="J102" s="55"/>
      <c r="K102" s="55"/>
    </row>
  </sheetData>
  <mergeCells count="24">
    <mergeCell ref="G99:I99"/>
    <mergeCell ref="G100:I100"/>
    <mergeCell ref="A101:C101"/>
    <mergeCell ref="G101:K101"/>
    <mergeCell ref="A102:C102"/>
    <mergeCell ref="G102:K102"/>
    <mergeCell ref="A95:C95"/>
    <mergeCell ref="G95:K95"/>
    <mergeCell ref="A96:C96"/>
    <mergeCell ref="G96:I96"/>
    <mergeCell ref="G97:I97"/>
    <mergeCell ref="G98:I98"/>
    <mergeCell ref="D14:G14"/>
    <mergeCell ref="H14:K14"/>
    <mergeCell ref="A93:C93"/>
    <mergeCell ref="G93:K93"/>
    <mergeCell ref="A94:C94"/>
    <mergeCell ref="G94:K94"/>
    <mergeCell ref="A3:M3"/>
    <mergeCell ref="A4:M4"/>
    <mergeCell ref="A7:M7"/>
    <mergeCell ref="A8:M8"/>
    <mergeCell ref="A9:M9"/>
    <mergeCell ref="B12:L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5bim2021</vt:lpstr>
      <vt:lpstr>RestosaPagar5bim21</vt:lpstr>
      <vt:lpstr>5ºbim21SICONFI sem intra</vt:lpstr>
      <vt:lpstr>RREO5º bimestre21</vt:lpstr>
      <vt:lpstr>RREO5ºbim21Despesas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Gabriela Gadiolli Angeli</dc:creator>
  <cp:lastModifiedBy>Maria Gabriela Gadiolli Angeli</cp:lastModifiedBy>
  <dcterms:created xsi:type="dcterms:W3CDTF">2022-03-28T13:23:11Z</dcterms:created>
  <dcterms:modified xsi:type="dcterms:W3CDTF">2022-03-28T13:26:32Z</dcterms:modified>
</cp:coreProperties>
</file>