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.angeli\Downloads\"/>
    </mc:Choice>
  </mc:AlternateContent>
  <xr:revisionPtr revIDLastSave="0" documentId="8_{00446102-544E-4748-A80E-B85828ECBB61}" xr6:coauthVersionLast="47" xr6:coauthVersionMax="47" xr10:uidLastSave="{00000000-0000-0000-0000-000000000000}"/>
  <bookViews>
    <workbookView xWindow="-108" yWindow="-108" windowWidth="23256" windowHeight="12576" xr2:uid="{B50EAFED-7CDF-4D64-ACB7-D96E1A9C3A38}"/>
  </bookViews>
  <sheets>
    <sheet name="BalancoOrcamentário" sheetId="1" r:id="rId1"/>
    <sheet name="DesFuneSubfun" sheetId="2" r:id="rId2"/>
    <sheet name="PrimarioeNominal" sheetId="3" r:id="rId3"/>
    <sheet name="RestosaPagar" sheetId="4" r:id="rId4"/>
    <sheet name="Encargos" sheetId="5" r:id="rId5"/>
    <sheet name="SeguridadeSoci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7" i="6" l="1"/>
  <c r="N47" i="6"/>
  <c r="O45" i="6"/>
  <c r="N45" i="6"/>
  <c r="N43" i="6"/>
  <c r="N42" i="6"/>
  <c r="O41" i="6"/>
  <c r="N41" i="6"/>
  <c r="N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N38" i="6"/>
  <c r="N37" i="6"/>
  <c r="N36" i="6"/>
  <c r="N35" i="6"/>
  <c r="N34" i="6"/>
  <c r="N29" i="6" s="1"/>
  <c r="N33" i="6"/>
  <c r="N32" i="6"/>
  <c r="N31" i="6"/>
  <c r="N30" i="6"/>
  <c r="O29" i="6"/>
  <c r="M29" i="6"/>
  <c r="L29" i="6"/>
  <c r="L17" i="6" s="1"/>
  <c r="L44" i="6" s="1"/>
  <c r="L46" i="6" s="1"/>
  <c r="L48" i="6" s="1"/>
  <c r="K29" i="6"/>
  <c r="J29" i="6"/>
  <c r="I29" i="6"/>
  <c r="H29" i="6"/>
  <c r="G29" i="6"/>
  <c r="F29" i="6"/>
  <c r="E29" i="6"/>
  <c r="D29" i="6"/>
  <c r="C29" i="6"/>
  <c r="B29" i="6"/>
  <c r="N28" i="6"/>
  <c r="N27" i="6"/>
  <c r="N26" i="6"/>
  <c r="O25" i="6"/>
  <c r="N25" i="6"/>
  <c r="M25" i="6"/>
  <c r="M17" i="6" s="1"/>
  <c r="M44" i="6" s="1"/>
  <c r="M46" i="6" s="1"/>
  <c r="M48" i="6" s="1"/>
  <c r="L25" i="6"/>
  <c r="K25" i="6"/>
  <c r="J25" i="6"/>
  <c r="I25" i="6"/>
  <c r="H25" i="6"/>
  <c r="G25" i="6"/>
  <c r="F25" i="6"/>
  <c r="F17" i="6" s="1"/>
  <c r="F44" i="6" s="1"/>
  <c r="F46" i="6" s="1"/>
  <c r="F48" i="6" s="1"/>
  <c r="E25" i="6"/>
  <c r="D25" i="6"/>
  <c r="C25" i="6"/>
  <c r="B25" i="6"/>
  <c r="N24" i="6"/>
  <c r="N23" i="6"/>
  <c r="N22" i="6"/>
  <c r="N21" i="6"/>
  <c r="N20" i="6"/>
  <c r="N18" i="6" s="1"/>
  <c r="N17" i="6" s="1"/>
  <c r="N44" i="6" s="1"/>
  <c r="N19" i="6"/>
  <c r="O18" i="6"/>
  <c r="M18" i="6"/>
  <c r="L18" i="6"/>
  <c r="K18" i="6"/>
  <c r="K17" i="6" s="1"/>
  <c r="K44" i="6" s="1"/>
  <c r="K46" i="6" s="1"/>
  <c r="K48" i="6" s="1"/>
  <c r="J18" i="6"/>
  <c r="J17" i="6" s="1"/>
  <c r="J44" i="6" s="1"/>
  <c r="J46" i="6" s="1"/>
  <c r="J48" i="6" s="1"/>
  <c r="I18" i="6"/>
  <c r="I17" i="6" s="1"/>
  <c r="I44" i="6" s="1"/>
  <c r="I46" i="6" s="1"/>
  <c r="I48" i="6" s="1"/>
  <c r="H18" i="6"/>
  <c r="G18" i="6"/>
  <c r="F18" i="6"/>
  <c r="E18" i="6"/>
  <c r="E17" i="6" s="1"/>
  <c r="E44" i="6" s="1"/>
  <c r="E46" i="6" s="1"/>
  <c r="E48" i="6" s="1"/>
  <c r="D18" i="6"/>
  <c r="D17" i="6" s="1"/>
  <c r="D44" i="6" s="1"/>
  <c r="D46" i="6" s="1"/>
  <c r="D48" i="6" s="1"/>
  <c r="C18" i="6"/>
  <c r="C17" i="6" s="1"/>
  <c r="C44" i="6" s="1"/>
  <c r="C46" i="6" s="1"/>
  <c r="C48" i="6" s="1"/>
  <c r="B18" i="6"/>
  <c r="B17" i="6" s="1"/>
  <c r="B44" i="6" s="1"/>
  <c r="B46" i="6" s="1"/>
  <c r="O17" i="6"/>
  <c r="O44" i="6" s="1"/>
  <c r="O46" i="6" s="1"/>
  <c r="O48" i="6" s="1"/>
  <c r="H17" i="6"/>
  <c r="H44" i="6" s="1"/>
  <c r="H46" i="6" s="1"/>
  <c r="H48" i="6" s="1"/>
  <c r="G17" i="6"/>
  <c r="G44" i="6" s="1"/>
  <c r="G46" i="6" s="1"/>
  <c r="G48" i="6" s="1"/>
  <c r="N46" i="6" l="1"/>
  <c r="B48" i="6"/>
  <c r="N48" i="6" s="1"/>
  <c r="D25" i="5" l="1"/>
  <c r="C25" i="5"/>
  <c r="B25" i="5"/>
  <c r="M24" i="5"/>
  <c r="L24" i="5"/>
  <c r="K24" i="5"/>
  <c r="N24" i="5" s="1"/>
  <c r="J24" i="5"/>
  <c r="I24" i="5"/>
  <c r="H24" i="5"/>
  <c r="G24" i="5"/>
  <c r="F24" i="5"/>
  <c r="E24" i="5"/>
  <c r="D24" i="5"/>
  <c r="C24" i="5"/>
  <c r="B24" i="5"/>
  <c r="N23" i="5"/>
  <c r="N22" i="5"/>
  <c r="N21" i="5"/>
  <c r="N20" i="5"/>
  <c r="D19" i="5"/>
  <c r="C19" i="5"/>
  <c r="B19" i="5"/>
  <c r="M18" i="5"/>
  <c r="L18" i="5"/>
  <c r="K18" i="5"/>
  <c r="J18" i="5"/>
  <c r="I18" i="5"/>
  <c r="H18" i="5"/>
  <c r="H19" i="5" s="1"/>
  <c r="H25" i="5" s="1"/>
  <c r="G18" i="5"/>
  <c r="F18" i="5"/>
  <c r="E18" i="5"/>
  <c r="N18" i="5" s="1"/>
  <c r="N17" i="5"/>
  <c r="N16" i="5"/>
  <c r="N15" i="5"/>
  <c r="M14" i="5"/>
  <c r="L14" i="5"/>
  <c r="K14" i="5"/>
  <c r="J14" i="5"/>
  <c r="I14" i="5"/>
  <c r="G14" i="5"/>
  <c r="F14" i="5"/>
  <c r="E14" i="5"/>
  <c r="N14" i="5" s="1"/>
  <c r="M13" i="5"/>
  <c r="M19" i="5" s="1"/>
  <c r="M25" i="5" s="1"/>
  <c r="L13" i="5"/>
  <c r="L19" i="5" s="1"/>
  <c r="L25" i="5" s="1"/>
  <c r="K13" i="5"/>
  <c r="K19" i="5" s="1"/>
  <c r="K25" i="5" s="1"/>
  <c r="J13" i="5"/>
  <c r="J19" i="5" s="1"/>
  <c r="J25" i="5" s="1"/>
  <c r="I13" i="5"/>
  <c r="I19" i="5" s="1"/>
  <c r="I25" i="5" s="1"/>
  <c r="G13" i="5"/>
  <c r="G19" i="5" s="1"/>
  <c r="G25" i="5" s="1"/>
  <c r="F13" i="5"/>
  <c r="F19" i="5" s="1"/>
  <c r="F25" i="5" s="1"/>
  <c r="E13" i="5"/>
  <c r="E19" i="5" s="1"/>
  <c r="N12" i="5"/>
  <c r="N11" i="5"/>
  <c r="E25" i="5" l="1"/>
  <c r="N25" i="5" s="1"/>
  <c r="N19" i="5"/>
  <c r="N13" i="5"/>
  <c r="L39" i="4" l="1"/>
  <c r="F39" i="4"/>
  <c r="M39" i="4" s="1"/>
  <c r="M38" i="4"/>
  <c r="L38" i="4"/>
  <c r="F38" i="4"/>
  <c r="K37" i="4"/>
  <c r="J37" i="4"/>
  <c r="I37" i="4"/>
  <c r="H37" i="4"/>
  <c r="L37" i="4" s="1"/>
  <c r="G37" i="4"/>
  <c r="E37" i="4"/>
  <c r="D37" i="4"/>
  <c r="C37" i="4"/>
  <c r="B37" i="4"/>
  <c r="F37" i="4" s="1"/>
  <c r="M37" i="4" s="1"/>
  <c r="L36" i="4"/>
  <c r="M36" i="4" s="1"/>
  <c r="F36" i="4"/>
  <c r="L35" i="4"/>
  <c r="F35" i="4"/>
  <c r="M35" i="4" s="1"/>
  <c r="L34" i="4"/>
  <c r="M34" i="4" s="1"/>
  <c r="F34" i="4"/>
  <c r="K33" i="4"/>
  <c r="J33" i="4"/>
  <c r="J32" i="4" s="1"/>
  <c r="J40" i="4" s="1"/>
  <c r="I33" i="4"/>
  <c r="H33" i="4"/>
  <c r="H32" i="4" s="1"/>
  <c r="H40" i="4" s="1"/>
  <c r="G33" i="4"/>
  <c r="L33" i="4" s="1"/>
  <c r="E33" i="4"/>
  <c r="F33" i="4" s="1"/>
  <c r="M33" i="4" s="1"/>
  <c r="D33" i="4"/>
  <c r="C33" i="4"/>
  <c r="B33" i="4"/>
  <c r="K32" i="4"/>
  <c r="K40" i="4" s="1"/>
  <c r="I32" i="4"/>
  <c r="I40" i="4" s="1"/>
  <c r="D32" i="4"/>
  <c r="D40" i="4" s="1"/>
  <c r="C32" i="4"/>
  <c r="C40" i="4" s="1"/>
  <c r="B32" i="4"/>
  <c r="L24" i="4"/>
  <c r="F24" i="4"/>
  <c r="M24" i="4" s="1"/>
  <c r="L23" i="4"/>
  <c r="M23" i="4" s="1"/>
  <c r="F23" i="4"/>
  <c r="K22" i="4"/>
  <c r="J22" i="4"/>
  <c r="L22" i="4" s="1"/>
  <c r="I22" i="4"/>
  <c r="H22" i="4"/>
  <c r="E22" i="4"/>
  <c r="D22" i="4"/>
  <c r="C22" i="4"/>
  <c r="B22" i="4"/>
  <c r="F22" i="4" s="1"/>
  <c r="M22" i="4" s="1"/>
  <c r="L21" i="4"/>
  <c r="C21" i="4"/>
  <c r="C18" i="4" s="1"/>
  <c r="L20" i="4"/>
  <c r="F20" i="4"/>
  <c r="M20" i="4" s="1"/>
  <c r="L19" i="4"/>
  <c r="F19" i="4"/>
  <c r="M19" i="4" s="1"/>
  <c r="K18" i="4"/>
  <c r="J18" i="4"/>
  <c r="I18" i="4"/>
  <c r="I17" i="4" s="1"/>
  <c r="I25" i="4" s="1"/>
  <c r="H18" i="4"/>
  <c r="H17" i="4" s="1"/>
  <c r="H25" i="4" s="1"/>
  <c r="G18" i="4"/>
  <c r="L18" i="4" s="1"/>
  <c r="E18" i="4"/>
  <c r="E17" i="4" s="1"/>
  <c r="E25" i="4" s="1"/>
  <c r="D18" i="4"/>
  <c r="D17" i="4" s="1"/>
  <c r="D25" i="4" s="1"/>
  <c r="B18" i="4"/>
  <c r="K17" i="4"/>
  <c r="K25" i="4" s="1"/>
  <c r="J17" i="4"/>
  <c r="J25" i="4" s="1"/>
  <c r="B17" i="4"/>
  <c r="C17" i="4" l="1"/>
  <c r="C25" i="4" s="1"/>
  <c r="F18" i="4"/>
  <c r="M18" i="4" s="1"/>
  <c r="F21" i="4"/>
  <c r="M21" i="4" s="1"/>
  <c r="E32" i="4"/>
  <c r="E40" i="4" s="1"/>
  <c r="B40" i="4"/>
  <c r="F40" i="4" s="1"/>
  <c r="B25" i="4"/>
  <c r="F25" i="4" s="1"/>
  <c r="G32" i="4"/>
  <c r="G17" i="4"/>
  <c r="L17" i="4" l="1"/>
  <c r="G25" i="4"/>
  <c r="L25" i="4" s="1"/>
  <c r="L32" i="4"/>
  <c r="G40" i="4"/>
  <c r="L40" i="4" s="1"/>
  <c r="M40" i="4" s="1"/>
  <c r="F32" i="4"/>
  <c r="M32" i="4" s="1"/>
  <c r="M25" i="4"/>
  <c r="F17" i="4"/>
  <c r="M17" i="4" s="1"/>
  <c r="F175" i="3" l="1"/>
  <c r="F143" i="3"/>
  <c r="C124" i="3"/>
  <c r="B124" i="3"/>
  <c r="B123" i="3" s="1"/>
  <c r="B129" i="3" s="1"/>
  <c r="F136" i="3" s="1"/>
  <c r="F150" i="3" s="1"/>
  <c r="F157" i="3" s="1"/>
  <c r="C123" i="3"/>
  <c r="C129" i="3" s="1"/>
  <c r="H69" i="3"/>
  <c r="H67" i="3" s="1"/>
  <c r="H75" i="3" s="1"/>
  <c r="H77" i="3" s="1"/>
  <c r="G69" i="3"/>
  <c r="G67" i="3" s="1"/>
  <c r="G75" i="3" s="1"/>
  <c r="F69" i="3"/>
  <c r="F67" i="3" s="1"/>
  <c r="F75" i="3" s="1"/>
  <c r="F77" i="3" s="1"/>
  <c r="E69" i="3"/>
  <c r="E67" i="3" s="1"/>
  <c r="E75" i="3" s="1"/>
  <c r="D69" i="3"/>
  <c r="D67" i="3" s="1"/>
  <c r="D75" i="3" s="1"/>
  <c r="C69" i="3"/>
  <c r="C67" i="3" s="1"/>
  <c r="C75" i="3" s="1"/>
  <c r="B69" i="3"/>
  <c r="B67" i="3"/>
  <c r="B75" i="3" s="1"/>
  <c r="H66" i="3"/>
  <c r="F66" i="3"/>
  <c r="E66" i="3"/>
  <c r="E77" i="3" s="1"/>
  <c r="D66" i="3"/>
  <c r="C66" i="3"/>
  <c r="B66" i="3"/>
  <c r="H62" i="3"/>
  <c r="G62" i="3"/>
  <c r="G66" i="3" s="1"/>
  <c r="F62" i="3"/>
  <c r="E62" i="3"/>
  <c r="D62" i="3"/>
  <c r="C62" i="3"/>
  <c r="B62" i="3"/>
  <c r="D49" i="3"/>
  <c r="B49" i="3"/>
  <c r="D46" i="3"/>
  <c r="D39" i="3" s="1"/>
  <c r="D52" i="3" s="1"/>
  <c r="B46" i="3"/>
  <c r="B42" i="3"/>
  <c r="B39" i="3" s="1"/>
  <c r="B52" i="3" s="1"/>
  <c r="D37" i="3"/>
  <c r="D36" i="3" s="1"/>
  <c r="D16" i="3" s="1"/>
  <c r="D38" i="3" s="1"/>
  <c r="D53" i="3" s="1"/>
  <c r="F80" i="3" s="1"/>
  <c r="F108" i="3" s="1"/>
  <c r="B37" i="3"/>
  <c r="B36" i="3" s="1"/>
  <c r="D27" i="3"/>
  <c r="B27" i="3"/>
  <c r="D25" i="3"/>
  <c r="D24" i="3"/>
  <c r="B24" i="3"/>
  <c r="D17" i="3"/>
  <c r="B17" i="3"/>
  <c r="B16" i="3" s="1"/>
  <c r="B38" i="3" s="1"/>
  <c r="B53" i="3" l="1"/>
  <c r="G77" i="3"/>
  <c r="B77" i="3"/>
  <c r="C77" i="3"/>
  <c r="D77" i="3"/>
  <c r="L85" i="2" l="1"/>
  <c r="K85" i="2"/>
  <c r="G85" i="2"/>
  <c r="K84" i="2"/>
  <c r="H84" i="2"/>
  <c r="G84" i="2"/>
  <c r="D84" i="2"/>
  <c r="K83" i="2"/>
  <c r="H83" i="2"/>
  <c r="G83" i="2"/>
  <c r="D83" i="2"/>
  <c r="D81" i="2" s="1"/>
  <c r="K82" i="2"/>
  <c r="H82" i="2"/>
  <c r="H81" i="2" s="1"/>
  <c r="G82" i="2"/>
  <c r="D82" i="2"/>
  <c r="L81" i="2"/>
  <c r="I81" i="2"/>
  <c r="E81" i="2"/>
  <c r="C81" i="2"/>
  <c r="K81" i="2" s="1"/>
  <c r="B81" i="2"/>
  <c r="K80" i="2"/>
  <c r="H80" i="2"/>
  <c r="H79" i="2" s="1"/>
  <c r="G80" i="2"/>
  <c r="D80" i="2"/>
  <c r="L79" i="2"/>
  <c r="I79" i="2"/>
  <c r="E79" i="2"/>
  <c r="D79" i="2"/>
  <c r="C79" i="2"/>
  <c r="K79" i="2" s="1"/>
  <c r="B79" i="2"/>
  <c r="K78" i="2"/>
  <c r="H78" i="2"/>
  <c r="G78" i="2"/>
  <c r="D78" i="2"/>
  <c r="D77" i="2" s="1"/>
  <c r="L77" i="2"/>
  <c r="I77" i="2"/>
  <c r="H77" i="2"/>
  <c r="E77" i="2"/>
  <c r="C77" i="2"/>
  <c r="K77" i="2" s="1"/>
  <c r="B77" i="2"/>
  <c r="K76" i="2"/>
  <c r="H76" i="2"/>
  <c r="G76" i="2"/>
  <c r="D76" i="2"/>
  <c r="L75" i="2"/>
  <c r="I75" i="2"/>
  <c r="H75" i="2"/>
  <c r="E75" i="2"/>
  <c r="D75" i="2"/>
  <c r="C75" i="2"/>
  <c r="K75" i="2" s="1"/>
  <c r="B75" i="2"/>
  <c r="K74" i="2"/>
  <c r="H74" i="2"/>
  <c r="H73" i="2" s="1"/>
  <c r="G74" i="2"/>
  <c r="D74" i="2"/>
  <c r="L73" i="2"/>
  <c r="I73" i="2"/>
  <c r="E73" i="2"/>
  <c r="D73" i="2"/>
  <c r="C73" i="2"/>
  <c r="K73" i="2" s="1"/>
  <c r="B73" i="2"/>
  <c r="K72" i="2"/>
  <c r="H72" i="2"/>
  <c r="G72" i="2"/>
  <c r="D72" i="2"/>
  <c r="K71" i="2"/>
  <c r="H71" i="2"/>
  <c r="G71" i="2"/>
  <c r="G69" i="2" s="1"/>
  <c r="D71" i="2"/>
  <c r="K70" i="2"/>
  <c r="K69" i="2" s="1"/>
  <c r="H70" i="2"/>
  <c r="H69" i="2" s="1"/>
  <c r="G70" i="2"/>
  <c r="D70" i="2"/>
  <c r="L69" i="2"/>
  <c r="I69" i="2"/>
  <c r="E69" i="2"/>
  <c r="D69" i="2"/>
  <c r="C69" i="2"/>
  <c r="B69" i="2"/>
  <c r="L68" i="2"/>
  <c r="K68" i="2"/>
  <c r="K65" i="2" s="1"/>
  <c r="I68" i="2"/>
  <c r="H68" i="2"/>
  <c r="H65" i="2" s="1"/>
  <c r="E68" i="2"/>
  <c r="D68" i="2"/>
  <c r="C68" i="2"/>
  <c r="B68" i="2"/>
  <c r="L67" i="2"/>
  <c r="K67" i="2"/>
  <c r="G67" i="2"/>
  <c r="G65" i="2" s="1"/>
  <c r="L66" i="2"/>
  <c r="K66" i="2"/>
  <c r="G66" i="2"/>
  <c r="I65" i="2"/>
  <c r="E65" i="2"/>
  <c r="L65" i="2" s="1"/>
  <c r="L17" i="2" s="1"/>
  <c r="L86" i="2" s="1"/>
  <c r="D65" i="2"/>
  <c r="C65" i="2"/>
  <c r="B65" i="2"/>
  <c r="K64" i="2"/>
  <c r="H64" i="2"/>
  <c r="H63" i="2" s="1"/>
  <c r="G64" i="2"/>
  <c r="D64" i="2"/>
  <c r="L63" i="2"/>
  <c r="I63" i="2"/>
  <c r="E63" i="2"/>
  <c r="D63" i="2"/>
  <c r="C63" i="2"/>
  <c r="K63" i="2" s="1"/>
  <c r="B63" i="2"/>
  <c r="K62" i="2"/>
  <c r="H62" i="2"/>
  <c r="G62" i="2"/>
  <c r="D62" i="2"/>
  <c r="K61" i="2"/>
  <c r="H61" i="2"/>
  <c r="G61" i="2"/>
  <c r="D61" i="2"/>
  <c r="D60" i="2" s="1"/>
  <c r="L60" i="2"/>
  <c r="I60" i="2"/>
  <c r="K60" i="2" s="1"/>
  <c r="H60" i="2"/>
  <c r="G60" i="2"/>
  <c r="E60" i="2"/>
  <c r="C60" i="2"/>
  <c r="B60" i="2"/>
  <c r="K59" i="2"/>
  <c r="H59" i="2"/>
  <c r="G59" i="2"/>
  <c r="D59" i="2"/>
  <c r="K58" i="2"/>
  <c r="H58" i="2"/>
  <c r="H57" i="2" s="1"/>
  <c r="G58" i="2"/>
  <c r="D58" i="2"/>
  <c r="L57" i="2"/>
  <c r="K57" i="2"/>
  <c r="I57" i="2"/>
  <c r="E57" i="2"/>
  <c r="D57" i="2"/>
  <c r="C57" i="2"/>
  <c r="G57" i="2" s="1"/>
  <c r="B57" i="2"/>
  <c r="K56" i="2"/>
  <c r="H56" i="2"/>
  <c r="G56" i="2"/>
  <c r="D56" i="2"/>
  <c r="K55" i="2"/>
  <c r="H55" i="2"/>
  <c r="G55" i="2"/>
  <c r="D55" i="2"/>
  <c r="K54" i="2"/>
  <c r="H54" i="2"/>
  <c r="G54" i="2"/>
  <c r="D54" i="2"/>
  <c r="K53" i="2"/>
  <c r="K48" i="2" s="1"/>
  <c r="H53" i="2"/>
  <c r="G53" i="2"/>
  <c r="D53" i="2"/>
  <c r="K52" i="2"/>
  <c r="H52" i="2"/>
  <c r="G52" i="2"/>
  <c r="D52" i="2"/>
  <c r="K51" i="2"/>
  <c r="H51" i="2"/>
  <c r="G51" i="2"/>
  <c r="D51" i="2"/>
  <c r="K50" i="2"/>
  <c r="H50" i="2"/>
  <c r="G50" i="2"/>
  <c r="D50" i="2"/>
  <c r="K49" i="2"/>
  <c r="H49" i="2"/>
  <c r="H48" i="2" s="1"/>
  <c r="G49" i="2"/>
  <c r="G48" i="2" s="1"/>
  <c r="D49" i="2"/>
  <c r="D48" i="2" s="1"/>
  <c r="L48" i="2"/>
  <c r="I48" i="2"/>
  <c r="E48" i="2"/>
  <c r="C48" i="2"/>
  <c r="B48" i="2"/>
  <c r="K47" i="2"/>
  <c r="H47" i="2"/>
  <c r="H46" i="2" s="1"/>
  <c r="G47" i="2"/>
  <c r="D47" i="2"/>
  <c r="D46" i="2" s="1"/>
  <c r="L46" i="2"/>
  <c r="K46" i="2"/>
  <c r="I46" i="2"/>
  <c r="G46" i="2"/>
  <c r="E46" i="2"/>
  <c r="C46" i="2"/>
  <c r="B46" i="2"/>
  <c r="K45" i="2"/>
  <c r="H45" i="2"/>
  <c r="G45" i="2"/>
  <c r="D45" i="2"/>
  <c r="K44" i="2"/>
  <c r="K37" i="2" s="1"/>
  <c r="H44" i="2"/>
  <c r="G44" i="2"/>
  <c r="D44" i="2"/>
  <c r="D37" i="2" s="1"/>
  <c r="K43" i="2"/>
  <c r="H43" i="2"/>
  <c r="G43" i="2"/>
  <c r="D43" i="2"/>
  <c r="K42" i="2"/>
  <c r="H42" i="2"/>
  <c r="G42" i="2"/>
  <c r="G37" i="2" s="1"/>
  <c r="D42" i="2"/>
  <c r="K41" i="2"/>
  <c r="H41" i="2"/>
  <c r="G41" i="2"/>
  <c r="D41" i="2"/>
  <c r="K40" i="2"/>
  <c r="H40" i="2"/>
  <c r="G40" i="2"/>
  <c r="D40" i="2"/>
  <c r="K39" i="2"/>
  <c r="H39" i="2"/>
  <c r="H37" i="2" s="1"/>
  <c r="G39" i="2"/>
  <c r="D39" i="2"/>
  <c r="K38" i="2"/>
  <c r="H38" i="2"/>
  <c r="G38" i="2"/>
  <c r="D38" i="2"/>
  <c r="L37" i="2"/>
  <c r="I37" i="2"/>
  <c r="E37" i="2"/>
  <c r="C37" i="2"/>
  <c r="B37" i="2"/>
  <c r="K36" i="2"/>
  <c r="H36" i="2"/>
  <c r="G36" i="2"/>
  <c r="D36" i="2"/>
  <c r="K35" i="2"/>
  <c r="H35" i="2"/>
  <c r="G35" i="2"/>
  <c r="D35" i="2"/>
  <c r="D33" i="2" s="1"/>
  <c r="K34" i="2"/>
  <c r="H34" i="2"/>
  <c r="G34" i="2"/>
  <c r="D34" i="2"/>
  <c r="L33" i="2"/>
  <c r="I33" i="2"/>
  <c r="H33" i="2"/>
  <c r="E33" i="2"/>
  <c r="C33" i="2"/>
  <c r="K33" i="2" s="1"/>
  <c r="B33" i="2"/>
  <c r="K32" i="2"/>
  <c r="H32" i="2"/>
  <c r="G32" i="2"/>
  <c r="D32" i="2"/>
  <c r="K31" i="2"/>
  <c r="H31" i="2"/>
  <c r="G31" i="2"/>
  <c r="D31" i="2"/>
  <c r="K30" i="2"/>
  <c r="H30" i="2"/>
  <c r="H27" i="2" s="1"/>
  <c r="G30" i="2"/>
  <c r="D30" i="2"/>
  <c r="K29" i="2"/>
  <c r="H29" i="2"/>
  <c r="G29" i="2"/>
  <c r="D29" i="2"/>
  <c r="K28" i="2"/>
  <c r="H28" i="2"/>
  <c r="G28" i="2"/>
  <c r="D28" i="2"/>
  <c r="D27" i="2" s="1"/>
  <c r="L27" i="2"/>
  <c r="K27" i="2"/>
  <c r="I27" i="2"/>
  <c r="G27" i="2"/>
  <c r="E27" i="2"/>
  <c r="C27" i="2"/>
  <c r="B27" i="2"/>
  <c r="K26" i="2"/>
  <c r="H26" i="2"/>
  <c r="G26" i="2"/>
  <c r="D26" i="2"/>
  <c r="D24" i="2" s="1"/>
  <c r="K25" i="2"/>
  <c r="K24" i="2" s="1"/>
  <c r="H25" i="2"/>
  <c r="G25" i="2"/>
  <c r="G24" i="2" s="1"/>
  <c r="D25" i="2"/>
  <c r="L24" i="2"/>
  <c r="I24" i="2"/>
  <c r="H24" i="2"/>
  <c r="E24" i="2"/>
  <c r="C24" i="2"/>
  <c r="B24" i="2"/>
  <c r="K23" i="2"/>
  <c r="H23" i="2"/>
  <c r="G23" i="2"/>
  <c r="D23" i="2"/>
  <c r="K22" i="2"/>
  <c r="H22" i="2"/>
  <c r="G22" i="2"/>
  <c r="D22" i="2"/>
  <c r="K21" i="2"/>
  <c r="H21" i="2"/>
  <c r="H20" i="2" s="1"/>
  <c r="G21" i="2"/>
  <c r="G20" i="2" s="1"/>
  <c r="D21" i="2"/>
  <c r="D20" i="2" s="1"/>
  <c r="L20" i="2"/>
  <c r="K20" i="2"/>
  <c r="I20" i="2"/>
  <c r="E20" i="2"/>
  <c r="E17" i="2" s="1"/>
  <c r="C20" i="2"/>
  <c r="B20" i="2"/>
  <c r="K19" i="2"/>
  <c r="H19" i="2"/>
  <c r="H18" i="2" s="1"/>
  <c r="G19" i="2"/>
  <c r="D19" i="2"/>
  <c r="L18" i="2"/>
  <c r="I18" i="2"/>
  <c r="I17" i="2" s="1"/>
  <c r="G18" i="2"/>
  <c r="E18" i="2"/>
  <c r="D18" i="2"/>
  <c r="C18" i="2"/>
  <c r="K18" i="2" s="1"/>
  <c r="B18" i="2"/>
  <c r="B17" i="2" s="1"/>
  <c r="B86" i="2" s="1"/>
  <c r="H17" i="2" l="1"/>
  <c r="H86" i="2" s="1"/>
  <c r="E86" i="2"/>
  <c r="F27" i="2"/>
  <c r="F77" i="2"/>
  <c r="D17" i="2"/>
  <c r="D86" i="2" s="1"/>
  <c r="I86" i="2"/>
  <c r="J63" i="2" s="1"/>
  <c r="G73" i="2"/>
  <c r="G33" i="2"/>
  <c r="G75" i="2"/>
  <c r="G77" i="2"/>
  <c r="G63" i="2"/>
  <c r="G79" i="2"/>
  <c r="G81" i="2"/>
  <c r="C17" i="2"/>
  <c r="J77" i="2" l="1"/>
  <c r="J27" i="2"/>
  <c r="J18" i="2"/>
  <c r="F82" i="2"/>
  <c r="F56" i="2"/>
  <c r="F39" i="2"/>
  <c r="F30" i="2"/>
  <c r="F21" i="2"/>
  <c r="F19" i="2"/>
  <c r="F80" i="2"/>
  <c r="F70" i="2"/>
  <c r="F66" i="2"/>
  <c r="F64" i="2"/>
  <c r="F78" i="2"/>
  <c r="F62" i="2"/>
  <c r="F53" i="2"/>
  <c r="F44" i="2"/>
  <c r="F51" i="2"/>
  <c r="F76" i="2"/>
  <c r="F68" i="2"/>
  <c r="F46" i="2"/>
  <c r="F34" i="2"/>
  <c r="F25" i="2"/>
  <c r="F84" i="2"/>
  <c r="F74" i="2"/>
  <c r="F50" i="2"/>
  <c r="F41" i="2"/>
  <c r="F32" i="2"/>
  <c r="F23" i="2"/>
  <c r="F18" i="2"/>
  <c r="F72" i="2"/>
  <c r="F86" i="2"/>
  <c r="F55" i="2"/>
  <c r="F38" i="2"/>
  <c r="F29" i="2"/>
  <c r="F57" i="2"/>
  <c r="F36" i="2"/>
  <c r="F61" i="2"/>
  <c r="F52" i="2"/>
  <c r="F43" i="2"/>
  <c r="F35" i="2"/>
  <c r="F79" i="2"/>
  <c r="F63" i="2"/>
  <c r="F59" i="2"/>
  <c r="F83" i="2"/>
  <c r="F49" i="2"/>
  <c r="F40" i="2"/>
  <c r="F31" i="2"/>
  <c r="F22" i="2"/>
  <c r="F47" i="2"/>
  <c r="F33" i="2"/>
  <c r="F42" i="2"/>
  <c r="F75" i="2"/>
  <c r="F71" i="2"/>
  <c r="F67" i="2"/>
  <c r="F54" i="2"/>
  <c r="F45" i="2"/>
  <c r="F28" i="2"/>
  <c r="F26" i="2"/>
  <c r="F85" i="2"/>
  <c r="F58" i="2"/>
  <c r="J76" i="2"/>
  <c r="J34" i="2"/>
  <c r="J25" i="2"/>
  <c r="J24" i="2" s="1"/>
  <c r="J23" i="2"/>
  <c r="J30" i="2"/>
  <c r="J84" i="2"/>
  <c r="J74" i="2"/>
  <c r="J50" i="2"/>
  <c r="J41" i="2"/>
  <c r="J32" i="2"/>
  <c r="J56" i="2"/>
  <c r="J39" i="2"/>
  <c r="J86" i="2"/>
  <c r="J72" i="2"/>
  <c r="J29" i="2"/>
  <c r="J57" i="2"/>
  <c r="J55" i="2"/>
  <c r="J38" i="2"/>
  <c r="J70" i="2"/>
  <c r="J69" i="2" s="1"/>
  <c r="J36" i="2"/>
  <c r="J22" i="2"/>
  <c r="J61" i="2"/>
  <c r="J52" i="2"/>
  <c r="J43" i="2"/>
  <c r="J59" i="2"/>
  <c r="J80" i="2"/>
  <c r="J19" i="2"/>
  <c r="J83" i="2"/>
  <c r="J75" i="2"/>
  <c r="J49" i="2"/>
  <c r="J40" i="2"/>
  <c r="J31" i="2"/>
  <c r="J28" i="2"/>
  <c r="J71" i="2"/>
  <c r="J47" i="2"/>
  <c r="J54" i="2"/>
  <c r="J45" i="2"/>
  <c r="J67" i="2"/>
  <c r="J35" i="2"/>
  <c r="J26" i="2"/>
  <c r="J51" i="2"/>
  <c r="J42" i="2"/>
  <c r="J21" i="2"/>
  <c r="J20" i="2" s="1"/>
  <c r="J58" i="2"/>
  <c r="J85" i="2"/>
  <c r="J82" i="2"/>
  <c r="J78" i="2"/>
  <c r="J66" i="2"/>
  <c r="J62" i="2"/>
  <c r="J53" i="2"/>
  <c r="J46" i="2"/>
  <c r="J44" i="2"/>
  <c r="J64" i="2"/>
  <c r="J73" i="2"/>
  <c r="F60" i="2"/>
  <c r="G17" i="2"/>
  <c r="C86" i="2"/>
  <c r="G86" i="2" s="1"/>
  <c r="K17" i="2"/>
  <c r="K86" i="2" s="1"/>
  <c r="J60" i="2"/>
  <c r="J79" i="2"/>
  <c r="F73" i="2"/>
  <c r="J17" i="2"/>
  <c r="F17" i="2"/>
  <c r="J81" i="2"/>
  <c r="F81" i="2"/>
  <c r="J33" i="2"/>
  <c r="J68" i="2"/>
  <c r="J65" i="2" s="1"/>
  <c r="F48" i="2" l="1"/>
  <c r="F69" i="2"/>
  <c r="J48" i="2"/>
  <c r="F20" i="2"/>
  <c r="F24" i="2"/>
  <c r="F65" i="2"/>
  <c r="J37" i="2"/>
  <c r="F37" i="2"/>
  <c r="I136" i="1" l="1"/>
  <c r="F136" i="1"/>
  <c r="K132" i="1"/>
  <c r="I132" i="1"/>
  <c r="G132" i="1"/>
  <c r="F132" i="1"/>
  <c r="D132" i="1"/>
  <c r="K131" i="1"/>
  <c r="I131" i="1"/>
  <c r="G131" i="1"/>
  <c r="F131" i="1"/>
  <c r="F130" i="1" s="1"/>
  <c r="D131" i="1"/>
  <c r="D130" i="1" s="1"/>
  <c r="K130" i="1"/>
  <c r="J130" i="1"/>
  <c r="I130" i="1"/>
  <c r="H130" i="1"/>
  <c r="G130" i="1"/>
  <c r="E130" i="1"/>
  <c r="C130" i="1"/>
  <c r="B130" i="1"/>
  <c r="K129" i="1"/>
  <c r="I129" i="1"/>
  <c r="G129" i="1"/>
  <c r="G127" i="1" s="1"/>
  <c r="G126" i="1" s="1"/>
  <c r="F129" i="1"/>
  <c r="D129" i="1"/>
  <c r="D127" i="1" s="1"/>
  <c r="K128" i="1"/>
  <c r="K127" i="1" s="1"/>
  <c r="K126" i="1" s="1"/>
  <c r="I128" i="1"/>
  <c r="I127" i="1" s="1"/>
  <c r="G128" i="1"/>
  <c r="F128" i="1"/>
  <c r="F127" i="1" s="1"/>
  <c r="D128" i="1"/>
  <c r="J127" i="1"/>
  <c r="J126" i="1" s="1"/>
  <c r="H127" i="1"/>
  <c r="E127" i="1"/>
  <c r="C127" i="1"/>
  <c r="C126" i="1" s="1"/>
  <c r="B127" i="1"/>
  <c r="B126" i="1" s="1"/>
  <c r="H126" i="1"/>
  <c r="E126" i="1"/>
  <c r="C125" i="1"/>
  <c r="C133" i="1" s="1"/>
  <c r="K124" i="1"/>
  <c r="I124" i="1"/>
  <c r="F124" i="1"/>
  <c r="K123" i="1"/>
  <c r="I123" i="1"/>
  <c r="G123" i="1"/>
  <c r="F123" i="1"/>
  <c r="D123" i="1"/>
  <c r="K122" i="1"/>
  <c r="I122" i="1"/>
  <c r="G122" i="1"/>
  <c r="G119" i="1" s="1"/>
  <c r="F122" i="1"/>
  <c r="D122" i="1"/>
  <c r="K121" i="1"/>
  <c r="I121" i="1"/>
  <c r="G121" i="1"/>
  <c r="F121" i="1"/>
  <c r="F119" i="1" s="1"/>
  <c r="D121" i="1"/>
  <c r="K120" i="1"/>
  <c r="K119" i="1" s="1"/>
  <c r="I120" i="1"/>
  <c r="I119" i="1" s="1"/>
  <c r="F120" i="1"/>
  <c r="J119" i="1"/>
  <c r="H119" i="1"/>
  <c r="E119" i="1"/>
  <c r="D119" i="1"/>
  <c r="C119" i="1"/>
  <c r="B119" i="1"/>
  <c r="K118" i="1"/>
  <c r="I118" i="1"/>
  <c r="F118" i="1"/>
  <c r="K117" i="1"/>
  <c r="K115" i="1" s="1"/>
  <c r="I117" i="1"/>
  <c r="I115" i="1" s="1"/>
  <c r="I114" i="1" s="1"/>
  <c r="I125" i="1" s="1"/>
  <c r="G117" i="1"/>
  <c r="F117" i="1"/>
  <c r="D117" i="1"/>
  <c r="D115" i="1" s="1"/>
  <c r="D114" i="1" s="1"/>
  <c r="D125" i="1" s="1"/>
  <c r="K116" i="1"/>
  <c r="I116" i="1"/>
  <c r="F116" i="1"/>
  <c r="J115" i="1"/>
  <c r="J114" i="1" s="1"/>
  <c r="J125" i="1" s="1"/>
  <c r="H115" i="1"/>
  <c r="H114" i="1" s="1"/>
  <c r="H125" i="1" s="1"/>
  <c r="H133" i="1" s="1"/>
  <c r="G115" i="1"/>
  <c r="G114" i="1" s="1"/>
  <c r="G125" i="1" s="1"/>
  <c r="G133" i="1" s="1"/>
  <c r="G135" i="1" s="1"/>
  <c r="F115" i="1"/>
  <c r="F114" i="1" s="1"/>
  <c r="F125" i="1" s="1"/>
  <c r="E115" i="1"/>
  <c r="E114" i="1" s="1"/>
  <c r="E125" i="1" s="1"/>
  <c r="E133" i="1" s="1"/>
  <c r="E135" i="1" s="1"/>
  <c r="C115" i="1"/>
  <c r="B115" i="1"/>
  <c r="B114" i="1" s="1"/>
  <c r="B125" i="1" s="1"/>
  <c r="B133" i="1" s="1"/>
  <c r="B135" i="1" s="1"/>
  <c r="C114" i="1"/>
  <c r="F65" i="1"/>
  <c r="C65" i="1"/>
  <c r="H61" i="1"/>
  <c r="G61" i="1"/>
  <c r="E61" i="1"/>
  <c r="D61" i="1"/>
  <c r="H60" i="1"/>
  <c r="G60" i="1"/>
  <c r="E60" i="1"/>
  <c r="D60" i="1"/>
  <c r="F59" i="1"/>
  <c r="G59" i="1" s="1"/>
  <c r="D59" i="1"/>
  <c r="E59" i="1" s="1"/>
  <c r="C59" i="1"/>
  <c r="H59" i="1" s="1"/>
  <c r="B59" i="1"/>
  <c r="B55" i="1" s="1"/>
  <c r="H58" i="1"/>
  <c r="G58" i="1"/>
  <c r="D58" i="1"/>
  <c r="E58" i="1" s="1"/>
  <c r="H57" i="1"/>
  <c r="G57" i="1"/>
  <c r="E57" i="1"/>
  <c r="D57" i="1"/>
  <c r="D56" i="1" s="1"/>
  <c r="F56" i="1"/>
  <c r="C56" i="1"/>
  <c r="C55" i="1" s="1"/>
  <c r="H55" i="1" s="1"/>
  <c r="B56" i="1"/>
  <c r="F55" i="1"/>
  <c r="G55" i="1" s="1"/>
  <c r="H53" i="1"/>
  <c r="G53" i="1"/>
  <c r="E53" i="1"/>
  <c r="H52" i="1"/>
  <c r="G52" i="1"/>
  <c r="E52" i="1"/>
  <c r="H51" i="1"/>
  <c r="F51" i="1"/>
  <c r="G51" i="1" s="1"/>
  <c r="E51" i="1"/>
  <c r="D51" i="1"/>
  <c r="C51" i="1"/>
  <c r="B51" i="1"/>
  <c r="H50" i="1"/>
  <c r="G50" i="1"/>
  <c r="E50" i="1"/>
  <c r="H49" i="1"/>
  <c r="G49" i="1"/>
  <c r="E49" i="1"/>
  <c r="B49" i="1"/>
  <c r="B48" i="1" s="1"/>
  <c r="H48" i="1"/>
  <c r="F48" i="1"/>
  <c r="G48" i="1" s="1"/>
  <c r="D48" i="1"/>
  <c r="D42" i="1" s="1"/>
  <c r="C48" i="1"/>
  <c r="C42" i="1" s="1"/>
  <c r="H47" i="1"/>
  <c r="G47" i="1"/>
  <c r="E47" i="1"/>
  <c r="H46" i="1"/>
  <c r="G46" i="1"/>
  <c r="E46" i="1"/>
  <c r="F45" i="1"/>
  <c r="E45" i="1"/>
  <c r="D45" i="1"/>
  <c r="C45" i="1"/>
  <c r="G45" i="1" s="1"/>
  <c r="B45" i="1"/>
  <c r="H44" i="1"/>
  <c r="G44" i="1"/>
  <c r="E44" i="1"/>
  <c r="F43" i="1"/>
  <c r="C43" i="1"/>
  <c r="H43" i="1" s="1"/>
  <c r="B43" i="1"/>
  <c r="H41" i="1"/>
  <c r="G41" i="1"/>
  <c r="E41" i="1"/>
  <c r="H40" i="1"/>
  <c r="G40" i="1"/>
  <c r="E40" i="1"/>
  <c r="H39" i="1"/>
  <c r="G39" i="1"/>
  <c r="E39" i="1"/>
  <c r="F38" i="1"/>
  <c r="E38" i="1"/>
  <c r="D38" i="1"/>
  <c r="C38" i="1"/>
  <c r="H38" i="1" s="1"/>
  <c r="B38" i="1"/>
  <c r="H37" i="1"/>
  <c r="G37" i="1"/>
  <c r="E37" i="1"/>
  <c r="H36" i="1"/>
  <c r="G36" i="1"/>
  <c r="E36" i="1"/>
  <c r="H35" i="1"/>
  <c r="G35" i="1"/>
  <c r="E35" i="1"/>
  <c r="H34" i="1"/>
  <c r="F34" i="1"/>
  <c r="E34" i="1"/>
  <c r="D34" i="1"/>
  <c r="C34" i="1"/>
  <c r="G34" i="1" s="1"/>
  <c r="B34" i="1"/>
  <c r="H33" i="1"/>
  <c r="H32" i="1" s="1"/>
  <c r="G33" i="1"/>
  <c r="E33" i="1"/>
  <c r="F32" i="1"/>
  <c r="D32" i="1"/>
  <c r="E32" i="1" s="1"/>
  <c r="C32" i="1"/>
  <c r="G32" i="1" s="1"/>
  <c r="B32" i="1"/>
  <c r="H31" i="1"/>
  <c r="G31" i="1"/>
  <c r="E31" i="1"/>
  <c r="H30" i="1"/>
  <c r="G30" i="1"/>
  <c r="E30" i="1"/>
  <c r="G29" i="1"/>
  <c r="F29" i="1"/>
  <c r="H29" i="1" s="1"/>
  <c r="D29" i="1"/>
  <c r="E29" i="1" s="1"/>
  <c r="C29" i="1"/>
  <c r="B29" i="1"/>
  <c r="H28" i="1"/>
  <c r="G28" i="1"/>
  <c r="E28" i="1"/>
  <c r="H27" i="1"/>
  <c r="G27" i="1"/>
  <c r="E27" i="1"/>
  <c r="G26" i="1"/>
  <c r="F26" i="1"/>
  <c r="D26" i="1"/>
  <c r="E26" i="1" s="1"/>
  <c r="C26" i="1"/>
  <c r="H26" i="1" s="1"/>
  <c r="B26" i="1"/>
  <c r="H25" i="1"/>
  <c r="G25" i="1"/>
  <c r="E25" i="1"/>
  <c r="H24" i="1"/>
  <c r="G24" i="1"/>
  <c r="E24" i="1"/>
  <c r="H23" i="1"/>
  <c r="G23" i="1"/>
  <c r="E23" i="1"/>
  <c r="G22" i="1"/>
  <c r="F22" i="1"/>
  <c r="F21" i="1" s="1"/>
  <c r="D22" i="1"/>
  <c r="E22" i="1" s="1"/>
  <c r="C22" i="1"/>
  <c r="H22" i="1" s="1"/>
  <c r="B22" i="1"/>
  <c r="B21" i="1"/>
  <c r="J133" i="1" l="1"/>
  <c r="J135" i="1" s="1"/>
  <c r="D126" i="1"/>
  <c r="D133" i="1" s="1"/>
  <c r="D135" i="1" s="1"/>
  <c r="D55" i="1"/>
  <c r="E55" i="1" s="1"/>
  <c r="E56" i="1"/>
  <c r="K114" i="1"/>
  <c r="K125" i="1" s="1"/>
  <c r="K133" i="1" s="1"/>
  <c r="K135" i="1" s="1"/>
  <c r="H42" i="1"/>
  <c r="E42" i="1"/>
  <c r="B42" i="1"/>
  <c r="B20" i="1" s="1"/>
  <c r="B54" i="1" s="1"/>
  <c r="B62" i="1" s="1"/>
  <c r="B64" i="1" s="1"/>
  <c r="F133" i="1"/>
  <c r="C135" i="1"/>
  <c r="I133" i="1"/>
  <c r="F126" i="1"/>
  <c r="I126" i="1"/>
  <c r="F42" i="1"/>
  <c r="G42" i="1" s="1"/>
  <c r="G38" i="1"/>
  <c r="H45" i="1"/>
  <c r="D21" i="1"/>
  <c r="E43" i="1"/>
  <c r="C21" i="1"/>
  <c r="G43" i="1"/>
  <c r="G56" i="1"/>
  <c r="H56" i="1"/>
  <c r="E48" i="1"/>
  <c r="C20" i="1" l="1"/>
  <c r="C54" i="1" s="1"/>
  <c r="H21" i="1"/>
  <c r="H20" i="1" s="1"/>
  <c r="D20" i="1"/>
  <c r="E21" i="1"/>
  <c r="G21" i="1"/>
  <c r="F20" i="1"/>
  <c r="F54" i="1" l="1"/>
  <c r="G20" i="1"/>
  <c r="E20" i="1"/>
  <c r="D54" i="1"/>
  <c r="H54" i="1"/>
  <c r="C62" i="1"/>
  <c r="C64" i="1" l="1"/>
  <c r="E54" i="1"/>
  <c r="D62" i="1"/>
  <c r="G54" i="1"/>
  <c r="F62" i="1"/>
  <c r="H62" i="1" s="1"/>
  <c r="D64" i="1" l="1"/>
  <c r="E64" i="1" s="1"/>
  <c r="E62" i="1"/>
  <c r="F64" i="1"/>
  <c r="G62" i="1"/>
  <c r="H64" i="1"/>
  <c r="G64" i="1" l="1"/>
  <c r="H134" i="1"/>
  <c r="H135" i="1" s="1"/>
</calcChain>
</file>

<file path=xl/sharedStrings.xml><?xml version="1.0" encoding="utf-8"?>
<sst xmlns="http://schemas.openxmlformats.org/spreadsheetml/2006/main" count="700" uniqueCount="418">
  <si>
    <t>DEPARTAMENTO DE ÁGUAS E ESGOTOS DE VALINHOS</t>
  </si>
  <si>
    <t>Autarquia Municipal</t>
  </si>
  <si>
    <t>RELATÓRIO RESUMIDO DA EXECUÇÃO ORÇAMENTÁRIA - RREO</t>
  </si>
  <si>
    <t>BALANÇO ORÇAMENTÁRIO</t>
  </si>
  <si>
    <t>ORÇAMENTOS FISCAL E DA SEGURIDADE SOCIAL</t>
  </si>
  <si>
    <t>3º BIMESTRE/2022</t>
  </si>
  <si>
    <t>RREO-Anexo 01 - Tabela 1.0 - Balanço Orçamentário</t>
  </si>
  <si>
    <t xml:space="preserve">Receitas Orçamentárias                                             </t>
  </si>
  <si>
    <t>Estágios da Receita Orçamentária</t>
  </si>
  <si>
    <t>PREVISÃO</t>
  </si>
  <si>
    <t>RECEITAS REALIZADAS</t>
  </si>
  <si>
    <t>INICIAL</t>
  </si>
  <si>
    <t>ATUALIZADA</t>
  </si>
  <si>
    <t>No Bimestre</t>
  </si>
  <si>
    <t>%</t>
  </si>
  <si>
    <t>Até o Bimestre</t>
  </si>
  <si>
    <t>SALDO</t>
  </si>
  <si>
    <t>(a)</t>
  </si>
  <si>
    <t>(b)</t>
  </si>
  <si>
    <t>(b/a)</t>
  </si>
  <si>
    <t>(c)</t>
  </si>
  <si>
    <t>(c/a)</t>
  </si>
  <si>
    <t>(a-c)</t>
  </si>
  <si>
    <t>-</t>
  </si>
  <si>
    <t xml:space="preserve">RECEITAS (EXCETO INTRA-ORÇAMENTÁRIAS) (I)                                                           </t>
  </si>
  <si>
    <t xml:space="preserve">   RECEITAS CORRENTES                                                                               </t>
  </si>
  <si>
    <t xml:space="preserve">     IMPOSTOS, TAXAS E CONTRIBUIÇÕES DE MELHORIA</t>
  </si>
  <si>
    <t xml:space="preserve">        Impostos                                                                                    </t>
  </si>
  <si>
    <t xml:space="preserve">        Taxas                                                                                       </t>
  </si>
  <si>
    <t xml:space="preserve">        Contribuição de Melhoria                                                                   </t>
  </si>
  <si>
    <t xml:space="preserve">    CONTRIBUIÇÕES                                                                        </t>
  </si>
  <si>
    <t xml:space="preserve">        Contribuições Sociais</t>
  </si>
  <si>
    <t xml:space="preserve">        Contribuição para o Custeio do Serviço de Iluminação Pública</t>
  </si>
  <si>
    <t xml:space="preserve">    RECEITA PATRIMONIAL                                                                             </t>
  </si>
  <si>
    <t xml:space="preserve">        Valores Mobiliários                                                             </t>
  </si>
  <si>
    <t xml:space="preserve">        Delegação de Serviços Públicos Mediante Concessão, Permissão, Autorização ou Licença</t>
  </si>
  <si>
    <t xml:space="preserve">    RECEITA DE SERVIÇOS                                                                             </t>
  </si>
  <si>
    <t xml:space="preserve">        Serviços Administrativos e Comerciais Gerais</t>
  </si>
  <si>
    <t xml:space="preserve">    TRANSFERÊNCIAS CORRENTES                                                                        </t>
  </si>
  <si>
    <t xml:space="preserve">        Transferências da União e de suas Entidades</t>
  </si>
  <si>
    <t xml:space="preserve">        Transferências dos Estados e do Distrito Federal e de suas Entidades</t>
  </si>
  <si>
    <t xml:space="preserve">        Transferências de Outras Instituições Públicas</t>
  </si>
  <si>
    <t xml:space="preserve">    OUTRAS RECEITAS CORRENTES                                                                       </t>
  </si>
  <si>
    <t xml:space="preserve">        Multas Administrativas, Contratuais e Judiciais</t>
  </si>
  <si>
    <t xml:space="preserve">        Indenizações, Restituições e Ressarcimentos                                                               </t>
  </si>
  <si>
    <t xml:space="preserve">        Demais Receitas Correntes</t>
  </si>
  <si>
    <t xml:space="preserve">   RECEITAS DE CAPITAL                                                                              </t>
  </si>
  <si>
    <t xml:space="preserve">    OPERAÇÕES DE CRÉDITO                                                                            </t>
  </si>
  <si>
    <t xml:space="preserve">        Operações de Crédito-Mercado Interno                                                               </t>
  </si>
  <si>
    <t xml:space="preserve">    ALIENAÇÃO DE BENS                                                                               </t>
  </si>
  <si>
    <t xml:space="preserve">        Alienação de Bens Móveis                                                                    </t>
  </si>
  <si>
    <t xml:space="preserve">        Alienação de Bens Imóveis                                                                   </t>
  </si>
  <si>
    <t xml:space="preserve">    TRANSFERÊNCIAS DE CAPITAL                                                                       </t>
  </si>
  <si>
    <t xml:space="preserve">    OUTRAS RECEITAS DE CAPITAL                                                                      </t>
  </si>
  <si>
    <t xml:space="preserve">        Demais Receitas de Capital                                                                </t>
  </si>
  <si>
    <t xml:space="preserve">RECEITAS (INTRA - ORÇAMENTÁRIAS) ( II )                                                               </t>
  </si>
  <si>
    <t xml:space="preserve">SUBTOTAL DAS RECEITAS (III) = (I + II)                                                              </t>
  </si>
  <si>
    <t xml:space="preserve">OPERAÇÕES DE CRÉDITO/REFINANCIAMENTO ( IV )                                                             </t>
  </si>
  <si>
    <t xml:space="preserve">   Operações de Crédito - Mercado Interno</t>
  </si>
  <si>
    <t xml:space="preserve">      Mobiliária                                                                                    </t>
  </si>
  <si>
    <t xml:space="preserve">      Contratual                                                                                    </t>
  </si>
  <si>
    <t xml:space="preserve">   Operações de Crédito - Mercado Externo</t>
  </si>
  <si>
    <t>TOTAL DAS RECEITAS (V) = (III + IV)</t>
  </si>
  <si>
    <t>DÉFICIT (VI)</t>
  </si>
  <si>
    <t/>
  </si>
  <si>
    <t>TOTAL  COM DÉFICIT (VII) = (V + VI)</t>
  </si>
  <si>
    <t>SALDOS DE EXERCÍCIOS ANTERIORES</t>
  </si>
  <si>
    <t xml:space="preserve">      Recursos Arrecadados em Exercícios Anteriores-RPPS</t>
  </si>
  <si>
    <t xml:space="preserve">      Superávit Financeiro Utilizado p/Créditos Adicionais</t>
  </si>
  <si>
    <t xml:space="preserve"> </t>
  </si>
  <si>
    <t>RENATO CARDOSO</t>
  </si>
  <si>
    <t>JOEL MARCELO SABALLO</t>
  </si>
  <si>
    <t>Divisão de Contabilidade e Orçamento</t>
  </si>
  <si>
    <t>Departamento Financeiro</t>
  </si>
  <si>
    <t>Diretor</t>
  </si>
  <si>
    <t>CRC1SP192311/O-9</t>
  </si>
  <si>
    <t>CHRISTIAN MOLL</t>
  </si>
  <si>
    <t>WALTER GASI</t>
  </si>
  <si>
    <t>Agente de Controle Interno</t>
  </si>
  <si>
    <t>Presidente do D.A.E.V.</t>
  </si>
  <si>
    <t>RREO-Anexo 01/Tabela 1.0 - Balanço Orçamentário</t>
  </si>
  <si>
    <t>Estágios da Despesa Orçamentária</t>
  </si>
  <si>
    <t>DOTAÇÃO</t>
  </si>
  <si>
    <t>DESPESAS EMPENHADAS</t>
  </si>
  <si>
    <t>DESPESAS LIQUIDADAS</t>
  </si>
  <si>
    <t>DESPESAS</t>
  </si>
  <si>
    <t>INSCRITAS EM</t>
  </si>
  <si>
    <t xml:space="preserve">Despesas Orçamentárias              </t>
  </si>
  <si>
    <t>Até o bimestre</t>
  </si>
  <si>
    <t>PAGAS ATÉ</t>
  </si>
  <si>
    <t>RESTOS A PAGAR</t>
  </si>
  <si>
    <t>O BIMESTRE</t>
  </si>
  <si>
    <t>NÃO PROCESSADOS</t>
  </si>
  <si>
    <t>(d)</t>
  </si>
  <si>
    <t>(e)</t>
  </si>
  <si>
    <t>(f)</t>
  </si>
  <si>
    <t>(g)=(e-f)</t>
  </si>
  <si>
    <t>(h)</t>
  </si>
  <si>
    <t>(i)=(e-h)</t>
  </si>
  <si>
    <t>(j)</t>
  </si>
  <si>
    <t>(k)</t>
  </si>
  <si>
    <r>
      <t xml:space="preserve">DESPESAS  </t>
    </r>
    <r>
      <rPr>
        <b/>
        <sz val="6"/>
        <color indexed="8"/>
        <rFont val="Arial"/>
        <family val="2"/>
      </rPr>
      <t xml:space="preserve">(EXCETO INTRA-ORÇAMENTÁRIAS)(VIII)                                                     </t>
    </r>
  </si>
  <si>
    <t xml:space="preserve">DESPESAS CORRENTES                                                                                  </t>
  </si>
  <si>
    <t xml:space="preserve">    Pessoal e Encargos Sociais                                                                      </t>
  </si>
  <si>
    <t xml:space="preserve">    Juros e Encargos da Dívida</t>
  </si>
  <si>
    <t xml:space="preserve">    Outras Despesas Correntes                                                                       </t>
  </si>
  <si>
    <t xml:space="preserve">DESPESAS DE CAPITAL                                                                                 </t>
  </si>
  <si>
    <t xml:space="preserve">    Investimentos                                                                                   </t>
  </si>
  <si>
    <t xml:space="preserve">    Inversões Financeiras</t>
  </si>
  <si>
    <t xml:space="preserve">    Amortização da Dívida                                                                           </t>
  </si>
  <si>
    <t xml:space="preserve">RESERVA DE CONTINGÊNCIA                                                                             </t>
  </si>
  <si>
    <t xml:space="preserve">DESPESAS (INTRA-ORÇAMENTÁRIAS) (IX)                                                                 </t>
  </si>
  <si>
    <t xml:space="preserve">SUBTOTAL DAS DESPESAS (X) = (VIII + IX)                                                         </t>
  </si>
  <si>
    <t xml:space="preserve">AMORTIZAÇÃO DA DÍV./REFINANCIAMENTO (XI)                                                            </t>
  </si>
  <si>
    <t xml:space="preserve">   Amortização da Dívida Interna                                                                    </t>
  </si>
  <si>
    <t xml:space="preserve">      Dívida Mobiliária                                                                             </t>
  </si>
  <si>
    <t xml:space="preserve">      Dívida Contratual                                                                               </t>
  </si>
  <si>
    <t xml:space="preserve">   Amortização da Dívida Externa                                                                    </t>
  </si>
  <si>
    <t>TOTAL DAS DESPESAS (XII)= (X + XI)</t>
  </si>
  <si>
    <t>SUPERÁVIT (XIII)</t>
  </si>
  <si>
    <t>TOTAL COM SUPERÁVIT (XIV)= (XII + XIII)</t>
  </si>
  <si>
    <t xml:space="preserve">RESERVA DO RPPS                                                                                     </t>
  </si>
  <si>
    <t>Fonte: SMARapd Informática Ltda</t>
  </si>
  <si>
    <t>RELATÓRIO RESUMIDO DA EXECUÇÃO ORÇAMENTÁRIA</t>
  </si>
  <si>
    <t>DEMONSTRATIVO DAS DESPESAS POR FUNÇÃO E SUBFUNÇÃO</t>
  </si>
  <si>
    <t>RREO-Anexo 02 - Tabela 2.0 - Demonstrativo da Execução das Despesas por Função/Subfunção - Total das Despesas Exceto Intra-Orçamentárias</t>
  </si>
  <si>
    <t>EXECUÇÃO DA DESPESA</t>
  </si>
  <si>
    <t>Função / Subfunção</t>
  </si>
  <si>
    <t>Saldo</t>
  </si>
  <si>
    <t>(b/total b)</t>
  </si>
  <si>
    <t>(c)=(a-b)</t>
  </si>
  <si>
    <t>(d/total d)</t>
  </si>
  <si>
    <t>(e)=(a-d)</t>
  </si>
  <si>
    <t xml:space="preserve">DESPESAS (EXCETO INTRA-ORÇAMENTÁRIAS) ( I )            </t>
  </si>
  <si>
    <t xml:space="preserve">1- LEGISLATIVA                                         </t>
  </si>
  <si>
    <t xml:space="preserve">       31-Ação Legislativa                                </t>
  </si>
  <si>
    <t xml:space="preserve">4- ADMINISTRAÇÃO                                       </t>
  </si>
  <si>
    <t xml:space="preserve">       122-Administração Geral                             </t>
  </si>
  <si>
    <t xml:space="preserve">       123-Administração Financeira                        </t>
  </si>
  <si>
    <t xml:space="preserve">       126-Tecnologia da Informação</t>
  </si>
  <si>
    <t xml:space="preserve">6- SEGURANÇA PÚBLICA                                   </t>
  </si>
  <si>
    <t xml:space="preserve">       181-Policiamento                                    </t>
  </si>
  <si>
    <t xml:space="preserve">       182-Defesa Civil</t>
  </si>
  <si>
    <t xml:space="preserve">8- ASSISTÊNCIA SOCIAL                                  </t>
  </si>
  <si>
    <t xml:space="preserve">       241-Assistência ao Idoso                            </t>
  </si>
  <si>
    <t xml:space="preserve">       242-Assistência ao Portador de Deficiência          </t>
  </si>
  <si>
    <t xml:space="preserve">       243-Assistência à Criança e ao Adolescente          </t>
  </si>
  <si>
    <t xml:space="preserve">       244-Assistência Comunitária                         </t>
  </si>
  <si>
    <t xml:space="preserve">       122-Administração Geral                                        </t>
  </si>
  <si>
    <t xml:space="preserve">9- PREVIDÊNCIA SOCIAL                                  </t>
  </si>
  <si>
    <t xml:space="preserve">       272-Previdência do Regime Estatutário               </t>
  </si>
  <si>
    <t xml:space="preserve">       273-Previdência Complementar                     </t>
  </si>
  <si>
    <t xml:space="preserve">10-SAÚDE                                               </t>
  </si>
  <si>
    <t xml:space="preserve">       301-Atenção Básica                                  </t>
  </si>
  <si>
    <t xml:space="preserve">       302-Assistência Hospitalar e Ambulatorial           </t>
  </si>
  <si>
    <t xml:space="preserve">       303-Suporte Profilático e Terapêutico</t>
  </si>
  <si>
    <t xml:space="preserve">       304-Vigilância Sanitária</t>
  </si>
  <si>
    <t xml:space="preserve">       305-Vigilância Epidemiológica                       </t>
  </si>
  <si>
    <t xml:space="preserve">       306-Alimentação e Nutrição                          </t>
  </si>
  <si>
    <t xml:space="preserve">       Demais Subfunções</t>
  </si>
  <si>
    <t xml:space="preserve">11-TRABALHO                                            </t>
  </si>
  <si>
    <t xml:space="preserve">       331-Proteção e Benefícios ao Trabalhador            </t>
  </si>
  <si>
    <t xml:space="preserve">12-EDUCAÇÃO                                            </t>
  </si>
  <si>
    <t xml:space="preserve">       361-Ensino Fundamental                              </t>
  </si>
  <si>
    <t xml:space="preserve">       364-Ensino Superior                                 </t>
  </si>
  <si>
    <t xml:space="preserve">       365-Educação Infantil                               </t>
  </si>
  <si>
    <t xml:space="preserve">       366-Educação de Jovens e Adultos                    </t>
  </si>
  <si>
    <t xml:space="preserve">       367-Educação Especial                               </t>
  </si>
  <si>
    <t xml:space="preserve">       368-Educação Básica</t>
  </si>
  <si>
    <t xml:space="preserve">13-CULTURA                                             </t>
  </si>
  <si>
    <t xml:space="preserve">       392-Difusão Cultural                                </t>
  </si>
  <si>
    <t xml:space="preserve">15-URBANISMO                                           </t>
  </si>
  <si>
    <t xml:space="preserve">       451-Infra-Estrutura Urbana                          </t>
  </si>
  <si>
    <t xml:space="preserve">       452-Serviços Urbanos                                </t>
  </si>
  <si>
    <t xml:space="preserve">16-HABITAÇÃO                                           </t>
  </si>
  <si>
    <t xml:space="preserve">       482-Habitação Urbana                                </t>
  </si>
  <si>
    <t xml:space="preserve">17-SANEAMENTO                                          </t>
  </si>
  <si>
    <t xml:space="preserve">       512-Saneamento Básico Urbano                        </t>
  </si>
  <si>
    <t xml:space="preserve">       122-Administração Geral                                       </t>
  </si>
  <si>
    <t xml:space="preserve">18-GESTÃO AMBIENTAL                                    </t>
  </si>
  <si>
    <t xml:space="preserve">       541-Preservação e Conservação Ambiental             </t>
  </si>
  <si>
    <t xml:space="preserve">       542-Controle Ambiental             </t>
  </si>
  <si>
    <t>20-AGRICULTURA</t>
  </si>
  <si>
    <t xml:space="preserve">       605-Abastecimento</t>
  </si>
  <si>
    <t xml:space="preserve">23-COMÉRCIO E SERVIÇOS                                 </t>
  </si>
  <si>
    <t xml:space="preserve">       695-Turismo                                         </t>
  </si>
  <si>
    <t xml:space="preserve">26-TRANSPORTE                                          </t>
  </si>
  <si>
    <t xml:space="preserve">       782-Transporte Rodoviário                           </t>
  </si>
  <si>
    <t xml:space="preserve">27-DESPORTO E LAZER                                    </t>
  </si>
  <si>
    <t xml:space="preserve">       812-Desporto Comunitário                            </t>
  </si>
  <si>
    <t xml:space="preserve">28-ENCARGOS ESPECIAIS                                  </t>
  </si>
  <si>
    <t xml:space="preserve">       841-Refinanciamento da Dívida Interna               </t>
  </si>
  <si>
    <t xml:space="preserve">       846-Outros Encargos Especiais                       </t>
  </si>
  <si>
    <t xml:space="preserve">99-RESERVA DE CONTINGÊNCIA                             </t>
  </si>
  <si>
    <t xml:space="preserve">DESPESAS (INTRA-ORÇAMENTÁRIAS) ( II )                  </t>
  </si>
  <si>
    <t xml:space="preserve">TOTAL ( III ) =  (I + II)                                                 </t>
  </si>
  <si>
    <t>DEMONSTRATIVO DO RESULTADO PRIMÁRIO E NOMINAL</t>
  </si>
  <si>
    <t>RREO-Anexo 06 - Tabela 6.3 - Demonstrativo dos Resultados Primário e Nominal</t>
  </si>
  <si>
    <t>Receita Orçamentária</t>
  </si>
  <si>
    <t>Cálculo Acima da Linha - Receitas Primárias</t>
  </si>
  <si>
    <t>Até o Bimestre/2022</t>
  </si>
  <si>
    <t>PREVISÃO ATUALIZADA</t>
  </si>
  <si>
    <t>RECEITAS REALIZADAS (a)</t>
  </si>
  <si>
    <t xml:space="preserve">RECEITAS CORRENTES (I)                                                                    </t>
  </si>
  <si>
    <t xml:space="preserve">    Impostos, Taxas e Contribuições de Melhoria</t>
  </si>
  <si>
    <t xml:space="preserve">        IPTU                                                                                        </t>
  </si>
  <si>
    <t xml:space="preserve">        ISS                                                                                         </t>
  </si>
  <si>
    <t xml:space="preserve">        ITBI                                                                                        </t>
  </si>
  <si>
    <t xml:space="preserve">        IRRF                                                                                        </t>
  </si>
  <si>
    <t xml:space="preserve">        Outros Impostos, Taxas e Contribuições de Melhoria</t>
  </si>
  <si>
    <t xml:space="preserve">    Contribuições                                                                        </t>
  </si>
  <si>
    <t xml:space="preserve">    Receita Patrimonial </t>
  </si>
  <si>
    <t xml:space="preserve">        Aplicações Financeiras (II)</t>
  </si>
  <si>
    <t xml:space="preserve">        Outras Receitas Patrimoniais</t>
  </si>
  <si>
    <t xml:space="preserve">    Transferências Correntes                                                                        </t>
  </si>
  <si>
    <t xml:space="preserve">        Cota-Parte do FPM                                                                              </t>
  </si>
  <si>
    <t xml:space="preserve">        Cota-Parte do ICMS                                                                             </t>
  </si>
  <si>
    <t xml:space="preserve">        Cota-Parte do IPVA</t>
  </si>
  <si>
    <t xml:space="preserve">        Cota-Parte do ITR</t>
  </si>
  <si>
    <t xml:space="preserve">        Transferências da LC 87/1996</t>
  </si>
  <si>
    <t xml:space="preserve">        Transferências da LC nº 61/1989</t>
  </si>
  <si>
    <t xml:space="preserve">        Transferências do FUNDEB</t>
  </si>
  <si>
    <t xml:space="preserve">        Outras Transferências Correntes                                                             </t>
  </si>
  <si>
    <t xml:space="preserve">    Demais Receitas Correntes                                                                       </t>
  </si>
  <si>
    <t xml:space="preserve">        Receitas Correntes Restantes</t>
  </si>
  <si>
    <t>RECEITAS PRIMÁRIAS CORRENTES (IV) = (I - II)</t>
  </si>
  <si>
    <t xml:space="preserve">RECEITAS DE CAPITAL (V)                                                                            </t>
  </si>
  <si>
    <t xml:space="preserve">    Operações de Crédito (VI)                                                                      </t>
  </si>
  <si>
    <t xml:space="preserve">    Amortização de Empréstimos (VII)                                                                 </t>
  </si>
  <si>
    <t xml:space="preserve">    Alienação de Bens</t>
  </si>
  <si>
    <t xml:space="preserve">      Receitas de Alienação de Investimentos Temporários (VIII) </t>
  </si>
  <si>
    <t xml:space="preserve">      Receitas de Alienação de Investimentos Permanentes (IX) </t>
  </si>
  <si>
    <t xml:space="preserve">      Outras Alienações de Bens </t>
  </si>
  <si>
    <t xml:space="preserve">    Transferências de Capital                                                                       </t>
  </si>
  <si>
    <t xml:space="preserve">        Convênios</t>
  </si>
  <si>
    <t xml:space="preserve">        Outras Transferências de Capital                                                            </t>
  </si>
  <si>
    <t xml:space="preserve">    Outras Receitas de Capital </t>
  </si>
  <si>
    <t xml:space="preserve">      Outras Receitas de Capital Não Primárias (X) </t>
  </si>
  <si>
    <t xml:space="preserve">      Outras Receitas de Capital Primárias </t>
  </si>
  <si>
    <t xml:space="preserve">RECEITAS PRIMÁRIAS DE CAPITAL (XI) = (V-VI -VII-VIII-IX-X)                                                  </t>
  </si>
  <si>
    <t>RECEITA PRIMÁRIA TOTAL (XII) = (IV + XI)</t>
  </si>
  <si>
    <t>Despesa Orçamentária Até o Bimestre / 2022</t>
  </si>
  <si>
    <t>RESTOS A PAGAR NÃO PROCESSADOS</t>
  </si>
  <si>
    <t>Cálculo Acima da Linha - Despesas Primárias</t>
  </si>
  <si>
    <t xml:space="preserve">DEPESAS </t>
  </si>
  <si>
    <t>PROCESSADOS PAGOS</t>
  </si>
  <si>
    <t>LIQUIDADOS</t>
  </si>
  <si>
    <t>PAGOS</t>
  </si>
  <si>
    <t>EMPENHADAS</t>
  </si>
  <si>
    <t>LIQUIDADAS</t>
  </si>
  <si>
    <t>PAGAS (a)</t>
  </si>
  <si>
    <t xml:space="preserve">DESPESAS CORRENTES (XIII)                                                                           </t>
  </si>
  <si>
    <t xml:space="preserve">    Pessoal e Encargos Socias                                                                       </t>
  </si>
  <si>
    <t xml:space="preserve">    Juros e Encargos da Dívida (XIV)                                                                 </t>
  </si>
  <si>
    <t xml:space="preserve">DESPESAS PRIMÁRIAS CORRENTES (XV) = (XIII - XIV)                                                      </t>
  </si>
  <si>
    <t xml:space="preserve">DESPESAS DE CAPITAL (XVI)                                                                            </t>
  </si>
  <si>
    <t xml:space="preserve">    Inversões Financeiras                                                                           </t>
  </si>
  <si>
    <t xml:space="preserve">        Concessão de Empréstimos e Financiamentos (XVII)                                                              </t>
  </si>
  <si>
    <t xml:space="preserve">        Aq.de Título de Capital Integralizado (XVIII)                                </t>
  </si>
  <si>
    <t xml:space="preserve">        Aq.de Título de Crédito (XIX)                                </t>
  </si>
  <si>
    <t xml:space="preserve">        Demais Inversões Financeiras                                                                </t>
  </si>
  <si>
    <t xml:space="preserve">    Amortização da Dívida (XX)                                                                     </t>
  </si>
  <si>
    <t xml:space="preserve">DESP. PRIMÁRIAS DE CAPITAL (XXI) = (XVI - XVII - XVIII - XIX - XX)                                                  </t>
  </si>
  <si>
    <t xml:space="preserve">RESERVA DE CONTINGÊNCIA (XXII)                                                                       </t>
  </si>
  <si>
    <t>DESPESA PRIMÁRIA TOTAL (XXIII) = (XV + XXI + XXII)</t>
  </si>
  <si>
    <t>RESULTADO PRIMÁRIO - Acima da Linha (XXIV)=(XIIa-(XXIIIa+XXIIIb+XXIIIc))</t>
  </si>
  <si>
    <t>VALOR CORRENTE</t>
  </si>
  <si>
    <t>Meta Fiscal para o Resultado Primário</t>
  </si>
  <si>
    <t xml:space="preserve">   Meta fixada no Anexo de Metas Fiscais da LDO para o exercício de referência</t>
  </si>
  <si>
    <t>Até o Bimestre 2022</t>
  </si>
  <si>
    <t>Juros Nominais</t>
  </si>
  <si>
    <t xml:space="preserve">VALOR </t>
  </si>
  <si>
    <t xml:space="preserve">  Juros, Encargos e Variações Monetárias Ativos (XXV) </t>
  </si>
  <si>
    <t xml:space="preserve">  Juros, Encargos e Variações Monetárias Passivos (XXVI) </t>
  </si>
  <si>
    <t>Até o Quadrimestre / 2022</t>
  </si>
  <si>
    <t>Resultado Nominal - Acima da Linha</t>
  </si>
  <si>
    <t>VALOR</t>
  </si>
  <si>
    <t>RESULTADO NOMINAL - ACIMA DA LINHA (XXVII) = XXIV + (XXV - XXVI)</t>
  </si>
  <si>
    <t>Meta Fiscal para o Resultado Nominal</t>
  </si>
  <si>
    <t>Cálculo Abaixo da linha - Resultado Nominal</t>
  </si>
  <si>
    <t>Em 31/12/2021</t>
  </si>
  <si>
    <t>Até o Quad.</t>
  </si>
  <si>
    <t>DÍVIDA CONSOLIDADA (XXVIII)</t>
  </si>
  <si>
    <t xml:space="preserve">DEDUÇÕES (XXIX)                                                                             </t>
  </si>
  <si>
    <t xml:space="preserve">    Disponibilidade de Caixa </t>
  </si>
  <si>
    <t xml:space="preserve">      Disponibilidade de Caixa Bruta</t>
  </si>
  <si>
    <t xml:space="preserve">      ( - ) Restos a Pagar Processados (XXX)</t>
  </si>
  <si>
    <t xml:space="preserve">      ( - ) Depósitos Restituíveis e Valores Vinculados</t>
  </si>
  <si>
    <t xml:space="preserve">    Demais Haveres Financeiros</t>
  </si>
  <si>
    <t>DÍVIDA CONSOLIDADA LÍQUIDA (XXXI) = (XXVIII - XXIX)</t>
  </si>
  <si>
    <t>Até o  Quadrimestre</t>
  </si>
  <si>
    <t>Resultado Nominal - Abaixo da Linha</t>
  </si>
  <si>
    <t>RESULTADO NOMINAL - ABAIXO DA LINHA (XXII) = XXIV + (XXXIa - XXXIb)</t>
  </si>
  <si>
    <t>Até o Quadrimestre 2022</t>
  </si>
  <si>
    <t>Ajuste Metodológico</t>
  </si>
  <si>
    <t>VARIAÇÃO SALDO RPP = (XXXIII) = (XXXa - XXXb)</t>
  </si>
  <si>
    <t>RECEITA DE ALIENAÇÃO DE INVESTIMENTOS PERMANENTES (IX)</t>
  </si>
  <si>
    <t>PASSIVOS RECONHECIDOS NA DC (XXXIV)</t>
  </si>
  <si>
    <t>VARIAÇÃO CAMBIAL (XXXV)</t>
  </si>
  <si>
    <t>PAGAMENTO DE PRECATÓRIOS INTEGRANTES DA DC (XXXVI)</t>
  </si>
  <si>
    <t>AJUSTES RELATIVOS AO RPPS (XXXVII)</t>
  </si>
  <si>
    <t>OUTROS AJUSTES (XXXVIII)</t>
  </si>
  <si>
    <t xml:space="preserve">RESULTADO NOMINAL AJUSTADO - Abaixo da Linha (XXXIX) = (XXXII - XXXIII - IX + XXXIV + XXXV - XXXVI + XXXVII + XXXVIII) 
  </t>
  </si>
  <si>
    <t>RESULTADO PRIMÁRIO - ABAIXO DA LINHA</t>
  </si>
  <si>
    <t>ATÉ O BIMESTRE / 2022</t>
  </si>
  <si>
    <t>Resultado Primário - Abaixo da Linha</t>
  </si>
  <si>
    <t xml:space="preserve">RESULTADO PRIMÁRIO - Abaixo da Linha (XL) = XXXIX - (XXV - XXVI) </t>
  </si>
  <si>
    <t>Informações Adicionais</t>
  </si>
  <si>
    <t>PREVISÃO ORÇAMENTÁRIA</t>
  </si>
  <si>
    <t>SALDO DE EXERCÍCIOS ANTERIORES</t>
  </si>
  <si>
    <t xml:space="preserve">  Recursos Arrecadados em Exercícios Anteriores - RPPS</t>
  </si>
  <si>
    <t xml:space="preserve">  Superávit Financeiro Utilizado para Abertura e Reabertura de Créditos Adicionais</t>
  </si>
  <si>
    <t>RESERVA ORÇAMENTÁRIA DO RPPS</t>
  </si>
  <si>
    <t>RELATÓRIO RESUMIDO DE EXECUÇÃO ORÇAMENTÁRIA</t>
  </si>
  <si>
    <t>DEMONSTRATIVO DOS RESTOS A PAGAR POR PODER E ÓRGÃO</t>
  </si>
  <si>
    <t>RREO-Anexo 07 - Tabela 7.0 - Demonstrativo dos Restos à Pagar por Poder e Órgão</t>
  </si>
  <si>
    <t>RESTOS A PAGAR PROCESSADOS</t>
  </si>
  <si>
    <t>Poder / Órgão</t>
  </si>
  <si>
    <t>Em exercícios</t>
  </si>
  <si>
    <t>Em 31 de Dez</t>
  </si>
  <si>
    <t xml:space="preserve">Saldo </t>
  </si>
  <si>
    <t>Anteriores (a)</t>
  </si>
  <si>
    <t>2021 (b)</t>
  </si>
  <si>
    <t>Pagos (c)</t>
  </si>
  <si>
    <t>Cancelados (d)</t>
  </si>
  <si>
    <t>e=(a+b)-(c+d)</t>
  </si>
  <si>
    <t>Anteriores (f)</t>
  </si>
  <si>
    <t>2021 (g)</t>
  </si>
  <si>
    <t>Liquidados (h)</t>
  </si>
  <si>
    <t>Pagos (i)</t>
  </si>
  <si>
    <t>Cancelados (j)</t>
  </si>
  <si>
    <t>k=(f+g)-(i+j)</t>
  </si>
  <si>
    <t>l=(e+k)</t>
  </si>
  <si>
    <t>RESTOS A PAGAR (EXCETO INTRA-ORÇAMENTÁRIOS) (I)</t>
  </si>
  <si>
    <t xml:space="preserve"> PODER EXECUTIVO</t>
  </si>
  <si>
    <t xml:space="preserve">   PREFEITURA</t>
  </si>
  <si>
    <t xml:space="preserve">   DAEV</t>
  </si>
  <si>
    <t xml:space="preserve">   INSTITUTO DE PREVIDÊNCIA</t>
  </si>
  <si>
    <t xml:space="preserve"> PODER LEGISLATIVO</t>
  </si>
  <si>
    <t xml:space="preserve">   CÂMARA MUNICIPAL</t>
  </si>
  <si>
    <t>RESTOS A PAGAR (INTRA-ORÇAMENTÁRIOS) (II)</t>
  </si>
  <si>
    <t>TOTAL (III) = (I + II)</t>
  </si>
  <si>
    <t>RESTOS A PAGAR (INTRA-ORÇAMENTÁRIOS) (I)</t>
  </si>
  <si>
    <t>AUTARQUIA MUNICIPAL</t>
  </si>
  <si>
    <t>DEMONSTRATIVO DA DESPESAS COM PESSOAL</t>
  </si>
  <si>
    <t>JULHO/2021 A JUNHO/2022</t>
  </si>
  <si>
    <t>DESPESAS COM PESSOAL</t>
  </si>
  <si>
    <t>JULHO/2021</t>
  </si>
  <si>
    <t>AGOSTO/2021</t>
  </si>
  <si>
    <t>SETEMBRO/2021</t>
  </si>
  <si>
    <t>OUTUBRO/21</t>
  </si>
  <si>
    <t>NOVEMBRO/2021</t>
  </si>
  <si>
    <t>DEZEMBRO/2021</t>
  </si>
  <si>
    <t>JANEIRO/2022</t>
  </si>
  <si>
    <t>FEVEREIRO/2022</t>
  </si>
  <si>
    <t>MARÇO/2022</t>
  </si>
  <si>
    <t>ABRIL/2022</t>
  </si>
  <si>
    <t>MAIO/2022</t>
  </si>
  <si>
    <t>JUNHO/2022</t>
  </si>
  <si>
    <t>Totais:</t>
  </si>
  <si>
    <t>Despesas com Pessoal Ativo</t>
  </si>
  <si>
    <t>Mão-de-obra terceirizada</t>
  </si>
  <si>
    <t>Encargos Sociais</t>
  </si>
  <si>
    <t>Inativos/Pens</t>
  </si>
  <si>
    <t>Pensionistas</t>
  </si>
  <si>
    <t>Outros Benef. Prev.(S.Fam.)</t>
  </si>
  <si>
    <t>Sentenças Judiciais do período</t>
  </si>
  <si>
    <t>Outras despesas com pessoal</t>
  </si>
  <si>
    <t>Subtotal</t>
  </si>
  <si>
    <t>Indenização por demissão</t>
  </si>
  <si>
    <t>Incentivos à demissão voluntária</t>
  </si>
  <si>
    <t>Decisão Judicial de compet. Anterior</t>
  </si>
  <si>
    <t>Inativos (custeio recursos)</t>
  </si>
  <si>
    <t>TOTAL</t>
  </si>
  <si>
    <t>RREO-Anexo 03/Tabela 3.2 - Demonstrativo da Receita Corrente Líquida - Municípios</t>
  </si>
  <si>
    <t>Especificação</t>
  </si>
  <si>
    <t>JULHO/21</t>
  </si>
  <si>
    <t>AGOSTO/21</t>
  </si>
  <si>
    <t>SETEMBRO/21</t>
  </si>
  <si>
    <t>NOVEMBRO/21</t>
  </si>
  <si>
    <t>DEZEMBRO/21</t>
  </si>
  <si>
    <t>JANEIRO/22</t>
  </si>
  <si>
    <t>FEVEREIRO/22</t>
  </si>
  <si>
    <t>MARÇO/22</t>
  </si>
  <si>
    <t>ABRIL/22</t>
  </si>
  <si>
    <t>MAIO/23</t>
  </si>
  <si>
    <t>JUNHO/22</t>
  </si>
  <si>
    <t>(ÚLTIMOS 12 MESES)</t>
  </si>
  <si>
    <t>ATUALIZADA 2022</t>
  </si>
  <si>
    <t xml:space="preserve">RECEITAS CORRENTES (I)                                                                              </t>
  </si>
  <si>
    <t xml:space="preserve">      IPTU                                                                                          </t>
  </si>
  <si>
    <t xml:space="preserve">      ISS                                                                                           </t>
  </si>
  <si>
    <t xml:space="preserve">      ITBI                                                                                          </t>
  </si>
  <si>
    <t xml:space="preserve">      IRRF                                                                   </t>
  </si>
  <si>
    <t xml:space="preserve">      Outros Impostos, Taxas e Contribuições de Melhoria</t>
  </si>
  <si>
    <t xml:space="preserve">    Receita Patrimonial                                                                             </t>
  </si>
  <si>
    <t xml:space="preserve">      Rendimentos de Aplicação Financeira</t>
  </si>
  <si>
    <t xml:space="preserve">      Outras Receitas Patrimoniais</t>
  </si>
  <si>
    <t xml:space="preserve">    Receita de Serviços                                                                             </t>
  </si>
  <si>
    <t xml:space="preserve">      Cota-Parte do FPM                                                                                </t>
  </si>
  <si>
    <t xml:space="preserve">      Cota-Parte do ICMS                                                                               </t>
  </si>
  <si>
    <t xml:space="preserve">      Cota-Parte do IPVA                                                                               </t>
  </si>
  <si>
    <t xml:space="preserve">      Cota-Parte do ITR                                                                                </t>
  </si>
  <si>
    <t xml:space="preserve">      Transferências da LC 87/1996                                                                  </t>
  </si>
  <si>
    <t xml:space="preserve">      Transferências da LC 61/1989                                               </t>
  </si>
  <si>
    <t xml:space="preserve">      Transferências do FUNDEB                                                                      </t>
  </si>
  <si>
    <t xml:space="preserve">      Outras  Transferências Correntes                                                              </t>
  </si>
  <si>
    <t xml:space="preserve">    Outras Receitas Correntes                                                                       </t>
  </si>
  <si>
    <t xml:space="preserve">DEDUÇÕES (II)                                                                                       </t>
  </si>
  <si>
    <t xml:space="preserve">    Contribuição do Servidor a R.P.P.S.</t>
  </si>
  <si>
    <t xml:space="preserve">    Receitas de Compensação Previdenciária</t>
  </si>
  <si>
    <t xml:space="preserve">    Ganhos com Aplicação Financeira do RPPS</t>
  </si>
  <si>
    <t xml:space="preserve">    Dedução de Receita para Formação do FUNDEB                                                      </t>
  </si>
  <si>
    <t>RECEITA CORRENTE LÍQUIDA ( III ) =  (I - II)</t>
  </si>
  <si>
    <t xml:space="preserve">  (-) Transferências obrigatórias da União relativas às emendas individuais (art. 166-A, § 1º, da CF) (IV) </t>
  </si>
  <si>
    <t xml:space="preserve">  RECEITA CORRENTE LÍQUIDA AJUSTADA PARA CÁLCULO DOS LIMITES DE ENDIVIDAMENTO 
  (V) = (III - IV) </t>
  </si>
  <si>
    <t xml:space="preserve">  (-) Transferências obrigatórias da União relativas às emendas de bancada (art. 166, § 16, da CF) (VI) </t>
  </si>
  <si>
    <t xml:space="preserve">  RECEITA CORRENTE LÍQUIDA AJUSTADA PARA CÁLCULO DOS LIMITES DA DESPESA COM 
  PESSOAL (VII) = (V - VI)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</si>
</sst>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0,000,000.00"/>
    <numFmt numFmtId="166" formatCode="_-* #,##0.00_-;\-* #,##0.00_-;_-* &quot;-&quot;??_-;_-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theme="1"/>
      <name val="Garamond"/>
      <family val="1"/>
    </font>
    <font>
      <b/>
      <i/>
      <sz val="12"/>
      <name val="Bookman Old Style"/>
      <family val="1"/>
    </font>
    <font>
      <b/>
      <sz val="12"/>
      <color indexed="8"/>
      <name val="Times New Roman"/>
      <family val="1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Arial"/>
      <family val="2"/>
    </font>
    <font>
      <b/>
      <sz val="11"/>
      <name val="Bookman Old Style"/>
      <family val="1"/>
    </font>
    <font>
      <b/>
      <sz val="6"/>
      <color indexed="8"/>
      <name val="Arial"/>
      <family val="2"/>
    </font>
    <font>
      <sz val="12"/>
      <name val="Times New Roman"/>
      <family val="1"/>
    </font>
    <font>
      <b/>
      <sz val="14"/>
      <color theme="1"/>
      <name val="Garamond"/>
      <family val="1"/>
    </font>
    <font>
      <sz val="10"/>
      <name val="Arial"/>
      <family val="2"/>
    </font>
    <font>
      <b/>
      <sz val="13"/>
      <color theme="1"/>
      <name val="Garamond"/>
      <family val="1"/>
    </font>
    <font>
      <b/>
      <sz val="8"/>
      <name val="Times New Roman"/>
      <family val="1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9"/>
      <color indexed="8"/>
      <name val="Arial"/>
      <family val="2"/>
    </font>
    <font>
      <sz val="8"/>
      <name val="Times New Roman"/>
      <family val="1"/>
    </font>
    <font>
      <b/>
      <sz val="10"/>
      <color rgb="FFFF0000"/>
      <name val="Arial"/>
      <family val="2"/>
    </font>
    <font>
      <b/>
      <sz val="11"/>
      <color rgb="FF366092"/>
      <name val="Times New Roman"/>
      <family val="1"/>
    </font>
    <font>
      <sz val="11"/>
      <color rgb="FF000000"/>
      <name val="Times New Roman"/>
      <family val="1"/>
    </font>
    <font>
      <sz val="11"/>
      <color rgb="FF366092"/>
      <name val="Bookman Old Style"/>
      <family val="1"/>
    </font>
    <font>
      <sz val="11"/>
      <color rgb="FF000000"/>
      <name val="Arial"/>
      <family val="2"/>
    </font>
    <font>
      <sz val="11"/>
      <color rgb="FF366092"/>
      <name val="Times New Roman"/>
      <family val="1"/>
    </font>
    <font>
      <sz val="6"/>
      <color theme="1"/>
      <name val="Arial"/>
    </font>
    <font>
      <sz val="10"/>
      <name val="Arial"/>
    </font>
    <font>
      <b/>
      <sz val="6"/>
      <color theme="1"/>
      <name val="Calibri"/>
      <family val="2"/>
    </font>
    <font>
      <b/>
      <sz val="7"/>
      <color theme="1"/>
      <name val="Calibri"/>
    </font>
    <font>
      <sz val="6"/>
      <color theme="1"/>
      <name val="Calibri"/>
    </font>
    <font>
      <sz val="7"/>
      <color theme="1"/>
      <name val="Calibri"/>
    </font>
    <font>
      <b/>
      <sz val="6"/>
      <color theme="1"/>
      <name val="Calibri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06">
    <xf numFmtId="0" fontId="0" fillId="0" borderId="0" xfId="0"/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49" fontId="6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0" fontId="9" fillId="0" borderId="0" xfId="0" applyFont="1"/>
    <xf numFmtId="0" fontId="8" fillId="2" borderId="0" xfId="0" applyFont="1" applyFill="1" applyAlignment="1">
      <alignment horizontal="center" vertical="top"/>
    </xf>
    <xf numFmtId="49" fontId="6" fillId="2" borderId="10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left" vertical="top"/>
    </xf>
    <xf numFmtId="4" fontId="8" fillId="2" borderId="1" xfId="0" applyNumberFormat="1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left" vertical="top"/>
    </xf>
    <xf numFmtId="4" fontId="8" fillId="2" borderId="5" xfId="0" applyNumberFormat="1" applyFont="1" applyFill="1" applyBorder="1" applyAlignment="1">
      <alignment horizontal="right" vertical="top"/>
    </xf>
    <xf numFmtId="4" fontId="8" fillId="0" borderId="5" xfId="0" applyNumberFormat="1" applyFont="1" applyBorder="1" applyAlignment="1">
      <alignment horizontal="right" vertical="top"/>
    </xf>
    <xf numFmtId="4" fontId="9" fillId="2" borderId="5" xfId="0" applyNumberFormat="1" applyFont="1" applyFill="1" applyBorder="1" applyAlignment="1">
      <alignment horizontal="right" vertical="top"/>
    </xf>
    <xf numFmtId="4" fontId="2" fillId="0" borderId="0" xfId="0" applyNumberFormat="1" applyFont="1"/>
    <xf numFmtId="4" fontId="8" fillId="2" borderId="0" xfId="0" applyNumberFormat="1" applyFont="1" applyFill="1" applyAlignment="1">
      <alignment horizontal="right" vertical="top"/>
    </xf>
    <xf numFmtId="4" fontId="8" fillId="2" borderId="6" xfId="0" applyNumberFormat="1" applyFont="1" applyFill="1" applyBorder="1" applyAlignment="1">
      <alignment horizontal="right" vertical="top"/>
    </xf>
    <xf numFmtId="4" fontId="9" fillId="2" borderId="6" xfId="0" applyNumberFormat="1" applyFont="1" applyFill="1" applyBorder="1" applyAlignment="1">
      <alignment horizontal="right" vertical="top"/>
    </xf>
    <xf numFmtId="4" fontId="9" fillId="0" borderId="5" xfId="0" applyNumberFormat="1" applyFont="1" applyBorder="1" applyAlignment="1">
      <alignment horizontal="right" vertical="top"/>
    </xf>
    <xf numFmtId="4" fontId="9" fillId="2" borderId="0" xfId="0" applyNumberFormat="1" applyFont="1" applyFill="1" applyAlignment="1">
      <alignment horizontal="right" vertical="top"/>
    </xf>
    <xf numFmtId="43" fontId="9" fillId="0" borderId="0" xfId="1" applyFont="1"/>
    <xf numFmtId="4" fontId="9" fillId="0" borderId="0" xfId="0" applyNumberFormat="1" applyFont="1"/>
    <xf numFmtId="4" fontId="9" fillId="0" borderId="5" xfId="0" applyNumberFormat="1" applyFont="1" applyBorder="1"/>
    <xf numFmtId="0" fontId="11" fillId="2" borderId="5" xfId="0" applyFont="1" applyFill="1" applyBorder="1" applyAlignment="1">
      <alignment horizontal="left" vertical="top"/>
    </xf>
    <xf numFmtId="4" fontId="12" fillId="0" borderId="5" xfId="0" applyNumberFormat="1" applyFont="1" applyBorder="1" applyAlignment="1">
      <alignment horizontal="right" vertical="top"/>
    </xf>
    <xf numFmtId="4" fontId="12" fillId="2" borderId="0" xfId="0" applyNumberFormat="1" applyFont="1" applyFill="1" applyAlignment="1">
      <alignment horizontal="right" vertical="top"/>
    </xf>
    <xf numFmtId="4" fontId="13" fillId="2" borderId="5" xfId="0" applyNumberFormat="1" applyFont="1" applyFill="1" applyBorder="1" applyAlignment="1">
      <alignment horizontal="right" vertical="top"/>
    </xf>
    <xf numFmtId="4" fontId="12" fillId="2" borderId="6" xfId="0" applyNumberFormat="1" applyFont="1" applyFill="1" applyBorder="1" applyAlignment="1">
      <alignment horizontal="right" vertical="top"/>
    </xf>
    <xf numFmtId="4" fontId="13" fillId="0" borderId="5" xfId="0" applyNumberFormat="1" applyFont="1" applyBorder="1" applyAlignment="1">
      <alignment horizontal="right" vertical="top"/>
    </xf>
    <xf numFmtId="4" fontId="13" fillId="2" borderId="0" xfId="0" applyNumberFormat="1" applyFont="1" applyFill="1" applyAlignment="1">
      <alignment horizontal="right" vertical="top"/>
    </xf>
    <xf numFmtId="4" fontId="13" fillId="2" borderId="6" xfId="0" applyNumberFormat="1" applyFont="1" applyFill="1" applyBorder="1" applyAlignment="1">
      <alignment horizontal="right" vertical="top"/>
    </xf>
    <xf numFmtId="0" fontId="14" fillId="2" borderId="5" xfId="0" applyFont="1" applyFill="1" applyBorder="1" applyAlignment="1">
      <alignment horizontal="left" vertical="top"/>
    </xf>
    <xf numFmtId="4" fontId="12" fillId="0" borderId="0" xfId="0" applyNumberFormat="1" applyFont="1" applyAlignment="1">
      <alignment horizontal="right" vertical="top"/>
    </xf>
    <xf numFmtId="4" fontId="12" fillId="2" borderId="5" xfId="0" applyNumberFormat="1" applyFont="1" applyFill="1" applyBorder="1" applyAlignment="1">
      <alignment horizontal="right" vertical="top"/>
    </xf>
    <xf numFmtId="4" fontId="9" fillId="0" borderId="0" xfId="0" applyNumberFormat="1" applyFont="1" applyAlignment="1">
      <alignment horizontal="right" vertical="top"/>
    </xf>
    <xf numFmtId="4" fontId="8" fillId="0" borderId="0" xfId="0" applyNumberFormat="1" applyFont="1" applyAlignment="1">
      <alignment horizontal="right" vertical="top"/>
    </xf>
    <xf numFmtId="0" fontId="14" fillId="2" borderId="11" xfId="0" applyFont="1" applyFill="1" applyBorder="1" applyAlignment="1">
      <alignment horizontal="left" vertical="top"/>
    </xf>
    <xf numFmtId="4" fontId="12" fillId="0" borderId="11" xfId="0" applyNumberFormat="1" applyFont="1" applyBorder="1" applyAlignment="1">
      <alignment horizontal="right" vertical="top"/>
    </xf>
    <xf numFmtId="4" fontId="12" fillId="0" borderId="2" xfId="0" applyNumberFormat="1" applyFont="1" applyBorder="1" applyAlignment="1">
      <alignment horizontal="right" vertical="top"/>
    </xf>
    <xf numFmtId="4" fontId="12" fillId="2" borderId="11" xfId="0" applyNumberFormat="1" applyFont="1" applyFill="1" applyBorder="1" applyAlignment="1">
      <alignment horizontal="right" vertical="top"/>
    </xf>
    <xf numFmtId="0" fontId="14" fillId="0" borderId="11" xfId="0" applyFont="1" applyBorder="1" applyAlignment="1">
      <alignment horizontal="left" vertical="top"/>
    </xf>
    <xf numFmtId="4" fontId="13" fillId="3" borderId="11" xfId="0" applyNumberFormat="1" applyFont="1" applyFill="1" applyBorder="1" applyAlignment="1">
      <alignment horizontal="right" vertical="top"/>
    </xf>
    <xf numFmtId="4" fontId="13" fillId="3" borderId="2" xfId="0" applyNumberFormat="1" applyFont="1" applyFill="1" applyBorder="1"/>
    <xf numFmtId="4" fontId="13" fillId="3" borderId="11" xfId="0" applyNumberFormat="1" applyFont="1" applyFill="1" applyBorder="1"/>
    <xf numFmtId="4" fontId="12" fillId="3" borderId="11" xfId="0" applyNumberFormat="1" applyFont="1" applyFill="1" applyBorder="1" applyAlignment="1">
      <alignment horizontal="right" vertical="top"/>
    </xf>
    <xf numFmtId="4" fontId="12" fillId="0" borderId="11" xfId="0" applyNumberFormat="1" applyFont="1" applyBorder="1"/>
    <xf numFmtId="0" fontId="9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14" fillId="0" borderId="1" xfId="0" applyFont="1" applyBorder="1" applyAlignment="1">
      <alignment horizontal="left" vertical="top"/>
    </xf>
    <xf numFmtId="4" fontId="12" fillId="3" borderId="11" xfId="0" applyNumberFormat="1" applyFont="1" applyFill="1" applyBorder="1" applyAlignment="1">
      <alignment horizontal="left" vertical="top"/>
    </xf>
    <xf numFmtId="0" fontId="11" fillId="2" borderId="11" xfId="0" applyFont="1" applyFill="1" applyBorder="1" applyAlignment="1">
      <alignment horizontal="left" vertical="top"/>
    </xf>
    <xf numFmtId="4" fontId="13" fillId="2" borderId="2" xfId="0" applyNumberFormat="1" applyFont="1" applyFill="1" applyBorder="1" applyAlignment="1">
      <alignment horizontal="right" vertical="top"/>
    </xf>
    <xf numFmtId="4" fontId="13" fillId="2" borderId="3" xfId="0" applyNumberFormat="1" applyFont="1" applyFill="1" applyBorder="1" applyAlignment="1">
      <alignment horizontal="right" vertical="top"/>
    </xf>
    <xf numFmtId="4" fontId="13" fillId="3" borderId="4" xfId="0" applyNumberFormat="1" applyFont="1" applyFill="1" applyBorder="1" applyAlignment="1">
      <alignment horizontal="right" vertical="top"/>
    </xf>
    <xf numFmtId="0" fontId="11" fillId="2" borderId="10" xfId="0" applyFont="1" applyFill="1" applyBorder="1" applyAlignment="1">
      <alignment horizontal="left" vertical="top"/>
    </xf>
    <xf numFmtId="4" fontId="13" fillId="0" borderId="3" xfId="0" applyNumberFormat="1" applyFont="1" applyBorder="1" applyAlignment="1">
      <alignment horizontal="right" vertical="top"/>
    </xf>
    <xf numFmtId="0" fontId="14" fillId="0" borderId="0" xfId="0" applyFont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165" fontId="12" fillId="0" borderId="0" xfId="0" applyNumberFormat="1" applyFont="1" applyAlignment="1" applyProtection="1">
      <alignment horizontal="right" vertical="top"/>
      <protection locked="0"/>
    </xf>
    <xf numFmtId="0" fontId="13" fillId="0" borderId="0" xfId="0" applyFont="1" applyAlignment="1" applyProtection="1">
      <alignment horizontal="right" vertical="top"/>
      <protection locked="0"/>
    </xf>
    <xf numFmtId="4" fontId="13" fillId="0" borderId="0" xfId="0" applyNumberFormat="1" applyFont="1"/>
    <xf numFmtId="0" fontId="13" fillId="0" borderId="0" xfId="0" applyFont="1"/>
    <xf numFmtId="4" fontId="9" fillId="0" borderId="0" xfId="0" applyNumberFormat="1" applyFont="1" applyAlignment="1" applyProtection="1">
      <alignment horizontal="right" vertical="top"/>
      <protection locked="0"/>
    </xf>
    <xf numFmtId="4" fontId="6" fillId="0" borderId="0" xfId="0" applyNumberFormat="1" applyFont="1" applyAlignment="1" applyProtection="1">
      <alignment horizontal="left" vertical="top"/>
      <protection locked="0"/>
    </xf>
    <xf numFmtId="4" fontId="8" fillId="0" borderId="0" xfId="0" applyNumberFormat="1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center" vertical="top"/>
      <protection locked="0"/>
    </xf>
    <xf numFmtId="165" fontId="8" fillId="0" borderId="0" xfId="0" applyNumberFormat="1" applyFont="1" applyAlignment="1" applyProtection="1">
      <alignment horizontal="center" vertical="top"/>
      <protection locked="0"/>
    </xf>
    <xf numFmtId="0" fontId="9" fillId="0" borderId="0" xfId="0" applyFont="1" applyAlignment="1" applyProtection="1">
      <alignment horizontal="center" vertical="top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165" fontId="8" fillId="0" borderId="0" xfId="0" applyNumberFormat="1" applyFont="1" applyAlignment="1" applyProtection="1">
      <alignment horizontal="center" vertical="top"/>
      <protection locked="0"/>
    </xf>
    <xf numFmtId="0" fontId="6" fillId="0" borderId="0" xfId="0" applyFont="1" applyAlignment="1" applyProtection="1">
      <alignment horizontal="left" vertical="top"/>
      <protection locked="0"/>
    </xf>
    <xf numFmtId="165" fontId="8" fillId="0" borderId="0" xfId="0" applyNumberFormat="1" applyFont="1" applyAlignment="1" applyProtection="1">
      <alignment horizontal="right" vertical="top"/>
      <protection locked="0"/>
    </xf>
    <xf numFmtId="0" fontId="15" fillId="0" borderId="0" xfId="0" applyFont="1"/>
    <xf numFmtId="0" fontId="2" fillId="0" borderId="0" xfId="0" applyFont="1" applyAlignment="1">
      <alignment horizontal="center" vertical="top"/>
    </xf>
    <xf numFmtId="0" fontId="7" fillId="2" borderId="12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6" fillId="2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top"/>
    </xf>
    <xf numFmtId="0" fontId="8" fillId="2" borderId="13" xfId="0" applyFont="1" applyFill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7" fillId="2" borderId="10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8" fillId="2" borderId="1" xfId="0" quotePrefix="1" applyFont="1" applyFill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4" fontId="9" fillId="0" borderId="6" xfId="0" applyNumberFormat="1" applyFont="1" applyBorder="1" applyAlignment="1">
      <alignment horizontal="right" vertical="top"/>
    </xf>
    <xf numFmtId="0" fontId="6" fillId="2" borderId="10" xfId="0" applyFont="1" applyFill="1" applyBorder="1" applyAlignment="1">
      <alignment horizontal="left" vertical="top"/>
    </xf>
    <xf numFmtId="4" fontId="12" fillId="0" borderId="10" xfId="0" applyNumberFormat="1" applyFont="1" applyBorder="1" applyAlignment="1">
      <alignment horizontal="right" vertical="top"/>
    </xf>
    <xf numFmtId="4" fontId="8" fillId="0" borderId="6" xfId="0" applyNumberFormat="1" applyFont="1" applyBorder="1" applyAlignment="1">
      <alignment horizontal="right" vertical="top"/>
    </xf>
    <xf numFmtId="0" fontId="6" fillId="2" borderId="11" xfId="0" applyFont="1" applyFill="1" applyBorder="1" applyAlignment="1">
      <alignment horizontal="left" vertical="top"/>
    </xf>
    <xf numFmtId="4" fontId="8" fillId="2" borderId="11" xfId="0" applyNumberFormat="1" applyFont="1" applyFill="1" applyBorder="1" applyAlignment="1">
      <alignment horizontal="right" vertical="top"/>
    </xf>
    <xf numFmtId="4" fontId="8" fillId="0" borderId="11" xfId="0" applyNumberFormat="1" applyFont="1" applyBorder="1" applyAlignment="1">
      <alignment horizontal="right" vertical="top"/>
    </xf>
    <xf numFmtId="0" fontId="6" fillId="2" borderId="14" xfId="0" applyFont="1" applyFill="1" applyBorder="1" applyAlignment="1">
      <alignment horizontal="left" vertical="top"/>
    </xf>
    <xf numFmtId="0" fontId="7" fillId="2" borderId="14" xfId="0" applyFont="1" applyFill="1" applyBorder="1" applyAlignment="1">
      <alignment horizontal="left" vertical="top"/>
    </xf>
    <xf numFmtId="0" fontId="5" fillId="0" borderId="0" xfId="0" applyFont="1"/>
    <xf numFmtId="4" fontId="13" fillId="2" borderId="10" xfId="0" applyNumberFormat="1" applyFont="1" applyFill="1" applyBorder="1" applyAlignment="1">
      <alignment horizontal="right" vertical="top"/>
    </xf>
    <xf numFmtId="4" fontId="9" fillId="2" borderId="10" xfId="0" applyNumberFormat="1" applyFont="1" applyFill="1" applyBorder="1" applyAlignment="1">
      <alignment horizontal="right" vertical="top"/>
    </xf>
    <xf numFmtId="4" fontId="9" fillId="0" borderId="8" xfId="0" applyNumberFormat="1" applyFont="1" applyBorder="1" applyAlignment="1">
      <alignment horizontal="right" vertical="top"/>
    </xf>
    <xf numFmtId="0" fontId="6" fillId="0" borderId="11" xfId="0" applyFont="1" applyBorder="1" applyAlignment="1">
      <alignment horizontal="left" vertical="top"/>
    </xf>
    <xf numFmtId="4" fontId="8" fillId="0" borderId="3" xfId="0" applyNumberFormat="1" applyFont="1" applyBorder="1" applyAlignment="1">
      <alignment horizontal="right" vertical="top"/>
    </xf>
    <xf numFmtId="4" fontId="9" fillId="3" borderId="11" xfId="0" applyNumberFormat="1" applyFont="1" applyFill="1" applyBorder="1" applyAlignment="1">
      <alignment horizontal="right" vertical="top"/>
    </xf>
    <xf numFmtId="4" fontId="9" fillId="3" borderId="11" xfId="0" applyNumberFormat="1" applyFont="1" applyFill="1" applyBorder="1"/>
    <xf numFmtId="4" fontId="9" fillId="3" borderId="3" xfId="0" applyNumberFormat="1" applyFont="1" applyFill="1" applyBorder="1" applyAlignment="1">
      <alignment horizontal="right" vertical="top"/>
    </xf>
    <xf numFmtId="0" fontId="17" fillId="0" borderId="0" xfId="0" applyFont="1"/>
    <xf numFmtId="0" fontId="7" fillId="0" borderId="0" xfId="0" applyFont="1" applyAlignment="1">
      <alignment horizontal="left" vertical="top"/>
    </xf>
    <xf numFmtId="4" fontId="9" fillId="0" borderId="0" xfId="0" applyNumberFormat="1" applyFont="1" applyAlignment="1">
      <alignment horizontal="center"/>
    </xf>
    <xf numFmtId="0" fontId="8" fillId="0" borderId="0" xfId="0" applyFont="1" applyAlignment="1" applyProtection="1">
      <alignment horizontal="center" vertical="top"/>
      <protection locked="0"/>
    </xf>
    <xf numFmtId="4" fontId="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3" fontId="9" fillId="0" borderId="0" xfId="1" applyFont="1" applyAlignment="1" applyProtection="1">
      <alignment horizontal="center" vertical="top"/>
      <protection locked="0"/>
    </xf>
    <xf numFmtId="0" fontId="7" fillId="2" borderId="1" xfId="0" applyFont="1" applyFill="1" applyBorder="1" applyAlignment="1">
      <alignment horizontal="left" vertical="top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9" fillId="0" borderId="12" xfId="0" applyFont="1" applyBorder="1" applyAlignment="1">
      <alignment vertical="top"/>
    </xf>
    <xf numFmtId="0" fontId="9" fillId="2" borderId="12" xfId="0" applyFont="1" applyFill="1" applyBorder="1" applyAlignment="1">
      <alignment vertical="top"/>
    </xf>
    <xf numFmtId="0" fontId="9" fillId="2" borderId="15" xfId="0" applyFont="1" applyFill="1" applyBorder="1" applyAlignment="1">
      <alignment vertical="top"/>
    </xf>
    <xf numFmtId="0" fontId="9" fillId="2" borderId="13" xfId="0" applyFont="1" applyFill="1" applyBorder="1" applyAlignment="1">
      <alignment vertical="top"/>
    </xf>
    <xf numFmtId="0" fontId="9" fillId="2" borderId="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9" fillId="2" borderId="14" xfId="0" applyFont="1" applyFill="1" applyBorder="1" applyAlignment="1">
      <alignment horizontal="center" vertical="top"/>
    </xf>
    <xf numFmtId="0" fontId="9" fillId="2" borderId="7" xfId="0" applyFont="1" applyFill="1" applyBorder="1" applyAlignment="1">
      <alignment horizontal="center" vertical="top"/>
    </xf>
    <xf numFmtId="0" fontId="9" fillId="2" borderId="8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top"/>
    </xf>
    <xf numFmtId="0" fontId="9" fillId="2" borderId="8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top"/>
    </xf>
    <xf numFmtId="4" fontId="8" fillId="0" borderId="1" xfId="0" applyNumberFormat="1" applyFont="1" applyBorder="1" applyAlignment="1">
      <alignment horizontal="right" vertical="top"/>
    </xf>
    <xf numFmtId="0" fontId="10" fillId="0" borderId="0" xfId="0" applyFont="1"/>
    <xf numFmtId="0" fontId="11" fillId="0" borderId="5" xfId="0" applyFont="1" applyBorder="1" applyAlignment="1">
      <alignment horizontal="left" vertical="top"/>
    </xf>
    <xf numFmtId="4" fontId="13" fillId="0" borderId="0" xfId="0" applyNumberFormat="1" applyFont="1" applyAlignment="1">
      <alignment horizontal="right" vertical="top"/>
    </xf>
    <xf numFmtId="0" fontId="19" fillId="0" borderId="0" xfId="0" applyFont="1"/>
    <xf numFmtId="43" fontId="0" fillId="0" borderId="0" xfId="1" applyFont="1"/>
    <xf numFmtId="43" fontId="0" fillId="0" borderId="0" xfId="0" applyNumberFormat="1"/>
    <xf numFmtId="4" fontId="0" fillId="0" borderId="0" xfId="0" applyNumberFormat="1"/>
    <xf numFmtId="0" fontId="7" fillId="0" borderId="10" xfId="0" applyFont="1" applyBorder="1" applyAlignment="1">
      <alignment horizontal="left" vertical="top"/>
    </xf>
    <xf numFmtId="4" fontId="8" fillId="0" borderId="10" xfId="0" applyNumberFormat="1" applyFont="1" applyBorder="1" applyAlignment="1">
      <alignment horizontal="right" vertical="top"/>
    </xf>
    <xf numFmtId="4" fontId="8" fillId="0" borderId="8" xfId="0" applyNumberFormat="1" applyFont="1" applyBorder="1" applyAlignment="1">
      <alignment horizontal="right" vertical="top"/>
    </xf>
    <xf numFmtId="0" fontId="6" fillId="0" borderId="2" xfId="0" applyFont="1" applyBorder="1" applyAlignment="1">
      <alignment horizontal="left" vertical="top"/>
    </xf>
    <xf numFmtId="0" fontId="7" fillId="0" borderId="0" xfId="0" applyFont="1" applyAlignment="1" applyProtection="1">
      <alignment horizontal="left" vertical="top"/>
      <protection locked="0"/>
    </xf>
    <xf numFmtId="4" fontId="10" fillId="0" borderId="0" xfId="0" applyNumberFormat="1" applyFont="1"/>
    <xf numFmtId="0" fontId="8" fillId="0" borderId="0" xfId="0" applyFont="1" applyAlignment="1" applyProtection="1">
      <alignment horizontal="center" vertical="center"/>
      <protection locked="0"/>
    </xf>
    <xf numFmtId="4" fontId="9" fillId="0" borderId="0" xfId="0" applyNumberFormat="1" applyFont="1" applyAlignment="1" applyProtection="1">
      <alignment horizontal="center" vertical="top"/>
      <protection locked="0"/>
    </xf>
    <xf numFmtId="4" fontId="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4" fontId="15" fillId="0" borderId="0" xfId="0" applyNumberFormat="1" applyFont="1"/>
    <xf numFmtId="0" fontId="7" fillId="0" borderId="0" xfId="0" applyFont="1" applyAlignment="1" applyProtection="1">
      <alignment horizontal="right" vertical="top"/>
      <protection locked="0"/>
    </xf>
    <xf numFmtId="0" fontId="12" fillId="2" borderId="12" xfId="0" applyFont="1" applyFill="1" applyBorder="1"/>
    <xf numFmtId="0" fontId="12" fillId="2" borderId="2" xfId="0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12" fillId="2" borderId="4" xfId="0" applyFont="1" applyFill="1" applyBorder="1" applyAlignment="1">
      <alignment horizontal="center" vertical="top"/>
    </xf>
    <xf numFmtId="4" fontId="19" fillId="0" borderId="0" xfId="0" applyNumberFormat="1" applyFont="1"/>
    <xf numFmtId="0" fontId="12" fillId="2" borderId="14" xfId="0" applyFont="1" applyFill="1" applyBorder="1" applyAlignment="1">
      <alignment horizontal="center"/>
    </xf>
    <xf numFmtId="0" fontId="12" fillId="2" borderId="14" xfId="0" applyFont="1" applyFill="1" applyBorder="1" applyAlignment="1">
      <alignment vertical="top"/>
    </xf>
    <xf numFmtId="0" fontId="12" fillId="2" borderId="6" xfId="0" applyFont="1" applyFill="1" applyBorder="1" applyAlignment="1">
      <alignment vertical="top"/>
    </xf>
    <xf numFmtId="0" fontId="12" fillId="2" borderId="14" xfId="0" applyFont="1" applyFill="1" applyBorder="1" applyAlignment="1">
      <alignment horizontal="center" vertical="top"/>
    </xf>
    <xf numFmtId="0" fontId="12" fillId="2" borderId="6" xfId="0" applyFont="1" applyFill="1" applyBorder="1" applyAlignment="1">
      <alignment horizontal="center" vertical="top"/>
    </xf>
    <xf numFmtId="0" fontId="12" fillId="2" borderId="7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top"/>
    </xf>
    <xf numFmtId="0" fontId="12" fillId="2" borderId="9" xfId="0" applyFont="1" applyFill="1" applyBorder="1" applyAlignment="1">
      <alignment horizontal="center" vertical="top"/>
    </xf>
    <xf numFmtId="0" fontId="21" fillId="2" borderId="12" xfId="0" applyFont="1" applyFill="1" applyBorder="1" applyAlignment="1">
      <alignment horizontal="left"/>
    </xf>
    <xf numFmtId="0" fontId="12" fillId="2" borderId="12" xfId="0" quotePrefix="1" applyFont="1" applyFill="1" applyBorder="1" applyAlignment="1">
      <alignment horizontal="center" vertical="top"/>
    </xf>
    <xf numFmtId="0" fontId="12" fillId="2" borderId="13" xfId="0" quotePrefix="1" applyFont="1" applyFill="1" applyBorder="1" applyAlignment="1">
      <alignment horizontal="center" vertical="top"/>
    </xf>
    <xf numFmtId="4" fontId="12" fillId="2" borderId="14" xfId="0" applyNumberFormat="1" applyFont="1" applyFill="1" applyBorder="1" applyAlignment="1">
      <alignment horizontal="right" vertical="top"/>
    </xf>
    <xf numFmtId="4" fontId="12" fillId="2" borderId="6" xfId="0" applyNumberFormat="1" applyFont="1" applyFill="1" applyBorder="1" applyAlignment="1">
      <alignment horizontal="right" vertical="top"/>
    </xf>
    <xf numFmtId="4" fontId="13" fillId="2" borderId="14" xfId="0" applyNumberFormat="1" applyFont="1" applyFill="1" applyBorder="1" applyAlignment="1">
      <alignment horizontal="right" vertical="top"/>
    </xf>
    <xf numFmtId="4" fontId="13" fillId="2" borderId="6" xfId="0" applyNumberFormat="1" applyFont="1" applyFill="1" applyBorder="1" applyAlignment="1">
      <alignment horizontal="right" vertical="top"/>
    </xf>
    <xf numFmtId="4" fontId="22" fillId="0" borderId="0" xfId="0" applyNumberFormat="1" applyFont="1"/>
    <xf numFmtId="4" fontId="13" fillId="0" borderId="14" xfId="0" applyNumberFormat="1" applyFont="1" applyBorder="1" applyAlignment="1">
      <alignment horizontal="right" vertical="top"/>
    </xf>
    <xf numFmtId="4" fontId="13" fillId="0" borderId="6" xfId="0" applyNumberFormat="1" applyFont="1" applyBorder="1" applyAlignment="1">
      <alignment horizontal="right" vertical="top"/>
    </xf>
    <xf numFmtId="0" fontId="23" fillId="2" borderId="0" xfId="0" applyFont="1" applyFill="1"/>
    <xf numFmtId="43" fontId="19" fillId="0" borderId="0" xfId="1" applyFont="1"/>
    <xf numFmtId="0" fontId="7" fillId="2" borderId="16" xfId="0" applyFont="1" applyFill="1" applyBorder="1" applyAlignment="1">
      <alignment vertical="center" wrapText="1"/>
    </xf>
    <xf numFmtId="4" fontId="12" fillId="2" borderId="14" xfId="0" applyNumberFormat="1" applyFont="1" applyFill="1" applyBorder="1" applyAlignment="1">
      <alignment horizontal="right" vertical="top"/>
    </xf>
    <xf numFmtId="4" fontId="13" fillId="2" borderId="14" xfId="0" applyNumberFormat="1" applyFont="1" applyFill="1" applyBorder="1" applyAlignment="1">
      <alignment horizontal="right" vertical="top"/>
    </xf>
    <xf numFmtId="0" fontId="14" fillId="2" borderId="10" xfId="0" applyFont="1" applyFill="1" applyBorder="1" applyAlignment="1">
      <alignment horizontal="left" vertical="top"/>
    </xf>
    <xf numFmtId="4" fontId="12" fillId="0" borderId="2" xfId="0" applyNumberFormat="1" applyFont="1" applyBorder="1" applyAlignment="1">
      <alignment horizontal="right" vertical="top"/>
    </xf>
    <xf numFmtId="4" fontId="12" fillId="0" borderId="4" xfId="0" applyNumberFormat="1" applyFont="1" applyBorder="1" applyAlignment="1">
      <alignment horizontal="right" vertical="top"/>
    </xf>
    <xf numFmtId="0" fontId="14" fillId="2" borderId="0" xfId="0" applyFont="1" applyFill="1" applyAlignment="1" applyProtection="1">
      <alignment horizontal="left" vertical="top"/>
      <protection locked="0"/>
    </xf>
    <xf numFmtId="4" fontId="12" fillId="2" borderId="0" xfId="0" applyNumberFormat="1" applyFont="1" applyFill="1" applyAlignment="1" applyProtection="1">
      <alignment horizontal="right" vertical="top"/>
      <protection locked="0"/>
    </xf>
    <xf numFmtId="4" fontId="19" fillId="2" borderId="0" xfId="0" applyNumberFormat="1" applyFont="1" applyFill="1"/>
    <xf numFmtId="0" fontId="19" fillId="2" borderId="0" xfId="0" applyFont="1" applyFill="1"/>
    <xf numFmtId="0" fontId="11" fillId="2" borderId="0" xfId="0" applyFont="1" applyFill="1" applyAlignment="1" applyProtection="1">
      <alignment horizontal="left" vertical="top"/>
      <protection locked="0"/>
    </xf>
    <xf numFmtId="0" fontId="17" fillId="2" borderId="0" xfId="0" applyFont="1" applyFill="1" applyAlignment="1" applyProtection="1">
      <alignment horizontal="center" vertical="top"/>
      <protection locked="0"/>
    </xf>
    <xf numFmtId="4" fontId="17" fillId="2" borderId="0" xfId="0" applyNumberFormat="1" applyFont="1" applyFill="1" applyAlignment="1" applyProtection="1">
      <alignment horizontal="center" vertical="top"/>
      <protection locked="0"/>
    </xf>
    <xf numFmtId="4" fontId="17" fillId="2" borderId="0" xfId="0" applyNumberFormat="1" applyFont="1" applyFill="1"/>
    <xf numFmtId="0" fontId="17" fillId="2" borderId="0" xfId="0" applyFont="1" applyFill="1"/>
    <xf numFmtId="0" fontId="2" fillId="0" borderId="1" xfId="0" applyFont="1" applyBorder="1"/>
    <xf numFmtId="0" fontId="12" fillId="2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13" xfId="0" applyFont="1" applyFill="1" applyBorder="1"/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4" fillId="0" borderId="0" xfId="0" applyFont="1"/>
    <xf numFmtId="0" fontId="12" fillId="2" borderId="6" xfId="0" applyFont="1" applyFill="1" applyBorder="1" applyAlignment="1">
      <alignment horizontal="center" vertical="top"/>
    </xf>
    <xf numFmtId="4" fontId="12" fillId="2" borderId="6" xfId="0" applyNumberFormat="1" applyFont="1" applyFill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2" borderId="1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top"/>
    </xf>
    <xf numFmtId="4" fontId="12" fillId="2" borderId="9" xfId="0" applyNumberFormat="1" applyFont="1" applyFill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4" fillId="2" borderId="14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 vertical="top"/>
    </xf>
    <xf numFmtId="0" fontId="12" fillId="2" borderId="5" xfId="0" applyFont="1" applyFill="1" applyBorder="1" applyAlignment="1">
      <alignment horizontal="center" vertical="top"/>
    </xf>
    <xf numFmtId="0" fontId="25" fillId="2" borderId="5" xfId="0" applyFont="1" applyFill="1" applyBorder="1" applyAlignment="1">
      <alignment horizontal="center" vertical="top"/>
    </xf>
    <xf numFmtId="4" fontId="12" fillId="0" borderId="5" xfId="0" applyNumberFormat="1" applyFont="1" applyBorder="1" applyAlignment="1">
      <alignment horizontal="center" vertical="top"/>
    </xf>
    <xf numFmtId="0" fontId="14" fillId="2" borderId="14" xfId="0" applyFont="1" applyFill="1" applyBorder="1" applyAlignment="1">
      <alignment horizontal="left" vertical="top"/>
    </xf>
    <xf numFmtId="4" fontId="26" fillId="0" borderId="5" xfId="0" applyNumberFormat="1" applyFont="1" applyBorder="1" applyAlignment="1">
      <alignment horizontal="right" vertical="top"/>
    </xf>
    <xf numFmtId="0" fontId="11" fillId="2" borderId="14" xfId="0" applyFont="1" applyFill="1" applyBorder="1" applyAlignment="1">
      <alignment horizontal="left" vertical="top"/>
    </xf>
    <xf numFmtId="4" fontId="13" fillId="0" borderId="6" xfId="0" applyNumberFormat="1" applyFont="1" applyBorder="1" applyAlignment="1">
      <alignment horizontal="right" vertical="top"/>
    </xf>
    <xf numFmtId="4" fontId="27" fillId="0" borderId="5" xfId="0" applyNumberFormat="1" applyFont="1" applyBorder="1" applyAlignment="1">
      <alignment horizontal="right" vertical="top"/>
    </xf>
    <xf numFmtId="4" fontId="12" fillId="2" borderId="10" xfId="0" applyNumberFormat="1" applyFont="1" applyFill="1" applyBorder="1" applyAlignment="1">
      <alignment horizontal="right" vertical="top"/>
    </xf>
    <xf numFmtId="0" fontId="14" fillId="0" borderId="2" xfId="0" applyFont="1" applyBorder="1" applyAlignment="1">
      <alignment horizontal="left" vertical="top"/>
    </xf>
    <xf numFmtId="4" fontId="26" fillId="0" borderId="11" xfId="0" applyNumberFormat="1" applyFont="1" applyBorder="1" applyAlignment="1">
      <alignment horizontal="right" vertical="top"/>
    </xf>
    <xf numFmtId="0" fontId="14" fillId="2" borderId="0" xfId="0" applyFont="1" applyFill="1" applyAlignment="1">
      <alignment horizontal="left" vertical="top"/>
    </xf>
    <xf numFmtId="0" fontId="12" fillId="0" borderId="2" xfId="0" applyFont="1" applyBorder="1" applyAlignment="1">
      <alignment horizontal="center"/>
    </xf>
    <xf numFmtId="4" fontId="12" fillId="2" borderId="2" xfId="0" applyNumberFormat="1" applyFont="1" applyFill="1" applyBorder="1" applyAlignment="1">
      <alignment horizontal="center"/>
    </xf>
    <xf numFmtId="4" fontId="12" fillId="2" borderId="3" xfId="0" applyNumberFormat="1" applyFont="1" applyFill="1" applyBorder="1" applyAlignment="1">
      <alignment horizontal="center"/>
    </xf>
    <xf numFmtId="4" fontId="12" fillId="2" borderId="4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9" fillId="2" borderId="15" xfId="0" applyFont="1" applyFill="1" applyBorder="1"/>
    <xf numFmtId="0" fontId="12" fillId="2" borderId="13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4" fontId="12" fillId="2" borderId="2" xfId="0" applyNumberFormat="1" applyFont="1" applyFill="1" applyBorder="1" applyAlignment="1">
      <alignment horizontal="right"/>
    </xf>
    <xf numFmtId="4" fontId="12" fillId="2" borderId="3" xfId="0" applyNumberFormat="1" applyFont="1" applyFill="1" applyBorder="1" applyAlignment="1">
      <alignment horizontal="right"/>
    </xf>
    <xf numFmtId="4" fontId="12" fillId="2" borderId="4" xfId="0" applyNumberFormat="1" applyFont="1" applyFill="1" applyBorder="1" applyAlignment="1">
      <alignment horizontal="right"/>
    </xf>
    <xf numFmtId="0" fontId="17" fillId="0" borderId="0" xfId="0" applyFont="1" applyAlignment="1" applyProtection="1">
      <alignment horizontal="center" vertical="top"/>
      <protection locked="0"/>
    </xf>
    <xf numFmtId="4" fontId="17" fillId="0" borderId="0" xfId="0" applyNumberFormat="1" applyFont="1"/>
    <xf numFmtId="0" fontId="12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4" fontId="12" fillId="0" borderId="2" xfId="0" applyNumberFormat="1" applyFont="1" applyBorder="1" applyAlignment="1">
      <alignment horizontal="right"/>
    </xf>
    <xf numFmtId="4" fontId="12" fillId="0" borderId="3" xfId="0" applyNumberFormat="1" applyFont="1" applyBorder="1" applyAlignment="1">
      <alignment horizontal="right"/>
    </xf>
    <xf numFmtId="4" fontId="12" fillId="0" borderId="4" xfId="0" applyNumberFormat="1" applyFont="1" applyBorder="1" applyAlignment="1">
      <alignment horizontal="right"/>
    </xf>
    <xf numFmtId="2" fontId="2" fillId="0" borderId="0" xfId="0" applyNumberFormat="1" applyFont="1"/>
    <xf numFmtId="0" fontId="6" fillId="2" borderId="0" xfId="0" applyFont="1" applyFill="1" applyAlignment="1">
      <alignment horizontal="left" vertical="center" wrapText="1"/>
    </xf>
    <xf numFmtId="4" fontId="12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left" vertical="top"/>
    </xf>
    <xf numFmtId="0" fontId="13" fillId="2" borderId="0" xfId="0" applyFont="1" applyFill="1"/>
    <xf numFmtId="0" fontId="14" fillId="2" borderId="0" xfId="0" applyFont="1" applyFill="1" applyAlignment="1" applyProtection="1">
      <alignment horizontal="center"/>
      <protection locked="0"/>
    </xf>
    <xf numFmtId="0" fontId="28" fillId="2" borderId="1" xfId="2" applyFont="1" applyFill="1" applyBorder="1" applyAlignment="1" applyProtection="1">
      <alignment horizontal="center"/>
    </xf>
    <xf numFmtId="0" fontId="12" fillId="2" borderId="2" xfId="2" applyFont="1" applyFill="1" applyBorder="1" applyAlignment="1" applyProtection="1">
      <alignment horizontal="center" vertical="top"/>
    </xf>
    <xf numFmtId="0" fontId="12" fillId="2" borderId="4" xfId="2" applyFont="1" applyFill="1" applyBorder="1" applyAlignment="1" applyProtection="1">
      <alignment horizontal="center" vertical="top"/>
    </xf>
    <xf numFmtId="0" fontId="28" fillId="2" borderId="5" xfId="2" applyFont="1" applyFill="1" applyBorder="1" applyAlignment="1" applyProtection="1">
      <alignment horizontal="center" vertical="top"/>
    </xf>
    <xf numFmtId="0" fontId="12" fillId="0" borderId="6" xfId="2" applyFont="1" applyFill="1" applyBorder="1" applyAlignment="1" applyProtection="1">
      <alignment horizontal="center" vertical="top"/>
    </xf>
    <xf numFmtId="0" fontId="19" fillId="2" borderId="5" xfId="2" applyFont="1" applyFill="1" applyBorder="1" applyProtection="1"/>
    <xf numFmtId="0" fontId="12" fillId="0" borderId="9" xfId="2" applyFont="1" applyFill="1" applyBorder="1" applyAlignment="1" applyProtection="1">
      <alignment horizontal="center" vertical="top"/>
    </xf>
    <xf numFmtId="0" fontId="14" fillId="2" borderId="1" xfId="2" applyFont="1" applyFill="1" applyBorder="1" applyAlignment="1" applyProtection="1">
      <alignment horizontal="left" vertical="top"/>
    </xf>
    <xf numFmtId="4" fontId="12" fillId="2" borderId="1" xfId="2" quotePrefix="1" applyNumberFormat="1" applyFont="1" applyFill="1" applyBorder="1" applyAlignment="1" applyProtection="1">
      <alignment horizontal="center" vertical="top"/>
    </xf>
    <xf numFmtId="4" fontId="12" fillId="0" borderId="1" xfId="2" quotePrefix="1" applyNumberFormat="1" applyFont="1" applyFill="1" applyBorder="1" applyAlignment="1" applyProtection="1">
      <alignment horizontal="center" vertical="top"/>
    </xf>
    <xf numFmtId="0" fontId="14" fillId="2" borderId="5" xfId="2" applyFont="1" applyFill="1" applyBorder="1" applyAlignment="1" applyProtection="1">
      <alignment horizontal="left" vertical="top"/>
    </xf>
    <xf numFmtId="4" fontId="12" fillId="0" borderId="5" xfId="2" applyNumberFormat="1" applyFont="1" applyFill="1" applyBorder="1" applyAlignment="1" applyProtection="1">
      <alignment horizontal="right" vertical="top"/>
    </xf>
    <xf numFmtId="0" fontId="11" fillId="2" borderId="5" xfId="2" applyFont="1" applyFill="1" applyBorder="1" applyAlignment="1" applyProtection="1">
      <alignment horizontal="left" vertical="top"/>
    </xf>
    <xf numFmtId="4" fontId="12" fillId="0" borderId="6" xfId="2" applyNumberFormat="1" applyFont="1" applyFill="1" applyBorder="1" applyAlignment="1" applyProtection="1">
      <alignment horizontal="right" vertical="top"/>
    </xf>
    <xf numFmtId="4" fontId="13" fillId="0" borderId="6" xfId="2" applyNumberFormat="1" applyFont="1" applyFill="1" applyBorder="1" applyAlignment="1" applyProtection="1">
      <alignment horizontal="right" vertical="top"/>
    </xf>
    <xf numFmtId="4" fontId="27" fillId="0" borderId="6" xfId="2" applyNumberFormat="1" applyFont="1" applyFill="1" applyBorder="1" applyAlignment="1" applyProtection="1">
      <alignment horizontal="right" vertical="top"/>
    </xf>
    <xf numFmtId="4" fontId="13" fillId="2" borderId="6" xfId="2" applyNumberFormat="1" applyFont="1" applyFill="1" applyBorder="1" applyAlignment="1" applyProtection="1">
      <alignment horizontal="right" vertical="top"/>
    </xf>
    <xf numFmtId="0" fontId="14" fillId="2" borderId="10" xfId="2" applyFont="1" applyFill="1" applyBorder="1" applyAlignment="1" applyProtection="1">
      <alignment horizontal="left" vertical="top"/>
    </xf>
    <xf numFmtId="4" fontId="12" fillId="0" borderId="10" xfId="2" applyNumberFormat="1" applyFont="1" applyFill="1" applyBorder="1" applyAlignment="1" applyProtection="1">
      <alignment horizontal="right" vertical="top"/>
    </xf>
    <xf numFmtId="0" fontId="6" fillId="2" borderId="0" xfId="2" applyFont="1" applyFill="1" applyBorder="1" applyAlignment="1" applyProtection="1">
      <alignment horizontal="left" vertical="top"/>
      <protection locked="0"/>
    </xf>
    <xf numFmtId="4" fontId="8" fillId="2" borderId="0" xfId="2" applyNumberFormat="1" applyFont="1" applyFill="1" applyBorder="1" applyAlignment="1" applyProtection="1">
      <alignment horizontal="right" vertical="top"/>
      <protection locked="0"/>
    </xf>
    <xf numFmtId="4" fontId="13" fillId="2" borderId="0" xfId="0" applyNumberFormat="1" applyFont="1" applyFill="1"/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29" fillId="2" borderId="2" xfId="0" applyFont="1" applyFill="1" applyBorder="1" applyAlignment="1">
      <alignment horizontal="left" vertical="center" wrapText="1"/>
    </xf>
    <xf numFmtId="0" fontId="29" fillId="2" borderId="3" xfId="0" applyFont="1" applyFill="1" applyBorder="1" applyAlignment="1">
      <alignment horizontal="left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29" fillId="2" borderId="0" xfId="0" applyFont="1" applyFill="1" applyAlignment="1">
      <alignment horizontal="left" vertical="center" wrapText="1"/>
    </xf>
    <xf numFmtId="0" fontId="12" fillId="2" borderId="12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4" fontId="13" fillId="2" borderId="2" xfId="0" applyNumberFormat="1" applyFont="1" applyFill="1" applyBorder="1" applyAlignment="1">
      <alignment horizontal="right"/>
    </xf>
    <xf numFmtId="4" fontId="13" fillId="2" borderId="3" xfId="0" applyNumberFormat="1" applyFont="1" applyFill="1" applyBorder="1" applyAlignment="1">
      <alignment horizontal="right"/>
    </xf>
    <xf numFmtId="4" fontId="13" fillId="2" borderId="4" xfId="0" applyNumberFormat="1" applyFont="1" applyFill="1" applyBorder="1" applyAlignment="1">
      <alignment horizontal="right"/>
    </xf>
    <xf numFmtId="4" fontId="13" fillId="0" borderId="2" xfId="0" applyNumberFormat="1" applyFont="1" applyBorder="1" applyAlignment="1">
      <alignment horizontal="right"/>
    </xf>
    <xf numFmtId="4" fontId="13" fillId="0" borderId="3" xfId="0" applyNumberFormat="1" applyFont="1" applyBorder="1" applyAlignment="1">
      <alignment horizontal="right"/>
    </xf>
    <xf numFmtId="4" fontId="13" fillId="0" borderId="4" xfId="0" applyNumberFormat="1" applyFont="1" applyBorder="1" applyAlignment="1">
      <alignment horizontal="right"/>
    </xf>
    <xf numFmtId="0" fontId="12" fillId="2" borderId="1" xfId="0" applyFont="1" applyFill="1" applyBorder="1" applyAlignment="1">
      <alignment horizontal="center" vertical="top"/>
    </xf>
    <xf numFmtId="0" fontId="0" fillId="0" borderId="1" xfId="0" applyBorder="1"/>
    <xf numFmtId="0" fontId="12" fillId="2" borderId="14" xfId="0" applyFont="1" applyFill="1" applyBorder="1" applyAlignment="1">
      <alignment horizontal="center" vertical="top"/>
    </xf>
    <xf numFmtId="0" fontId="12" fillId="2" borderId="12" xfId="0" applyFont="1" applyFill="1" applyBorder="1" applyAlignment="1">
      <alignment horizontal="center" vertical="top"/>
    </xf>
    <xf numFmtId="0" fontId="12" fillId="2" borderId="10" xfId="0" applyFont="1" applyFill="1" applyBorder="1"/>
    <xf numFmtId="0" fontId="12" fillId="2" borderId="7" xfId="0" applyFont="1" applyFill="1" applyBorder="1" applyAlignment="1">
      <alignment horizontal="center" vertical="top"/>
    </xf>
    <xf numFmtId="0" fontId="12" fillId="2" borderId="10" xfId="0" applyFont="1" applyFill="1" applyBorder="1" applyAlignment="1">
      <alignment horizontal="center" vertical="top"/>
    </xf>
    <xf numFmtId="0" fontId="21" fillId="2" borderId="14" xfId="0" applyFont="1" applyFill="1" applyBorder="1"/>
    <xf numFmtId="4" fontId="21" fillId="2" borderId="14" xfId="0" applyNumberFormat="1" applyFont="1" applyFill="1" applyBorder="1" applyAlignment="1">
      <alignment horizontal="right"/>
    </xf>
    <xf numFmtId="4" fontId="21" fillId="2" borderId="1" xfId="0" applyNumberFormat="1" applyFont="1" applyFill="1" applyBorder="1" applyAlignment="1">
      <alignment horizontal="right" vertical="top"/>
    </xf>
    <xf numFmtId="4" fontId="21" fillId="2" borderId="5" xfId="0" applyNumberFormat="1" applyFont="1" applyFill="1" applyBorder="1" applyAlignment="1">
      <alignment horizontal="right" vertical="top"/>
    </xf>
    <xf numFmtId="0" fontId="30" fillId="2" borderId="14" xfId="0" applyFont="1" applyFill="1" applyBorder="1" applyAlignment="1">
      <alignment horizontal="left" vertical="top"/>
    </xf>
    <xf numFmtId="4" fontId="30" fillId="2" borderId="14" xfId="0" applyNumberFormat="1" applyFont="1" applyFill="1" applyBorder="1" applyAlignment="1">
      <alignment horizontal="right" vertical="top"/>
    </xf>
    <xf numFmtId="164" fontId="19" fillId="0" borderId="0" xfId="0" applyNumberFormat="1" applyFont="1"/>
    <xf numFmtId="4" fontId="30" fillId="0" borderId="14" xfId="0" applyNumberFormat="1" applyFont="1" applyBorder="1" applyAlignment="1">
      <alignment horizontal="right" vertical="top"/>
    </xf>
    <xf numFmtId="0" fontId="21" fillId="2" borderId="11" xfId="0" applyFont="1" applyFill="1" applyBorder="1" applyAlignment="1">
      <alignment horizontal="left" vertical="top"/>
    </xf>
    <xf numFmtId="4" fontId="21" fillId="2" borderId="11" xfId="0" applyNumberFormat="1" applyFont="1" applyFill="1" applyBorder="1" applyAlignment="1">
      <alignment horizontal="right" vertical="top"/>
    </xf>
    <xf numFmtId="0" fontId="31" fillId="0" borderId="0" xfId="0" applyFont="1"/>
    <xf numFmtId="43" fontId="31" fillId="0" borderId="0" xfId="1" applyFont="1"/>
    <xf numFmtId="0" fontId="11" fillId="0" borderId="0" xfId="0" applyFont="1" applyAlignment="1">
      <alignment horizontal="left" vertical="top"/>
    </xf>
    <xf numFmtId="43" fontId="2" fillId="0" borderId="0" xfId="1" applyFont="1"/>
    <xf numFmtId="164" fontId="0" fillId="0" borderId="0" xfId="0" applyNumberFormat="1"/>
    <xf numFmtId="0" fontId="11" fillId="0" borderId="0" xfId="0" applyFont="1" applyAlignment="1" applyProtection="1">
      <alignment horizontal="left" vertical="top"/>
      <protection locked="0"/>
    </xf>
    <xf numFmtId="0" fontId="32" fillId="0" borderId="0" xfId="0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 vertical="top"/>
    </xf>
    <xf numFmtId="0" fontId="32" fillId="0" borderId="0" xfId="0" applyFont="1" applyAlignment="1">
      <alignment horizontal="center" vertical="top"/>
    </xf>
    <xf numFmtId="0" fontId="37" fillId="0" borderId="0" xfId="0" applyFont="1"/>
    <xf numFmtId="0" fontId="38" fillId="0" borderId="17" xfId="0" applyFont="1" applyBorder="1"/>
    <xf numFmtId="0" fontId="39" fillId="4" borderId="18" xfId="0" applyFont="1" applyFill="1" applyBorder="1" applyAlignment="1">
      <alignment horizontal="center" vertical="center"/>
    </xf>
    <xf numFmtId="17" fontId="40" fillId="4" borderId="18" xfId="0" quotePrefix="1" applyNumberFormat="1" applyFont="1" applyFill="1" applyBorder="1" applyAlignment="1">
      <alignment horizontal="center" vertical="center"/>
    </xf>
    <xf numFmtId="0" fontId="40" fillId="4" borderId="18" xfId="0" applyFont="1" applyFill="1" applyBorder="1" applyAlignment="1">
      <alignment horizontal="center" vertical="center"/>
    </xf>
    <xf numFmtId="0" fontId="38" fillId="0" borderId="19" xfId="0" applyFont="1" applyBorder="1"/>
    <xf numFmtId="0" fontId="41" fillId="0" borderId="20" xfId="0" applyFont="1" applyBorder="1"/>
    <xf numFmtId="4" fontId="42" fillId="0" borderId="20" xfId="0" applyNumberFormat="1" applyFont="1" applyBorder="1"/>
    <xf numFmtId="166" fontId="0" fillId="0" borderId="0" xfId="0" applyNumberFormat="1"/>
    <xf numFmtId="4" fontId="42" fillId="4" borderId="20" xfId="0" applyNumberFormat="1" applyFont="1" applyFill="1" applyBorder="1"/>
    <xf numFmtId="0" fontId="43" fillId="0" borderId="20" xfId="0" applyFont="1" applyBorder="1" applyAlignment="1">
      <alignment horizontal="center"/>
    </xf>
    <xf numFmtId="4" fontId="40" fillId="0" borderId="20" xfId="0" applyNumberFormat="1" applyFont="1" applyBorder="1"/>
    <xf numFmtId="0" fontId="43" fillId="0" borderId="20" xfId="0" applyFont="1" applyBorder="1"/>
    <xf numFmtId="4" fontId="40" fillId="5" borderId="20" xfId="0" applyNumberFormat="1" applyFont="1" applyFill="1" applyBorder="1"/>
    <xf numFmtId="0" fontId="44" fillId="0" borderId="0" xfId="2" applyFont="1" applyAlignment="1" applyProtection="1">
      <alignment horizontal="center" vertical="center"/>
      <protection locked="0"/>
    </xf>
    <xf numFmtId="4" fontId="44" fillId="0" borderId="0" xfId="2" applyNumberFormat="1" applyFont="1" applyAlignment="1">
      <alignment horizontal="center" vertical="center"/>
    </xf>
    <xf numFmtId="4" fontId="44" fillId="0" borderId="0" xfId="2" applyNumberFormat="1" applyFont="1" applyAlignment="1">
      <alignment horizontal="center" vertical="center"/>
    </xf>
    <xf numFmtId="0" fontId="45" fillId="0" borderId="0" xfId="2" applyFont="1" applyAlignment="1">
      <alignment vertical="center"/>
    </xf>
    <xf numFmtId="4" fontId="45" fillId="0" borderId="0" xfId="2" applyNumberFormat="1" applyFont="1" applyAlignment="1">
      <alignment horizontal="center"/>
    </xf>
    <xf numFmtId="0" fontId="45" fillId="0" borderId="0" xfId="2" applyFont="1"/>
    <xf numFmtId="4" fontId="44" fillId="0" borderId="0" xfId="2" applyNumberFormat="1" applyFont="1" applyAlignment="1">
      <alignment horizontal="center"/>
    </xf>
    <xf numFmtId="0" fontId="20" fillId="2" borderId="0" xfId="0" applyFont="1" applyFill="1" applyAlignment="1">
      <alignment horizontal="center"/>
    </xf>
    <xf numFmtId="0" fontId="0" fillId="2" borderId="0" xfId="0" applyFill="1"/>
    <xf numFmtId="0" fontId="15" fillId="2" borderId="0" xfId="0" applyFont="1" applyFill="1"/>
    <xf numFmtId="0" fontId="4" fillId="2" borderId="0" xfId="0" applyFont="1" applyFill="1"/>
    <xf numFmtId="0" fontId="2" fillId="2" borderId="0" xfId="0" applyFont="1" applyFill="1" applyAlignment="1" applyProtection="1">
      <alignment horizontal="center" vertical="top"/>
      <protection locked="0"/>
    </xf>
    <xf numFmtId="0" fontId="2" fillId="2" borderId="0" xfId="0" applyFont="1" applyFill="1"/>
    <xf numFmtId="0" fontId="2" fillId="2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>
      <alignment horizontal="left" vertical="top"/>
    </xf>
    <xf numFmtId="0" fontId="6" fillId="2" borderId="12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0" fillId="2" borderId="5" xfId="0" applyFill="1" applyBorder="1"/>
    <xf numFmtId="0" fontId="9" fillId="2" borderId="15" xfId="0" applyFont="1" applyFill="1" applyBorder="1" applyAlignment="1">
      <alignment horizontal="center" vertical="top"/>
    </xf>
    <xf numFmtId="0" fontId="9" fillId="2" borderId="13" xfId="0" applyFont="1" applyFill="1" applyBorder="1" applyAlignment="1">
      <alignment horizontal="center" vertical="top"/>
    </xf>
    <xf numFmtId="17" fontId="9" fillId="2" borderId="7" xfId="0" quotePrefix="1" applyNumberFormat="1" applyFont="1" applyFill="1" applyBorder="1" applyAlignment="1">
      <alignment horizontal="center" vertical="top"/>
    </xf>
    <xf numFmtId="17" fontId="9" fillId="2" borderId="10" xfId="0" quotePrefix="1" applyNumberFormat="1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left"/>
    </xf>
    <xf numFmtId="17" fontId="8" fillId="2" borderId="1" xfId="0" applyNumberFormat="1" applyFont="1" applyFill="1" applyBorder="1" applyAlignment="1">
      <alignment horizontal="center" vertical="top"/>
    </xf>
    <xf numFmtId="17" fontId="8" fillId="2" borderId="5" xfId="0" applyNumberFormat="1" applyFont="1" applyFill="1" applyBorder="1" applyAlignment="1">
      <alignment horizontal="center" vertical="top"/>
    </xf>
    <xf numFmtId="4" fontId="24" fillId="0" borderId="0" xfId="0" applyNumberFormat="1" applyFont="1"/>
    <xf numFmtId="4" fontId="46" fillId="2" borderId="11" xfId="0" applyNumberFormat="1" applyFont="1" applyFill="1" applyBorder="1" applyAlignment="1">
      <alignment horizontal="right" vertical="top"/>
    </xf>
    <xf numFmtId="4" fontId="47" fillId="2" borderId="11" xfId="0" applyNumberFormat="1" applyFont="1" applyFill="1" applyBorder="1" applyAlignment="1">
      <alignment horizontal="right" vertical="top"/>
    </xf>
    <xf numFmtId="0" fontId="7" fillId="2" borderId="11" xfId="0" applyFont="1" applyFill="1" applyBorder="1" applyAlignment="1">
      <alignment vertical="center" wrapText="1"/>
    </xf>
    <xf numFmtId="4" fontId="13" fillId="2" borderId="11" xfId="0" applyNumberFormat="1" applyFont="1" applyFill="1" applyBorder="1" applyAlignment="1">
      <alignment horizontal="right" vertical="top"/>
    </xf>
    <xf numFmtId="4" fontId="9" fillId="2" borderId="11" xfId="0" applyNumberFormat="1" applyFont="1" applyFill="1" applyBorder="1" applyAlignment="1">
      <alignment horizontal="right" vertical="top"/>
    </xf>
    <xf numFmtId="0" fontId="6" fillId="2" borderId="11" xfId="0" applyFont="1" applyFill="1" applyBorder="1" applyAlignment="1">
      <alignment vertical="center" wrapText="1"/>
    </xf>
    <xf numFmtId="0" fontId="8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Normal" xfId="0" builtinId="0"/>
    <cellStyle name="Normal 2" xfId="2" xr:uid="{B44BCF45-355A-43A7-A324-B291914AEBE4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118535</xdr:colOff>
      <xdr:row>1</xdr:row>
      <xdr:rowOff>0</xdr:rowOff>
    </xdr:from>
    <xdr:to>
      <xdr:col>0</xdr:col>
      <xdr:colOff>1988821</xdr:colOff>
      <xdr:row>5</xdr:row>
      <xdr:rowOff>5715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403BCC-CB7C-4FEA-A122-4B32C7C2734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8120"/>
          <a:ext cx="1824566" cy="73723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118535</xdr:colOff>
      <xdr:row>97</xdr:row>
      <xdr:rowOff>0</xdr:rowOff>
    </xdr:from>
    <xdr:ext cx="1824566" cy="742950"/>
    <xdr:pic>
      <xdr:nvPicPr>
        <xdr:cNvPr id="3" name="Imagem 2">
          <a:extLst>
            <a:ext uri="{FF2B5EF4-FFF2-40B4-BE49-F238E27FC236}">
              <a16:creationId xmlns:a16="http://schemas.microsoft.com/office/drawing/2014/main" id="{22C10CDE-1005-4D3C-8603-D30EDA8D062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5" y="19126200"/>
          <a:ext cx="1824566" cy="7429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107156</xdr:colOff>
      <xdr:row>1</xdr:row>
      <xdr:rowOff>71438</xdr:rowOff>
    </xdr:from>
    <xdr:ext cx="2393156" cy="740833"/>
    <xdr:pic>
      <xdr:nvPicPr>
        <xdr:cNvPr id="2" name="Imagem 1">
          <a:extLst>
            <a:ext uri="{FF2B5EF4-FFF2-40B4-BE49-F238E27FC236}">
              <a16:creationId xmlns:a16="http://schemas.microsoft.com/office/drawing/2014/main" id="{251607F3-C46E-458A-BA5B-5F52F1F2378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269558"/>
          <a:ext cx="2393156" cy="74083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</xdr:colOff>
      <xdr:row>1</xdr:row>
      <xdr:rowOff>28575</xdr:rowOff>
    </xdr:from>
    <xdr:to>
      <xdr:col>0</xdr:col>
      <xdr:colOff>1090612</xdr:colOff>
      <xdr:row>4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7B9C1B-DBAE-49D5-9997-FDA9FA30E4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226695"/>
          <a:ext cx="1047750" cy="58674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42862</xdr:colOff>
      <xdr:row>87</xdr:row>
      <xdr:rowOff>28575</xdr:rowOff>
    </xdr:from>
    <xdr:ext cx="1047750" cy="592455"/>
    <xdr:pic>
      <xdr:nvPicPr>
        <xdr:cNvPr id="3" name="Imagem 2">
          <a:extLst>
            <a:ext uri="{FF2B5EF4-FFF2-40B4-BE49-F238E27FC236}">
              <a16:creationId xmlns:a16="http://schemas.microsoft.com/office/drawing/2014/main" id="{2DB3D6FE-6645-451C-944D-12870D0D68B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15436215"/>
          <a:ext cx="1047750" cy="59245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42862</xdr:colOff>
      <xdr:row>162</xdr:row>
      <xdr:rowOff>28575</xdr:rowOff>
    </xdr:from>
    <xdr:ext cx="1047750" cy="592455"/>
    <xdr:pic>
      <xdr:nvPicPr>
        <xdr:cNvPr id="4" name="Imagem 3">
          <a:extLst>
            <a:ext uri="{FF2B5EF4-FFF2-40B4-BE49-F238E27FC236}">
              <a16:creationId xmlns:a16="http://schemas.microsoft.com/office/drawing/2014/main" id="{54AA0084-75D9-4648-8CBF-27FD01D077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30401895"/>
          <a:ext cx="1047750" cy="5924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1</xdr:row>
      <xdr:rowOff>142875</xdr:rowOff>
    </xdr:from>
    <xdr:ext cx="1295400" cy="592455"/>
    <xdr:pic>
      <xdr:nvPicPr>
        <xdr:cNvPr id="2" name="Imagem 1">
          <a:extLst>
            <a:ext uri="{FF2B5EF4-FFF2-40B4-BE49-F238E27FC236}">
              <a16:creationId xmlns:a16="http://schemas.microsoft.com/office/drawing/2014/main" id="{3761B937-98D5-408F-A7D5-1BBDF48F250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40995"/>
          <a:ext cx="1295400" cy="5924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0</xdr:row>
          <xdr:rowOff>76200</xdr:rowOff>
        </xdr:from>
        <xdr:to>
          <xdr:col>1</xdr:col>
          <xdr:colOff>213360</xdr:colOff>
          <xdr:row>2</xdr:row>
          <xdr:rowOff>60960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6032ABB9-E8DB-47E7-B8DD-9A91DCA6F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</xdr:colOff>
      <xdr:row>1</xdr:row>
      <xdr:rowOff>28575</xdr:rowOff>
    </xdr:from>
    <xdr:to>
      <xdr:col>0</xdr:col>
      <xdr:colOff>1090612</xdr:colOff>
      <xdr:row>4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BA380E-5E4B-40B7-A019-2D7B649041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" y="226695"/>
          <a:ext cx="1047750" cy="5867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image" Target="../media/image3.pn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E840-51EC-48B1-9B8C-365DF9C49D79}">
  <dimension ref="A1:M152"/>
  <sheetViews>
    <sheetView tabSelected="1" workbookViewId="0">
      <selection sqref="A1:XFD1048576"/>
    </sheetView>
  </sheetViews>
  <sheetFormatPr defaultColWidth="9.109375" defaultRowHeight="15.6" x14ac:dyDescent="0.3"/>
  <cols>
    <col min="1" max="1" width="41.109375" style="3" customWidth="1"/>
    <col min="2" max="10" width="13.6640625" style="3" customWidth="1"/>
    <col min="11" max="11" width="19.6640625" style="3" customWidth="1"/>
    <col min="12" max="12" width="15.44140625" style="3" bestFit="1" customWidth="1"/>
    <col min="13" max="16384" width="9.109375" style="3"/>
  </cols>
  <sheetData>
    <row r="1" spans="1:10" x14ac:dyDescent="0.3">
      <c r="A1" s="1"/>
      <c r="B1" s="1"/>
      <c r="C1" s="1"/>
      <c r="D1" s="1"/>
      <c r="E1" s="1"/>
      <c r="F1" s="1"/>
      <c r="G1" s="1"/>
      <c r="H1" s="1"/>
      <c r="I1" s="2"/>
      <c r="J1" s="2"/>
    </row>
    <row r="2" spans="1:10" x14ac:dyDescent="0.3">
      <c r="A2" s="4" t="s">
        <v>0</v>
      </c>
      <c r="B2" s="4"/>
      <c r="C2" s="4"/>
      <c r="D2" s="4"/>
      <c r="E2" s="4"/>
      <c r="F2" s="4"/>
      <c r="G2" s="4"/>
      <c r="H2" s="4"/>
      <c r="I2" s="5"/>
      <c r="J2" s="2"/>
    </row>
    <row r="3" spans="1:10" x14ac:dyDescent="0.3">
      <c r="A3" s="4" t="s">
        <v>1</v>
      </c>
      <c r="B3" s="4"/>
      <c r="C3" s="4"/>
      <c r="D3" s="4"/>
      <c r="E3" s="4"/>
      <c r="F3" s="4"/>
      <c r="G3" s="4"/>
      <c r="H3" s="4"/>
      <c r="I3" s="5"/>
      <c r="J3" s="2"/>
    </row>
    <row r="4" spans="1:10" x14ac:dyDescent="0.3">
      <c r="A4" s="6"/>
      <c r="B4" s="6"/>
      <c r="C4" s="6"/>
      <c r="D4" s="6"/>
      <c r="E4" s="6"/>
      <c r="F4" s="6"/>
      <c r="G4" s="6"/>
      <c r="H4" s="6"/>
      <c r="I4" s="6"/>
      <c r="J4" s="2"/>
    </row>
    <row r="5" spans="1:10" x14ac:dyDescent="0.3">
      <c r="A5" s="6"/>
      <c r="B5" s="6"/>
      <c r="C5" s="6"/>
      <c r="D5" s="6"/>
      <c r="E5" s="6"/>
      <c r="F5" s="6"/>
      <c r="G5" s="6"/>
      <c r="H5" s="6"/>
      <c r="I5" s="6"/>
      <c r="J5" s="2"/>
    </row>
    <row r="6" spans="1:10" x14ac:dyDescent="0.3">
      <c r="A6" s="1" t="s">
        <v>2</v>
      </c>
      <c r="B6" s="1"/>
      <c r="C6" s="1"/>
      <c r="D6" s="1"/>
      <c r="E6" s="1"/>
      <c r="F6" s="1"/>
      <c r="G6" s="1"/>
      <c r="H6" s="1"/>
      <c r="I6" s="2"/>
      <c r="J6" s="2"/>
    </row>
    <row r="7" spans="1:10" x14ac:dyDescent="0.3">
      <c r="A7" s="7" t="s">
        <v>3</v>
      </c>
      <c r="B7" s="7"/>
      <c r="C7" s="7"/>
      <c r="D7" s="7"/>
      <c r="E7" s="7"/>
      <c r="F7" s="7"/>
      <c r="G7" s="7"/>
      <c r="H7" s="7"/>
      <c r="I7" s="8"/>
      <c r="J7" s="2"/>
    </row>
    <row r="8" spans="1:10" x14ac:dyDescent="0.3">
      <c r="A8" s="1" t="s">
        <v>4</v>
      </c>
      <c r="B8" s="1"/>
      <c r="C8" s="1"/>
      <c r="D8" s="1"/>
      <c r="E8" s="1"/>
      <c r="F8" s="1"/>
      <c r="G8" s="1"/>
      <c r="H8" s="1"/>
      <c r="I8" s="2"/>
      <c r="J8" s="2"/>
    </row>
    <row r="9" spans="1:10" x14ac:dyDescent="0.3">
      <c r="A9" s="1" t="s">
        <v>5</v>
      </c>
      <c r="B9" s="1"/>
      <c r="C9" s="1"/>
      <c r="D9" s="1"/>
      <c r="E9" s="1"/>
      <c r="F9" s="1"/>
      <c r="G9" s="1"/>
      <c r="H9" s="1"/>
      <c r="I9" s="2"/>
      <c r="J9" s="2"/>
    </row>
    <row r="10" spans="1:10" x14ac:dyDescent="0.3">
      <c r="A10" s="9"/>
      <c r="B10" s="9"/>
      <c r="C10" s="9"/>
      <c r="D10" s="9"/>
      <c r="E10" s="9"/>
      <c r="F10" s="9"/>
      <c r="G10" s="9"/>
      <c r="H10" s="9"/>
      <c r="I10" s="2"/>
      <c r="J10" s="2"/>
    </row>
    <row r="11" spans="1:10" x14ac:dyDescent="0.3">
      <c r="A11" s="9"/>
      <c r="B11" s="9"/>
      <c r="C11" s="9"/>
      <c r="D11" s="9"/>
      <c r="E11" s="9"/>
      <c r="F11" s="9"/>
      <c r="G11" s="9"/>
      <c r="H11" s="9"/>
      <c r="I11" s="2"/>
      <c r="J11" s="2"/>
    </row>
    <row r="12" spans="1:10" x14ac:dyDescent="0.3">
      <c r="A12" s="9"/>
      <c r="B12" s="9"/>
      <c r="C12" s="9"/>
      <c r="D12" s="9"/>
      <c r="E12" s="9"/>
      <c r="F12" s="9"/>
      <c r="G12" s="9"/>
      <c r="H12" s="9"/>
      <c r="I12" s="2"/>
      <c r="J12" s="2"/>
    </row>
    <row r="13" spans="1:10" x14ac:dyDescent="0.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 x14ac:dyDescent="0.3">
      <c r="A14" s="10" t="s">
        <v>6</v>
      </c>
      <c r="H14" s="11"/>
    </row>
    <row r="15" spans="1:10" x14ac:dyDescent="0.3">
      <c r="A15" s="12" t="s">
        <v>7</v>
      </c>
      <c r="B15" s="13" t="s">
        <v>8</v>
      </c>
      <c r="C15" s="14"/>
      <c r="D15" s="14"/>
      <c r="E15" s="14"/>
      <c r="F15" s="14"/>
      <c r="G15" s="14"/>
      <c r="H15" s="15"/>
    </row>
    <row r="16" spans="1:10" s="22" customFormat="1" ht="13.2" x14ac:dyDescent="0.25">
      <c r="A16" s="16"/>
      <c r="B16" s="17" t="s">
        <v>9</v>
      </c>
      <c r="C16" s="18" t="s">
        <v>9</v>
      </c>
      <c r="D16" s="19" t="s">
        <v>10</v>
      </c>
      <c r="E16" s="20"/>
      <c r="F16" s="20"/>
      <c r="G16" s="21"/>
      <c r="H16" s="18"/>
    </row>
    <row r="17" spans="1:13" s="22" customFormat="1" ht="13.2" x14ac:dyDescent="0.25">
      <c r="A17" s="16"/>
      <c r="B17" s="17" t="s">
        <v>11</v>
      </c>
      <c r="C17" s="18" t="s">
        <v>12</v>
      </c>
      <c r="D17" s="18" t="s">
        <v>13</v>
      </c>
      <c r="E17" s="23" t="s">
        <v>14</v>
      </c>
      <c r="F17" s="18" t="s">
        <v>15</v>
      </c>
      <c r="G17" s="23" t="s">
        <v>14</v>
      </c>
      <c r="H17" s="18" t="s">
        <v>16</v>
      </c>
    </row>
    <row r="18" spans="1:13" s="22" customFormat="1" ht="13.2" x14ac:dyDescent="0.25">
      <c r="A18" s="24"/>
      <c r="B18" s="25"/>
      <c r="C18" s="26" t="s">
        <v>17</v>
      </c>
      <c r="D18" s="26" t="s">
        <v>18</v>
      </c>
      <c r="E18" s="27" t="s">
        <v>19</v>
      </c>
      <c r="F18" s="26" t="s">
        <v>20</v>
      </c>
      <c r="G18" s="27" t="s">
        <v>21</v>
      </c>
      <c r="H18" s="26" t="s">
        <v>22</v>
      </c>
    </row>
    <row r="19" spans="1:13" x14ac:dyDescent="0.3">
      <c r="A19" s="28" t="s">
        <v>7</v>
      </c>
      <c r="B19" s="29" t="s">
        <v>23</v>
      </c>
      <c r="C19" s="29" t="s">
        <v>23</v>
      </c>
      <c r="D19" s="29" t="s">
        <v>23</v>
      </c>
      <c r="E19" s="29" t="s">
        <v>23</v>
      </c>
      <c r="F19" s="29" t="s">
        <v>23</v>
      </c>
      <c r="G19" s="29" t="s">
        <v>23</v>
      </c>
      <c r="H19" s="29" t="s">
        <v>23</v>
      </c>
      <c r="I19" s="22"/>
      <c r="J19" s="22"/>
    </row>
    <row r="20" spans="1:13" x14ac:dyDescent="0.3">
      <c r="A20" s="30" t="s">
        <v>24</v>
      </c>
      <c r="B20" s="31">
        <f>B21+B42</f>
        <v>78300000</v>
      </c>
      <c r="C20" s="32">
        <f>C21+C42</f>
        <v>78300000</v>
      </c>
      <c r="D20" s="31">
        <f>D21+D42</f>
        <v>14306328.99</v>
      </c>
      <c r="E20" s="33">
        <f>IFERROR(D20/C20*100,0)</f>
        <v>18.27117367816092</v>
      </c>
      <c r="F20" s="31">
        <f>F21+F42</f>
        <v>36960714.900000006</v>
      </c>
      <c r="G20" s="33">
        <f>IFERROR(F20/C20*100,0)</f>
        <v>47.203978160919547</v>
      </c>
      <c r="H20" s="31">
        <f>H21+H42</f>
        <v>41339285.099999994</v>
      </c>
      <c r="I20" s="22"/>
      <c r="J20" s="22"/>
      <c r="K20" s="34"/>
      <c r="M20" s="34"/>
    </row>
    <row r="21" spans="1:13" x14ac:dyDescent="0.3">
      <c r="A21" s="28" t="s">
        <v>25</v>
      </c>
      <c r="B21" s="31">
        <f>B22+B26+B29+B32+B34+B38</f>
        <v>75692000</v>
      </c>
      <c r="C21" s="32">
        <f>C22+C26+C29+C32+C34+C38</f>
        <v>75692000</v>
      </c>
      <c r="D21" s="35">
        <f>D22+D26+D29+D32+D34+D38</f>
        <v>13121153.15</v>
      </c>
      <c r="E21" s="31">
        <f t="shared" ref="E21:E61" si="0">IFERROR(D21/C21*100,0)</f>
        <v>17.334927271045821</v>
      </c>
      <c r="F21" s="35">
        <f>F22+F26+F29+F32+F34+F38</f>
        <v>35775539.060000002</v>
      </c>
      <c r="G21" s="31">
        <f t="shared" ref="G21:G61" si="1">IFERROR(F21/C21*100,0)</f>
        <v>47.264623817576492</v>
      </c>
      <c r="H21" s="36">
        <f t="shared" ref="H21:H31" si="2">C21-F21</f>
        <v>39916460.939999998</v>
      </c>
      <c r="I21" s="22"/>
      <c r="J21" s="22"/>
      <c r="K21" s="34"/>
      <c r="M21" s="34"/>
    </row>
    <row r="22" spans="1:13" x14ac:dyDescent="0.3">
      <c r="A22" s="30" t="s">
        <v>26</v>
      </c>
      <c r="B22" s="31">
        <f>B23+B24+B25</f>
        <v>325000</v>
      </c>
      <c r="C22" s="32">
        <f>C23+C24+C25</f>
        <v>325000</v>
      </c>
      <c r="D22" s="35">
        <f>D23+D24+D25</f>
        <v>59673.4</v>
      </c>
      <c r="E22" s="33">
        <f t="shared" si="0"/>
        <v>18.361046153846157</v>
      </c>
      <c r="F22" s="35">
        <f>F23+F24+F25</f>
        <v>177520.84</v>
      </c>
      <c r="G22" s="33">
        <f t="shared" si="1"/>
        <v>54.621796923076928</v>
      </c>
      <c r="H22" s="37">
        <f t="shared" si="2"/>
        <v>147479.16</v>
      </c>
      <c r="I22" s="22"/>
      <c r="J22" s="22"/>
      <c r="K22" s="34"/>
      <c r="M22" s="34"/>
    </row>
    <row r="23" spans="1:13" x14ac:dyDescent="0.3">
      <c r="A23" s="30" t="s">
        <v>27</v>
      </c>
      <c r="B23" s="33">
        <v>0</v>
      </c>
      <c r="C23" s="38">
        <v>0</v>
      </c>
      <c r="D23" s="39">
        <v>0</v>
      </c>
      <c r="E23" s="33">
        <f t="shared" si="0"/>
        <v>0</v>
      </c>
      <c r="F23" s="33">
        <v>0</v>
      </c>
      <c r="G23" s="33">
        <f t="shared" si="1"/>
        <v>0</v>
      </c>
      <c r="H23" s="37">
        <f t="shared" si="2"/>
        <v>0</v>
      </c>
      <c r="I23" s="22"/>
      <c r="J23" s="22"/>
      <c r="K23" s="34"/>
      <c r="M23" s="34"/>
    </row>
    <row r="24" spans="1:13" x14ac:dyDescent="0.3">
      <c r="A24" s="30" t="s">
        <v>28</v>
      </c>
      <c r="B24" s="38">
        <v>325000</v>
      </c>
      <c r="C24" s="38">
        <v>325000</v>
      </c>
      <c r="D24" s="39">
        <v>59673.4</v>
      </c>
      <c r="E24" s="33">
        <f t="shared" si="0"/>
        <v>18.361046153846157</v>
      </c>
      <c r="F24" s="39">
        <v>177520.84</v>
      </c>
      <c r="G24" s="33">
        <f t="shared" si="1"/>
        <v>54.621796923076928</v>
      </c>
      <c r="H24" s="37">
        <f t="shared" si="2"/>
        <v>147479.16</v>
      </c>
      <c r="I24" s="40"/>
      <c r="J24" s="40"/>
      <c r="K24" s="34"/>
      <c r="M24" s="34"/>
    </row>
    <row r="25" spans="1:13" x14ac:dyDescent="0.3">
      <c r="A25" s="30" t="s">
        <v>29</v>
      </c>
      <c r="B25" s="38">
        <v>0</v>
      </c>
      <c r="C25" s="38">
        <v>0</v>
      </c>
      <c r="D25" s="39">
        <v>0</v>
      </c>
      <c r="E25" s="33">
        <f t="shared" si="0"/>
        <v>0</v>
      </c>
      <c r="F25" s="39">
        <v>0</v>
      </c>
      <c r="G25" s="33">
        <f t="shared" si="1"/>
        <v>0</v>
      </c>
      <c r="H25" s="37">
        <f t="shared" si="2"/>
        <v>0</v>
      </c>
      <c r="I25" s="22"/>
      <c r="J25" s="40"/>
      <c r="K25" s="34"/>
      <c r="M25" s="34"/>
    </row>
    <row r="26" spans="1:13" x14ac:dyDescent="0.3">
      <c r="A26" s="30" t="s">
        <v>30</v>
      </c>
      <c r="B26" s="32">
        <f>B27+B28</f>
        <v>0</v>
      </c>
      <c r="C26" s="32">
        <f>C27+C28</f>
        <v>0</v>
      </c>
      <c r="D26" s="35">
        <f>D27+D28</f>
        <v>0</v>
      </c>
      <c r="E26" s="33">
        <f t="shared" si="0"/>
        <v>0</v>
      </c>
      <c r="F26" s="35">
        <f>F27+F28</f>
        <v>0</v>
      </c>
      <c r="G26" s="33">
        <f t="shared" si="1"/>
        <v>0</v>
      </c>
      <c r="H26" s="37">
        <f t="shared" si="2"/>
        <v>0</v>
      </c>
      <c r="I26" s="22"/>
      <c r="J26" s="40"/>
      <c r="K26" s="34"/>
      <c r="M26" s="34"/>
    </row>
    <row r="27" spans="1:13" x14ac:dyDescent="0.3">
      <c r="A27" s="30" t="s">
        <v>31</v>
      </c>
      <c r="B27" s="38">
        <v>0</v>
      </c>
      <c r="C27" s="38">
        <v>0</v>
      </c>
      <c r="D27" s="39">
        <v>0</v>
      </c>
      <c r="E27" s="33">
        <f t="shared" si="0"/>
        <v>0</v>
      </c>
      <c r="F27" s="39">
        <v>0</v>
      </c>
      <c r="G27" s="33">
        <f t="shared" si="1"/>
        <v>0</v>
      </c>
      <c r="H27" s="37">
        <f t="shared" si="2"/>
        <v>0</v>
      </c>
      <c r="I27" s="22"/>
      <c r="J27" s="40"/>
      <c r="K27" s="34"/>
      <c r="M27" s="34"/>
    </row>
    <row r="28" spans="1:13" x14ac:dyDescent="0.3">
      <c r="A28" s="30" t="s">
        <v>32</v>
      </c>
      <c r="B28" s="38">
        <v>0</v>
      </c>
      <c r="C28" s="38">
        <v>0</v>
      </c>
      <c r="D28" s="39">
        <v>0</v>
      </c>
      <c r="E28" s="33">
        <f t="shared" si="0"/>
        <v>0</v>
      </c>
      <c r="F28" s="39">
        <v>0</v>
      </c>
      <c r="G28" s="33">
        <f t="shared" si="1"/>
        <v>0</v>
      </c>
      <c r="H28" s="37">
        <f t="shared" si="2"/>
        <v>0</v>
      </c>
      <c r="I28" s="22"/>
      <c r="J28" s="40"/>
      <c r="K28" s="34"/>
      <c r="M28" s="34"/>
    </row>
    <row r="29" spans="1:13" x14ac:dyDescent="0.3">
      <c r="A29" s="30" t="s">
        <v>33</v>
      </c>
      <c r="B29" s="32">
        <f>+B30+B31</f>
        <v>166000</v>
      </c>
      <c r="C29" s="32">
        <f>+C30+C31</f>
        <v>166000</v>
      </c>
      <c r="D29" s="35">
        <f>+D30+D31</f>
        <v>236693.83</v>
      </c>
      <c r="E29" s="33">
        <f t="shared" si="0"/>
        <v>142.58664457831324</v>
      </c>
      <c r="F29" s="35">
        <f>+F30+F31</f>
        <v>580393.76</v>
      </c>
      <c r="G29" s="33">
        <f t="shared" si="1"/>
        <v>349.6347951807229</v>
      </c>
      <c r="H29" s="37">
        <f t="shared" si="2"/>
        <v>-414393.76</v>
      </c>
      <c r="I29" s="22"/>
      <c r="J29" s="40"/>
      <c r="K29" s="34"/>
      <c r="M29" s="34"/>
    </row>
    <row r="30" spans="1:13" x14ac:dyDescent="0.3">
      <c r="A30" s="30" t="s">
        <v>34</v>
      </c>
      <c r="B30" s="38">
        <v>166000</v>
      </c>
      <c r="C30" s="38">
        <v>166000</v>
      </c>
      <c r="D30" s="39">
        <v>236693.83</v>
      </c>
      <c r="E30" s="33">
        <f t="shared" si="0"/>
        <v>142.58664457831324</v>
      </c>
      <c r="F30" s="39">
        <v>580393.76</v>
      </c>
      <c r="G30" s="33">
        <f t="shared" si="1"/>
        <v>349.6347951807229</v>
      </c>
      <c r="H30" s="37">
        <f t="shared" si="2"/>
        <v>-414393.76</v>
      </c>
      <c r="I30" s="40"/>
      <c r="J30" s="40"/>
      <c r="K30" s="34"/>
      <c r="M30" s="34"/>
    </row>
    <row r="31" spans="1:13" x14ac:dyDescent="0.3">
      <c r="A31" s="30" t="s">
        <v>35</v>
      </c>
      <c r="B31" s="38">
        <v>0</v>
      </c>
      <c r="C31" s="38">
        <v>0</v>
      </c>
      <c r="D31" s="39">
        <v>0</v>
      </c>
      <c r="E31" s="33">
        <f t="shared" si="0"/>
        <v>0</v>
      </c>
      <c r="F31" s="39">
        <v>0</v>
      </c>
      <c r="G31" s="33">
        <f t="shared" si="1"/>
        <v>0</v>
      </c>
      <c r="H31" s="37">
        <f t="shared" si="2"/>
        <v>0</v>
      </c>
      <c r="I31" s="22"/>
      <c r="J31" s="40"/>
      <c r="K31" s="34"/>
      <c r="M31" s="34"/>
    </row>
    <row r="32" spans="1:13" x14ac:dyDescent="0.3">
      <c r="A32" s="30" t="s">
        <v>36</v>
      </c>
      <c r="B32" s="32">
        <f>B33</f>
        <v>71141000</v>
      </c>
      <c r="C32" s="32">
        <f>C33</f>
        <v>71141000</v>
      </c>
      <c r="D32" s="35">
        <f>D33</f>
        <v>12238220.060000001</v>
      </c>
      <c r="E32" s="33">
        <f t="shared" si="0"/>
        <v>17.202766421613415</v>
      </c>
      <c r="F32" s="35">
        <f>F33</f>
        <v>31642031.530000001</v>
      </c>
      <c r="G32" s="33">
        <f t="shared" si="1"/>
        <v>44.477912216583974</v>
      </c>
      <c r="H32" s="37">
        <f>H33</f>
        <v>39498968.469999999</v>
      </c>
      <c r="I32" s="22"/>
      <c r="J32" s="40"/>
      <c r="K32" s="34"/>
      <c r="M32" s="34"/>
    </row>
    <row r="33" spans="1:13" x14ac:dyDescent="0.3">
      <c r="A33" s="30" t="s">
        <v>37</v>
      </c>
      <c r="B33" s="38">
        <v>71141000</v>
      </c>
      <c r="C33" s="38">
        <v>71141000</v>
      </c>
      <c r="D33" s="39">
        <v>12238220.060000001</v>
      </c>
      <c r="E33" s="33">
        <f t="shared" si="0"/>
        <v>17.202766421613415</v>
      </c>
      <c r="F33" s="39">
        <v>31642031.530000001</v>
      </c>
      <c r="G33" s="33">
        <f t="shared" si="1"/>
        <v>44.477912216583974</v>
      </c>
      <c r="H33" s="37">
        <f>C33-F33</f>
        <v>39498968.469999999</v>
      </c>
      <c r="I33" s="40"/>
      <c r="J33" s="40"/>
      <c r="K33" s="34"/>
      <c r="M33" s="34"/>
    </row>
    <row r="34" spans="1:13" x14ac:dyDescent="0.3">
      <c r="A34" s="30" t="s">
        <v>38</v>
      </c>
      <c r="B34" s="32">
        <f>SUM(B35:B37)</f>
        <v>0</v>
      </c>
      <c r="C34" s="32">
        <f>SUM(C35:C37)</f>
        <v>0</v>
      </c>
      <c r="D34" s="31">
        <f>SUM(D35:D37)</f>
        <v>0</v>
      </c>
      <c r="E34" s="33">
        <f t="shared" si="0"/>
        <v>0</v>
      </c>
      <c r="F34" s="31">
        <f>SUM(F35:F37)</f>
        <v>0</v>
      </c>
      <c r="G34" s="33">
        <f t="shared" si="1"/>
        <v>0</v>
      </c>
      <c r="H34" s="31">
        <f>SUM(H35:H37)</f>
        <v>0</v>
      </c>
      <c r="I34" s="22"/>
      <c r="J34" s="40"/>
      <c r="K34" s="34"/>
      <c r="M34" s="34"/>
    </row>
    <row r="35" spans="1:13" x14ac:dyDescent="0.3">
      <c r="A35" s="30" t="s">
        <v>39</v>
      </c>
      <c r="B35" s="38">
        <v>0</v>
      </c>
      <c r="C35" s="38">
        <v>0</v>
      </c>
      <c r="D35" s="39">
        <v>0</v>
      </c>
      <c r="E35" s="33">
        <f t="shared" si="0"/>
        <v>0</v>
      </c>
      <c r="F35" s="39">
        <v>0</v>
      </c>
      <c r="G35" s="33">
        <f t="shared" si="1"/>
        <v>0</v>
      </c>
      <c r="H35" s="37">
        <f t="shared" ref="H35:H61" si="3">C35-F35</f>
        <v>0</v>
      </c>
      <c r="I35" s="41"/>
      <c r="J35" s="40"/>
      <c r="K35" s="34"/>
      <c r="M35" s="34"/>
    </row>
    <row r="36" spans="1:13" x14ac:dyDescent="0.3">
      <c r="A36" s="30" t="s">
        <v>40</v>
      </c>
      <c r="B36" s="42">
        <v>0</v>
      </c>
      <c r="C36" s="38">
        <v>0</v>
      </c>
      <c r="D36" s="39">
        <v>0</v>
      </c>
      <c r="E36" s="33">
        <f t="shared" si="0"/>
        <v>0</v>
      </c>
      <c r="F36" s="39">
        <v>0</v>
      </c>
      <c r="G36" s="33">
        <f t="shared" si="1"/>
        <v>0</v>
      </c>
      <c r="H36" s="37">
        <f t="shared" si="3"/>
        <v>0</v>
      </c>
      <c r="I36" s="41"/>
      <c r="J36" s="22"/>
      <c r="K36" s="34"/>
      <c r="M36" s="34"/>
    </row>
    <row r="37" spans="1:13" x14ac:dyDescent="0.3">
      <c r="A37" s="30" t="s">
        <v>41</v>
      </c>
      <c r="B37" s="41">
        <v>0</v>
      </c>
      <c r="C37" s="38">
        <v>0</v>
      </c>
      <c r="D37" s="39">
        <v>0</v>
      </c>
      <c r="E37" s="33">
        <f t="shared" si="0"/>
        <v>0</v>
      </c>
      <c r="F37" s="39">
        <v>0</v>
      </c>
      <c r="G37" s="33">
        <f t="shared" si="1"/>
        <v>0</v>
      </c>
      <c r="H37" s="37">
        <f t="shared" si="3"/>
        <v>0</v>
      </c>
      <c r="I37" s="22"/>
      <c r="J37" s="22"/>
      <c r="K37" s="34"/>
      <c r="M37" s="34"/>
    </row>
    <row r="38" spans="1:13" x14ac:dyDescent="0.3">
      <c r="A38" s="43" t="s">
        <v>42</v>
      </c>
      <c r="B38" s="44">
        <f>B39+B40+B41</f>
        <v>4060000</v>
      </c>
      <c r="C38" s="44">
        <f>C39+C40+C41</f>
        <v>4060000</v>
      </c>
      <c r="D38" s="45">
        <f>D39+D40+D41</f>
        <v>586565.8600000001</v>
      </c>
      <c r="E38" s="46">
        <f t="shared" si="0"/>
        <v>14.447434975369461</v>
      </c>
      <c r="F38" s="45">
        <f>F39+F40+F41</f>
        <v>3375592.93</v>
      </c>
      <c r="G38" s="46">
        <f t="shared" si="1"/>
        <v>83.142683004926113</v>
      </c>
      <c r="H38" s="47">
        <f t="shared" si="3"/>
        <v>684407.06999999983</v>
      </c>
      <c r="I38" s="22"/>
      <c r="J38" s="22"/>
      <c r="K38" s="34"/>
      <c r="M38" s="34"/>
    </row>
    <row r="39" spans="1:13" x14ac:dyDescent="0.3">
      <c r="A39" s="43" t="s">
        <v>43</v>
      </c>
      <c r="B39" s="48">
        <v>0</v>
      </c>
      <c r="C39" s="48">
        <v>0</v>
      </c>
      <c r="D39" s="39">
        <v>0</v>
      </c>
      <c r="E39" s="46">
        <f t="shared" si="0"/>
        <v>0</v>
      </c>
      <c r="F39" s="49">
        <v>0</v>
      </c>
      <c r="G39" s="46">
        <f t="shared" si="1"/>
        <v>0</v>
      </c>
      <c r="H39" s="50">
        <f t="shared" si="3"/>
        <v>0</v>
      </c>
      <c r="I39" s="22"/>
      <c r="J39" s="22"/>
      <c r="K39" s="34"/>
      <c r="M39" s="34"/>
    </row>
    <row r="40" spans="1:13" x14ac:dyDescent="0.3">
      <c r="A40" s="43" t="s">
        <v>44</v>
      </c>
      <c r="B40" s="48">
        <v>50000</v>
      </c>
      <c r="C40" s="48">
        <v>50000</v>
      </c>
      <c r="D40" s="39">
        <v>953.05</v>
      </c>
      <c r="E40" s="46">
        <f t="shared" si="0"/>
        <v>1.9060999999999999</v>
      </c>
      <c r="F40" s="39">
        <v>3065.49</v>
      </c>
      <c r="G40" s="46">
        <f t="shared" si="1"/>
        <v>6.1309800000000001</v>
      </c>
      <c r="H40" s="50">
        <f t="shared" si="3"/>
        <v>46934.51</v>
      </c>
      <c r="I40" s="22"/>
      <c r="J40" s="22"/>
      <c r="K40" s="34"/>
      <c r="M40" s="34"/>
    </row>
    <row r="41" spans="1:13" x14ac:dyDescent="0.3">
      <c r="A41" s="43" t="s">
        <v>45</v>
      </c>
      <c r="B41" s="48">
        <v>4010000</v>
      </c>
      <c r="C41" s="48">
        <v>4010000</v>
      </c>
      <c r="D41" s="39">
        <v>585612.81000000006</v>
      </c>
      <c r="E41" s="46">
        <f t="shared" si="0"/>
        <v>14.603810723192021</v>
      </c>
      <c r="F41" s="39">
        <v>3372527.44</v>
      </c>
      <c r="G41" s="46">
        <f t="shared" si="1"/>
        <v>84.102928678304238</v>
      </c>
      <c r="H41" s="50">
        <f t="shared" si="3"/>
        <v>637472.56000000006</v>
      </c>
      <c r="I41" s="40"/>
      <c r="J41" s="40"/>
      <c r="K41" s="34"/>
      <c r="M41" s="34"/>
    </row>
    <row r="42" spans="1:13" x14ac:dyDescent="0.3">
      <c r="A42" s="51" t="s">
        <v>46</v>
      </c>
      <c r="B42" s="44">
        <f>B43+B45+B48+B51</f>
        <v>2608000</v>
      </c>
      <c r="C42" s="44">
        <f>C43+C45+C48+C51</f>
        <v>2608000</v>
      </c>
      <c r="D42" s="52">
        <f>D43+D45+D48+D51</f>
        <v>1185175.8400000001</v>
      </c>
      <c r="E42" s="44">
        <f t="shared" si="0"/>
        <v>45.443858895705525</v>
      </c>
      <c r="F42" s="45">
        <f>F43+F45+F48+F51</f>
        <v>1185175.8400000001</v>
      </c>
      <c r="G42" s="53">
        <f t="shared" si="1"/>
        <v>45.443858895705525</v>
      </c>
      <c r="H42" s="47">
        <f t="shared" si="3"/>
        <v>1422824.16</v>
      </c>
      <c r="I42" s="22"/>
      <c r="J42" s="22"/>
      <c r="K42" s="34"/>
      <c r="M42" s="34"/>
    </row>
    <row r="43" spans="1:13" x14ac:dyDescent="0.3">
      <c r="A43" s="43" t="s">
        <v>47</v>
      </c>
      <c r="B43" s="44">
        <f>B44</f>
        <v>1000</v>
      </c>
      <c r="C43" s="44">
        <f>C44</f>
        <v>1000</v>
      </c>
      <c r="D43" s="52">
        <v>0</v>
      </c>
      <c r="E43" s="48">
        <f t="shared" si="0"/>
        <v>0</v>
      </c>
      <c r="F43" s="45">
        <f>F44</f>
        <v>0</v>
      </c>
      <c r="G43" s="46">
        <f t="shared" si="1"/>
        <v>0</v>
      </c>
      <c r="H43" s="50">
        <f t="shared" si="3"/>
        <v>1000</v>
      </c>
      <c r="I43" s="22"/>
      <c r="J43" s="22"/>
      <c r="K43" s="34"/>
      <c r="M43" s="34"/>
    </row>
    <row r="44" spans="1:13" x14ac:dyDescent="0.3">
      <c r="A44" s="43" t="s">
        <v>48</v>
      </c>
      <c r="B44" s="48">
        <v>1000</v>
      </c>
      <c r="C44" s="48">
        <v>1000</v>
      </c>
      <c r="D44" s="54">
        <v>0</v>
      </c>
      <c r="E44" s="48">
        <f t="shared" si="0"/>
        <v>0</v>
      </c>
      <c r="F44" s="49">
        <v>0</v>
      </c>
      <c r="G44" s="46">
        <f t="shared" si="1"/>
        <v>0</v>
      </c>
      <c r="H44" s="50">
        <f t="shared" si="3"/>
        <v>1000</v>
      </c>
      <c r="I44" s="22"/>
      <c r="J44" s="22"/>
      <c r="K44" s="34"/>
      <c r="M44" s="34"/>
    </row>
    <row r="45" spans="1:13" x14ac:dyDescent="0.3">
      <c r="A45" s="43" t="s">
        <v>49</v>
      </c>
      <c r="B45" s="44">
        <f>B46+B47</f>
        <v>2000</v>
      </c>
      <c r="C45" s="44">
        <f>C46+C47</f>
        <v>2000</v>
      </c>
      <c r="D45" s="52">
        <f>D46+D47</f>
        <v>0</v>
      </c>
      <c r="E45" s="48">
        <f t="shared" si="0"/>
        <v>0</v>
      </c>
      <c r="F45" s="45">
        <f>F46+F47</f>
        <v>0</v>
      </c>
      <c r="G45" s="46">
        <f t="shared" si="1"/>
        <v>0</v>
      </c>
      <c r="H45" s="50">
        <f t="shared" si="3"/>
        <v>2000</v>
      </c>
      <c r="I45" s="22"/>
      <c r="J45" s="22"/>
      <c r="K45" s="34"/>
      <c r="M45" s="34"/>
    </row>
    <row r="46" spans="1:13" x14ac:dyDescent="0.3">
      <c r="A46" s="43" t="s">
        <v>50</v>
      </c>
      <c r="B46" s="48">
        <v>1000</v>
      </c>
      <c r="C46" s="48">
        <v>1000</v>
      </c>
      <c r="D46" s="54">
        <v>0</v>
      </c>
      <c r="E46" s="48">
        <f t="shared" si="0"/>
        <v>0</v>
      </c>
      <c r="F46" s="49">
        <v>0</v>
      </c>
      <c r="G46" s="46">
        <f t="shared" si="1"/>
        <v>0</v>
      </c>
      <c r="H46" s="50">
        <f t="shared" si="3"/>
        <v>1000</v>
      </c>
      <c r="I46" s="22"/>
      <c r="J46" s="22"/>
      <c r="K46" s="34"/>
      <c r="M46" s="34"/>
    </row>
    <row r="47" spans="1:13" x14ac:dyDescent="0.3">
      <c r="A47" s="43" t="s">
        <v>51</v>
      </c>
      <c r="B47" s="48">
        <v>1000</v>
      </c>
      <c r="C47" s="48">
        <v>1000</v>
      </c>
      <c r="D47" s="54">
        <v>0</v>
      </c>
      <c r="E47" s="48">
        <f t="shared" si="0"/>
        <v>0</v>
      </c>
      <c r="F47" s="49">
        <v>0</v>
      </c>
      <c r="G47" s="46">
        <f t="shared" si="1"/>
        <v>0</v>
      </c>
      <c r="H47" s="50">
        <f t="shared" si="3"/>
        <v>1000</v>
      </c>
      <c r="I47" s="22"/>
      <c r="J47" s="41"/>
      <c r="K47" s="34"/>
      <c r="M47" s="34"/>
    </row>
    <row r="48" spans="1:13" x14ac:dyDescent="0.3">
      <c r="A48" s="43" t="s">
        <v>52</v>
      </c>
      <c r="B48" s="44">
        <f>B49+B50</f>
        <v>0</v>
      </c>
      <c r="C48" s="44">
        <f>C49+C50</f>
        <v>0</v>
      </c>
      <c r="D48" s="52">
        <f>D49+D50</f>
        <v>0</v>
      </c>
      <c r="E48" s="48">
        <f t="shared" si="0"/>
        <v>0</v>
      </c>
      <c r="F48" s="45">
        <f>F49+F50</f>
        <v>0</v>
      </c>
      <c r="G48" s="46">
        <f t="shared" si="1"/>
        <v>0</v>
      </c>
      <c r="H48" s="50">
        <f t="shared" si="3"/>
        <v>0</v>
      </c>
      <c r="I48" s="22"/>
      <c r="J48" s="41"/>
      <c r="K48" s="34"/>
      <c r="M48" s="34"/>
    </row>
    <row r="49" spans="1:13" x14ac:dyDescent="0.3">
      <c r="A49" s="43" t="s">
        <v>39</v>
      </c>
      <c r="B49" s="48">
        <f>0</f>
        <v>0</v>
      </c>
      <c r="C49" s="48">
        <v>0</v>
      </c>
      <c r="D49" s="54">
        <v>0</v>
      </c>
      <c r="E49" s="48">
        <f t="shared" si="0"/>
        <v>0</v>
      </c>
      <c r="F49" s="49">
        <v>0</v>
      </c>
      <c r="G49" s="46">
        <f t="shared" si="1"/>
        <v>0</v>
      </c>
      <c r="H49" s="50">
        <f t="shared" si="3"/>
        <v>0</v>
      </c>
      <c r="I49" s="22"/>
      <c r="J49" s="22"/>
      <c r="K49" s="34"/>
      <c r="M49" s="34"/>
    </row>
    <row r="50" spans="1:13" x14ac:dyDescent="0.3">
      <c r="A50" s="43" t="s">
        <v>40</v>
      </c>
      <c r="B50" s="48">
        <v>0</v>
      </c>
      <c r="C50" s="48">
        <v>0</v>
      </c>
      <c r="D50" s="54">
        <v>0</v>
      </c>
      <c r="E50" s="48">
        <f t="shared" si="0"/>
        <v>0</v>
      </c>
      <c r="F50" s="49">
        <v>0</v>
      </c>
      <c r="G50" s="46">
        <f t="shared" si="1"/>
        <v>0</v>
      </c>
      <c r="H50" s="50">
        <f t="shared" si="3"/>
        <v>0</v>
      </c>
      <c r="I50" s="22"/>
      <c r="J50" s="22"/>
      <c r="K50" s="34"/>
      <c r="M50" s="34"/>
    </row>
    <row r="51" spans="1:13" x14ac:dyDescent="0.3">
      <c r="A51" s="43" t="s">
        <v>53</v>
      </c>
      <c r="B51" s="44">
        <f>B52</f>
        <v>2605000</v>
      </c>
      <c r="C51" s="44">
        <f>C52</f>
        <v>2605000</v>
      </c>
      <c r="D51" s="44">
        <f>D52</f>
        <v>1185175.8400000001</v>
      </c>
      <c r="E51" s="48">
        <f t="shared" si="0"/>
        <v>45.496193474088294</v>
      </c>
      <c r="F51" s="45">
        <f>F52</f>
        <v>1185175.8400000001</v>
      </c>
      <c r="G51" s="46">
        <f t="shared" si="1"/>
        <v>45.496193474088294</v>
      </c>
      <c r="H51" s="50">
        <f>C51-F51</f>
        <v>1419824.16</v>
      </c>
      <c r="I51" s="22"/>
      <c r="J51" s="22"/>
      <c r="K51" s="34"/>
      <c r="M51" s="34"/>
    </row>
    <row r="52" spans="1:13" x14ac:dyDescent="0.3">
      <c r="A52" s="43" t="s">
        <v>54</v>
      </c>
      <c r="B52" s="48">
        <v>2605000</v>
      </c>
      <c r="C52" s="48">
        <v>2605000</v>
      </c>
      <c r="D52" s="54">
        <v>1185175.8400000001</v>
      </c>
      <c r="E52" s="48">
        <f t="shared" si="0"/>
        <v>45.496193474088294</v>
      </c>
      <c r="F52" s="54">
        <v>1185175.8400000001</v>
      </c>
      <c r="G52" s="46">
        <f t="shared" si="1"/>
        <v>45.496193474088294</v>
      </c>
      <c r="H52" s="50">
        <f t="shared" si="3"/>
        <v>1419824.16</v>
      </c>
      <c r="I52" s="22"/>
      <c r="J52" s="41"/>
      <c r="K52" s="34"/>
      <c r="M52" s="34"/>
    </row>
    <row r="53" spans="1:13" x14ac:dyDescent="0.3">
      <c r="A53" s="51" t="s">
        <v>55</v>
      </c>
      <c r="B53" s="44">
        <v>0</v>
      </c>
      <c r="C53" s="44">
        <v>0</v>
      </c>
      <c r="D53" s="55">
        <v>77473.240000000005</v>
      </c>
      <c r="E53" s="44">
        <f t="shared" si="0"/>
        <v>0</v>
      </c>
      <c r="F53" s="53">
        <v>354839.67</v>
      </c>
      <c r="G53" s="53">
        <f t="shared" si="1"/>
        <v>0</v>
      </c>
      <c r="H53" s="47">
        <f t="shared" si="3"/>
        <v>-354839.67</v>
      </c>
      <c r="I53" s="22"/>
      <c r="J53" s="22"/>
      <c r="K53" s="34"/>
      <c r="M53" s="34"/>
    </row>
    <row r="54" spans="1:13" x14ac:dyDescent="0.3">
      <c r="A54" s="51" t="s">
        <v>56</v>
      </c>
      <c r="B54" s="44">
        <f>B20+B53</f>
        <v>78300000</v>
      </c>
      <c r="C54" s="44">
        <f>C20+C53</f>
        <v>78300000</v>
      </c>
      <c r="D54" s="52">
        <f>D20+D53</f>
        <v>14383802.23</v>
      </c>
      <c r="E54" s="44">
        <f t="shared" si="0"/>
        <v>18.37011779054917</v>
      </c>
      <c r="F54" s="45">
        <f>F20+F53</f>
        <v>37315554.570000008</v>
      </c>
      <c r="G54" s="53">
        <f t="shared" si="1"/>
        <v>47.657157816091967</v>
      </c>
      <c r="H54" s="47">
        <f t="shared" si="3"/>
        <v>40984445.429999992</v>
      </c>
      <c r="I54" s="22"/>
      <c r="J54" s="22"/>
      <c r="K54" s="34"/>
      <c r="M54" s="34"/>
    </row>
    <row r="55" spans="1:13" x14ac:dyDescent="0.3">
      <c r="A55" s="51" t="s">
        <v>57</v>
      </c>
      <c r="B55" s="44">
        <f>B56+B59</f>
        <v>0</v>
      </c>
      <c r="C55" s="44">
        <f>C56+C59</f>
        <v>0</v>
      </c>
      <c r="D55" s="52">
        <f>D56+D59</f>
        <v>0</v>
      </c>
      <c r="E55" s="44">
        <f t="shared" si="0"/>
        <v>0</v>
      </c>
      <c r="F55" s="45">
        <f>F56+F59</f>
        <v>0</v>
      </c>
      <c r="G55" s="53">
        <f t="shared" si="1"/>
        <v>0</v>
      </c>
      <c r="H55" s="47">
        <f t="shared" si="3"/>
        <v>0</v>
      </c>
      <c r="I55" s="22"/>
      <c r="J55" s="22"/>
      <c r="K55" s="34"/>
      <c r="M55" s="34"/>
    </row>
    <row r="56" spans="1:13" x14ac:dyDescent="0.3">
      <c r="A56" s="43" t="s">
        <v>58</v>
      </c>
      <c r="B56" s="44">
        <f>B57+B58</f>
        <v>0</v>
      </c>
      <c r="C56" s="44">
        <f>C57+C58</f>
        <v>0</v>
      </c>
      <c r="D56" s="52">
        <f>D57+D58</f>
        <v>0</v>
      </c>
      <c r="E56" s="48">
        <f t="shared" si="0"/>
        <v>0</v>
      </c>
      <c r="F56" s="45">
        <f>F57+F58</f>
        <v>0</v>
      </c>
      <c r="G56" s="46">
        <f t="shared" si="1"/>
        <v>0</v>
      </c>
      <c r="H56" s="50">
        <f t="shared" si="3"/>
        <v>0</v>
      </c>
      <c r="I56" s="22"/>
      <c r="J56" s="22"/>
      <c r="K56" s="34"/>
      <c r="M56" s="34"/>
    </row>
    <row r="57" spans="1:13" x14ac:dyDescent="0.3">
      <c r="A57" s="43" t="s">
        <v>59</v>
      </c>
      <c r="B57" s="48">
        <v>0</v>
      </c>
      <c r="C57" s="48">
        <v>0</v>
      </c>
      <c r="D57" s="54">
        <f>F57</f>
        <v>0</v>
      </c>
      <c r="E57" s="48">
        <f t="shared" si="0"/>
        <v>0</v>
      </c>
      <c r="F57" s="49">
        <v>0</v>
      </c>
      <c r="G57" s="46">
        <f t="shared" si="1"/>
        <v>0</v>
      </c>
      <c r="H57" s="50">
        <f t="shared" si="3"/>
        <v>0</v>
      </c>
      <c r="I57" s="22"/>
      <c r="J57" s="22"/>
      <c r="K57" s="34"/>
      <c r="M57" s="34"/>
    </row>
    <row r="58" spans="1:13" x14ac:dyDescent="0.3">
      <c r="A58" s="43" t="s">
        <v>60</v>
      </c>
      <c r="B58" s="48">
        <v>0</v>
      </c>
      <c r="C58" s="48">
        <v>0</v>
      </c>
      <c r="D58" s="54">
        <f t="shared" ref="D58" si="4">F58</f>
        <v>0</v>
      </c>
      <c r="E58" s="48">
        <f t="shared" si="0"/>
        <v>0</v>
      </c>
      <c r="F58" s="49">
        <v>0</v>
      </c>
      <c r="G58" s="46">
        <f t="shared" si="1"/>
        <v>0</v>
      </c>
      <c r="H58" s="50">
        <f t="shared" si="3"/>
        <v>0</v>
      </c>
      <c r="I58" s="22"/>
      <c r="J58" s="22"/>
      <c r="K58" s="34"/>
      <c r="M58" s="34"/>
    </row>
    <row r="59" spans="1:13" x14ac:dyDescent="0.3">
      <c r="A59" s="43" t="s">
        <v>61</v>
      </c>
      <c r="B59" s="44">
        <f>B60+B61</f>
        <v>0</v>
      </c>
      <c r="C59" s="44">
        <f>C60+C61</f>
        <v>0</v>
      </c>
      <c r="D59" s="52">
        <f>D60+D61</f>
        <v>0</v>
      </c>
      <c r="E59" s="48">
        <f t="shared" si="0"/>
        <v>0</v>
      </c>
      <c r="F59" s="45">
        <f>F60+F61</f>
        <v>0</v>
      </c>
      <c r="G59" s="46">
        <f t="shared" si="1"/>
        <v>0</v>
      </c>
      <c r="H59" s="50">
        <f t="shared" si="3"/>
        <v>0</v>
      </c>
      <c r="I59" s="22"/>
      <c r="J59" s="22"/>
      <c r="K59" s="34"/>
      <c r="M59" s="34"/>
    </row>
    <row r="60" spans="1:13" x14ac:dyDescent="0.3">
      <c r="A60" s="43" t="s">
        <v>59</v>
      </c>
      <c r="B60" s="48">
        <v>0</v>
      </c>
      <c r="C60" s="48">
        <v>0</v>
      </c>
      <c r="D60" s="54">
        <f t="shared" ref="D60:D61" si="5">F60</f>
        <v>0</v>
      </c>
      <c r="E60" s="48">
        <f t="shared" si="0"/>
        <v>0</v>
      </c>
      <c r="F60" s="49">
        <v>0</v>
      </c>
      <c r="G60" s="46">
        <f t="shared" si="1"/>
        <v>0</v>
      </c>
      <c r="H60" s="50">
        <f t="shared" si="3"/>
        <v>0</v>
      </c>
      <c r="I60" s="22"/>
      <c r="J60" s="22"/>
      <c r="K60" s="34"/>
      <c r="M60" s="34"/>
    </row>
    <row r="61" spans="1:13" x14ac:dyDescent="0.3">
      <c r="A61" s="43" t="s">
        <v>60</v>
      </c>
      <c r="B61" s="48">
        <v>0</v>
      </c>
      <c r="C61" s="48">
        <v>0</v>
      </c>
      <c r="D61" s="54">
        <f t="shared" si="5"/>
        <v>0</v>
      </c>
      <c r="E61" s="48">
        <f t="shared" si="0"/>
        <v>0</v>
      </c>
      <c r="F61" s="49">
        <v>0</v>
      </c>
      <c r="G61" s="46">
        <f t="shared" si="1"/>
        <v>0</v>
      </c>
      <c r="H61" s="50">
        <f t="shared" si="3"/>
        <v>0</v>
      </c>
      <c r="I61" s="22"/>
      <c r="J61" s="22"/>
      <c r="K61" s="34"/>
      <c r="M61" s="34"/>
    </row>
    <row r="62" spans="1:13" x14ac:dyDescent="0.3">
      <c r="A62" s="56" t="s">
        <v>62</v>
      </c>
      <c r="B62" s="57">
        <f>B54+B55</f>
        <v>78300000</v>
      </c>
      <c r="C62" s="58">
        <f>C54+C55</f>
        <v>78300000</v>
      </c>
      <c r="D62" s="57">
        <f>D54+D55</f>
        <v>14383802.23</v>
      </c>
      <c r="E62" s="57">
        <f t="shared" ref="E62" si="6">D62/C62*100</f>
        <v>18.37011779054917</v>
      </c>
      <c r="F62" s="59">
        <f>F54+F55</f>
        <v>37315554.570000008</v>
      </c>
      <c r="G62" s="59">
        <f t="shared" ref="G62" si="7">F62/C62*100</f>
        <v>47.657157816091967</v>
      </c>
      <c r="H62" s="57">
        <f>C62-F62</f>
        <v>40984445.429999992</v>
      </c>
      <c r="I62" s="22"/>
      <c r="J62" s="40"/>
      <c r="K62" s="34"/>
      <c r="M62" s="34"/>
    </row>
    <row r="63" spans="1:13" x14ac:dyDescent="0.3">
      <c r="A63" s="60" t="s">
        <v>63</v>
      </c>
      <c r="B63" s="61" t="s">
        <v>64</v>
      </c>
      <c r="C63" s="62"/>
      <c r="D63" s="63"/>
      <c r="E63" s="64"/>
      <c r="F63" s="65">
        <v>0</v>
      </c>
      <c r="G63" s="63"/>
      <c r="H63" s="63"/>
      <c r="I63" s="66" t="s">
        <v>64</v>
      </c>
      <c r="J63" s="22"/>
      <c r="K63" s="34"/>
      <c r="M63" s="34"/>
    </row>
    <row r="64" spans="1:13" x14ac:dyDescent="0.3">
      <c r="A64" s="60" t="s">
        <v>65</v>
      </c>
      <c r="B64" s="57">
        <f>B62</f>
        <v>78300000</v>
      </c>
      <c r="C64" s="58">
        <f>C62</f>
        <v>78300000</v>
      </c>
      <c r="D64" s="57">
        <f>D62</f>
        <v>14383802.23</v>
      </c>
      <c r="E64" s="52">
        <f>D64/C64*100</f>
        <v>18.37011779054917</v>
      </c>
      <c r="F64" s="57">
        <f>F62</f>
        <v>37315554.570000008</v>
      </c>
      <c r="G64" s="59">
        <f>F64/C64*100</f>
        <v>47.657157816091967</v>
      </c>
      <c r="H64" s="57">
        <f>C64-F64</f>
        <v>40984445.429999992</v>
      </c>
      <c r="I64" s="67" t="s">
        <v>64</v>
      </c>
      <c r="J64" s="67"/>
      <c r="K64" s="34"/>
      <c r="M64" s="34"/>
    </row>
    <row r="65" spans="1:13" x14ac:dyDescent="0.3">
      <c r="A65" s="68" t="s">
        <v>66</v>
      </c>
      <c r="B65" s="69" t="s">
        <v>64</v>
      </c>
      <c r="C65" s="58">
        <f>C66+C67</f>
        <v>0</v>
      </c>
      <c r="D65" s="61" t="s">
        <v>64</v>
      </c>
      <c r="E65" s="64"/>
      <c r="F65" s="65">
        <f>F66+F67</f>
        <v>2500000</v>
      </c>
      <c r="G65" s="63"/>
      <c r="H65" s="63"/>
      <c r="I65" s="66" t="s">
        <v>64</v>
      </c>
      <c r="J65" s="22"/>
      <c r="K65" s="34"/>
      <c r="M65" s="34"/>
    </row>
    <row r="66" spans="1:13" x14ac:dyDescent="0.3">
      <c r="A66" s="70" t="s">
        <v>67</v>
      </c>
      <c r="B66" s="69" t="s">
        <v>64</v>
      </c>
      <c r="C66" s="71">
        <v>0</v>
      </c>
      <c r="D66" s="61"/>
      <c r="E66" s="61"/>
      <c r="F66" s="72">
        <v>0</v>
      </c>
      <c r="G66" s="61"/>
      <c r="H66" s="73"/>
      <c r="I66" s="22"/>
      <c r="J66" s="22"/>
      <c r="K66" s="34"/>
      <c r="M66" s="34"/>
    </row>
    <row r="67" spans="1:13" x14ac:dyDescent="0.3">
      <c r="A67" s="74" t="s">
        <v>68</v>
      </c>
      <c r="B67" s="69" t="s">
        <v>64</v>
      </c>
      <c r="C67" s="72">
        <v>0</v>
      </c>
      <c r="D67" s="61"/>
      <c r="E67" s="61"/>
      <c r="F67" s="75">
        <v>2500000</v>
      </c>
      <c r="G67" s="61"/>
      <c r="H67" s="73"/>
      <c r="I67" s="22"/>
      <c r="J67" s="22"/>
      <c r="K67" s="34"/>
      <c r="M67" s="34"/>
    </row>
    <row r="68" spans="1:13" x14ac:dyDescent="0.3">
      <c r="A68" s="76"/>
      <c r="B68" s="77"/>
      <c r="C68" s="78"/>
      <c r="D68" s="79"/>
      <c r="E68" s="78"/>
      <c r="F68" s="78" t="s">
        <v>69</v>
      </c>
      <c r="G68" s="80"/>
      <c r="H68" s="81"/>
      <c r="I68" s="22"/>
      <c r="J68" s="22"/>
      <c r="K68" s="34"/>
      <c r="M68" s="34"/>
    </row>
    <row r="69" spans="1:13" x14ac:dyDescent="0.3">
      <c r="A69" s="76"/>
      <c r="B69" s="77"/>
      <c r="C69" s="78"/>
      <c r="D69" s="79"/>
      <c r="E69" s="78"/>
      <c r="F69" s="78"/>
      <c r="G69" s="80"/>
      <c r="H69" s="81"/>
      <c r="I69" s="22"/>
      <c r="J69" s="22"/>
      <c r="K69" s="82"/>
    </row>
    <row r="70" spans="1:13" x14ac:dyDescent="0.3">
      <c r="A70" s="76"/>
      <c r="B70" s="77"/>
      <c r="C70" s="78"/>
      <c r="D70" s="79"/>
      <c r="E70" s="78"/>
      <c r="F70" s="78"/>
      <c r="G70" s="80"/>
      <c r="H70" s="81"/>
      <c r="I70" s="22"/>
      <c r="J70" s="22"/>
      <c r="K70" s="82"/>
    </row>
    <row r="71" spans="1:13" s="34" customFormat="1" x14ac:dyDescent="0.3">
      <c r="A71" s="83"/>
      <c r="B71" s="84"/>
      <c r="C71" s="84"/>
      <c r="D71" s="82"/>
      <c r="E71" s="82"/>
      <c r="F71" s="82"/>
      <c r="G71" s="41"/>
      <c r="H71" s="41"/>
      <c r="I71" s="41"/>
      <c r="J71" s="41"/>
      <c r="K71" s="82"/>
    </row>
    <row r="72" spans="1:13" x14ac:dyDescent="0.3">
      <c r="A72" s="85" t="s">
        <v>70</v>
      </c>
      <c r="B72" s="85"/>
      <c r="C72" s="86"/>
      <c r="D72" s="87"/>
      <c r="E72" s="86"/>
      <c r="F72" s="88" t="s">
        <v>71</v>
      </c>
      <c r="G72" s="88"/>
      <c r="H72" s="88"/>
      <c r="I72" s="89"/>
      <c r="J72" s="89"/>
      <c r="K72" s="66"/>
    </row>
    <row r="73" spans="1:13" x14ac:dyDescent="0.3">
      <c r="A73" s="85" t="s">
        <v>72</v>
      </c>
      <c r="B73" s="85"/>
      <c r="C73" s="86"/>
      <c r="D73" s="87"/>
      <c r="E73" s="86"/>
      <c r="F73" s="88" t="s">
        <v>73</v>
      </c>
      <c r="G73" s="88"/>
      <c r="H73" s="88"/>
      <c r="I73" s="89"/>
      <c r="J73" s="89"/>
      <c r="K73" s="66"/>
    </row>
    <row r="74" spans="1:13" x14ac:dyDescent="0.3">
      <c r="A74" s="85" t="s">
        <v>74</v>
      </c>
      <c r="B74" s="85"/>
      <c r="C74" s="86"/>
      <c r="D74" s="87"/>
      <c r="E74" s="86"/>
      <c r="F74" s="88" t="s">
        <v>74</v>
      </c>
      <c r="G74" s="88"/>
      <c r="H74" s="88"/>
      <c r="I74" s="89"/>
      <c r="J74" s="89"/>
      <c r="K74" s="66"/>
    </row>
    <row r="75" spans="1:13" x14ac:dyDescent="0.3">
      <c r="A75" s="85" t="s">
        <v>75</v>
      </c>
      <c r="B75" s="85"/>
      <c r="C75" s="86"/>
      <c r="D75" s="87"/>
      <c r="E75" s="86"/>
      <c r="F75" s="86"/>
      <c r="G75" s="41"/>
      <c r="H75" s="41"/>
      <c r="I75" s="41"/>
      <c r="J75" s="22"/>
      <c r="K75" s="66"/>
    </row>
    <row r="76" spans="1:13" x14ac:dyDescent="0.3">
      <c r="A76" s="85"/>
      <c r="B76" s="85"/>
      <c r="C76" s="86"/>
      <c r="D76" s="87"/>
      <c r="E76" s="86"/>
      <c r="F76" s="86"/>
      <c r="G76" s="41"/>
      <c r="H76" s="41"/>
      <c r="I76" s="41"/>
      <c r="J76" s="22"/>
      <c r="K76" s="66"/>
    </row>
    <row r="77" spans="1:13" x14ac:dyDescent="0.3">
      <c r="A77" s="85"/>
      <c r="B77" s="85"/>
      <c r="C77" s="86"/>
      <c r="D77" s="87"/>
      <c r="E77" s="86"/>
      <c r="F77" s="86"/>
      <c r="G77" s="41"/>
      <c r="H77" s="41"/>
      <c r="I77" s="41"/>
      <c r="J77" s="22"/>
      <c r="K77" s="66"/>
    </row>
    <row r="78" spans="1:13" x14ac:dyDescent="0.3">
      <c r="A78" s="85"/>
      <c r="B78" s="85"/>
      <c r="C78" s="86"/>
      <c r="D78" s="87"/>
      <c r="E78" s="86"/>
      <c r="F78" s="86"/>
      <c r="G78" s="41"/>
      <c r="H78" s="41"/>
      <c r="I78" s="41"/>
      <c r="J78" s="22"/>
      <c r="K78" s="66"/>
    </row>
    <row r="79" spans="1:13" x14ac:dyDescent="0.3">
      <c r="A79" s="85"/>
      <c r="B79" s="85"/>
      <c r="C79" s="86"/>
      <c r="D79" s="87"/>
      <c r="E79" s="86"/>
      <c r="F79" s="90"/>
      <c r="G79" s="90"/>
      <c r="H79" s="90"/>
      <c r="I79" s="41"/>
      <c r="J79" s="22"/>
      <c r="K79" s="66"/>
    </row>
    <row r="80" spans="1:13" x14ac:dyDescent="0.3">
      <c r="A80" s="85" t="s">
        <v>76</v>
      </c>
      <c r="B80" s="85"/>
      <c r="C80" s="86"/>
      <c r="D80" s="87"/>
      <c r="E80" s="86"/>
      <c r="F80" s="88" t="s">
        <v>77</v>
      </c>
      <c r="G80" s="88"/>
      <c r="H80" s="88"/>
      <c r="I80" s="89"/>
      <c r="J80" s="22"/>
      <c r="K80" s="66"/>
    </row>
    <row r="81" spans="1:11" x14ac:dyDescent="0.3">
      <c r="A81" s="85" t="s">
        <v>78</v>
      </c>
      <c r="B81" s="85"/>
      <c r="C81" s="86"/>
      <c r="D81" s="87"/>
      <c r="E81" s="86"/>
      <c r="F81" s="88" t="s">
        <v>79</v>
      </c>
      <c r="G81" s="88"/>
      <c r="H81" s="88"/>
      <c r="I81" s="89"/>
      <c r="J81" s="22"/>
      <c r="K81" s="66"/>
    </row>
    <row r="82" spans="1:11" x14ac:dyDescent="0.3">
      <c r="A82" s="91"/>
      <c r="B82" s="67"/>
      <c r="C82" s="92"/>
      <c r="D82" s="66"/>
      <c r="E82" s="92"/>
      <c r="F82" s="92"/>
      <c r="G82" s="41"/>
      <c r="H82" s="22"/>
      <c r="I82" s="22"/>
      <c r="J82" s="22"/>
      <c r="K82" s="66"/>
    </row>
    <row r="83" spans="1:11" x14ac:dyDescent="0.3">
      <c r="A83" s="91"/>
      <c r="B83" s="67"/>
      <c r="C83" s="92"/>
      <c r="D83" s="66"/>
      <c r="E83" s="92"/>
      <c r="F83" s="92"/>
      <c r="G83" s="41"/>
      <c r="H83" s="22"/>
      <c r="I83" s="22"/>
      <c r="J83" s="22"/>
      <c r="K83" s="66"/>
    </row>
    <row r="84" spans="1:11" x14ac:dyDescent="0.3">
      <c r="A84" s="91"/>
      <c r="B84" s="67"/>
      <c r="C84" s="92"/>
      <c r="D84" s="66"/>
      <c r="E84" s="92"/>
      <c r="F84" s="92"/>
      <c r="G84" s="41"/>
      <c r="H84" s="22"/>
      <c r="I84" s="22"/>
      <c r="J84" s="22"/>
      <c r="K84" s="66"/>
    </row>
    <row r="85" spans="1:11" x14ac:dyDescent="0.3">
      <c r="A85" s="91"/>
      <c r="B85" s="67"/>
      <c r="C85" s="92"/>
      <c r="D85" s="66"/>
      <c r="E85" s="92"/>
      <c r="F85" s="92"/>
      <c r="G85" s="41"/>
      <c r="H85" s="22"/>
      <c r="I85" s="22"/>
      <c r="J85" s="22"/>
      <c r="K85" s="66"/>
    </row>
    <row r="86" spans="1:11" x14ac:dyDescent="0.3">
      <c r="A86" s="91"/>
      <c r="B86" s="67"/>
      <c r="C86" s="92"/>
      <c r="D86" s="66"/>
      <c r="E86" s="92"/>
      <c r="F86" s="92"/>
      <c r="G86" s="41"/>
      <c r="H86" s="22"/>
      <c r="I86" s="22"/>
      <c r="J86" s="22"/>
      <c r="K86" s="66"/>
    </row>
    <row r="87" spans="1:11" x14ac:dyDescent="0.3">
      <c r="A87" s="91"/>
      <c r="B87" s="67"/>
      <c r="C87" s="92"/>
      <c r="D87" s="66"/>
      <c r="E87" s="92"/>
      <c r="F87" s="92"/>
      <c r="G87" s="41"/>
      <c r="H87" s="22"/>
      <c r="I87" s="22"/>
      <c r="J87" s="22"/>
      <c r="K87" s="66"/>
    </row>
    <row r="88" spans="1:11" x14ac:dyDescent="0.3">
      <c r="A88" s="91"/>
      <c r="B88" s="67"/>
      <c r="C88" s="92"/>
      <c r="D88" s="66"/>
      <c r="E88" s="92"/>
      <c r="F88" s="92"/>
      <c r="G88" s="41"/>
      <c r="H88" s="22"/>
      <c r="I88" s="22"/>
      <c r="J88" s="22"/>
      <c r="K88" s="66"/>
    </row>
    <row r="89" spans="1:11" x14ac:dyDescent="0.3">
      <c r="A89" s="91"/>
      <c r="B89" s="67"/>
      <c r="C89" s="92"/>
      <c r="D89" s="66"/>
      <c r="E89" s="92"/>
      <c r="F89" s="92"/>
      <c r="G89" s="41"/>
      <c r="H89" s="22"/>
      <c r="I89" s="22"/>
      <c r="J89" s="22"/>
      <c r="K89" s="66"/>
    </row>
    <row r="90" spans="1:11" x14ac:dyDescent="0.3">
      <c r="A90" s="91"/>
      <c r="B90" s="67"/>
      <c r="C90" s="92"/>
      <c r="D90" s="66"/>
      <c r="E90" s="92"/>
      <c r="F90" s="92"/>
      <c r="G90" s="41"/>
      <c r="H90" s="22"/>
      <c r="I90" s="22"/>
      <c r="J90" s="22"/>
      <c r="K90" s="66"/>
    </row>
    <row r="91" spans="1:11" x14ac:dyDescent="0.3">
      <c r="A91" s="91"/>
      <c r="B91" s="67"/>
      <c r="C91" s="92"/>
      <c r="D91" s="66"/>
      <c r="E91" s="92"/>
      <c r="F91" s="92"/>
      <c r="G91" s="41"/>
      <c r="H91" s="22"/>
      <c r="I91" s="22"/>
      <c r="J91" s="22"/>
      <c r="K91" s="66"/>
    </row>
    <row r="92" spans="1:11" x14ac:dyDescent="0.3">
      <c r="A92" s="91"/>
      <c r="B92" s="67"/>
      <c r="C92" s="92"/>
      <c r="D92" s="66"/>
      <c r="E92" s="92"/>
      <c r="F92" s="92"/>
      <c r="G92" s="41"/>
      <c r="H92" s="22"/>
      <c r="I92" s="22"/>
      <c r="J92" s="22"/>
      <c r="K92" s="66"/>
    </row>
    <row r="93" spans="1:11" x14ac:dyDescent="0.3">
      <c r="A93" s="91"/>
      <c r="B93" s="67"/>
      <c r="C93" s="92"/>
      <c r="D93" s="66"/>
      <c r="E93" s="92"/>
      <c r="F93" s="92"/>
      <c r="G93" s="41"/>
      <c r="H93" s="22"/>
      <c r="I93" s="22"/>
      <c r="J93" s="22"/>
      <c r="K93" s="66"/>
    </row>
    <row r="94" spans="1:11" x14ac:dyDescent="0.3">
      <c r="A94" s="91"/>
      <c r="B94" s="67"/>
      <c r="C94" s="92"/>
      <c r="D94" s="66"/>
      <c r="E94" s="92"/>
      <c r="F94" s="92"/>
      <c r="G94" s="41"/>
      <c r="H94" s="22"/>
      <c r="I94" s="22"/>
      <c r="J94" s="22"/>
      <c r="K94" s="66"/>
    </row>
    <row r="95" spans="1:11" x14ac:dyDescent="0.3">
      <c r="A95" s="91"/>
      <c r="B95" s="67"/>
      <c r="C95" s="92"/>
      <c r="D95" s="66"/>
      <c r="E95" s="92"/>
      <c r="F95" s="92"/>
      <c r="G95" s="41"/>
      <c r="H95" s="22"/>
      <c r="I95" s="22"/>
      <c r="J95" s="22"/>
      <c r="K95" s="66"/>
    </row>
    <row r="96" spans="1:11" x14ac:dyDescent="0.3">
      <c r="A96" s="91"/>
      <c r="B96" s="67"/>
      <c r="C96" s="92"/>
      <c r="D96" s="66"/>
      <c r="E96" s="92"/>
      <c r="F96" s="92"/>
      <c r="G96" s="41"/>
      <c r="H96" s="22"/>
      <c r="I96" s="22"/>
      <c r="J96" s="22"/>
      <c r="K96" s="66"/>
    </row>
    <row r="97" spans="1:11" x14ac:dyDescent="0.3">
      <c r="A97" s="9"/>
      <c r="B97" s="9"/>
      <c r="C97" s="9"/>
      <c r="D97" s="9"/>
      <c r="E97" s="9"/>
      <c r="F97" s="9"/>
      <c r="G97" s="9"/>
      <c r="H97" s="9"/>
      <c r="I97" s="2"/>
      <c r="J97" s="22"/>
      <c r="K97" s="66"/>
    </row>
    <row r="98" spans="1:11" x14ac:dyDescent="0.3">
      <c r="A98" s="4" t="s">
        <v>0</v>
      </c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3">
      <c r="A99" s="4" t="s">
        <v>1</v>
      </c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customFormat="1" ht="15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</row>
    <row r="101" spans="1:11" customFormat="1" ht="15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</row>
    <row r="102" spans="1:11" s="93" customFormat="1" ht="15.75" customHeight="1" x14ac:dyDescent="0.25">
      <c r="A102" s="1" t="s">
        <v>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s="93" customFormat="1" ht="15.75" customHeight="1" x14ac:dyDescent="0.25">
      <c r="A103" s="7" t="s">
        <v>3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1:11" s="93" customFormat="1" ht="15.75" customHeight="1" x14ac:dyDescent="0.25">
      <c r="A104" s="1" t="s">
        <v>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s="93" customFormat="1" ht="15.75" customHeight="1" x14ac:dyDescent="0.25">
      <c r="A105" s="1" t="s">
        <v>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x14ac:dyDescent="0.3">
      <c r="A107" s="10" t="s">
        <v>80</v>
      </c>
      <c r="H107" s="11"/>
      <c r="I107" s="94"/>
      <c r="J107" s="94"/>
    </row>
    <row r="108" spans="1:11" x14ac:dyDescent="0.3">
      <c r="A108" s="95"/>
      <c r="B108" s="13" t="s">
        <v>81</v>
      </c>
      <c r="C108" s="14"/>
      <c r="D108" s="14"/>
      <c r="E108" s="14"/>
      <c r="F108" s="14"/>
      <c r="G108" s="14"/>
      <c r="H108" s="14"/>
      <c r="I108" s="14"/>
      <c r="J108" s="14"/>
      <c r="K108" s="15"/>
    </row>
    <row r="109" spans="1:11" s="22" customFormat="1" ht="13.2" x14ac:dyDescent="0.25">
      <c r="A109" s="96"/>
      <c r="B109" s="17" t="s">
        <v>82</v>
      </c>
      <c r="C109" s="18" t="s">
        <v>82</v>
      </c>
      <c r="D109" s="19" t="s">
        <v>83</v>
      </c>
      <c r="E109" s="21"/>
      <c r="F109" s="18"/>
      <c r="G109" s="19" t="s">
        <v>84</v>
      </c>
      <c r="H109" s="21"/>
      <c r="I109" s="18"/>
      <c r="J109" s="97" t="s">
        <v>85</v>
      </c>
      <c r="K109" s="98" t="s">
        <v>86</v>
      </c>
    </row>
    <row r="110" spans="1:11" s="22" customFormat="1" ht="13.2" x14ac:dyDescent="0.25">
      <c r="A110" s="99" t="s">
        <v>87</v>
      </c>
      <c r="B110" s="17" t="s">
        <v>11</v>
      </c>
      <c r="C110" s="18" t="s">
        <v>12</v>
      </c>
      <c r="D110" s="100" t="s">
        <v>13</v>
      </c>
      <c r="E110" s="100" t="s">
        <v>15</v>
      </c>
      <c r="F110" s="18" t="s">
        <v>16</v>
      </c>
      <c r="G110" s="101" t="s">
        <v>13</v>
      </c>
      <c r="H110" s="100" t="s">
        <v>88</v>
      </c>
      <c r="I110" s="18" t="s">
        <v>16</v>
      </c>
      <c r="J110" s="97" t="s">
        <v>89</v>
      </c>
      <c r="K110" s="102" t="s">
        <v>90</v>
      </c>
    </row>
    <row r="111" spans="1:11" s="22" customFormat="1" ht="13.2" x14ac:dyDescent="0.25">
      <c r="A111" s="99"/>
      <c r="B111" s="17"/>
      <c r="C111" s="18"/>
      <c r="D111" s="18"/>
      <c r="E111" s="18"/>
      <c r="F111" s="18"/>
      <c r="G111" s="17"/>
      <c r="H111" s="18"/>
      <c r="I111" s="18"/>
      <c r="J111" s="97" t="s">
        <v>91</v>
      </c>
      <c r="K111" s="102" t="s">
        <v>92</v>
      </c>
    </row>
    <row r="112" spans="1:11" s="22" customFormat="1" ht="13.2" x14ac:dyDescent="0.25">
      <c r="A112" s="103"/>
      <c r="B112" s="104" t="s">
        <v>93</v>
      </c>
      <c r="C112" s="26" t="s">
        <v>94</v>
      </c>
      <c r="D112" s="26" t="s">
        <v>64</v>
      </c>
      <c r="E112" s="26" t="s">
        <v>95</v>
      </c>
      <c r="F112" s="26" t="s">
        <v>96</v>
      </c>
      <c r="G112" s="104" t="s">
        <v>64</v>
      </c>
      <c r="H112" s="26" t="s">
        <v>97</v>
      </c>
      <c r="I112" s="26" t="s">
        <v>98</v>
      </c>
      <c r="J112" s="105" t="s">
        <v>99</v>
      </c>
      <c r="K112" s="106" t="s">
        <v>100</v>
      </c>
    </row>
    <row r="113" spans="1:12" s="22" customFormat="1" ht="13.2" x14ac:dyDescent="0.25">
      <c r="A113" s="107" t="s">
        <v>87</v>
      </c>
      <c r="B113" s="108" t="s">
        <v>23</v>
      </c>
      <c r="C113" s="108" t="s">
        <v>23</v>
      </c>
      <c r="D113" s="108" t="s">
        <v>23</v>
      </c>
      <c r="E113" s="108" t="s">
        <v>23</v>
      </c>
      <c r="F113" s="108" t="s">
        <v>23</v>
      </c>
      <c r="G113" s="108" t="s">
        <v>23</v>
      </c>
      <c r="H113" s="108" t="s">
        <v>23</v>
      </c>
      <c r="I113" s="108" t="s">
        <v>23</v>
      </c>
      <c r="J113" s="109" t="s">
        <v>23</v>
      </c>
      <c r="K113" s="109" t="s">
        <v>23</v>
      </c>
    </row>
    <row r="114" spans="1:12" x14ac:dyDescent="0.3">
      <c r="A114" s="28" t="s">
        <v>101</v>
      </c>
      <c r="B114" s="31">
        <f>B115+B119+B123</f>
        <v>63859000</v>
      </c>
      <c r="C114" s="31">
        <f t="shared" ref="C114:J114" si="8">C115+C119+C123</f>
        <v>77114394.310000002</v>
      </c>
      <c r="D114" s="31">
        <f>D115+D119+D123</f>
        <v>13007748.970000001</v>
      </c>
      <c r="E114" s="36">
        <f>E115+E119+E123</f>
        <v>40350170.020000003</v>
      </c>
      <c r="F114" s="31">
        <f t="shared" si="8"/>
        <v>36764224.289999999</v>
      </c>
      <c r="G114" s="31">
        <f>G115+G119+G123</f>
        <v>11345096.07</v>
      </c>
      <c r="H114" s="31">
        <f t="shared" si="8"/>
        <v>28050064.890000004</v>
      </c>
      <c r="I114" s="31">
        <f t="shared" si="8"/>
        <v>49064329.419999994</v>
      </c>
      <c r="J114" s="32">
        <f t="shared" si="8"/>
        <v>27046208.879999999</v>
      </c>
      <c r="K114" s="32">
        <f>K115+K119+K123</f>
        <v>12300105.129999997</v>
      </c>
    </row>
    <row r="115" spans="1:12" x14ac:dyDescent="0.3">
      <c r="A115" s="28" t="s">
        <v>102</v>
      </c>
      <c r="B115" s="31">
        <f>B116+B117+B118</f>
        <v>53031000</v>
      </c>
      <c r="C115" s="31">
        <f t="shared" ref="C115:J115" si="9">C116+C117+C118</f>
        <v>58701500</v>
      </c>
      <c r="D115" s="31">
        <f>D116+D117+D118</f>
        <v>9337788.2800000012</v>
      </c>
      <c r="E115" s="36">
        <f t="shared" si="9"/>
        <v>35138781.890000001</v>
      </c>
      <c r="F115" s="31">
        <f t="shared" si="9"/>
        <v>23562718.109999999</v>
      </c>
      <c r="G115" s="31">
        <f>G116+G117+G118</f>
        <v>10780861.609999999</v>
      </c>
      <c r="H115" s="31">
        <f t="shared" si="9"/>
        <v>26838630.700000003</v>
      </c>
      <c r="I115" s="31">
        <f t="shared" si="9"/>
        <v>31862869.299999997</v>
      </c>
      <c r="J115" s="32">
        <f t="shared" si="9"/>
        <v>25904856.259999998</v>
      </c>
      <c r="K115" s="32">
        <f>K116+K117+K118</f>
        <v>8300151.1899999976</v>
      </c>
    </row>
    <row r="116" spans="1:12" x14ac:dyDescent="0.3">
      <c r="A116" s="30" t="s">
        <v>103</v>
      </c>
      <c r="B116" s="46">
        <v>22709000</v>
      </c>
      <c r="C116" s="46">
        <v>22879000</v>
      </c>
      <c r="D116" s="33">
        <v>4519577.83</v>
      </c>
      <c r="E116" s="37">
        <v>11156453.4</v>
      </c>
      <c r="F116" s="33">
        <f>C116-E116</f>
        <v>11722546.6</v>
      </c>
      <c r="G116" s="33">
        <v>4519577.83</v>
      </c>
      <c r="H116" s="37">
        <v>11156453.4</v>
      </c>
      <c r="I116" s="33">
        <f t="shared" ref="I116:I133" si="10">C116-H116</f>
        <v>11722546.6</v>
      </c>
      <c r="J116" s="110">
        <v>11093882.85</v>
      </c>
      <c r="K116" s="38">
        <f>E116-H116</f>
        <v>0</v>
      </c>
    </row>
    <row r="117" spans="1:12" x14ac:dyDescent="0.3">
      <c r="A117" s="30" t="s">
        <v>104</v>
      </c>
      <c r="B117" s="46">
        <v>10000</v>
      </c>
      <c r="C117" s="46">
        <v>10000</v>
      </c>
      <c r="D117" s="33">
        <f t="shared" ref="D117" si="11">E117</f>
        <v>0</v>
      </c>
      <c r="E117" s="37">
        <v>0</v>
      </c>
      <c r="F117" s="33">
        <f t="shared" ref="F117:F118" si="12">C117-E117</f>
        <v>10000</v>
      </c>
      <c r="G117" s="33">
        <f t="shared" ref="G117" si="13">H117</f>
        <v>0</v>
      </c>
      <c r="H117" s="37">
        <v>0</v>
      </c>
      <c r="I117" s="33">
        <f t="shared" si="10"/>
        <v>10000</v>
      </c>
      <c r="J117" s="110">
        <v>0</v>
      </c>
      <c r="K117" s="38">
        <f t="shared" ref="K117:K124" si="14">E117-H117</f>
        <v>0</v>
      </c>
      <c r="L117" s="34"/>
    </row>
    <row r="118" spans="1:12" x14ac:dyDescent="0.3">
      <c r="A118" s="30" t="s">
        <v>105</v>
      </c>
      <c r="B118" s="46">
        <v>30312000</v>
      </c>
      <c r="C118" s="46">
        <v>35812500</v>
      </c>
      <c r="D118" s="33">
        <v>4818210.45</v>
      </c>
      <c r="E118" s="33">
        <v>23982328.489999998</v>
      </c>
      <c r="F118" s="33">
        <f t="shared" si="12"/>
        <v>11830171.510000002</v>
      </c>
      <c r="G118" s="33">
        <v>6261283.7800000003</v>
      </c>
      <c r="H118" s="33">
        <v>15682177.300000001</v>
      </c>
      <c r="I118" s="33">
        <f t="shared" si="10"/>
        <v>20130322.699999999</v>
      </c>
      <c r="J118" s="38">
        <v>14810973.41</v>
      </c>
      <c r="K118" s="38">
        <f>E118-H118</f>
        <v>8300151.1899999976</v>
      </c>
    </row>
    <row r="119" spans="1:12" x14ac:dyDescent="0.3">
      <c r="A119" s="28" t="s">
        <v>106</v>
      </c>
      <c r="B119" s="53">
        <f>B120+B121+B122</f>
        <v>10045000</v>
      </c>
      <c r="C119" s="53">
        <f>C120+C121+C122</f>
        <v>18412894.309999999</v>
      </c>
      <c r="D119" s="53">
        <f t="shared" ref="D119:K119" si="15">D120+D121+D122</f>
        <v>3669960.69</v>
      </c>
      <c r="E119" s="53">
        <f t="shared" si="15"/>
        <v>5211388.13</v>
      </c>
      <c r="F119" s="53">
        <f t="shared" si="15"/>
        <v>13201506.18</v>
      </c>
      <c r="G119" s="53">
        <f t="shared" si="15"/>
        <v>564234.46</v>
      </c>
      <c r="H119" s="53">
        <f t="shared" si="15"/>
        <v>1211434.19</v>
      </c>
      <c r="I119" s="53">
        <f t="shared" si="15"/>
        <v>17201460.119999997</v>
      </c>
      <c r="J119" s="44">
        <f t="shared" si="15"/>
        <v>1141352.6200000001</v>
      </c>
      <c r="K119" s="44">
        <f t="shared" si="15"/>
        <v>3999953.94</v>
      </c>
    </row>
    <row r="120" spans="1:12" x14ac:dyDescent="0.3">
      <c r="A120" s="30" t="s">
        <v>107</v>
      </c>
      <c r="B120" s="46">
        <v>10040000</v>
      </c>
      <c r="C120" s="46">
        <v>18407894.309999999</v>
      </c>
      <c r="D120" s="33">
        <v>3669960.69</v>
      </c>
      <c r="E120" s="37">
        <v>5211388.13</v>
      </c>
      <c r="F120" s="33">
        <f>C120-E120</f>
        <v>13196506.18</v>
      </c>
      <c r="G120" s="33">
        <v>564234.46</v>
      </c>
      <c r="H120" s="33">
        <v>1211434.19</v>
      </c>
      <c r="I120" s="33">
        <f t="shared" si="10"/>
        <v>17196460.119999997</v>
      </c>
      <c r="J120" s="54">
        <v>1141352.6200000001</v>
      </c>
      <c r="K120" s="38">
        <f>E120-H120</f>
        <v>3999953.94</v>
      </c>
    </row>
    <row r="121" spans="1:12" x14ac:dyDescent="0.3">
      <c r="A121" s="30" t="s">
        <v>108</v>
      </c>
      <c r="B121" s="46">
        <v>0</v>
      </c>
      <c r="C121" s="46">
        <v>0</v>
      </c>
      <c r="D121" s="33">
        <f t="shared" ref="D121:D122" si="16">E121</f>
        <v>0</v>
      </c>
      <c r="E121" s="37">
        <v>0</v>
      </c>
      <c r="F121" s="33">
        <f>C121-E121</f>
        <v>0</v>
      </c>
      <c r="G121" s="33">
        <f t="shared" ref="G121:G122" si="17">H121</f>
        <v>0</v>
      </c>
      <c r="H121" s="33">
        <v>0</v>
      </c>
      <c r="I121" s="33">
        <f t="shared" si="10"/>
        <v>0</v>
      </c>
      <c r="J121" s="54">
        <v>0</v>
      </c>
      <c r="K121" s="38">
        <f t="shared" si="14"/>
        <v>0</v>
      </c>
    </row>
    <row r="122" spans="1:12" x14ac:dyDescent="0.3">
      <c r="A122" s="30" t="s">
        <v>109</v>
      </c>
      <c r="B122" s="46">
        <v>5000</v>
      </c>
      <c r="C122" s="46">
        <v>5000</v>
      </c>
      <c r="D122" s="33">
        <f t="shared" si="16"/>
        <v>0</v>
      </c>
      <c r="E122" s="39">
        <v>0</v>
      </c>
      <c r="F122" s="33">
        <f>C122-E122</f>
        <v>5000</v>
      </c>
      <c r="G122" s="33">
        <f t="shared" si="17"/>
        <v>0</v>
      </c>
      <c r="H122" s="39">
        <v>0</v>
      </c>
      <c r="I122" s="33">
        <f t="shared" si="10"/>
        <v>5000</v>
      </c>
      <c r="J122" s="54">
        <v>0</v>
      </c>
      <c r="K122" s="38">
        <f t="shared" si="14"/>
        <v>0</v>
      </c>
    </row>
    <row r="123" spans="1:12" x14ac:dyDescent="0.3">
      <c r="A123" s="28" t="s">
        <v>110</v>
      </c>
      <c r="B123" s="53">
        <v>783000</v>
      </c>
      <c r="C123" s="53">
        <v>0</v>
      </c>
      <c r="D123" s="31">
        <f>E123</f>
        <v>0</v>
      </c>
      <c r="E123" s="36">
        <v>0</v>
      </c>
      <c r="F123" s="31">
        <f>C123-E123</f>
        <v>0</v>
      </c>
      <c r="G123" s="31">
        <f>H123</f>
        <v>0</v>
      </c>
      <c r="H123" s="31">
        <v>0</v>
      </c>
      <c r="I123" s="31">
        <f t="shared" si="10"/>
        <v>0</v>
      </c>
      <c r="J123" s="32">
        <v>0</v>
      </c>
      <c r="K123" s="32">
        <f t="shared" si="14"/>
        <v>0</v>
      </c>
      <c r="L123" s="34"/>
    </row>
    <row r="124" spans="1:12" x14ac:dyDescent="0.3">
      <c r="A124" s="111" t="s">
        <v>111</v>
      </c>
      <c r="B124" s="112">
        <v>14441000</v>
      </c>
      <c r="C124" s="44">
        <v>4121000</v>
      </c>
      <c r="D124" s="32">
        <v>327026.71999999997</v>
      </c>
      <c r="E124" s="32">
        <v>792890.72</v>
      </c>
      <c r="F124" s="32">
        <f t="shared" ref="F124:F133" si="18">C124-E124</f>
        <v>3328109.2800000003</v>
      </c>
      <c r="G124" s="32">
        <v>327026.71999999997</v>
      </c>
      <c r="H124" s="113">
        <v>792890.72</v>
      </c>
      <c r="I124" s="32">
        <f t="shared" si="10"/>
        <v>3328109.2800000003</v>
      </c>
      <c r="J124" s="55">
        <v>792890.72</v>
      </c>
      <c r="K124" s="32">
        <f t="shared" si="14"/>
        <v>0</v>
      </c>
    </row>
    <row r="125" spans="1:12" x14ac:dyDescent="0.3">
      <c r="A125" s="114" t="s">
        <v>112</v>
      </c>
      <c r="B125" s="59">
        <f>B114+B124</f>
        <v>78300000</v>
      </c>
      <c r="C125" s="115">
        <f>C114+C124</f>
        <v>81235394.310000002</v>
      </c>
      <c r="D125" s="116">
        <f>D114+D124</f>
        <v>13334775.690000001</v>
      </c>
      <c r="E125" s="116">
        <f>E114+E124</f>
        <v>41143060.740000002</v>
      </c>
      <c r="F125" s="115">
        <f t="shared" ref="F125:J125" si="19">F114+F124</f>
        <v>40092333.57</v>
      </c>
      <c r="G125" s="115">
        <f t="shared" si="19"/>
        <v>11672122.790000001</v>
      </c>
      <c r="H125" s="115">
        <f t="shared" si="19"/>
        <v>28842955.610000003</v>
      </c>
      <c r="I125" s="115">
        <f t="shared" si="19"/>
        <v>52392438.699999996</v>
      </c>
      <c r="J125" s="116">
        <f t="shared" si="19"/>
        <v>27839099.599999998</v>
      </c>
      <c r="K125" s="116">
        <f>K114+K124</f>
        <v>12300105.129999997</v>
      </c>
      <c r="L125" s="34"/>
    </row>
    <row r="126" spans="1:12" x14ac:dyDescent="0.3">
      <c r="A126" s="117" t="s">
        <v>113</v>
      </c>
      <c r="B126" s="53">
        <f>B127+B130</f>
        <v>0</v>
      </c>
      <c r="C126" s="31">
        <f>C127+C130</f>
        <v>0</v>
      </c>
      <c r="D126" s="31">
        <f>D127+D130</f>
        <v>0</v>
      </c>
      <c r="E126" s="31">
        <f>E127+E130</f>
        <v>0</v>
      </c>
      <c r="F126" s="31">
        <f t="shared" si="18"/>
        <v>0</v>
      </c>
      <c r="G126" s="31">
        <f>G127+G130</f>
        <v>0</v>
      </c>
      <c r="H126" s="31">
        <f>H127+H130</f>
        <v>0</v>
      </c>
      <c r="I126" s="31">
        <f t="shared" si="10"/>
        <v>0</v>
      </c>
      <c r="J126" s="55">
        <f>J127+J130</f>
        <v>0</v>
      </c>
      <c r="K126" s="32">
        <f>K127+K130</f>
        <v>0</v>
      </c>
      <c r="L126" s="34"/>
    </row>
    <row r="127" spans="1:12" x14ac:dyDescent="0.3">
      <c r="A127" s="117" t="s">
        <v>114</v>
      </c>
      <c r="B127" s="53">
        <f>B128+B129</f>
        <v>0</v>
      </c>
      <c r="C127" s="31">
        <f t="shared" ref="C127:K127" si="20">C128+C129</f>
        <v>0</v>
      </c>
      <c r="D127" s="31">
        <f t="shared" si="20"/>
        <v>0</v>
      </c>
      <c r="E127" s="31">
        <f t="shared" si="20"/>
        <v>0</v>
      </c>
      <c r="F127" s="31">
        <f t="shared" si="20"/>
        <v>0</v>
      </c>
      <c r="G127" s="31">
        <f t="shared" si="20"/>
        <v>0</v>
      </c>
      <c r="H127" s="31">
        <f t="shared" si="20"/>
        <v>0</v>
      </c>
      <c r="I127" s="31">
        <f t="shared" si="20"/>
        <v>0</v>
      </c>
      <c r="J127" s="32">
        <f t="shared" si="20"/>
        <v>0</v>
      </c>
      <c r="K127" s="32">
        <f t="shared" si="20"/>
        <v>0</v>
      </c>
      <c r="L127" s="34"/>
    </row>
    <row r="128" spans="1:12" x14ac:dyDescent="0.3">
      <c r="A128" s="118" t="s">
        <v>115</v>
      </c>
      <c r="B128" s="46">
        <v>0</v>
      </c>
      <c r="C128" s="46">
        <v>0</v>
      </c>
      <c r="D128" s="33">
        <f>E128</f>
        <v>0</v>
      </c>
      <c r="E128" s="33">
        <v>0</v>
      </c>
      <c r="F128" s="33">
        <f t="shared" si="18"/>
        <v>0</v>
      </c>
      <c r="G128" s="33">
        <f>H128</f>
        <v>0</v>
      </c>
      <c r="H128" s="33">
        <v>0</v>
      </c>
      <c r="I128" s="33">
        <f t="shared" si="10"/>
        <v>0</v>
      </c>
      <c r="J128" s="54">
        <v>0</v>
      </c>
      <c r="K128" s="38">
        <f>E128-H128</f>
        <v>0</v>
      </c>
    </row>
    <row r="129" spans="1:12" x14ac:dyDescent="0.3">
      <c r="A129" s="118" t="s">
        <v>116</v>
      </c>
      <c r="B129" s="46">
        <v>0</v>
      </c>
      <c r="C129" s="46">
        <v>0</v>
      </c>
      <c r="D129" s="33">
        <f>E129</f>
        <v>0</v>
      </c>
      <c r="E129" s="33">
        <v>0</v>
      </c>
      <c r="F129" s="33">
        <f t="shared" si="18"/>
        <v>0</v>
      </c>
      <c r="G129" s="33">
        <f>H129</f>
        <v>0</v>
      </c>
      <c r="H129" s="33">
        <v>0</v>
      </c>
      <c r="I129" s="33">
        <f t="shared" si="10"/>
        <v>0</v>
      </c>
      <c r="J129" s="38">
        <v>0</v>
      </c>
      <c r="K129" s="38">
        <f>E129-H129</f>
        <v>0</v>
      </c>
    </row>
    <row r="130" spans="1:12" s="119" customFormat="1" x14ac:dyDescent="0.3">
      <c r="A130" s="117" t="s">
        <v>117</v>
      </c>
      <c r="B130" s="53">
        <f>B131+B132</f>
        <v>0</v>
      </c>
      <c r="C130" s="31">
        <f t="shared" ref="C130:K130" si="21">C131+C132</f>
        <v>0</v>
      </c>
      <c r="D130" s="31">
        <f t="shared" si="21"/>
        <v>0</v>
      </c>
      <c r="E130" s="31">
        <f t="shared" si="21"/>
        <v>0</v>
      </c>
      <c r="F130" s="31">
        <f t="shared" si="21"/>
        <v>0</v>
      </c>
      <c r="G130" s="31">
        <f t="shared" si="21"/>
        <v>0</v>
      </c>
      <c r="H130" s="31">
        <f t="shared" si="21"/>
        <v>0</v>
      </c>
      <c r="I130" s="31">
        <f t="shared" si="21"/>
        <v>0</v>
      </c>
      <c r="J130" s="32">
        <f t="shared" si="21"/>
        <v>0</v>
      </c>
      <c r="K130" s="32">
        <f t="shared" si="21"/>
        <v>0</v>
      </c>
    </row>
    <row r="131" spans="1:12" x14ac:dyDescent="0.3">
      <c r="A131" s="118" t="s">
        <v>115</v>
      </c>
      <c r="B131" s="46">
        <v>0</v>
      </c>
      <c r="C131" s="46">
        <v>0</v>
      </c>
      <c r="D131" s="33">
        <f t="shared" ref="D131:D132" si="22">E131</f>
        <v>0</v>
      </c>
      <c r="E131" s="33">
        <v>0</v>
      </c>
      <c r="F131" s="33">
        <f t="shared" si="18"/>
        <v>0</v>
      </c>
      <c r="G131" s="33">
        <f t="shared" ref="G131:G132" si="23">H131</f>
        <v>0</v>
      </c>
      <c r="H131" s="33">
        <v>0</v>
      </c>
      <c r="I131" s="33">
        <f t="shared" si="10"/>
        <v>0</v>
      </c>
      <c r="J131" s="54">
        <v>0</v>
      </c>
      <c r="K131" s="38">
        <f t="shared" ref="K131:K132" si="24">E131-H131</f>
        <v>0</v>
      </c>
    </row>
    <row r="132" spans="1:12" x14ac:dyDescent="0.3">
      <c r="A132" s="118" t="s">
        <v>116</v>
      </c>
      <c r="B132" s="120">
        <v>0</v>
      </c>
      <c r="C132" s="46">
        <v>0</v>
      </c>
      <c r="D132" s="33">
        <f t="shared" si="22"/>
        <v>0</v>
      </c>
      <c r="E132" s="121">
        <v>0</v>
      </c>
      <c r="F132" s="33">
        <f t="shared" si="18"/>
        <v>0</v>
      </c>
      <c r="G132" s="33">
        <f t="shared" si="23"/>
        <v>0</v>
      </c>
      <c r="H132" s="121">
        <v>0</v>
      </c>
      <c r="I132" s="33">
        <f t="shared" si="10"/>
        <v>0</v>
      </c>
      <c r="J132" s="122">
        <v>0</v>
      </c>
      <c r="K132" s="38">
        <f t="shared" si="24"/>
        <v>0</v>
      </c>
      <c r="L132" s="34"/>
    </row>
    <row r="133" spans="1:12" x14ac:dyDescent="0.3">
      <c r="A133" s="123" t="s">
        <v>118</v>
      </c>
      <c r="B133" s="116">
        <f>B125+B126</f>
        <v>78300000</v>
      </c>
      <c r="C133" s="116">
        <f>C125+C126</f>
        <v>81235394.310000002</v>
      </c>
      <c r="D133" s="116">
        <f>D125+D126</f>
        <v>13334775.690000001</v>
      </c>
      <c r="E133" s="116">
        <f>E125+E126</f>
        <v>41143060.740000002</v>
      </c>
      <c r="F133" s="115">
        <f t="shared" si="18"/>
        <v>40092333.57</v>
      </c>
      <c r="G133" s="116">
        <f>G125+G126</f>
        <v>11672122.790000001</v>
      </c>
      <c r="H133" s="116">
        <f>H125+H126</f>
        <v>28842955.610000003</v>
      </c>
      <c r="I133" s="115">
        <f t="shared" si="10"/>
        <v>52392438.700000003</v>
      </c>
      <c r="J133" s="124">
        <f>J125+J126</f>
        <v>27839099.599999998</v>
      </c>
      <c r="K133" s="116">
        <f>K125+K126</f>
        <v>12300105.129999997</v>
      </c>
      <c r="L133" s="34"/>
    </row>
    <row r="134" spans="1:12" x14ac:dyDescent="0.3">
      <c r="A134" s="123" t="s">
        <v>119</v>
      </c>
      <c r="B134" s="125" t="s">
        <v>64</v>
      </c>
      <c r="C134" s="125" t="s">
        <v>64</v>
      </c>
      <c r="D134" s="125" t="s">
        <v>64</v>
      </c>
      <c r="E134" s="125" t="s">
        <v>64</v>
      </c>
      <c r="F134" s="126"/>
      <c r="G134" s="125" t="s">
        <v>64</v>
      </c>
      <c r="H134" s="116">
        <f>F64-H133</f>
        <v>8472598.9600000046</v>
      </c>
      <c r="I134" s="126"/>
      <c r="J134" s="127" t="s">
        <v>64</v>
      </c>
      <c r="K134" s="125" t="s">
        <v>64</v>
      </c>
    </row>
    <row r="135" spans="1:12" x14ac:dyDescent="0.3">
      <c r="A135" s="123" t="s">
        <v>120</v>
      </c>
      <c r="B135" s="116">
        <f>B133</f>
        <v>78300000</v>
      </c>
      <c r="C135" s="116">
        <f>C133</f>
        <v>81235394.310000002</v>
      </c>
      <c r="D135" s="116">
        <f>D133</f>
        <v>13334775.690000001</v>
      </c>
      <c r="E135" s="116">
        <f t="shared" ref="E135" si="25">E133</f>
        <v>41143060.740000002</v>
      </c>
      <c r="F135" s="126"/>
      <c r="G135" s="116">
        <f t="shared" ref="G135" si="26">G133</f>
        <v>11672122.790000001</v>
      </c>
      <c r="H135" s="116">
        <f>H133+H134</f>
        <v>37315554.570000008</v>
      </c>
      <c r="I135" s="126"/>
      <c r="J135" s="124">
        <f t="shared" ref="J135:K135" si="27">J133</f>
        <v>27839099.599999998</v>
      </c>
      <c r="K135" s="116">
        <f t="shared" si="27"/>
        <v>12300105.129999997</v>
      </c>
    </row>
    <row r="136" spans="1:12" s="128" customFormat="1" x14ac:dyDescent="0.3">
      <c r="A136" s="56" t="s">
        <v>121</v>
      </c>
      <c r="B136" s="59">
        <v>0</v>
      </c>
      <c r="C136" s="59">
        <v>0</v>
      </c>
      <c r="D136" s="115">
        <v>0</v>
      </c>
      <c r="E136" s="59">
        <v>0</v>
      </c>
      <c r="F136" s="59">
        <f t="shared" ref="F136" si="28">C136-E136</f>
        <v>0</v>
      </c>
      <c r="G136" s="115">
        <v>0</v>
      </c>
      <c r="H136" s="59">
        <v>0</v>
      </c>
      <c r="I136" s="59">
        <f t="shared" ref="I136" si="29">C136-H136</f>
        <v>0</v>
      </c>
      <c r="J136" s="59">
        <v>0</v>
      </c>
      <c r="K136" s="59">
        <v>0</v>
      </c>
    </row>
    <row r="137" spans="1:12" x14ac:dyDescent="0.3">
      <c r="A137" s="129" t="s">
        <v>122</v>
      </c>
      <c r="B137" s="130"/>
      <c r="C137" s="130"/>
      <c r="D137" s="130"/>
      <c r="E137" s="130"/>
      <c r="F137" s="130"/>
      <c r="G137" s="130"/>
      <c r="H137" s="130"/>
      <c r="I137" s="130"/>
      <c r="J137" s="130"/>
      <c r="K137" s="41"/>
    </row>
    <row r="138" spans="1:12" s="34" customFormat="1" x14ac:dyDescent="0.3">
      <c r="B138" s="41"/>
      <c r="C138" s="41"/>
      <c r="D138" s="41"/>
      <c r="E138" s="41"/>
      <c r="F138" s="41"/>
      <c r="G138" s="41"/>
      <c r="H138" s="41"/>
      <c r="I138" s="41"/>
      <c r="J138" s="41"/>
      <c r="K138" s="41"/>
    </row>
    <row r="139" spans="1:12" s="34" customFormat="1" x14ac:dyDescent="0.3">
      <c r="B139" s="41"/>
      <c r="C139" s="41"/>
      <c r="D139" s="41"/>
      <c r="E139" s="41"/>
      <c r="F139" s="41"/>
      <c r="G139" s="41"/>
      <c r="H139" s="41"/>
      <c r="I139" s="41"/>
      <c r="J139" s="41"/>
      <c r="K139" s="41"/>
    </row>
    <row r="140" spans="1:12" x14ac:dyDescent="0.3">
      <c r="B140" s="22"/>
      <c r="C140" s="41"/>
      <c r="D140" s="41"/>
      <c r="E140" s="41"/>
      <c r="F140" s="41"/>
      <c r="G140" s="41"/>
      <c r="H140" s="41"/>
      <c r="I140" s="41"/>
      <c r="J140" s="41"/>
      <c r="K140" s="22"/>
    </row>
    <row r="141" spans="1:12" x14ac:dyDescent="0.3">
      <c r="B141" s="22"/>
      <c r="C141" s="41"/>
      <c r="D141" s="22"/>
      <c r="E141" s="22"/>
      <c r="F141" s="22"/>
      <c r="G141" s="22"/>
      <c r="H141" s="22"/>
      <c r="I141" s="22"/>
      <c r="J141" s="22"/>
    </row>
    <row r="143" spans="1:12" x14ac:dyDescent="0.3">
      <c r="A143" s="131" t="s">
        <v>70</v>
      </c>
      <c r="B143" s="131"/>
      <c r="C143" s="131"/>
      <c r="D143" s="87"/>
      <c r="E143" s="86"/>
      <c r="F143" s="86"/>
      <c r="G143" s="88" t="s">
        <v>71</v>
      </c>
      <c r="H143" s="88"/>
      <c r="I143" s="88"/>
      <c r="J143" s="88"/>
      <c r="K143" s="88"/>
    </row>
    <row r="144" spans="1:12" x14ac:dyDescent="0.3">
      <c r="A144" s="131" t="s">
        <v>72</v>
      </c>
      <c r="B144" s="131"/>
      <c r="C144" s="131"/>
      <c r="D144" s="87"/>
      <c r="E144" s="86"/>
      <c r="F144" s="86"/>
      <c r="G144" s="88" t="s">
        <v>73</v>
      </c>
      <c r="H144" s="88"/>
      <c r="I144" s="88"/>
      <c r="J144" s="88"/>
      <c r="K144" s="88"/>
    </row>
    <row r="145" spans="1:11" x14ac:dyDescent="0.3">
      <c r="A145" s="131" t="s">
        <v>74</v>
      </c>
      <c r="B145" s="131"/>
      <c r="C145" s="131"/>
      <c r="D145" s="87"/>
      <c r="E145" s="86"/>
      <c r="F145" s="86"/>
      <c r="G145" s="88" t="s">
        <v>74</v>
      </c>
      <c r="H145" s="88"/>
      <c r="I145" s="88"/>
      <c r="J145" s="88"/>
      <c r="K145" s="88"/>
    </row>
    <row r="146" spans="1:11" x14ac:dyDescent="0.3">
      <c r="A146" s="131" t="s">
        <v>75</v>
      </c>
      <c r="B146" s="131"/>
      <c r="C146" s="131"/>
      <c r="D146" s="87"/>
      <c r="E146" s="86"/>
      <c r="F146" s="86"/>
      <c r="G146" s="132"/>
      <c r="H146" s="132"/>
      <c r="I146" s="132"/>
    </row>
    <row r="147" spans="1:11" x14ac:dyDescent="0.3">
      <c r="A147" s="85"/>
      <c r="B147" s="85"/>
      <c r="C147" s="86"/>
      <c r="D147" s="87"/>
      <c r="E147" s="86"/>
      <c r="F147" s="86"/>
      <c r="G147" s="132"/>
      <c r="H147" s="132"/>
      <c r="I147" s="132"/>
    </row>
    <row r="148" spans="1:11" x14ac:dyDescent="0.3">
      <c r="A148" s="85"/>
      <c r="B148" s="85"/>
      <c r="C148" s="86"/>
      <c r="D148" s="87"/>
      <c r="E148" s="86"/>
      <c r="F148" s="86"/>
      <c r="G148" s="132"/>
      <c r="H148" s="132"/>
      <c r="I148" s="132"/>
    </row>
    <row r="149" spans="1:11" x14ac:dyDescent="0.3">
      <c r="A149" s="85"/>
      <c r="B149" s="85"/>
      <c r="C149" s="86"/>
      <c r="D149" s="87"/>
      <c r="E149" s="86"/>
      <c r="F149" s="86"/>
      <c r="G149" s="132"/>
      <c r="H149" s="132"/>
      <c r="I149" s="132"/>
    </row>
    <row r="150" spans="1:11" x14ac:dyDescent="0.3">
      <c r="A150" s="85"/>
      <c r="B150" s="85"/>
      <c r="C150" s="86"/>
      <c r="D150" s="87"/>
      <c r="E150" s="86"/>
      <c r="F150" s="86"/>
      <c r="G150" s="132"/>
      <c r="H150" s="132"/>
      <c r="I150" s="132"/>
      <c r="K150" s="34"/>
    </row>
    <row r="151" spans="1:11" x14ac:dyDescent="0.3">
      <c r="A151" s="131" t="s">
        <v>76</v>
      </c>
      <c r="B151" s="131"/>
      <c r="C151" s="131"/>
      <c r="D151" s="87"/>
      <c r="E151" s="86"/>
      <c r="F151" s="86"/>
      <c r="G151" s="88" t="s">
        <v>77</v>
      </c>
      <c r="H151" s="88"/>
      <c r="I151" s="88"/>
      <c r="J151" s="88"/>
      <c r="K151" s="88"/>
    </row>
    <row r="152" spans="1:11" x14ac:dyDescent="0.3">
      <c r="A152" s="131" t="s">
        <v>78</v>
      </c>
      <c r="B152" s="131"/>
      <c r="C152" s="131"/>
      <c r="D152" s="87"/>
      <c r="E152" s="86"/>
      <c r="F152" s="86"/>
      <c r="G152" s="88" t="s">
        <v>79</v>
      </c>
      <c r="H152" s="88"/>
      <c r="I152" s="88"/>
      <c r="J152" s="88"/>
      <c r="K152" s="88"/>
    </row>
  </sheetData>
  <mergeCells count="41">
    <mergeCell ref="A151:C151"/>
    <mergeCell ref="G151:K151"/>
    <mergeCell ref="A152:C152"/>
    <mergeCell ref="G152:K152"/>
    <mergeCell ref="A146:C146"/>
    <mergeCell ref="G146:I146"/>
    <mergeCell ref="G147:I147"/>
    <mergeCell ref="G148:I148"/>
    <mergeCell ref="G149:I149"/>
    <mergeCell ref="G150:I150"/>
    <mergeCell ref="A143:C143"/>
    <mergeCell ref="G143:K143"/>
    <mergeCell ref="A144:C144"/>
    <mergeCell ref="G144:K144"/>
    <mergeCell ref="A145:C145"/>
    <mergeCell ref="G145:K145"/>
    <mergeCell ref="A102:K102"/>
    <mergeCell ref="A103:K103"/>
    <mergeCell ref="A104:K104"/>
    <mergeCell ref="A105:K105"/>
    <mergeCell ref="B108:K108"/>
    <mergeCell ref="D109:E109"/>
    <mergeCell ref="G109:H109"/>
    <mergeCell ref="F74:H74"/>
    <mergeCell ref="F79:H79"/>
    <mergeCell ref="F80:H80"/>
    <mergeCell ref="F81:H81"/>
    <mergeCell ref="A98:K98"/>
    <mergeCell ref="A99:K99"/>
    <mergeCell ref="A9:H9"/>
    <mergeCell ref="A15:A18"/>
    <mergeCell ref="B15:H15"/>
    <mergeCell ref="D16:G16"/>
    <mergeCell ref="F72:H72"/>
    <mergeCell ref="F73:H73"/>
    <mergeCell ref="A1:H1"/>
    <mergeCell ref="A2:H2"/>
    <mergeCell ref="A3:H3"/>
    <mergeCell ref="A6:H6"/>
    <mergeCell ref="A7:H7"/>
    <mergeCell ref="A8:H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A7AC-FE7F-4115-A5AD-BBBFB4729306}">
  <dimension ref="A1:R102"/>
  <sheetViews>
    <sheetView workbookViewId="0">
      <selection sqref="A1:XFD1048576"/>
    </sheetView>
  </sheetViews>
  <sheetFormatPr defaultRowHeight="14.4" x14ac:dyDescent="0.3"/>
  <cols>
    <col min="1" max="1" width="36.6640625" customWidth="1"/>
    <col min="2" max="2" width="13.6640625" customWidth="1"/>
    <col min="3" max="3" width="14.33203125" customWidth="1"/>
    <col min="4" max="4" width="14.33203125" bestFit="1" customWidth="1"/>
    <col min="5" max="5" width="13.6640625" customWidth="1"/>
    <col min="6" max="6" width="8.6640625" customWidth="1"/>
    <col min="7" max="7" width="14.109375" customWidth="1"/>
    <col min="8" max="9" width="13.6640625" customWidth="1"/>
    <col min="10" max="10" width="13.109375" bestFit="1" customWidth="1"/>
    <col min="11" max="11" width="13.6640625" customWidth="1"/>
    <col min="12" max="12" width="17.6640625" customWidth="1"/>
    <col min="14" max="14" width="13" bestFit="1" customWidth="1"/>
    <col min="15" max="15" width="13.109375" customWidth="1"/>
    <col min="16" max="16" width="12.88671875" bestFit="1" customWidth="1"/>
    <col min="17" max="17" width="11.33203125" bestFit="1" customWidth="1"/>
    <col min="18" max="18" width="12.88671875" bestFit="1" customWidth="1"/>
  </cols>
  <sheetData>
    <row r="1" spans="1:13" ht="15.75" customHeight="1" x14ac:dyDescent="0.3"/>
    <row r="2" spans="1:13" ht="15.75" customHeight="1" x14ac:dyDescent="0.3"/>
    <row r="3" spans="1:13" ht="15.75" customHeight="1" x14ac:dyDescent="0.35">
      <c r="A3" s="133" t="s">
        <v>0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3" ht="15.75" customHeight="1" x14ac:dyDescent="0.35">
      <c r="A4" s="133" t="s">
        <v>1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</row>
    <row r="5" spans="1:13" ht="15.75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93"/>
      <c r="L5" s="93"/>
      <c r="M5" s="93"/>
    </row>
    <row r="6" spans="1:13" ht="15.7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93"/>
      <c r="L6" s="93"/>
      <c r="M6" s="93"/>
    </row>
    <row r="7" spans="1:13" ht="15.75" customHeight="1" x14ac:dyDescent="0.3">
      <c r="A7" s="1" t="s">
        <v>123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5.75" customHeight="1" x14ac:dyDescent="0.3">
      <c r="A8" s="7" t="s">
        <v>124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s="3" customFormat="1" ht="15.6" x14ac:dyDescent="0.3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s="3" customFormat="1" ht="15.6" x14ac:dyDescent="0.3">
      <c r="A10" s="9"/>
      <c r="B10" s="9"/>
      <c r="C10" s="9"/>
      <c r="D10" s="9"/>
      <c r="E10" s="9"/>
      <c r="F10" s="9"/>
      <c r="G10" s="9"/>
      <c r="H10" s="9"/>
      <c r="I10" s="134"/>
    </row>
    <row r="11" spans="1:13" s="3" customFormat="1" ht="15.6" x14ac:dyDescent="0.3">
      <c r="A11" s="10" t="s">
        <v>125</v>
      </c>
      <c r="B11" s="94"/>
      <c r="C11" s="94"/>
      <c r="D11" s="94"/>
      <c r="E11" s="94"/>
      <c r="F11" s="94"/>
      <c r="G11" s="94"/>
      <c r="K11" s="11"/>
    </row>
    <row r="12" spans="1:13" s="3" customFormat="1" ht="15.6" x14ac:dyDescent="0.3">
      <c r="A12" s="135"/>
      <c r="B12" s="136" t="s">
        <v>126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8"/>
    </row>
    <row r="13" spans="1:13" s="3" customFormat="1" ht="15.6" x14ac:dyDescent="0.3">
      <c r="A13" s="30"/>
      <c r="B13" s="139"/>
      <c r="C13" s="140"/>
      <c r="D13" s="141"/>
      <c r="E13" s="142"/>
      <c r="F13" s="142"/>
      <c r="G13" s="142"/>
      <c r="H13" s="141"/>
      <c r="I13" s="142"/>
      <c r="J13" s="142"/>
      <c r="K13" s="143"/>
      <c r="L13" s="144" t="s">
        <v>86</v>
      </c>
    </row>
    <row r="14" spans="1:13" s="22" customFormat="1" ht="13.2" x14ac:dyDescent="0.25">
      <c r="A14" s="145" t="s">
        <v>127</v>
      </c>
      <c r="B14" s="146" t="s">
        <v>82</v>
      </c>
      <c r="C14" s="147" t="s">
        <v>82</v>
      </c>
      <c r="D14" s="148" t="s">
        <v>83</v>
      </c>
      <c r="E14" s="149"/>
      <c r="F14" s="149"/>
      <c r="G14" s="149"/>
      <c r="H14" s="148" t="s">
        <v>84</v>
      </c>
      <c r="I14" s="149"/>
      <c r="J14" s="149"/>
      <c r="K14" s="150"/>
      <c r="L14" s="145" t="s">
        <v>90</v>
      </c>
    </row>
    <row r="15" spans="1:13" s="22" customFormat="1" ht="13.2" x14ac:dyDescent="0.25">
      <c r="A15" s="145"/>
      <c r="B15" s="146" t="s">
        <v>11</v>
      </c>
      <c r="C15" s="145" t="s">
        <v>12</v>
      </c>
      <c r="D15" s="151" t="s">
        <v>13</v>
      </c>
      <c r="E15" s="145" t="s">
        <v>15</v>
      </c>
      <c r="F15" s="152" t="s">
        <v>14</v>
      </c>
      <c r="G15" s="152" t="s">
        <v>128</v>
      </c>
      <c r="H15" s="151" t="s">
        <v>13</v>
      </c>
      <c r="I15" s="145" t="s">
        <v>15</v>
      </c>
      <c r="J15" s="152" t="s">
        <v>14</v>
      </c>
      <c r="K15" s="152" t="s">
        <v>16</v>
      </c>
      <c r="L15" s="145" t="s">
        <v>92</v>
      </c>
    </row>
    <row r="16" spans="1:13" s="22" customFormat="1" ht="13.2" x14ac:dyDescent="0.25">
      <c r="A16" s="153"/>
      <c r="B16" s="154"/>
      <c r="C16" s="153" t="s">
        <v>17</v>
      </c>
      <c r="D16" s="155"/>
      <c r="E16" s="153" t="s">
        <v>18</v>
      </c>
      <c r="F16" s="156" t="s">
        <v>129</v>
      </c>
      <c r="G16" s="156" t="s">
        <v>130</v>
      </c>
      <c r="H16" s="155"/>
      <c r="I16" s="153" t="s">
        <v>18</v>
      </c>
      <c r="J16" s="156" t="s">
        <v>131</v>
      </c>
      <c r="K16" s="156" t="s">
        <v>132</v>
      </c>
      <c r="L16" s="153" t="s">
        <v>95</v>
      </c>
    </row>
    <row r="17" spans="1:12" s="159" customFormat="1" ht="13.2" x14ac:dyDescent="0.25">
      <c r="A17" s="157" t="s">
        <v>133</v>
      </c>
      <c r="B17" s="32">
        <f>B18+B20+B24+B27+B33+B37+B46+B48+B57+B60+B63+B65+B69+B73+B75+B77+B79+B81+B84</f>
        <v>63859000</v>
      </c>
      <c r="C17" s="32">
        <f>C18+C20+C24+C27+C33+C37+C46+C48+C57+C60+C63+C65+C69+C73+C75+C77+C79+C81+C84</f>
        <v>77114394.310000002</v>
      </c>
      <c r="D17" s="32">
        <f>D18+D20+D24+D27+D33+D37+D46+D48+D57+D60+D63+D65+D69+D73+D75+D77+D79+D81+D84</f>
        <v>13007748.970000001</v>
      </c>
      <c r="E17" s="32">
        <f>E18+E20+E24+E27+E33+E37+E46+E48+E57+E60+E63+E65+E69+E73+E75+E77+E79+E81+E84</f>
        <v>40350170.019999996</v>
      </c>
      <c r="F17" s="158">
        <f>E17/$E$86*100</f>
        <v>98.072844592164387</v>
      </c>
      <c r="G17" s="158">
        <f>C17-E17</f>
        <v>36764224.290000007</v>
      </c>
      <c r="H17" s="32">
        <f>H18+H20+H24+H27+H33+H37+H46+H48+H57+H60+H63+H65+H69+H73+H75+H77+H79+H81+H84</f>
        <v>11345096.07</v>
      </c>
      <c r="I17" s="32">
        <f>I18+I20+I24+I27+I33+I37+I46+I48+I57+I60+I63+I65+I69+I73+I75+I77+I79+I81+I84</f>
        <v>28050064.890000001</v>
      </c>
      <c r="J17" s="158">
        <f>I17/$I$86*100</f>
        <v>97.251007383844197</v>
      </c>
      <c r="K17" s="158">
        <f>C17-I17</f>
        <v>49064329.420000002</v>
      </c>
      <c r="L17" s="158">
        <f>L18+L20+L24+L27+L33+L37+L46+L48+L57+L60+L63+L65+L69+L73+L75+L77+L79+L81+L84</f>
        <v>12300105.129999995</v>
      </c>
    </row>
    <row r="18" spans="1:12" s="159" customFormat="1" ht="13.2" x14ac:dyDescent="0.25">
      <c r="A18" s="157" t="s">
        <v>134</v>
      </c>
      <c r="B18" s="32">
        <f>B19</f>
        <v>0</v>
      </c>
      <c r="C18" s="32">
        <f>C19</f>
        <v>0</v>
      </c>
      <c r="D18" s="32">
        <f>D19</f>
        <v>0</v>
      </c>
      <c r="E18" s="55">
        <f t="shared" ref="E18:I18" si="0">E19</f>
        <v>0</v>
      </c>
      <c r="F18" s="32">
        <f>E18/$E$86*100</f>
        <v>0</v>
      </c>
      <c r="G18" s="32">
        <f>C18-E18</f>
        <v>0</v>
      </c>
      <c r="H18" s="32">
        <f>H19</f>
        <v>0</v>
      </c>
      <c r="I18" s="55">
        <f t="shared" si="0"/>
        <v>0</v>
      </c>
      <c r="J18" s="32">
        <f>I18/$I$86*100</f>
        <v>0</v>
      </c>
      <c r="K18" s="32">
        <f>C18-I18</f>
        <v>0</v>
      </c>
      <c r="L18" s="32">
        <f t="shared" ref="L18" si="1">L19</f>
        <v>0</v>
      </c>
    </row>
    <row r="19" spans="1:12" s="159" customFormat="1" ht="13.2" x14ac:dyDescent="0.25">
      <c r="A19" s="157" t="s">
        <v>135</v>
      </c>
      <c r="B19" s="38">
        <v>0</v>
      </c>
      <c r="C19" s="38">
        <v>0</v>
      </c>
      <c r="D19" s="38">
        <f>E19</f>
        <v>0</v>
      </c>
      <c r="E19" s="54">
        <v>0</v>
      </c>
      <c r="F19" s="38">
        <f>E19/$E$86*100</f>
        <v>0</v>
      </c>
      <c r="G19" s="38">
        <f t="shared" ref="G19:G86" si="2">C19-E19</f>
        <v>0</v>
      </c>
      <c r="H19" s="38">
        <f>I19</f>
        <v>0</v>
      </c>
      <c r="I19" s="54">
        <v>0</v>
      </c>
      <c r="J19" s="38">
        <f>I19/$I$86*100</f>
        <v>0</v>
      </c>
      <c r="K19" s="38">
        <f>C19-I19</f>
        <v>0</v>
      </c>
      <c r="L19" s="38">
        <v>0</v>
      </c>
    </row>
    <row r="20" spans="1:12" s="159" customFormat="1" ht="13.2" x14ac:dyDescent="0.25">
      <c r="A20" s="157" t="s">
        <v>136</v>
      </c>
      <c r="B20" s="32">
        <f>B21+B22+B23</f>
        <v>0</v>
      </c>
      <c r="C20" s="32">
        <f>C21+C22+C23</f>
        <v>0</v>
      </c>
      <c r="D20" s="32">
        <f t="shared" ref="D20:L20" si="3">D21+D22+D23</f>
        <v>0</v>
      </c>
      <c r="E20" s="32">
        <f t="shared" si="3"/>
        <v>0</v>
      </c>
      <c r="F20" s="32">
        <f t="shared" si="3"/>
        <v>0</v>
      </c>
      <c r="G20" s="32">
        <f t="shared" si="3"/>
        <v>0</v>
      </c>
      <c r="H20" s="32">
        <f t="shared" si="3"/>
        <v>0</v>
      </c>
      <c r="I20" s="32">
        <f t="shared" si="3"/>
        <v>0</v>
      </c>
      <c r="J20" s="32">
        <f t="shared" si="3"/>
        <v>0</v>
      </c>
      <c r="K20" s="32">
        <f t="shared" si="3"/>
        <v>0</v>
      </c>
      <c r="L20" s="32">
        <f t="shared" si="3"/>
        <v>0</v>
      </c>
    </row>
    <row r="21" spans="1:12" s="159" customFormat="1" ht="13.2" x14ac:dyDescent="0.25">
      <c r="A21" s="157" t="s">
        <v>137</v>
      </c>
      <c r="B21" s="38">
        <v>0</v>
      </c>
      <c r="C21" s="38">
        <v>0</v>
      </c>
      <c r="D21" s="38">
        <f t="shared" ref="D21:D83" si="4">E21</f>
        <v>0</v>
      </c>
      <c r="E21" s="54">
        <v>0</v>
      </c>
      <c r="F21" s="38">
        <f>E21/$E$86*100</f>
        <v>0</v>
      </c>
      <c r="G21" s="38">
        <f t="shared" si="2"/>
        <v>0</v>
      </c>
      <c r="H21" s="38">
        <f t="shared" ref="H21:H83" si="5">I21</f>
        <v>0</v>
      </c>
      <c r="I21" s="54">
        <v>0</v>
      </c>
      <c r="J21" s="38">
        <f>I21/$I$86*100</f>
        <v>0</v>
      </c>
      <c r="K21" s="38">
        <f t="shared" ref="K21:K84" si="6">C21-I21</f>
        <v>0</v>
      </c>
      <c r="L21" s="38">
        <v>0</v>
      </c>
    </row>
    <row r="22" spans="1:12" s="159" customFormat="1" ht="13.2" x14ac:dyDescent="0.25">
      <c r="A22" s="157" t="s">
        <v>138</v>
      </c>
      <c r="B22" s="38">
        <v>0</v>
      </c>
      <c r="C22" s="38">
        <v>0</v>
      </c>
      <c r="D22" s="38">
        <f t="shared" si="4"/>
        <v>0</v>
      </c>
      <c r="E22" s="54">
        <v>0</v>
      </c>
      <c r="F22" s="38">
        <f>E22/$E$86*100</f>
        <v>0</v>
      </c>
      <c r="G22" s="38">
        <f t="shared" si="2"/>
        <v>0</v>
      </c>
      <c r="H22" s="38">
        <f t="shared" si="5"/>
        <v>0</v>
      </c>
      <c r="I22" s="54">
        <v>0</v>
      </c>
      <c r="J22" s="38">
        <f>I22/$I$86*100</f>
        <v>0</v>
      </c>
      <c r="K22" s="38">
        <f t="shared" si="6"/>
        <v>0</v>
      </c>
      <c r="L22" s="38">
        <v>0</v>
      </c>
    </row>
    <row r="23" spans="1:12" s="159" customFormat="1" ht="13.2" x14ac:dyDescent="0.25">
      <c r="A23" s="157" t="s">
        <v>139</v>
      </c>
      <c r="B23" s="38">
        <v>0</v>
      </c>
      <c r="C23" s="38">
        <v>0</v>
      </c>
      <c r="D23" s="38">
        <f t="shared" si="4"/>
        <v>0</v>
      </c>
      <c r="E23" s="54">
        <v>0</v>
      </c>
      <c r="F23" s="38">
        <f>E23/$E$86*100</f>
        <v>0</v>
      </c>
      <c r="G23" s="38">
        <f t="shared" si="2"/>
        <v>0</v>
      </c>
      <c r="H23" s="38">
        <f t="shared" si="5"/>
        <v>0</v>
      </c>
      <c r="I23" s="54">
        <v>0</v>
      </c>
      <c r="J23" s="38">
        <f>I23/$I$86*100</f>
        <v>0</v>
      </c>
      <c r="K23" s="38">
        <f t="shared" si="6"/>
        <v>0</v>
      </c>
      <c r="L23" s="38">
        <v>0</v>
      </c>
    </row>
    <row r="24" spans="1:12" s="159" customFormat="1" ht="13.2" x14ac:dyDescent="0.25">
      <c r="A24" s="157" t="s">
        <v>140</v>
      </c>
      <c r="B24" s="32">
        <f>B25+B26</f>
        <v>0</v>
      </c>
      <c r="C24" s="32">
        <f>C25+C26</f>
        <v>0</v>
      </c>
      <c r="D24" s="32">
        <f t="shared" ref="D24:L24" si="7">D25+D26</f>
        <v>0</v>
      </c>
      <c r="E24" s="32">
        <f t="shared" si="7"/>
        <v>0</v>
      </c>
      <c r="F24" s="32">
        <f t="shared" si="7"/>
        <v>0</v>
      </c>
      <c r="G24" s="32">
        <f t="shared" si="7"/>
        <v>0</v>
      </c>
      <c r="H24" s="32">
        <f t="shared" si="7"/>
        <v>0</v>
      </c>
      <c r="I24" s="32">
        <f t="shared" si="7"/>
        <v>0</v>
      </c>
      <c r="J24" s="32">
        <f t="shared" si="7"/>
        <v>0</v>
      </c>
      <c r="K24" s="32">
        <f t="shared" si="7"/>
        <v>0</v>
      </c>
      <c r="L24" s="32">
        <f t="shared" si="7"/>
        <v>0</v>
      </c>
    </row>
    <row r="25" spans="1:12" s="159" customFormat="1" ht="13.2" x14ac:dyDescent="0.25">
      <c r="A25" s="157" t="s">
        <v>141</v>
      </c>
      <c r="B25" s="38">
        <v>0</v>
      </c>
      <c r="C25" s="38">
        <v>0</v>
      </c>
      <c r="D25" s="38">
        <f t="shared" si="4"/>
        <v>0</v>
      </c>
      <c r="E25" s="54">
        <v>0</v>
      </c>
      <c r="F25" s="38">
        <f t="shared" ref="F25:F36" si="8">E25/$E$86*100</f>
        <v>0</v>
      </c>
      <c r="G25" s="38">
        <f t="shared" si="2"/>
        <v>0</v>
      </c>
      <c r="H25" s="38">
        <f t="shared" si="5"/>
        <v>0</v>
      </c>
      <c r="I25" s="54">
        <v>0</v>
      </c>
      <c r="J25" s="38">
        <f t="shared" ref="J25:J36" si="9">I25/$I$86*100</f>
        <v>0</v>
      </c>
      <c r="K25" s="38">
        <f t="shared" si="6"/>
        <v>0</v>
      </c>
      <c r="L25" s="38">
        <v>0</v>
      </c>
    </row>
    <row r="26" spans="1:12" s="159" customFormat="1" ht="13.2" x14ac:dyDescent="0.25">
      <c r="A26" s="157" t="s">
        <v>142</v>
      </c>
      <c r="B26" s="38">
        <v>0</v>
      </c>
      <c r="C26" s="38">
        <v>0</v>
      </c>
      <c r="D26" s="38">
        <f t="shared" si="4"/>
        <v>0</v>
      </c>
      <c r="E26" s="54">
        <v>0</v>
      </c>
      <c r="F26" s="38">
        <f t="shared" si="8"/>
        <v>0</v>
      </c>
      <c r="G26" s="38">
        <f t="shared" si="2"/>
        <v>0</v>
      </c>
      <c r="H26" s="38">
        <f t="shared" si="5"/>
        <v>0</v>
      </c>
      <c r="I26" s="54">
        <v>0</v>
      </c>
      <c r="J26" s="38">
        <f t="shared" si="9"/>
        <v>0</v>
      </c>
      <c r="K26" s="38">
        <f t="shared" si="6"/>
        <v>0</v>
      </c>
      <c r="L26" s="38">
        <v>0</v>
      </c>
    </row>
    <row r="27" spans="1:12" x14ac:dyDescent="0.3">
      <c r="A27" s="157" t="s">
        <v>143</v>
      </c>
      <c r="B27" s="32">
        <f>B28+B29+B30+B31+B32</f>
        <v>0</v>
      </c>
      <c r="C27" s="32">
        <f>C28+C29+C30+C31+C32</f>
        <v>0</v>
      </c>
      <c r="D27" s="32">
        <f>D28+D29+D30+D31+D32</f>
        <v>0</v>
      </c>
      <c r="E27" s="55">
        <f>E28+E29+E30+E31+E32</f>
        <v>0</v>
      </c>
      <c r="F27" s="32">
        <f t="shared" si="8"/>
        <v>0</v>
      </c>
      <c r="G27" s="32">
        <f t="shared" si="2"/>
        <v>0</v>
      </c>
      <c r="H27" s="32">
        <f>H28+H29+H30+H31+H32</f>
        <v>0</v>
      </c>
      <c r="I27" s="55">
        <f>I28+I29+I30+I31+I32</f>
        <v>0</v>
      </c>
      <c r="J27" s="32">
        <f t="shared" si="9"/>
        <v>0</v>
      </c>
      <c r="K27" s="32">
        <f t="shared" si="6"/>
        <v>0</v>
      </c>
      <c r="L27" s="32">
        <f>L28+L29+L30+L31+L32</f>
        <v>0</v>
      </c>
    </row>
    <row r="28" spans="1:12" x14ac:dyDescent="0.3">
      <c r="A28" s="157" t="s">
        <v>144</v>
      </c>
      <c r="B28" s="38">
        <v>0</v>
      </c>
      <c r="C28" s="38">
        <v>0</v>
      </c>
      <c r="D28" s="38">
        <f t="shared" si="4"/>
        <v>0</v>
      </c>
      <c r="E28" s="54">
        <v>0</v>
      </c>
      <c r="F28" s="38">
        <f t="shared" si="8"/>
        <v>0</v>
      </c>
      <c r="G28" s="38">
        <f>C28-E28</f>
        <v>0</v>
      </c>
      <c r="H28" s="38">
        <f t="shared" si="5"/>
        <v>0</v>
      </c>
      <c r="I28" s="54">
        <v>0</v>
      </c>
      <c r="J28" s="38">
        <f t="shared" si="9"/>
        <v>0</v>
      </c>
      <c r="K28" s="38">
        <f>C28-I28</f>
        <v>0</v>
      </c>
      <c r="L28" s="38">
        <v>0</v>
      </c>
    </row>
    <row r="29" spans="1:12" x14ac:dyDescent="0.3">
      <c r="A29" s="157" t="s">
        <v>145</v>
      </c>
      <c r="B29" s="38">
        <v>0</v>
      </c>
      <c r="C29" s="38">
        <v>0</v>
      </c>
      <c r="D29" s="38">
        <f t="shared" si="4"/>
        <v>0</v>
      </c>
      <c r="E29" s="54">
        <v>0</v>
      </c>
      <c r="F29" s="38">
        <f t="shared" si="8"/>
        <v>0</v>
      </c>
      <c r="G29" s="38">
        <f>C29-E29</f>
        <v>0</v>
      </c>
      <c r="H29" s="38">
        <f t="shared" si="5"/>
        <v>0</v>
      </c>
      <c r="I29" s="54">
        <v>0</v>
      </c>
      <c r="J29" s="38">
        <f t="shared" si="9"/>
        <v>0</v>
      </c>
      <c r="K29" s="38">
        <f>C29-I29</f>
        <v>0</v>
      </c>
      <c r="L29" s="38">
        <v>0</v>
      </c>
    </row>
    <row r="30" spans="1:12" x14ac:dyDescent="0.3">
      <c r="A30" s="157" t="s">
        <v>146</v>
      </c>
      <c r="B30" s="38">
        <v>0</v>
      </c>
      <c r="C30" s="38">
        <v>0</v>
      </c>
      <c r="D30" s="38">
        <f t="shared" si="4"/>
        <v>0</v>
      </c>
      <c r="E30" s="54">
        <v>0</v>
      </c>
      <c r="F30" s="38">
        <f t="shared" si="8"/>
        <v>0</v>
      </c>
      <c r="G30" s="38">
        <f>C30-E30</f>
        <v>0</v>
      </c>
      <c r="H30" s="38">
        <f t="shared" si="5"/>
        <v>0</v>
      </c>
      <c r="I30" s="54">
        <v>0</v>
      </c>
      <c r="J30" s="38">
        <f t="shared" si="9"/>
        <v>0</v>
      </c>
      <c r="K30" s="38">
        <f>C30-I30</f>
        <v>0</v>
      </c>
      <c r="L30" s="38">
        <v>0</v>
      </c>
    </row>
    <row r="31" spans="1:12" x14ac:dyDescent="0.3">
      <c r="A31" s="157" t="s">
        <v>147</v>
      </c>
      <c r="B31" s="38">
        <v>0</v>
      </c>
      <c r="C31" s="38">
        <v>0</v>
      </c>
      <c r="D31" s="38">
        <f t="shared" si="4"/>
        <v>0</v>
      </c>
      <c r="E31" s="54">
        <v>0</v>
      </c>
      <c r="F31" s="38">
        <f t="shared" si="8"/>
        <v>0</v>
      </c>
      <c r="G31" s="38">
        <f>C31-E31</f>
        <v>0</v>
      </c>
      <c r="H31" s="38">
        <f t="shared" si="5"/>
        <v>0</v>
      </c>
      <c r="I31" s="54">
        <v>0</v>
      </c>
      <c r="J31" s="38">
        <f t="shared" si="9"/>
        <v>0</v>
      </c>
      <c r="K31" s="38">
        <f>C31-I31</f>
        <v>0</v>
      </c>
      <c r="L31" s="38">
        <v>0</v>
      </c>
    </row>
    <row r="32" spans="1:12" x14ac:dyDescent="0.3">
      <c r="A32" s="157" t="s">
        <v>148</v>
      </c>
      <c r="B32" s="38">
        <v>0</v>
      </c>
      <c r="C32" s="38">
        <v>0</v>
      </c>
      <c r="D32" s="38">
        <f t="shared" si="4"/>
        <v>0</v>
      </c>
      <c r="E32" s="54">
        <v>0</v>
      </c>
      <c r="F32" s="38">
        <f t="shared" si="8"/>
        <v>0</v>
      </c>
      <c r="G32" s="38">
        <f t="shared" si="2"/>
        <v>0</v>
      </c>
      <c r="H32" s="38">
        <f t="shared" si="5"/>
        <v>0</v>
      </c>
      <c r="I32" s="54">
        <v>0</v>
      </c>
      <c r="J32" s="38">
        <f t="shared" si="9"/>
        <v>0</v>
      </c>
      <c r="K32" s="38">
        <f>C32-I32</f>
        <v>0</v>
      </c>
      <c r="L32" s="38">
        <v>0</v>
      </c>
    </row>
    <row r="33" spans="1:12" x14ac:dyDescent="0.3">
      <c r="A33" s="157" t="s">
        <v>149</v>
      </c>
      <c r="B33" s="32">
        <f>B34+B36+B35</f>
        <v>0</v>
      </c>
      <c r="C33" s="32">
        <f>C34+C36+C35</f>
        <v>0</v>
      </c>
      <c r="D33" s="32">
        <f>D34+D36+D35</f>
        <v>0</v>
      </c>
      <c r="E33" s="55">
        <f>E34+E36+E35</f>
        <v>0</v>
      </c>
      <c r="F33" s="32">
        <f t="shared" si="8"/>
        <v>0</v>
      </c>
      <c r="G33" s="32">
        <f t="shared" si="2"/>
        <v>0</v>
      </c>
      <c r="H33" s="32">
        <f>H34+H36+H35</f>
        <v>0</v>
      </c>
      <c r="I33" s="55">
        <f>I34+I36+I35</f>
        <v>0</v>
      </c>
      <c r="J33" s="32">
        <f t="shared" si="9"/>
        <v>0</v>
      </c>
      <c r="K33" s="32">
        <f t="shared" si="6"/>
        <v>0</v>
      </c>
      <c r="L33" s="32">
        <f>L34+L36+L35</f>
        <v>0</v>
      </c>
    </row>
    <row r="34" spans="1:12" s="162" customFormat="1" ht="13.2" x14ac:dyDescent="0.25">
      <c r="A34" s="160" t="s">
        <v>150</v>
      </c>
      <c r="B34" s="48">
        <v>0</v>
      </c>
      <c r="C34" s="48">
        <v>0</v>
      </c>
      <c r="D34" s="38">
        <f t="shared" si="4"/>
        <v>0</v>
      </c>
      <c r="E34" s="161">
        <v>0</v>
      </c>
      <c r="F34" s="48">
        <f t="shared" si="8"/>
        <v>0</v>
      </c>
      <c r="G34" s="48">
        <f t="shared" si="2"/>
        <v>0</v>
      </c>
      <c r="H34" s="38">
        <f t="shared" si="5"/>
        <v>0</v>
      </c>
      <c r="I34" s="161">
        <v>0</v>
      </c>
      <c r="J34" s="48">
        <f t="shared" si="9"/>
        <v>0</v>
      </c>
      <c r="K34" s="48">
        <f t="shared" si="6"/>
        <v>0</v>
      </c>
      <c r="L34" s="48">
        <v>0</v>
      </c>
    </row>
    <row r="35" spans="1:12" s="162" customFormat="1" ht="13.2" x14ac:dyDescent="0.25">
      <c r="A35" s="160" t="s">
        <v>151</v>
      </c>
      <c r="B35" s="48">
        <v>0</v>
      </c>
      <c r="C35" s="48">
        <v>0</v>
      </c>
      <c r="D35" s="38">
        <f t="shared" si="4"/>
        <v>0</v>
      </c>
      <c r="E35" s="161">
        <v>0</v>
      </c>
      <c r="F35" s="48">
        <f t="shared" si="8"/>
        <v>0</v>
      </c>
      <c r="G35" s="48">
        <f>C35-E35</f>
        <v>0</v>
      </c>
      <c r="H35" s="38">
        <f t="shared" si="5"/>
        <v>0</v>
      </c>
      <c r="I35" s="161">
        <v>0</v>
      </c>
      <c r="J35" s="48">
        <f t="shared" si="9"/>
        <v>0</v>
      </c>
      <c r="K35" s="48">
        <f>C35-I35</f>
        <v>0</v>
      </c>
      <c r="L35" s="48">
        <v>0</v>
      </c>
    </row>
    <row r="36" spans="1:12" s="162" customFormat="1" ht="13.2" x14ac:dyDescent="0.25">
      <c r="A36" s="160" t="s">
        <v>137</v>
      </c>
      <c r="B36" s="48">
        <v>0</v>
      </c>
      <c r="C36" s="48">
        <v>0</v>
      </c>
      <c r="D36" s="38">
        <f t="shared" si="4"/>
        <v>0</v>
      </c>
      <c r="E36" s="161">
        <v>0</v>
      </c>
      <c r="F36" s="48">
        <f t="shared" si="8"/>
        <v>0</v>
      </c>
      <c r="G36" s="48">
        <f t="shared" si="2"/>
        <v>0</v>
      </c>
      <c r="H36" s="38">
        <f t="shared" si="5"/>
        <v>0</v>
      </c>
      <c r="I36" s="161">
        <v>0</v>
      </c>
      <c r="J36" s="48">
        <f t="shared" si="9"/>
        <v>0</v>
      </c>
      <c r="K36" s="48">
        <f t="shared" si="6"/>
        <v>0</v>
      </c>
      <c r="L36" s="48">
        <v>0</v>
      </c>
    </row>
    <row r="37" spans="1:12" x14ac:dyDescent="0.3">
      <c r="A37" s="157" t="s">
        <v>152</v>
      </c>
      <c r="B37" s="32">
        <f>B44+B45+B38+B39+B40+B41+B42+B43</f>
        <v>0</v>
      </c>
      <c r="C37" s="32">
        <f>C44+C45+C38+C39+C40+C41+C42+C43</f>
        <v>0</v>
      </c>
      <c r="D37" s="32">
        <f t="shared" ref="D37:L37" si="10">D44+D45+D38+D39+D40+D41+D42+D43</f>
        <v>0</v>
      </c>
      <c r="E37" s="32">
        <f t="shared" si="10"/>
        <v>0</v>
      </c>
      <c r="F37" s="32">
        <f t="shared" si="10"/>
        <v>0</v>
      </c>
      <c r="G37" s="32">
        <f t="shared" si="10"/>
        <v>0</v>
      </c>
      <c r="H37" s="32">
        <f t="shared" si="10"/>
        <v>0</v>
      </c>
      <c r="I37" s="32">
        <f t="shared" si="10"/>
        <v>0</v>
      </c>
      <c r="J37" s="32">
        <f t="shared" si="10"/>
        <v>0</v>
      </c>
      <c r="K37" s="32">
        <f t="shared" si="10"/>
        <v>0</v>
      </c>
      <c r="L37" s="32">
        <f t="shared" si="10"/>
        <v>0</v>
      </c>
    </row>
    <row r="38" spans="1:12" x14ac:dyDescent="0.3">
      <c r="A38" s="157" t="s">
        <v>153</v>
      </c>
      <c r="B38" s="38">
        <v>0</v>
      </c>
      <c r="C38" s="38">
        <v>0</v>
      </c>
      <c r="D38" s="38">
        <f t="shared" si="4"/>
        <v>0</v>
      </c>
      <c r="E38" s="54">
        <v>0</v>
      </c>
      <c r="F38" s="38">
        <f t="shared" ref="F38:F47" si="11">E38/$E$86*100</f>
        <v>0</v>
      </c>
      <c r="G38" s="38">
        <f>C38-E38</f>
        <v>0</v>
      </c>
      <c r="H38" s="38">
        <f t="shared" si="5"/>
        <v>0</v>
      </c>
      <c r="I38" s="54">
        <v>0</v>
      </c>
      <c r="J38" s="38">
        <f t="shared" ref="J38:J47" si="12">I38/$I$86*100</f>
        <v>0</v>
      </c>
      <c r="K38" s="38">
        <f>C38-I38</f>
        <v>0</v>
      </c>
      <c r="L38" s="38">
        <v>0</v>
      </c>
    </row>
    <row r="39" spans="1:12" x14ac:dyDescent="0.3">
      <c r="A39" s="157" t="s">
        <v>154</v>
      </c>
      <c r="B39" s="38">
        <v>0</v>
      </c>
      <c r="C39" s="38">
        <v>0</v>
      </c>
      <c r="D39" s="38">
        <f t="shared" si="4"/>
        <v>0</v>
      </c>
      <c r="E39" s="54">
        <v>0</v>
      </c>
      <c r="F39" s="38">
        <f t="shared" si="11"/>
        <v>0</v>
      </c>
      <c r="G39" s="38">
        <f t="shared" si="2"/>
        <v>0</v>
      </c>
      <c r="H39" s="38">
        <f t="shared" si="5"/>
        <v>0</v>
      </c>
      <c r="I39" s="54">
        <v>0</v>
      </c>
      <c r="J39" s="38">
        <f t="shared" si="12"/>
        <v>0</v>
      </c>
      <c r="K39" s="38">
        <f t="shared" si="6"/>
        <v>0</v>
      </c>
      <c r="L39" s="38">
        <v>0</v>
      </c>
    </row>
    <row r="40" spans="1:12" x14ac:dyDescent="0.3">
      <c r="A40" s="157" t="s">
        <v>155</v>
      </c>
      <c r="B40" s="38">
        <v>0</v>
      </c>
      <c r="C40" s="38">
        <v>0</v>
      </c>
      <c r="D40" s="38">
        <f t="shared" si="4"/>
        <v>0</v>
      </c>
      <c r="E40" s="54">
        <v>0</v>
      </c>
      <c r="F40" s="38">
        <f t="shared" si="11"/>
        <v>0</v>
      </c>
      <c r="G40" s="38">
        <f t="shared" si="2"/>
        <v>0</v>
      </c>
      <c r="H40" s="38">
        <f t="shared" si="5"/>
        <v>0</v>
      </c>
      <c r="I40" s="54">
        <v>0</v>
      </c>
      <c r="J40" s="38">
        <f t="shared" si="12"/>
        <v>0</v>
      </c>
      <c r="K40" s="38">
        <f t="shared" si="6"/>
        <v>0</v>
      </c>
      <c r="L40" s="38">
        <v>0</v>
      </c>
    </row>
    <row r="41" spans="1:12" x14ac:dyDescent="0.3">
      <c r="A41" s="157" t="s">
        <v>156</v>
      </c>
      <c r="B41" s="38">
        <v>0</v>
      </c>
      <c r="C41" s="38">
        <v>0</v>
      </c>
      <c r="D41" s="38">
        <f t="shared" si="4"/>
        <v>0</v>
      </c>
      <c r="E41" s="54">
        <v>0</v>
      </c>
      <c r="F41" s="38">
        <f t="shared" si="11"/>
        <v>0</v>
      </c>
      <c r="G41" s="38">
        <f t="shared" si="2"/>
        <v>0</v>
      </c>
      <c r="H41" s="38">
        <f t="shared" si="5"/>
        <v>0</v>
      </c>
      <c r="I41" s="54">
        <v>0</v>
      </c>
      <c r="J41" s="38">
        <f t="shared" si="12"/>
        <v>0</v>
      </c>
      <c r="K41" s="38">
        <f t="shared" si="6"/>
        <v>0</v>
      </c>
      <c r="L41" s="38">
        <v>0</v>
      </c>
    </row>
    <row r="42" spans="1:12" x14ac:dyDescent="0.3">
      <c r="A42" s="157" t="s">
        <v>157</v>
      </c>
      <c r="B42" s="38">
        <v>0</v>
      </c>
      <c r="C42" s="38">
        <v>0</v>
      </c>
      <c r="D42" s="38">
        <f t="shared" si="4"/>
        <v>0</v>
      </c>
      <c r="E42" s="54">
        <v>0</v>
      </c>
      <c r="F42" s="38">
        <f t="shared" si="11"/>
        <v>0</v>
      </c>
      <c r="G42" s="38">
        <f t="shared" si="2"/>
        <v>0</v>
      </c>
      <c r="H42" s="38">
        <f t="shared" si="5"/>
        <v>0</v>
      </c>
      <c r="I42" s="54">
        <v>0</v>
      </c>
      <c r="J42" s="38">
        <f t="shared" si="12"/>
        <v>0</v>
      </c>
      <c r="K42" s="38">
        <f t="shared" si="6"/>
        <v>0</v>
      </c>
      <c r="L42" s="38">
        <v>0</v>
      </c>
    </row>
    <row r="43" spans="1:12" x14ac:dyDescent="0.3">
      <c r="A43" s="157" t="s">
        <v>158</v>
      </c>
      <c r="B43" s="38">
        <v>0</v>
      </c>
      <c r="C43" s="38">
        <v>0</v>
      </c>
      <c r="D43" s="38">
        <f t="shared" si="4"/>
        <v>0</v>
      </c>
      <c r="E43" s="54">
        <v>0</v>
      </c>
      <c r="F43" s="38">
        <f t="shared" si="11"/>
        <v>0</v>
      </c>
      <c r="G43" s="38">
        <f t="shared" si="2"/>
        <v>0</v>
      </c>
      <c r="H43" s="38">
        <f t="shared" si="5"/>
        <v>0</v>
      </c>
      <c r="I43" s="54">
        <v>0</v>
      </c>
      <c r="J43" s="38">
        <f t="shared" si="12"/>
        <v>0</v>
      </c>
      <c r="K43" s="38">
        <f t="shared" si="6"/>
        <v>0</v>
      </c>
      <c r="L43" s="38">
        <v>0</v>
      </c>
    </row>
    <row r="44" spans="1:12" s="159" customFormat="1" ht="13.2" x14ac:dyDescent="0.25">
      <c r="A44" s="157" t="s">
        <v>137</v>
      </c>
      <c r="B44" s="38">
        <v>0</v>
      </c>
      <c r="C44" s="38">
        <v>0</v>
      </c>
      <c r="D44" s="38">
        <f t="shared" si="4"/>
        <v>0</v>
      </c>
      <c r="E44" s="54">
        <v>0</v>
      </c>
      <c r="F44" s="38">
        <f t="shared" si="11"/>
        <v>0</v>
      </c>
      <c r="G44" s="38">
        <f>C44-E44</f>
        <v>0</v>
      </c>
      <c r="H44" s="38">
        <f t="shared" si="5"/>
        <v>0</v>
      </c>
      <c r="I44" s="54">
        <v>0</v>
      </c>
      <c r="J44" s="38">
        <f t="shared" si="12"/>
        <v>0</v>
      </c>
      <c r="K44" s="38">
        <f>C44-I44</f>
        <v>0</v>
      </c>
      <c r="L44" s="38">
        <v>0</v>
      </c>
    </row>
    <row r="45" spans="1:12" x14ac:dyDescent="0.3">
      <c r="A45" s="157" t="s">
        <v>159</v>
      </c>
      <c r="B45" s="38">
        <v>0</v>
      </c>
      <c r="C45" s="38">
        <v>0</v>
      </c>
      <c r="D45" s="38">
        <f t="shared" si="4"/>
        <v>0</v>
      </c>
      <c r="E45" s="54">
        <v>0</v>
      </c>
      <c r="F45" s="38">
        <f t="shared" si="11"/>
        <v>0</v>
      </c>
      <c r="G45" s="38">
        <f>C45-E45</f>
        <v>0</v>
      </c>
      <c r="H45" s="38">
        <f t="shared" si="5"/>
        <v>0</v>
      </c>
      <c r="I45" s="54">
        <v>0</v>
      </c>
      <c r="J45" s="38">
        <f t="shared" si="12"/>
        <v>0</v>
      </c>
      <c r="K45" s="38">
        <f>C45-I45</f>
        <v>0</v>
      </c>
      <c r="L45" s="38">
        <v>0</v>
      </c>
    </row>
    <row r="46" spans="1:12" x14ac:dyDescent="0.3">
      <c r="A46" s="157" t="s">
        <v>160</v>
      </c>
      <c r="B46" s="32">
        <f>B47</f>
        <v>0</v>
      </c>
      <c r="C46" s="32">
        <f>C47</f>
        <v>0</v>
      </c>
      <c r="D46" s="32">
        <f t="shared" ref="D46:I46" si="13">D47</f>
        <v>0</v>
      </c>
      <c r="E46" s="55">
        <f t="shared" si="13"/>
        <v>0</v>
      </c>
      <c r="F46" s="32">
        <f t="shared" si="11"/>
        <v>0</v>
      </c>
      <c r="G46" s="32">
        <f t="shared" si="2"/>
        <v>0</v>
      </c>
      <c r="H46" s="32">
        <f t="shared" si="13"/>
        <v>0</v>
      </c>
      <c r="I46" s="55">
        <f t="shared" si="13"/>
        <v>0</v>
      </c>
      <c r="J46" s="32">
        <f t="shared" si="12"/>
        <v>0</v>
      </c>
      <c r="K46" s="32">
        <f t="shared" si="6"/>
        <v>0</v>
      </c>
      <c r="L46" s="32">
        <f t="shared" ref="L46" si="14">L47</f>
        <v>0</v>
      </c>
    </row>
    <row r="47" spans="1:12" x14ac:dyDescent="0.3">
      <c r="A47" s="157" t="s">
        <v>161</v>
      </c>
      <c r="B47" s="38">
        <v>0</v>
      </c>
      <c r="C47" s="38">
        <v>0</v>
      </c>
      <c r="D47" s="38">
        <f t="shared" si="4"/>
        <v>0</v>
      </c>
      <c r="E47" s="54">
        <v>0</v>
      </c>
      <c r="F47" s="38">
        <f t="shared" si="11"/>
        <v>0</v>
      </c>
      <c r="G47" s="38">
        <f t="shared" si="2"/>
        <v>0</v>
      </c>
      <c r="H47" s="38">
        <f t="shared" si="5"/>
        <v>0</v>
      </c>
      <c r="I47" s="54">
        <v>0</v>
      </c>
      <c r="J47" s="38">
        <f t="shared" si="12"/>
        <v>0</v>
      </c>
      <c r="K47" s="38">
        <f t="shared" si="6"/>
        <v>0</v>
      </c>
      <c r="L47" s="38">
        <v>0</v>
      </c>
    </row>
    <row r="48" spans="1:12" x14ac:dyDescent="0.3">
      <c r="A48" s="157" t="s">
        <v>162</v>
      </c>
      <c r="B48" s="32">
        <f>B49+B50+B51+B52+B53+B56+B54+B55</f>
        <v>0</v>
      </c>
      <c r="C48" s="32">
        <f>C49+C50+C51+C52+C53+C56+C54+C55</f>
        <v>0</v>
      </c>
      <c r="D48" s="32">
        <f t="shared" ref="D48:L48" si="15">D49+D50+D51+D52+D53+D56+D54+D55</f>
        <v>0</v>
      </c>
      <c r="E48" s="32">
        <f t="shared" si="15"/>
        <v>0</v>
      </c>
      <c r="F48" s="32">
        <f t="shared" si="15"/>
        <v>0</v>
      </c>
      <c r="G48" s="32">
        <f t="shared" si="15"/>
        <v>0</v>
      </c>
      <c r="H48" s="32">
        <f t="shared" si="15"/>
        <v>0</v>
      </c>
      <c r="I48" s="32">
        <f t="shared" si="15"/>
        <v>0</v>
      </c>
      <c r="J48" s="32">
        <f t="shared" si="15"/>
        <v>0</v>
      </c>
      <c r="K48" s="32">
        <f t="shared" si="15"/>
        <v>0</v>
      </c>
      <c r="L48" s="32">
        <f t="shared" si="15"/>
        <v>0</v>
      </c>
    </row>
    <row r="49" spans="1:14" x14ac:dyDescent="0.3">
      <c r="A49" s="157" t="s">
        <v>163</v>
      </c>
      <c r="B49" s="38">
        <v>0</v>
      </c>
      <c r="C49" s="38">
        <v>0</v>
      </c>
      <c r="D49" s="38">
        <f t="shared" si="4"/>
        <v>0</v>
      </c>
      <c r="E49" s="54">
        <v>0</v>
      </c>
      <c r="F49" s="38">
        <f t="shared" ref="F49:F64" si="16">E49/$E$86*100</f>
        <v>0</v>
      </c>
      <c r="G49" s="38">
        <f t="shared" si="2"/>
        <v>0</v>
      </c>
      <c r="H49" s="38">
        <f t="shared" si="5"/>
        <v>0</v>
      </c>
      <c r="I49" s="54">
        <v>0</v>
      </c>
      <c r="J49" s="38">
        <f t="shared" ref="J49:J64" si="17">I49/$I$86*100</f>
        <v>0</v>
      </c>
      <c r="K49" s="38">
        <f t="shared" si="6"/>
        <v>0</v>
      </c>
      <c r="L49" s="38">
        <v>0</v>
      </c>
    </row>
    <row r="50" spans="1:14" x14ac:dyDescent="0.3">
      <c r="A50" s="157" t="s">
        <v>164</v>
      </c>
      <c r="B50" s="38">
        <v>0</v>
      </c>
      <c r="C50" s="38">
        <v>0</v>
      </c>
      <c r="D50" s="38">
        <f t="shared" si="4"/>
        <v>0</v>
      </c>
      <c r="E50" s="54">
        <v>0</v>
      </c>
      <c r="F50" s="38">
        <f t="shared" si="16"/>
        <v>0</v>
      </c>
      <c r="G50" s="38">
        <f t="shared" si="2"/>
        <v>0</v>
      </c>
      <c r="H50" s="38">
        <f t="shared" si="5"/>
        <v>0</v>
      </c>
      <c r="I50" s="54">
        <v>0</v>
      </c>
      <c r="J50" s="38">
        <f t="shared" si="17"/>
        <v>0</v>
      </c>
      <c r="K50" s="38">
        <f t="shared" si="6"/>
        <v>0</v>
      </c>
      <c r="L50" s="38">
        <v>0</v>
      </c>
    </row>
    <row r="51" spans="1:14" x14ac:dyDescent="0.3">
      <c r="A51" s="157" t="s">
        <v>165</v>
      </c>
      <c r="B51" s="38">
        <v>0</v>
      </c>
      <c r="C51" s="38">
        <v>0</v>
      </c>
      <c r="D51" s="38">
        <f t="shared" si="4"/>
        <v>0</v>
      </c>
      <c r="E51" s="54">
        <v>0</v>
      </c>
      <c r="F51" s="38">
        <f t="shared" si="16"/>
        <v>0</v>
      </c>
      <c r="G51" s="38">
        <f t="shared" si="2"/>
        <v>0</v>
      </c>
      <c r="H51" s="38">
        <f t="shared" si="5"/>
        <v>0</v>
      </c>
      <c r="I51" s="54">
        <v>0</v>
      </c>
      <c r="J51" s="38">
        <f t="shared" si="17"/>
        <v>0</v>
      </c>
      <c r="K51" s="38">
        <f t="shared" si="6"/>
        <v>0</v>
      </c>
      <c r="L51" s="38">
        <v>0</v>
      </c>
    </row>
    <row r="52" spans="1:14" x14ac:dyDescent="0.3">
      <c r="A52" s="157" t="s">
        <v>166</v>
      </c>
      <c r="B52" s="38">
        <v>0</v>
      </c>
      <c r="C52" s="38">
        <v>0</v>
      </c>
      <c r="D52" s="38">
        <f t="shared" si="4"/>
        <v>0</v>
      </c>
      <c r="E52" s="54">
        <v>0</v>
      </c>
      <c r="F52" s="38">
        <f t="shared" si="16"/>
        <v>0</v>
      </c>
      <c r="G52" s="38">
        <f t="shared" si="2"/>
        <v>0</v>
      </c>
      <c r="H52" s="38">
        <f t="shared" si="5"/>
        <v>0</v>
      </c>
      <c r="I52" s="54">
        <v>0</v>
      </c>
      <c r="J52" s="38">
        <f t="shared" si="17"/>
        <v>0</v>
      </c>
      <c r="K52" s="38">
        <f t="shared" si="6"/>
        <v>0</v>
      </c>
      <c r="L52" s="38">
        <v>0</v>
      </c>
    </row>
    <row r="53" spans="1:14" x14ac:dyDescent="0.3">
      <c r="A53" s="157" t="s">
        <v>167</v>
      </c>
      <c r="B53" s="38">
        <v>0</v>
      </c>
      <c r="C53" s="38">
        <v>0</v>
      </c>
      <c r="D53" s="38">
        <f t="shared" si="4"/>
        <v>0</v>
      </c>
      <c r="E53" s="54">
        <v>0</v>
      </c>
      <c r="F53" s="38">
        <f t="shared" si="16"/>
        <v>0</v>
      </c>
      <c r="G53" s="38">
        <f t="shared" si="2"/>
        <v>0</v>
      </c>
      <c r="H53" s="38">
        <f t="shared" si="5"/>
        <v>0</v>
      </c>
      <c r="I53" s="54">
        <v>0</v>
      </c>
      <c r="J53" s="38">
        <f t="shared" si="17"/>
        <v>0</v>
      </c>
      <c r="K53" s="38">
        <f t="shared" si="6"/>
        <v>0</v>
      </c>
      <c r="L53" s="38">
        <v>0</v>
      </c>
    </row>
    <row r="54" spans="1:14" x14ac:dyDescent="0.3">
      <c r="A54" s="157" t="s">
        <v>168</v>
      </c>
      <c r="B54" s="38">
        <v>0</v>
      </c>
      <c r="C54" s="38">
        <v>0</v>
      </c>
      <c r="D54" s="38">
        <f t="shared" si="4"/>
        <v>0</v>
      </c>
      <c r="E54" s="54">
        <v>0</v>
      </c>
      <c r="F54" s="38">
        <f t="shared" si="16"/>
        <v>0</v>
      </c>
      <c r="G54" s="38">
        <f t="shared" si="2"/>
        <v>0</v>
      </c>
      <c r="H54" s="38">
        <f t="shared" si="5"/>
        <v>0</v>
      </c>
      <c r="I54" s="54">
        <v>0</v>
      </c>
      <c r="J54" s="38">
        <f t="shared" si="17"/>
        <v>0</v>
      </c>
      <c r="K54" s="38">
        <f t="shared" si="6"/>
        <v>0</v>
      </c>
      <c r="L54" s="38">
        <v>0</v>
      </c>
    </row>
    <row r="55" spans="1:14" x14ac:dyDescent="0.3">
      <c r="A55" s="157" t="s">
        <v>137</v>
      </c>
      <c r="B55" s="38">
        <v>0</v>
      </c>
      <c r="C55" s="38">
        <v>0</v>
      </c>
      <c r="D55" s="38">
        <f t="shared" si="4"/>
        <v>0</v>
      </c>
      <c r="E55" s="54">
        <v>0</v>
      </c>
      <c r="F55" s="38">
        <f t="shared" si="16"/>
        <v>0</v>
      </c>
      <c r="G55" s="38">
        <f t="shared" si="2"/>
        <v>0</v>
      </c>
      <c r="H55" s="38">
        <f t="shared" si="5"/>
        <v>0</v>
      </c>
      <c r="I55" s="54">
        <v>0</v>
      </c>
      <c r="J55" s="38">
        <f t="shared" si="17"/>
        <v>0</v>
      </c>
      <c r="K55" s="38">
        <f t="shared" si="6"/>
        <v>0</v>
      </c>
      <c r="L55" s="38">
        <v>0</v>
      </c>
    </row>
    <row r="56" spans="1:14" x14ac:dyDescent="0.3">
      <c r="A56" s="157" t="s">
        <v>159</v>
      </c>
      <c r="B56" s="38">
        <v>0</v>
      </c>
      <c r="C56" s="38">
        <v>0</v>
      </c>
      <c r="D56" s="38">
        <f t="shared" si="4"/>
        <v>0</v>
      </c>
      <c r="E56" s="54">
        <v>0</v>
      </c>
      <c r="F56" s="38">
        <f t="shared" si="16"/>
        <v>0</v>
      </c>
      <c r="G56" s="38">
        <f>C56-E56</f>
        <v>0</v>
      </c>
      <c r="H56" s="38">
        <f t="shared" si="5"/>
        <v>0</v>
      </c>
      <c r="I56" s="54">
        <v>0</v>
      </c>
      <c r="J56" s="38">
        <f t="shared" si="17"/>
        <v>0</v>
      </c>
      <c r="K56" s="38">
        <f>C56-I56</f>
        <v>0</v>
      </c>
      <c r="L56" s="38">
        <v>0</v>
      </c>
    </row>
    <row r="57" spans="1:14" x14ac:dyDescent="0.3">
      <c r="A57" s="157" t="s">
        <v>169</v>
      </c>
      <c r="B57" s="32">
        <f>B58+B59</f>
        <v>0</v>
      </c>
      <c r="C57" s="32">
        <f>C58+C59</f>
        <v>0</v>
      </c>
      <c r="D57" s="32">
        <f t="shared" ref="D57:E57" si="18">D58+D59</f>
        <v>0</v>
      </c>
      <c r="E57" s="32">
        <f t="shared" si="18"/>
        <v>0</v>
      </c>
      <c r="F57" s="32">
        <f t="shared" si="16"/>
        <v>0</v>
      </c>
      <c r="G57" s="32">
        <f t="shared" si="2"/>
        <v>0</v>
      </c>
      <c r="H57" s="32">
        <f t="shared" ref="H57:I57" si="19">H58+H59</f>
        <v>0</v>
      </c>
      <c r="I57" s="32">
        <f t="shared" si="19"/>
        <v>0</v>
      </c>
      <c r="J57" s="32">
        <f t="shared" si="17"/>
        <v>0</v>
      </c>
      <c r="K57" s="32">
        <f t="shared" si="6"/>
        <v>0</v>
      </c>
      <c r="L57" s="32">
        <f t="shared" ref="L57" si="20">L58+L59</f>
        <v>0</v>
      </c>
    </row>
    <row r="58" spans="1:14" x14ac:dyDescent="0.3">
      <c r="A58" s="157" t="s">
        <v>170</v>
      </c>
      <c r="B58" s="38">
        <v>0</v>
      </c>
      <c r="C58" s="38">
        <v>0</v>
      </c>
      <c r="D58" s="38">
        <f t="shared" si="4"/>
        <v>0</v>
      </c>
      <c r="E58" s="54">
        <v>0</v>
      </c>
      <c r="F58" s="38">
        <f t="shared" si="16"/>
        <v>0</v>
      </c>
      <c r="G58" s="38">
        <f t="shared" si="2"/>
        <v>0</v>
      </c>
      <c r="H58" s="38">
        <f t="shared" si="5"/>
        <v>0</v>
      </c>
      <c r="I58" s="54">
        <v>0</v>
      </c>
      <c r="J58" s="38">
        <f t="shared" si="17"/>
        <v>0</v>
      </c>
      <c r="K58" s="38">
        <f t="shared" si="6"/>
        <v>0</v>
      </c>
      <c r="L58" s="38">
        <v>0</v>
      </c>
    </row>
    <row r="59" spans="1:14" x14ac:dyDescent="0.3">
      <c r="A59" s="157" t="s">
        <v>159</v>
      </c>
      <c r="B59" s="38">
        <v>0</v>
      </c>
      <c r="C59" s="38">
        <v>0</v>
      </c>
      <c r="D59" s="38">
        <f t="shared" si="4"/>
        <v>0</v>
      </c>
      <c r="E59" s="54">
        <v>0</v>
      </c>
      <c r="F59" s="38">
        <f t="shared" si="16"/>
        <v>0</v>
      </c>
      <c r="G59" s="38">
        <f t="shared" si="2"/>
        <v>0</v>
      </c>
      <c r="H59" s="38">
        <f t="shared" si="5"/>
        <v>0</v>
      </c>
      <c r="I59" s="54">
        <v>0</v>
      </c>
      <c r="J59" s="38">
        <f t="shared" si="17"/>
        <v>0</v>
      </c>
      <c r="K59" s="38">
        <f t="shared" si="6"/>
        <v>0</v>
      </c>
      <c r="L59" s="38">
        <v>0</v>
      </c>
    </row>
    <row r="60" spans="1:14" x14ac:dyDescent="0.3">
      <c r="A60" s="157" t="s">
        <v>171</v>
      </c>
      <c r="B60" s="32">
        <f>B61+B62</f>
        <v>0</v>
      </c>
      <c r="C60" s="32">
        <f>C61+C62</f>
        <v>0</v>
      </c>
      <c r="D60" s="32">
        <f t="shared" ref="D60:E60" si="21">D61+D62</f>
        <v>0</v>
      </c>
      <c r="E60" s="55">
        <f t="shared" si="21"/>
        <v>0</v>
      </c>
      <c r="F60" s="32">
        <f t="shared" si="16"/>
        <v>0</v>
      </c>
      <c r="G60" s="32">
        <f t="shared" si="2"/>
        <v>0</v>
      </c>
      <c r="H60" s="32">
        <f t="shared" ref="H60:I60" si="22">H61+H62</f>
        <v>0</v>
      </c>
      <c r="I60" s="55">
        <f t="shared" si="22"/>
        <v>0</v>
      </c>
      <c r="J60" s="32">
        <f t="shared" si="17"/>
        <v>0</v>
      </c>
      <c r="K60" s="32">
        <f t="shared" si="6"/>
        <v>0</v>
      </c>
      <c r="L60" s="32">
        <f t="shared" ref="L60" si="23">L61+L62</f>
        <v>0</v>
      </c>
    </row>
    <row r="61" spans="1:14" x14ac:dyDescent="0.3">
      <c r="A61" s="157" t="s">
        <v>172</v>
      </c>
      <c r="B61" s="38">
        <v>0</v>
      </c>
      <c r="C61" s="38">
        <v>0</v>
      </c>
      <c r="D61" s="38">
        <f t="shared" si="4"/>
        <v>0</v>
      </c>
      <c r="E61" s="54">
        <v>0</v>
      </c>
      <c r="F61" s="38">
        <f t="shared" si="16"/>
        <v>0</v>
      </c>
      <c r="G61" s="38">
        <f t="shared" si="2"/>
        <v>0</v>
      </c>
      <c r="H61" s="38">
        <f t="shared" si="5"/>
        <v>0</v>
      </c>
      <c r="I61" s="54">
        <v>0</v>
      </c>
      <c r="J61" s="38">
        <f t="shared" si="17"/>
        <v>0</v>
      </c>
      <c r="K61" s="38">
        <f t="shared" si="6"/>
        <v>0</v>
      </c>
      <c r="L61" s="38">
        <v>0</v>
      </c>
    </row>
    <row r="62" spans="1:14" x14ac:dyDescent="0.3">
      <c r="A62" s="157" t="s">
        <v>173</v>
      </c>
      <c r="B62" s="38">
        <v>0</v>
      </c>
      <c r="C62" s="38">
        <v>0</v>
      </c>
      <c r="D62" s="38">
        <f t="shared" si="4"/>
        <v>0</v>
      </c>
      <c r="E62" s="54">
        <v>0</v>
      </c>
      <c r="F62" s="38">
        <f t="shared" si="16"/>
        <v>0</v>
      </c>
      <c r="G62" s="38">
        <f t="shared" si="2"/>
        <v>0</v>
      </c>
      <c r="H62" s="38">
        <f t="shared" si="5"/>
        <v>0</v>
      </c>
      <c r="I62" s="54">
        <v>0</v>
      </c>
      <c r="J62" s="38">
        <f t="shared" si="17"/>
        <v>0</v>
      </c>
      <c r="K62" s="38">
        <f t="shared" si="6"/>
        <v>0</v>
      </c>
      <c r="L62" s="38">
        <v>0</v>
      </c>
    </row>
    <row r="63" spans="1:14" x14ac:dyDescent="0.3">
      <c r="A63" s="157" t="s">
        <v>174</v>
      </c>
      <c r="B63" s="32">
        <f>B64</f>
        <v>0</v>
      </c>
      <c r="C63" s="32">
        <f>C64</f>
        <v>0</v>
      </c>
      <c r="D63" s="32">
        <f t="shared" ref="D63:I63" si="24">D64</f>
        <v>0</v>
      </c>
      <c r="E63" s="55">
        <f t="shared" si="24"/>
        <v>0</v>
      </c>
      <c r="F63" s="32">
        <f t="shared" si="16"/>
        <v>0</v>
      </c>
      <c r="G63" s="32">
        <f t="shared" si="2"/>
        <v>0</v>
      </c>
      <c r="H63" s="32">
        <f t="shared" si="24"/>
        <v>0</v>
      </c>
      <c r="I63" s="55">
        <f t="shared" si="24"/>
        <v>0</v>
      </c>
      <c r="J63" s="32">
        <f t="shared" si="17"/>
        <v>0</v>
      </c>
      <c r="K63" s="32">
        <f t="shared" si="6"/>
        <v>0</v>
      </c>
      <c r="L63" s="32">
        <f t="shared" ref="L63" si="25">L64</f>
        <v>0</v>
      </c>
    </row>
    <row r="64" spans="1:14" x14ac:dyDescent="0.3">
      <c r="A64" s="157" t="s">
        <v>175</v>
      </c>
      <c r="B64" s="38">
        <v>0</v>
      </c>
      <c r="C64" s="38">
        <v>0</v>
      </c>
      <c r="D64" s="38">
        <f t="shared" si="4"/>
        <v>0</v>
      </c>
      <c r="E64" s="54">
        <v>0</v>
      </c>
      <c r="F64" s="38">
        <f t="shared" si="16"/>
        <v>0</v>
      </c>
      <c r="G64" s="38">
        <f t="shared" si="2"/>
        <v>0</v>
      </c>
      <c r="H64" s="38">
        <f t="shared" si="5"/>
        <v>0</v>
      </c>
      <c r="I64" s="54">
        <v>0</v>
      </c>
      <c r="J64" s="38">
        <f t="shared" si="17"/>
        <v>0</v>
      </c>
      <c r="K64" s="38">
        <f t="shared" si="6"/>
        <v>0</v>
      </c>
      <c r="L64" s="38">
        <v>0</v>
      </c>
      <c r="N64" s="163"/>
    </row>
    <row r="65" spans="1:18" x14ac:dyDescent="0.3">
      <c r="A65" s="157" t="s">
        <v>176</v>
      </c>
      <c r="B65" s="32">
        <f>B68+B67+B66</f>
        <v>63076000</v>
      </c>
      <c r="C65" s="32">
        <f>C68+C67+C66</f>
        <v>77114394.310000002</v>
      </c>
      <c r="D65" s="32">
        <f>D68+D67+D66</f>
        <v>13007748.970000001</v>
      </c>
      <c r="E65" s="32">
        <f t="shared" ref="E65:K65" si="26">E68+E67+E66</f>
        <v>40350170.019999996</v>
      </c>
      <c r="F65" s="32">
        <f t="shared" si="26"/>
        <v>98.072844592164401</v>
      </c>
      <c r="G65" s="32">
        <f t="shared" si="26"/>
        <v>33124972.170000002</v>
      </c>
      <c r="H65" s="32">
        <f>H68+H67+H66</f>
        <v>11345096.07</v>
      </c>
      <c r="I65" s="32">
        <f t="shared" ref="I65" si="27">I68+I67+I66</f>
        <v>28050064.890000001</v>
      </c>
      <c r="J65" s="32">
        <f t="shared" si="26"/>
        <v>97.251007383844183</v>
      </c>
      <c r="K65" s="32">
        <f t="shared" si="26"/>
        <v>49064329.420000002</v>
      </c>
      <c r="L65" s="32">
        <f>E65-I65</f>
        <v>12300105.129999995</v>
      </c>
      <c r="N65" s="163"/>
    </row>
    <row r="66" spans="1:18" x14ac:dyDescent="0.3">
      <c r="A66" s="157" t="s">
        <v>177</v>
      </c>
      <c r="B66" s="33">
        <v>40523000</v>
      </c>
      <c r="C66" s="33">
        <v>52536394.310000002</v>
      </c>
      <c r="D66" s="33">
        <v>9370544.4800000004</v>
      </c>
      <c r="E66" s="39">
        <v>27823368.050000001</v>
      </c>
      <c r="F66" s="33">
        <f>E66/$E$86*100</f>
        <v>67.625907138575229</v>
      </c>
      <c r="G66" s="33">
        <f>C66-E66</f>
        <v>24713026.260000002</v>
      </c>
      <c r="H66" s="33">
        <v>7406813.2300000004</v>
      </c>
      <c r="I66" s="39">
        <v>17833226.359999999</v>
      </c>
      <c r="J66" s="38">
        <f>I66/$I$86*100</f>
        <v>61.828706465217898</v>
      </c>
      <c r="K66" s="38">
        <f>C66-I66</f>
        <v>34703167.950000003</v>
      </c>
      <c r="L66" s="38">
        <f t="shared" ref="L66" si="28">E66-I66</f>
        <v>9990141.6900000013</v>
      </c>
      <c r="N66" s="163"/>
    </row>
    <row r="67" spans="1:18" x14ac:dyDescent="0.3">
      <c r="A67" s="157" t="s">
        <v>178</v>
      </c>
      <c r="B67" s="33">
        <v>13344000</v>
      </c>
      <c r="C67" s="33">
        <v>14794000</v>
      </c>
      <c r="D67" s="33">
        <v>1989654.63</v>
      </c>
      <c r="E67" s="39">
        <v>7756189.0899999999</v>
      </c>
      <c r="F67" s="33">
        <f>E67/$E$86*100</f>
        <v>18.851755193942825</v>
      </c>
      <c r="G67" s="33">
        <f t="shared" si="2"/>
        <v>7037810.9100000001</v>
      </c>
      <c r="H67" s="33">
        <v>2260662.91</v>
      </c>
      <c r="I67" s="39">
        <v>5531194.8899999997</v>
      </c>
      <c r="J67" s="38">
        <f>I67/$I$86*100</f>
        <v>19.176935140732617</v>
      </c>
      <c r="K67" s="38">
        <f t="shared" si="6"/>
        <v>9262805.1099999994</v>
      </c>
      <c r="L67" s="38">
        <f>E67-I67</f>
        <v>2224994.2000000002</v>
      </c>
      <c r="N67" s="163"/>
      <c r="O67" s="163"/>
      <c r="P67" s="163"/>
      <c r="Q67" s="163"/>
      <c r="R67" s="163"/>
    </row>
    <row r="68" spans="1:18" x14ac:dyDescent="0.3">
      <c r="A68" s="157" t="s">
        <v>159</v>
      </c>
      <c r="B68" s="33">
        <f>61000+5105000+3170000+873000</f>
        <v>9209000</v>
      </c>
      <c r="C68" s="33">
        <f>221000+5485000+3170000+908000</f>
        <v>9784000</v>
      </c>
      <c r="D68" s="33">
        <f>18413.21+945785.05+557038.88+126312.72</f>
        <v>1647549.86</v>
      </c>
      <c r="E68" s="39">
        <f>148276.1+2577061.64+1596097.96+449177.18</f>
        <v>4770612.88</v>
      </c>
      <c r="F68" s="33">
        <f>E68/$E$86*100</f>
        <v>11.595182259646347</v>
      </c>
      <c r="G68" s="33">
        <v>1374135</v>
      </c>
      <c r="H68" s="33">
        <f>18413.21+958084.82+557038.88+144083.02</f>
        <v>1677619.93</v>
      </c>
      <c r="I68" s="39">
        <f>148276.1+2547557.4+1596097.96+393712.18</f>
        <v>4685643.6399999997</v>
      </c>
      <c r="J68" s="38">
        <f>I68/$I$86*100</f>
        <v>16.24536577789366</v>
      </c>
      <c r="K68" s="38">
        <f>C68-I68</f>
        <v>5098356.3600000003</v>
      </c>
      <c r="L68" s="38">
        <f>E68-I68</f>
        <v>84969.240000000224</v>
      </c>
      <c r="N68" s="163"/>
      <c r="O68" s="163"/>
      <c r="P68" s="163"/>
      <c r="Q68" s="163"/>
      <c r="R68" s="163"/>
    </row>
    <row r="69" spans="1:18" x14ac:dyDescent="0.3">
      <c r="A69" s="157" t="s">
        <v>179</v>
      </c>
      <c r="B69" s="32">
        <f>B70+B71+B72</f>
        <v>0</v>
      </c>
      <c r="C69" s="32">
        <f>C70+C71+C72</f>
        <v>0</v>
      </c>
      <c r="D69" s="32">
        <f t="shared" ref="D69:K69" si="29">D70+D71+D72</f>
        <v>0</v>
      </c>
      <c r="E69" s="32">
        <f t="shared" si="29"/>
        <v>0</v>
      </c>
      <c r="F69" s="32">
        <f t="shared" si="29"/>
        <v>0</v>
      </c>
      <c r="G69" s="32">
        <f t="shared" si="29"/>
        <v>0</v>
      </c>
      <c r="H69" s="32">
        <f t="shared" si="29"/>
        <v>0</v>
      </c>
      <c r="I69" s="32">
        <f t="shared" si="29"/>
        <v>0</v>
      </c>
      <c r="J69" s="32">
        <f t="shared" si="29"/>
        <v>0</v>
      </c>
      <c r="K69" s="32">
        <f t="shared" si="29"/>
        <v>0</v>
      </c>
      <c r="L69" s="32">
        <f>L70+L71+L72</f>
        <v>0</v>
      </c>
      <c r="N69" s="163"/>
      <c r="O69" s="163"/>
      <c r="P69" s="163"/>
      <c r="Q69" s="163"/>
      <c r="R69" s="163"/>
    </row>
    <row r="70" spans="1:18" x14ac:dyDescent="0.3">
      <c r="A70" s="157" t="s">
        <v>180</v>
      </c>
      <c r="B70" s="38">
        <v>0</v>
      </c>
      <c r="C70" s="38">
        <v>0</v>
      </c>
      <c r="D70" s="38">
        <f t="shared" si="4"/>
        <v>0</v>
      </c>
      <c r="E70" s="54">
        <v>0</v>
      </c>
      <c r="F70" s="38">
        <f t="shared" ref="F70:F86" si="30">E70/$E$86*100</f>
        <v>0</v>
      </c>
      <c r="G70" s="38">
        <f t="shared" si="2"/>
        <v>0</v>
      </c>
      <c r="H70" s="38">
        <f t="shared" si="5"/>
        <v>0</v>
      </c>
      <c r="I70" s="54">
        <v>0</v>
      </c>
      <c r="J70" s="38">
        <f t="shared" ref="J70:J86" si="31">I70/$I$86*100</f>
        <v>0</v>
      </c>
      <c r="K70" s="38">
        <f t="shared" si="6"/>
        <v>0</v>
      </c>
      <c r="L70" s="38">
        <v>0</v>
      </c>
      <c r="N70" s="163"/>
      <c r="O70" s="163"/>
      <c r="P70" s="163"/>
      <c r="Q70" s="163"/>
      <c r="R70" s="163"/>
    </row>
    <row r="71" spans="1:18" x14ac:dyDescent="0.3">
      <c r="A71" s="157" t="s">
        <v>181</v>
      </c>
      <c r="B71" s="38">
        <v>0</v>
      </c>
      <c r="C71" s="38">
        <v>0</v>
      </c>
      <c r="D71" s="38">
        <f t="shared" si="4"/>
        <v>0</v>
      </c>
      <c r="E71" s="54">
        <v>0</v>
      </c>
      <c r="F71" s="38">
        <f t="shared" si="30"/>
        <v>0</v>
      </c>
      <c r="G71" s="38">
        <f t="shared" si="2"/>
        <v>0</v>
      </c>
      <c r="H71" s="38">
        <f t="shared" si="5"/>
        <v>0</v>
      </c>
      <c r="I71" s="54">
        <v>0</v>
      </c>
      <c r="J71" s="38">
        <f t="shared" si="31"/>
        <v>0</v>
      </c>
      <c r="K71" s="38">
        <f t="shared" si="6"/>
        <v>0</v>
      </c>
      <c r="L71" s="38">
        <v>0</v>
      </c>
      <c r="N71" s="163"/>
    </row>
    <row r="72" spans="1:18" x14ac:dyDescent="0.3">
      <c r="A72" s="157" t="s">
        <v>159</v>
      </c>
      <c r="B72" s="38">
        <v>0</v>
      </c>
      <c r="C72" s="38">
        <v>0</v>
      </c>
      <c r="D72" s="38">
        <f t="shared" si="4"/>
        <v>0</v>
      </c>
      <c r="E72" s="54">
        <v>0</v>
      </c>
      <c r="F72" s="38">
        <f t="shared" si="30"/>
        <v>0</v>
      </c>
      <c r="G72" s="38">
        <f>C72-E72</f>
        <v>0</v>
      </c>
      <c r="H72" s="38">
        <f t="shared" si="5"/>
        <v>0</v>
      </c>
      <c r="I72" s="54">
        <v>0</v>
      </c>
      <c r="J72" s="38">
        <f t="shared" si="31"/>
        <v>0</v>
      </c>
      <c r="K72" s="38">
        <f>C72-I72</f>
        <v>0</v>
      </c>
      <c r="L72" s="38">
        <v>0</v>
      </c>
    </row>
    <row r="73" spans="1:18" x14ac:dyDescent="0.3">
      <c r="A73" s="157" t="s">
        <v>182</v>
      </c>
      <c r="B73" s="32">
        <f>B74</f>
        <v>0</v>
      </c>
      <c r="C73" s="32">
        <f>C74</f>
        <v>0</v>
      </c>
      <c r="D73" s="32">
        <f t="shared" ref="D73:I73" si="32">D74</f>
        <v>0</v>
      </c>
      <c r="E73" s="55">
        <f t="shared" si="32"/>
        <v>0</v>
      </c>
      <c r="F73" s="32">
        <f t="shared" si="30"/>
        <v>0</v>
      </c>
      <c r="G73" s="32">
        <f t="shared" si="2"/>
        <v>0</v>
      </c>
      <c r="H73" s="32">
        <f t="shared" si="32"/>
        <v>0</v>
      </c>
      <c r="I73" s="55">
        <f t="shared" si="32"/>
        <v>0</v>
      </c>
      <c r="J73" s="32">
        <f t="shared" si="31"/>
        <v>0</v>
      </c>
      <c r="K73" s="32">
        <f t="shared" si="6"/>
        <v>0</v>
      </c>
      <c r="L73" s="32">
        <f t="shared" ref="L73" si="33">L74</f>
        <v>0</v>
      </c>
      <c r="N73" s="164"/>
      <c r="O73" s="164"/>
      <c r="P73" s="164"/>
      <c r="Q73" s="164"/>
      <c r="R73" s="164"/>
    </row>
    <row r="74" spans="1:18" x14ac:dyDescent="0.3">
      <c r="A74" s="157" t="s">
        <v>183</v>
      </c>
      <c r="B74" s="38">
        <v>0</v>
      </c>
      <c r="C74" s="38">
        <v>0</v>
      </c>
      <c r="D74" s="38">
        <f t="shared" si="4"/>
        <v>0</v>
      </c>
      <c r="E74" s="54">
        <v>0</v>
      </c>
      <c r="F74" s="38">
        <f t="shared" si="30"/>
        <v>0</v>
      </c>
      <c r="G74" s="38">
        <f t="shared" si="2"/>
        <v>0</v>
      </c>
      <c r="H74" s="38">
        <f t="shared" si="5"/>
        <v>0</v>
      </c>
      <c r="I74" s="54">
        <v>0</v>
      </c>
      <c r="J74" s="38">
        <f t="shared" si="31"/>
        <v>0</v>
      </c>
      <c r="K74" s="38">
        <f t="shared" si="6"/>
        <v>0</v>
      </c>
      <c r="L74" s="38">
        <v>0</v>
      </c>
    </row>
    <row r="75" spans="1:18" x14ac:dyDescent="0.3">
      <c r="A75" s="157" t="s">
        <v>184</v>
      </c>
      <c r="B75" s="32">
        <f>B76</f>
        <v>0</v>
      </c>
      <c r="C75" s="32">
        <f>C76</f>
        <v>0</v>
      </c>
      <c r="D75" s="32">
        <f t="shared" ref="D75:I75" si="34">D76</f>
        <v>0</v>
      </c>
      <c r="E75" s="55">
        <f t="shared" si="34"/>
        <v>0</v>
      </c>
      <c r="F75" s="32">
        <f t="shared" si="30"/>
        <v>0</v>
      </c>
      <c r="G75" s="32">
        <f t="shared" si="2"/>
        <v>0</v>
      </c>
      <c r="H75" s="32">
        <f t="shared" si="34"/>
        <v>0</v>
      </c>
      <c r="I75" s="55">
        <f t="shared" si="34"/>
        <v>0</v>
      </c>
      <c r="J75" s="32">
        <f t="shared" si="31"/>
        <v>0</v>
      </c>
      <c r="K75" s="32">
        <f t="shared" si="6"/>
        <v>0</v>
      </c>
      <c r="L75" s="32">
        <f t="shared" ref="L75" si="35">L76</f>
        <v>0</v>
      </c>
    </row>
    <row r="76" spans="1:18" x14ac:dyDescent="0.3">
      <c r="A76" s="157" t="s">
        <v>185</v>
      </c>
      <c r="B76" s="38">
        <v>0</v>
      </c>
      <c r="C76" s="38">
        <v>0</v>
      </c>
      <c r="D76" s="38">
        <f t="shared" si="4"/>
        <v>0</v>
      </c>
      <c r="E76" s="54">
        <v>0</v>
      </c>
      <c r="F76" s="38">
        <f t="shared" si="30"/>
        <v>0</v>
      </c>
      <c r="G76" s="38">
        <f t="shared" si="2"/>
        <v>0</v>
      </c>
      <c r="H76" s="38">
        <f t="shared" si="5"/>
        <v>0</v>
      </c>
      <c r="I76" s="54">
        <v>0</v>
      </c>
      <c r="J76" s="38">
        <f t="shared" si="31"/>
        <v>0</v>
      </c>
      <c r="K76" s="38">
        <f t="shared" si="6"/>
        <v>0</v>
      </c>
      <c r="L76" s="38">
        <v>0</v>
      </c>
    </row>
    <row r="77" spans="1:18" x14ac:dyDescent="0.3">
      <c r="A77" s="157" t="s">
        <v>186</v>
      </c>
      <c r="B77" s="32">
        <f>B78</f>
        <v>0</v>
      </c>
      <c r="C77" s="32">
        <f>C78</f>
        <v>0</v>
      </c>
      <c r="D77" s="32">
        <f t="shared" ref="D77:I77" si="36">D78</f>
        <v>0</v>
      </c>
      <c r="E77" s="55">
        <f t="shared" si="36"/>
        <v>0</v>
      </c>
      <c r="F77" s="32">
        <f t="shared" si="30"/>
        <v>0</v>
      </c>
      <c r="G77" s="32">
        <f t="shared" si="2"/>
        <v>0</v>
      </c>
      <c r="H77" s="32">
        <f t="shared" si="36"/>
        <v>0</v>
      </c>
      <c r="I77" s="55">
        <f t="shared" si="36"/>
        <v>0</v>
      </c>
      <c r="J77" s="32">
        <f t="shared" si="31"/>
        <v>0</v>
      </c>
      <c r="K77" s="32">
        <f t="shared" si="6"/>
        <v>0</v>
      </c>
      <c r="L77" s="32">
        <f t="shared" ref="L77" si="37">L78</f>
        <v>0</v>
      </c>
      <c r="N77" s="165"/>
    </row>
    <row r="78" spans="1:18" x14ac:dyDescent="0.3">
      <c r="A78" s="157" t="s">
        <v>187</v>
      </c>
      <c r="B78" s="38">
        <v>0</v>
      </c>
      <c r="C78" s="38">
        <v>0</v>
      </c>
      <c r="D78" s="38">
        <f t="shared" si="4"/>
        <v>0</v>
      </c>
      <c r="E78" s="54">
        <v>0</v>
      </c>
      <c r="F78" s="38">
        <f t="shared" si="30"/>
        <v>0</v>
      </c>
      <c r="G78" s="38">
        <f t="shared" si="2"/>
        <v>0</v>
      </c>
      <c r="H78" s="38">
        <f t="shared" si="5"/>
        <v>0</v>
      </c>
      <c r="I78" s="54">
        <v>0</v>
      </c>
      <c r="J78" s="38">
        <f t="shared" si="31"/>
        <v>0</v>
      </c>
      <c r="K78" s="38">
        <f t="shared" si="6"/>
        <v>0</v>
      </c>
      <c r="L78" s="38">
        <v>0</v>
      </c>
    </row>
    <row r="79" spans="1:18" x14ac:dyDescent="0.3">
      <c r="A79" s="157" t="s">
        <v>188</v>
      </c>
      <c r="B79" s="32">
        <f>B80</f>
        <v>0</v>
      </c>
      <c r="C79" s="32">
        <f>C80</f>
        <v>0</v>
      </c>
      <c r="D79" s="32">
        <f t="shared" ref="D79:I79" si="38">D80</f>
        <v>0</v>
      </c>
      <c r="E79" s="55">
        <f t="shared" si="38"/>
        <v>0</v>
      </c>
      <c r="F79" s="32">
        <f t="shared" si="30"/>
        <v>0</v>
      </c>
      <c r="G79" s="32">
        <f t="shared" si="2"/>
        <v>0</v>
      </c>
      <c r="H79" s="32">
        <f t="shared" si="38"/>
        <v>0</v>
      </c>
      <c r="I79" s="55">
        <f t="shared" si="38"/>
        <v>0</v>
      </c>
      <c r="J79" s="32">
        <f t="shared" si="31"/>
        <v>0</v>
      </c>
      <c r="K79" s="32">
        <f t="shared" si="6"/>
        <v>0</v>
      </c>
      <c r="L79" s="32">
        <f t="shared" ref="L79" si="39">L80</f>
        <v>0</v>
      </c>
    </row>
    <row r="80" spans="1:18" x14ac:dyDescent="0.3">
      <c r="A80" s="157" t="s">
        <v>189</v>
      </c>
      <c r="B80" s="38">
        <v>0</v>
      </c>
      <c r="C80" s="38">
        <v>0</v>
      </c>
      <c r="D80" s="38">
        <f t="shared" si="4"/>
        <v>0</v>
      </c>
      <c r="E80" s="54">
        <v>0</v>
      </c>
      <c r="F80" s="38">
        <f t="shared" si="30"/>
        <v>0</v>
      </c>
      <c r="G80" s="38">
        <f t="shared" si="2"/>
        <v>0</v>
      </c>
      <c r="H80" s="38">
        <f t="shared" si="5"/>
        <v>0</v>
      </c>
      <c r="I80" s="54">
        <v>0</v>
      </c>
      <c r="J80" s="38">
        <f t="shared" si="31"/>
        <v>0</v>
      </c>
      <c r="K80" s="38">
        <f t="shared" si="6"/>
        <v>0</v>
      </c>
      <c r="L80" s="38">
        <v>0</v>
      </c>
    </row>
    <row r="81" spans="1:12" x14ac:dyDescent="0.3">
      <c r="A81" s="157" t="s">
        <v>190</v>
      </c>
      <c r="B81" s="32">
        <f>B82+B83</f>
        <v>0</v>
      </c>
      <c r="C81" s="32">
        <f>C82+C83</f>
        <v>0</v>
      </c>
      <c r="D81" s="32">
        <f t="shared" ref="D81:E81" si="40">D82+D83</f>
        <v>0</v>
      </c>
      <c r="E81" s="55">
        <f t="shared" si="40"/>
        <v>0</v>
      </c>
      <c r="F81" s="32">
        <f t="shared" si="30"/>
        <v>0</v>
      </c>
      <c r="G81" s="32">
        <f t="shared" si="2"/>
        <v>0</v>
      </c>
      <c r="H81" s="32">
        <f t="shared" ref="H81:I81" si="41">H82+H83</f>
        <v>0</v>
      </c>
      <c r="I81" s="55">
        <f t="shared" si="41"/>
        <v>0</v>
      </c>
      <c r="J81" s="32">
        <f t="shared" si="31"/>
        <v>0</v>
      </c>
      <c r="K81" s="32">
        <f t="shared" si="6"/>
        <v>0</v>
      </c>
      <c r="L81" s="32">
        <f t="shared" ref="L81" si="42">L82+L83</f>
        <v>0</v>
      </c>
    </row>
    <row r="82" spans="1:12" x14ac:dyDescent="0.3">
      <c r="A82" s="157" t="s">
        <v>191</v>
      </c>
      <c r="B82" s="38">
        <v>0</v>
      </c>
      <c r="C82" s="38">
        <v>0</v>
      </c>
      <c r="D82" s="38">
        <f t="shared" si="4"/>
        <v>0</v>
      </c>
      <c r="E82" s="54">
        <v>0</v>
      </c>
      <c r="F82" s="38">
        <f t="shared" si="30"/>
        <v>0</v>
      </c>
      <c r="G82" s="38">
        <f t="shared" si="2"/>
        <v>0</v>
      </c>
      <c r="H82" s="38">
        <f t="shared" si="5"/>
        <v>0</v>
      </c>
      <c r="I82" s="54">
        <v>0</v>
      </c>
      <c r="J82" s="38">
        <f t="shared" si="31"/>
        <v>0</v>
      </c>
      <c r="K82" s="38">
        <f t="shared" si="6"/>
        <v>0</v>
      </c>
      <c r="L82" s="38">
        <v>0</v>
      </c>
    </row>
    <row r="83" spans="1:12" x14ac:dyDescent="0.3">
      <c r="A83" s="157" t="s">
        <v>192</v>
      </c>
      <c r="B83" s="38">
        <v>0</v>
      </c>
      <c r="C83" s="38">
        <v>0</v>
      </c>
      <c r="D83" s="38">
        <f t="shared" si="4"/>
        <v>0</v>
      </c>
      <c r="E83" s="54">
        <v>0</v>
      </c>
      <c r="F83" s="38">
        <f t="shared" si="30"/>
        <v>0</v>
      </c>
      <c r="G83" s="38">
        <f t="shared" si="2"/>
        <v>0</v>
      </c>
      <c r="H83" s="38">
        <f t="shared" si="5"/>
        <v>0</v>
      </c>
      <c r="I83" s="54">
        <v>0</v>
      </c>
      <c r="J83" s="38">
        <f t="shared" si="31"/>
        <v>0</v>
      </c>
      <c r="K83" s="38">
        <f t="shared" si="6"/>
        <v>0</v>
      </c>
      <c r="L83" s="38">
        <v>0</v>
      </c>
    </row>
    <row r="84" spans="1:12" x14ac:dyDescent="0.3">
      <c r="A84" s="157" t="s">
        <v>193</v>
      </c>
      <c r="B84" s="32">
        <v>783000</v>
      </c>
      <c r="C84" s="32">
        <v>0</v>
      </c>
      <c r="D84" s="32">
        <f>E84</f>
        <v>0</v>
      </c>
      <c r="E84" s="55">
        <v>0</v>
      </c>
      <c r="F84" s="32">
        <f t="shared" si="30"/>
        <v>0</v>
      </c>
      <c r="G84" s="32">
        <f t="shared" si="2"/>
        <v>0</v>
      </c>
      <c r="H84" s="32">
        <f>I84</f>
        <v>0</v>
      </c>
      <c r="I84" s="55">
        <v>0</v>
      </c>
      <c r="J84" s="32">
        <f t="shared" si="31"/>
        <v>0</v>
      </c>
      <c r="K84" s="32">
        <f t="shared" si="6"/>
        <v>0</v>
      </c>
      <c r="L84" s="32">
        <v>0</v>
      </c>
    </row>
    <row r="85" spans="1:12" x14ac:dyDescent="0.3">
      <c r="A85" s="166" t="s">
        <v>194</v>
      </c>
      <c r="B85" s="167">
        <v>14441000</v>
      </c>
      <c r="C85" s="167">
        <v>4121000</v>
      </c>
      <c r="D85" s="32">
        <v>327026.71999999997</v>
      </c>
      <c r="E85" s="168">
        <v>792890.72</v>
      </c>
      <c r="F85" s="32">
        <f t="shared" si="30"/>
        <v>1.927155407835611</v>
      </c>
      <c r="G85" s="32">
        <f>C85-E85</f>
        <v>3328109.2800000003</v>
      </c>
      <c r="H85" s="32">
        <v>327026.71999999997</v>
      </c>
      <c r="I85" s="168">
        <v>792890.72</v>
      </c>
      <c r="J85" s="32">
        <f t="shared" si="31"/>
        <v>2.7489926161558169</v>
      </c>
      <c r="K85" s="167">
        <f>C85-I85</f>
        <v>3328109.2800000003</v>
      </c>
      <c r="L85" s="167">
        <f>E85-I85</f>
        <v>0</v>
      </c>
    </row>
    <row r="86" spans="1:12" x14ac:dyDescent="0.3">
      <c r="A86" s="169" t="s">
        <v>195</v>
      </c>
      <c r="B86" s="116">
        <f>B17+B85</f>
        <v>78300000</v>
      </c>
      <c r="C86" s="116">
        <f>C17+C85</f>
        <v>81235394.310000002</v>
      </c>
      <c r="D86" s="116">
        <f>D17+D85</f>
        <v>13334775.690000001</v>
      </c>
      <c r="E86" s="116">
        <f>E17+E85</f>
        <v>41143060.739999995</v>
      </c>
      <c r="F86" s="116">
        <f t="shared" si="30"/>
        <v>100</v>
      </c>
      <c r="G86" s="116">
        <f t="shared" si="2"/>
        <v>40092333.570000008</v>
      </c>
      <c r="H86" s="116">
        <f>H17+H85</f>
        <v>11672122.790000001</v>
      </c>
      <c r="I86" s="116">
        <f>I17+I85</f>
        <v>28842955.609999999</v>
      </c>
      <c r="J86" s="116">
        <f t="shared" si="31"/>
        <v>100</v>
      </c>
      <c r="K86" s="116">
        <f>K17+K85</f>
        <v>52392438.700000003</v>
      </c>
      <c r="L86" s="116">
        <f>L17+L85</f>
        <v>12300105.129999995</v>
      </c>
    </row>
    <row r="87" spans="1:12" x14ac:dyDescent="0.3">
      <c r="A87" s="170"/>
      <c r="B87" s="22"/>
      <c r="C87" s="22"/>
      <c r="D87" s="41"/>
      <c r="E87" s="41"/>
      <c r="F87" s="41"/>
      <c r="G87" s="41"/>
      <c r="H87" s="41"/>
      <c r="I87" s="22"/>
      <c r="J87" s="22"/>
    </row>
    <row r="88" spans="1:12" s="165" customFormat="1" x14ac:dyDescent="0.3">
      <c r="C88" s="171"/>
    </row>
    <row r="89" spans="1:12" x14ac:dyDescent="0.3">
      <c r="B89" s="171"/>
      <c r="C89" s="171"/>
      <c r="D89" s="171"/>
      <c r="E89" s="171"/>
      <c r="F89" s="171"/>
      <c r="G89" s="171"/>
      <c r="H89" s="171"/>
      <c r="I89" s="171"/>
      <c r="J89" s="165"/>
      <c r="K89" s="165"/>
    </row>
    <row r="90" spans="1:12" x14ac:dyDescent="0.3">
      <c r="B90" s="165"/>
      <c r="C90" s="165"/>
      <c r="D90" s="165"/>
      <c r="E90" s="165"/>
      <c r="F90" s="165"/>
      <c r="G90" s="165"/>
      <c r="H90" s="165"/>
      <c r="K90" s="165"/>
    </row>
    <row r="91" spans="1:12" x14ac:dyDescent="0.3">
      <c r="D91" s="165"/>
      <c r="E91" s="165"/>
      <c r="F91" s="165"/>
      <c r="G91" s="165"/>
      <c r="H91" s="165"/>
      <c r="K91" s="165"/>
    </row>
    <row r="92" spans="1:12" ht="15.6" x14ac:dyDescent="0.3">
      <c r="A92" s="3"/>
      <c r="B92" s="3"/>
      <c r="C92" s="3"/>
      <c r="D92" s="34"/>
      <c r="E92" s="3"/>
      <c r="F92" s="3"/>
    </row>
    <row r="93" spans="1:12" x14ac:dyDescent="0.3">
      <c r="A93" s="172" t="s">
        <v>70</v>
      </c>
      <c r="B93" s="172"/>
      <c r="C93" s="172"/>
      <c r="D93" s="173"/>
      <c r="E93" s="86"/>
      <c r="F93" s="86"/>
      <c r="G93" s="174" t="s">
        <v>71</v>
      </c>
      <c r="H93" s="174"/>
      <c r="I93" s="174"/>
      <c r="J93" s="174"/>
      <c r="K93" s="174"/>
    </row>
    <row r="94" spans="1:12" ht="15.75" customHeight="1" x14ac:dyDescent="0.3">
      <c r="A94" s="172" t="s">
        <v>72</v>
      </c>
      <c r="B94" s="172"/>
      <c r="C94" s="172"/>
      <c r="D94" s="87"/>
      <c r="E94" s="86"/>
      <c r="F94" s="86"/>
      <c r="G94" s="174" t="s">
        <v>73</v>
      </c>
      <c r="H94" s="174"/>
      <c r="I94" s="174"/>
      <c r="J94" s="174"/>
      <c r="K94" s="174"/>
    </row>
    <row r="95" spans="1:12" x14ac:dyDescent="0.3">
      <c r="A95" s="172" t="s">
        <v>74</v>
      </c>
      <c r="B95" s="172"/>
      <c r="C95" s="172"/>
      <c r="D95" s="87"/>
      <c r="E95" s="86"/>
      <c r="F95" s="86"/>
      <c r="G95" s="174" t="s">
        <v>74</v>
      </c>
      <c r="H95" s="174"/>
      <c r="I95" s="174"/>
      <c r="J95" s="174"/>
      <c r="K95" s="174"/>
    </row>
    <row r="96" spans="1:12" s="3" customFormat="1" ht="15.6" x14ac:dyDescent="0.3">
      <c r="A96" s="172" t="s">
        <v>75</v>
      </c>
      <c r="B96" s="172"/>
      <c r="C96" s="172"/>
      <c r="D96" s="87"/>
      <c r="E96" s="86"/>
      <c r="F96" s="86"/>
      <c r="G96" s="132"/>
      <c r="H96" s="132"/>
      <c r="I96" s="132"/>
    </row>
    <row r="97" spans="1:11" s="3" customFormat="1" ht="15.6" x14ac:dyDescent="0.3">
      <c r="A97" s="85"/>
      <c r="B97" s="85"/>
      <c r="C97" s="86"/>
      <c r="D97" s="87"/>
      <c r="E97" s="86"/>
      <c r="F97" s="86"/>
      <c r="G97" s="132"/>
      <c r="H97" s="132"/>
      <c r="I97" s="132"/>
    </row>
    <row r="98" spans="1:11" s="3" customFormat="1" ht="15.6" x14ac:dyDescent="0.3">
      <c r="A98" s="85"/>
      <c r="B98" s="85"/>
      <c r="C98" s="86"/>
      <c r="D98" s="87"/>
      <c r="E98" s="86"/>
      <c r="F98" s="86"/>
      <c r="G98" s="132"/>
      <c r="H98" s="132"/>
      <c r="I98" s="132"/>
    </row>
    <row r="99" spans="1:11" s="3" customFormat="1" ht="15.6" x14ac:dyDescent="0.3">
      <c r="A99" s="85"/>
      <c r="B99" s="85"/>
      <c r="C99" s="86"/>
      <c r="D99" s="87"/>
      <c r="E99" s="86"/>
      <c r="F99" s="86"/>
      <c r="G99" s="132"/>
      <c r="H99" s="132"/>
      <c r="I99" s="132"/>
    </row>
    <row r="100" spans="1:11" s="3" customFormat="1" ht="15.6" x14ac:dyDescent="0.3">
      <c r="A100" s="85"/>
      <c r="B100" s="85"/>
      <c r="C100" s="86"/>
      <c r="D100" s="87"/>
      <c r="E100" s="86"/>
      <c r="F100" s="86"/>
      <c r="G100" s="132"/>
      <c r="H100" s="132"/>
      <c r="I100" s="132"/>
    </row>
    <row r="101" spans="1:11" s="3" customFormat="1" ht="15.6" x14ac:dyDescent="0.3">
      <c r="A101" s="172" t="s">
        <v>76</v>
      </c>
      <c r="B101" s="172"/>
      <c r="C101" s="172"/>
      <c r="D101" s="87"/>
      <c r="E101" s="86"/>
      <c r="F101" s="86"/>
      <c r="G101" s="174" t="s">
        <v>77</v>
      </c>
      <c r="H101" s="174"/>
      <c r="I101" s="174"/>
      <c r="J101" s="174"/>
      <c r="K101" s="174"/>
    </row>
    <row r="102" spans="1:11" x14ac:dyDescent="0.3">
      <c r="A102" s="172" t="s">
        <v>78</v>
      </c>
      <c r="B102" s="172"/>
      <c r="C102" s="172"/>
      <c r="D102" s="87"/>
      <c r="E102" s="86"/>
      <c r="F102" s="86"/>
      <c r="G102" s="174" t="s">
        <v>79</v>
      </c>
      <c r="H102" s="174"/>
      <c r="I102" s="174"/>
      <c r="J102" s="174"/>
      <c r="K102" s="174"/>
    </row>
  </sheetData>
  <mergeCells count="24">
    <mergeCell ref="G99:I99"/>
    <mergeCell ref="G100:I100"/>
    <mergeCell ref="A101:C101"/>
    <mergeCell ref="G101:K101"/>
    <mergeCell ref="A102:C102"/>
    <mergeCell ref="G102:K102"/>
    <mergeCell ref="A95:C95"/>
    <mergeCell ref="G95:K95"/>
    <mergeCell ref="A96:C96"/>
    <mergeCell ref="G96:I96"/>
    <mergeCell ref="G97:I97"/>
    <mergeCell ref="G98:I98"/>
    <mergeCell ref="D14:G14"/>
    <mergeCell ref="H14:K14"/>
    <mergeCell ref="A93:C93"/>
    <mergeCell ref="G93:K93"/>
    <mergeCell ref="A94:C94"/>
    <mergeCell ref="G94:K94"/>
    <mergeCell ref="A3:M3"/>
    <mergeCell ref="A4:M4"/>
    <mergeCell ref="A7:M7"/>
    <mergeCell ref="A8:M8"/>
    <mergeCell ref="A9:M9"/>
    <mergeCell ref="B12:L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5E1C-4B47-4575-AFDE-A7A1CE2B4750}">
  <dimension ref="A1:K194"/>
  <sheetViews>
    <sheetView workbookViewId="0">
      <selection activeCell="A8" sqref="A8:E8"/>
    </sheetView>
  </sheetViews>
  <sheetFormatPr defaultRowHeight="14.4" x14ac:dyDescent="0.3"/>
  <cols>
    <col min="1" max="1" width="47.44140625" customWidth="1"/>
    <col min="2" max="5" width="13.6640625" customWidth="1"/>
    <col min="6" max="6" width="20.6640625" style="165" customWidth="1"/>
    <col min="7" max="7" width="18.109375" customWidth="1"/>
    <col min="8" max="8" width="19.6640625" style="165" customWidth="1"/>
    <col min="10" max="10" width="10.6640625" bestFit="1" customWidth="1"/>
  </cols>
  <sheetData>
    <row r="1" spans="1:8" ht="15.75" customHeight="1" x14ac:dyDescent="0.3">
      <c r="D1" s="165"/>
    </row>
    <row r="2" spans="1:8" s="93" customFormat="1" ht="15.75" customHeight="1" x14ac:dyDescent="0.35">
      <c r="A2" s="175" t="s">
        <v>0</v>
      </c>
      <c r="B2" s="175"/>
      <c r="C2" s="175"/>
      <c r="D2" s="175"/>
      <c r="E2" s="175"/>
      <c r="F2" s="176"/>
      <c r="H2" s="176"/>
    </row>
    <row r="3" spans="1:8" s="93" customFormat="1" ht="15.75" customHeight="1" x14ac:dyDescent="0.35">
      <c r="A3" s="175" t="s">
        <v>1</v>
      </c>
      <c r="B3" s="175"/>
      <c r="C3" s="175"/>
      <c r="D3" s="175"/>
      <c r="E3" s="175"/>
      <c r="F3" s="176"/>
      <c r="H3" s="176"/>
    </row>
    <row r="4" spans="1:8" s="93" customFormat="1" ht="15.75" customHeight="1" x14ac:dyDescent="0.3">
      <c r="A4"/>
      <c r="B4"/>
      <c r="C4"/>
      <c r="D4"/>
      <c r="E4"/>
      <c r="F4" s="176"/>
      <c r="H4" s="176"/>
    </row>
    <row r="5" spans="1:8" s="93" customFormat="1" ht="15.75" customHeight="1" x14ac:dyDescent="0.3">
      <c r="A5" s="6"/>
      <c r="B5" s="6"/>
      <c r="C5" s="6"/>
      <c r="D5" s="6"/>
      <c r="E5" s="6"/>
      <c r="F5" s="176"/>
      <c r="H5" s="176"/>
    </row>
    <row r="6" spans="1:8" s="3" customFormat="1" ht="15.6" x14ac:dyDescent="0.3">
      <c r="A6" s="1" t="s">
        <v>123</v>
      </c>
      <c r="B6" s="1"/>
      <c r="C6" s="1"/>
      <c r="D6" s="1"/>
      <c r="E6" s="1"/>
      <c r="F6" s="2"/>
      <c r="G6" s="2"/>
      <c r="H6" s="2"/>
    </row>
    <row r="7" spans="1:8" s="3" customFormat="1" ht="15.6" x14ac:dyDescent="0.3">
      <c r="A7" s="7" t="s">
        <v>196</v>
      </c>
      <c r="B7" s="7"/>
      <c r="C7" s="7"/>
      <c r="D7" s="7"/>
      <c r="E7" s="7"/>
      <c r="F7" s="8"/>
      <c r="G7" s="8"/>
      <c r="H7" s="8"/>
    </row>
    <row r="8" spans="1:8" s="3" customFormat="1" ht="15.6" x14ac:dyDescent="0.3">
      <c r="A8" s="1" t="s">
        <v>4</v>
      </c>
      <c r="B8" s="1"/>
      <c r="C8" s="1"/>
      <c r="D8" s="1"/>
      <c r="E8" s="1"/>
      <c r="F8" s="2"/>
      <c r="G8" s="2"/>
      <c r="H8" s="2"/>
    </row>
    <row r="9" spans="1:8" s="3" customFormat="1" ht="15.6" x14ac:dyDescent="0.3">
      <c r="A9" s="1" t="s">
        <v>5</v>
      </c>
      <c r="B9" s="1"/>
      <c r="C9" s="1"/>
      <c r="D9" s="1"/>
      <c r="E9" s="1"/>
      <c r="F9" s="2"/>
      <c r="G9" s="2"/>
      <c r="H9" s="2"/>
    </row>
    <row r="10" spans="1:8" s="3" customFormat="1" ht="15.6" x14ac:dyDescent="0.3">
      <c r="A10" s="9"/>
      <c r="B10" s="9"/>
      <c r="C10" s="9"/>
      <c r="D10" s="9"/>
      <c r="E10" s="9"/>
      <c r="F10" s="9"/>
      <c r="G10" s="9"/>
      <c r="H10" s="9"/>
    </row>
    <row r="11" spans="1:8" s="3" customFormat="1" ht="15.6" x14ac:dyDescent="0.3">
      <c r="A11" s="10" t="s">
        <v>197</v>
      </c>
      <c r="H11" s="177"/>
    </row>
    <row r="12" spans="1:8" x14ac:dyDescent="0.3">
      <c r="A12" s="178"/>
      <c r="B12" s="179" t="s">
        <v>198</v>
      </c>
      <c r="C12" s="180"/>
      <c r="D12" s="180"/>
      <c r="E12" s="181"/>
      <c r="F12" s="182"/>
      <c r="G12" s="162"/>
      <c r="H12" s="182"/>
    </row>
    <row r="13" spans="1:8" x14ac:dyDescent="0.3">
      <c r="A13" s="183" t="s">
        <v>199</v>
      </c>
      <c r="B13" s="184"/>
      <c r="C13" s="185"/>
      <c r="D13" s="186" t="s">
        <v>200</v>
      </c>
      <c r="E13" s="187"/>
      <c r="F13" s="182"/>
      <c r="G13" s="162"/>
      <c r="H13" s="182"/>
    </row>
    <row r="14" spans="1:8" x14ac:dyDescent="0.3">
      <c r="A14" s="188"/>
      <c r="B14" s="189" t="s">
        <v>201</v>
      </c>
      <c r="C14" s="190"/>
      <c r="D14" s="189" t="s">
        <v>202</v>
      </c>
      <c r="E14" s="190"/>
      <c r="F14" s="182"/>
      <c r="G14" s="162"/>
      <c r="H14" s="182"/>
    </row>
    <row r="15" spans="1:8" x14ac:dyDescent="0.3">
      <c r="A15" s="191" t="s">
        <v>199</v>
      </c>
      <c r="B15" s="192" t="s">
        <v>23</v>
      </c>
      <c r="C15" s="193"/>
      <c r="D15" s="192" t="s">
        <v>23</v>
      </c>
      <c r="E15" s="193"/>
      <c r="F15" s="182"/>
      <c r="G15" s="162"/>
      <c r="H15" s="182"/>
    </row>
    <row r="16" spans="1:8" x14ac:dyDescent="0.3">
      <c r="A16" s="51" t="s">
        <v>203</v>
      </c>
      <c r="B16" s="194">
        <f>B17+B23+B24+B27+B36</f>
        <v>75692000</v>
      </c>
      <c r="C16" s="195"/>
      <c r="D16" s="194">
        <f>D17+D23+D24+D27+D36</f>
        <v>35775539.060000002</v>
      </c>
      <c r="E16" s="195"/>
      <c r="F16" s="182"/>
      <c r="G16" s="162"/>
      <c r="H16" s="182"/>
    </row>
    <row r="17" spans="1:8" x14ac:dyDescent="0.3">
      <c r="A17" s="51" t="s">
        <v>204</v>
      </c>
      <c r="B17" s="194">
        <f t="shared" ref="B17:D17" si="0">B18+B19+B20+B21+B22</f>
        <v>325000</v>
      </c>
      <c r="C17" s="195"/>
      <c r="D17" s="194">
        <f t="shared" si="0"/>
        <v>177520.84</v>
      </c>
      <c r="E17" s="195"/>
      <c r="F17" s="182"/>
      <c r="G17" s="162"/>
      <c r="H17" s="182"/>
    </row>
    <row r="18" spans="1:8" x14ac:dyDescent="0.3">
      <c r="A18" s="43" t="s">
        <v>205</v>
      </c>
      <c r="B18" s="196">
        <v>0</v>
      </c>
      <c r="C18" s="197"/>
      <c r="D18" s="196">
        <v>0</v>
      </c>
      <c r="E18" s="197"/>
      <c r="F18" s="198"/>
      <c r="G18" s="162"/>
      <c r="H18" s="182"/>
    </row>
    <row r="19" spans="1:8" x14ac:dyDescent="0.3">
      <c r="A19" s="43" t="s">
        <v>206</v>
      </c>
      <c r="B19" s="196">
        <v>0</v>
      </c>
      <c r="C19" s="197"/>
      <c r="D19" s="196">
        <v>0</v>
      </c>
      <c r="E19" s="197"/>
      <c r="F19" s="182"/>
      <c r="G19" s="162"/>
      <c r="H19" s="182"/>
    </row>
    <row r="20" spans="1:8" x14ac:dyDescent="0.3">
      <c r="A20" s="43" t="s">
        <v>207</v>
      </c>
      <c r="B20" s="196">
        <v>0</v>
      </c>
      <c r="C20" s="197"/>
      <c r="D20" s="196">
        <v>0</v>
      </c>
      <c r="E20" s="197"/>
      <c r="F20" s="182"/>
      <c r="G20" s="182"/>
      <c r="H20" s="182"/>
    </row>
    <row r="21" spans="1:8" x14ac:dyDescent="0.3">
      <c r="A21" s="43" t="s">
        <v>208</v>
      </c>
      <c r="B21" s="196">
        <v>0</v>
      </c>
      <c r="C21" s="197"/>
      <c r="D21" s="196">
        <v>0</v>
      </c>
      <c r="E21" s="197"/>
      <c r="F21" s="182"/>
      <c r="G21" s="162"/>
      <c r="H21" s="182"/>
    </row>
    <row r="22" spans="1:8" x14ac:dyDescent="0.3">
      <c r="A22" s="43" t="s">
        <v>209</v>
      </c>
      <c r="B22" s="196">
        <v>325000</v>
      </c>
      <c r="C22" s="197"/>
      <c r="D22" s="196">
        <v>177520.84</v>
      </c>
      <c r="E22" s="197"/>
      <c r="F22" s="182"/>
      <c r="G22" s="162"/>
      <c r="H22" s="182"/>
    </row>
    <row r="23" spans="1:8" x14ac:dyDescent="0.3">
      <c r="A23" s="51" t="s">
        <v>210</v>
      </c>
      <c r="B23" s="194">
        <v>0</v>
      </c>
      <c r="C23" s="195"/>
      <c r="D23" s="194">
        <v>0</v>
      </c>
      <c r="E23" s="195"/>
      <c r="F23" s="182"/>
      <c r="G23" s="162"/>
      <c r="H23" s="182"/>
    </row>
    <row r="24" spans="1:8" x14ac:dyDescent="0.3">
      <c r="A24" s="51" t="s">
        <v>211</v>
      </c>
      <c r="B24" s="194">
        <f>B25+B26</f>
        <v>166000</v>
      </c>
      <c r="C24" s="195"/>
      <c r="D24" s="194">
        <f t="shared" ref="D24" si="1">D25+D26</f>
        <v>580393.75999999989</v>
      </c>
      <c r="E24" s="195"/>
      <c r="F24" s="182"/>
      <c r="G24" s="162"/>
      <c r="H24" s="182"/>
    </row>
    <row r="25" spans="1:8" x14ac:dyDescent="0.3">
      <c r="A25" s="43" t="s">
        <v>212</v>
      </c>
      <c r="B25" s="196">
        <v>165000</v>
      </c>
      <c r="C25" s="197"/>
      <c r="D25" s="199">
        <f>51584.85+528432.83</f>
        <v>580017.67999999993</v>
      </c>
      <c r="E25" s="200"/>
      <c r="F25" s="182"/>
      <c r="G25" s="182"/>
      <c r="H25" s="182"/>
    </row>
    <row r="26" spans="1:8" x14ac:dyDescent="0.3">
      <c r="A26" s="43" t="s">
        <v>213</v>
      </c>
      <c r="B26" s="196">
        <v>1000</v>
      </c>
      <c r="C26" s="197"/>
      <c r="D26" s="196">
        <v>376.08</v>
      </c>
      <c r="E26" s="197"/>
      <c r="F26" s="182"/>
      <c r="G26" s="182"/>
      <c r="H26" s="182"/>
    </row>
    <row r="27" spans="1:8" x14ac:dyDescent="0.3">
      <c r="A27" s="51" t="s">
        <v>214</v>
      </c>
      <c r="B27" s="194">
        <f>B28+B29+B30+B31+B32+B33+B34+B35</f>
        <v>0</v>
      </c>
      <c r="C27" s="195"/>
      <c r="D27" s="194">
        <f t="shared" ref="D27" si="2">D28+D29+D30+D31+D32+D33+D34+D35</f>
        <v>0</v>
      </c>
      <c r="E27" s="195"/>
      <c r="F27" s="182"/>
      <c r="G27" s="162"/>
      <c r="H27" s="182"/>
    </row>
    <row r="28" spans="1:8" x14ac:dyDescent="0.3">
      <c r="A28" s="43" t="s">
        <v>215</v>
      </c>
      <c r="B28" s="196">
        <v>0</v>
      </c>
      <c r="C28" s="197"/>
      <c r="D28" s="196">
        <v>0</v>
      </c>
      <c r="E28" s="197"/>
      <c r="F28" s="182"/>
      <c r="G28" s="182"/>
      <c r="H28" s="182"/>
    </row>
    <row r="29" spans="1:8" x14ac:dyDescent="0.3">
      <c r="A29" s="43" t="s">
        <v>216</v>
      </c>
      <c r="B29" s="196">
        <v>0</v>
      </c>
      <c r="C29" s="197"/>
      <c r="D29" s="196">
        <v>0</v>
      </c>
      <c r="E29" s="197"/>
      <c r="F29" s="182"/>
      <c r="G29" s="162"/>
      <c r="H29" s="182"/>
    </row>
    <row r="30" spans="1:8" x14ac:dyDescent="0.3">
      <c r="A30" s="43" t="s">
        <v>217</v>
      </c>
      <c r="B30" s="196">
        <v>0</v>
      </c>
      <c r="C30" s="197"/>
      <c r="D30" s="196">
        <v>0</v>
      </c>
      <c r="E30" s="197"/>
      <c r="F30" s="182"/>
      <c r="G30" s="162"/>
      <c r="H30" s="182"/>
    </row>
    <row r="31" spans="1:8" x14ac:dyDescent="0.3">
      <c r="A31" s="43" t="s">
        <v>218</v>
      </c>
      <c r="B31" s="196">
        <v>0</v>
      </c>
      <c r="C31" s="197"/>
      <c r="D31" s="196">
        <v>0</v>
      </c>
      <c r="E31" s="197"/>
      <c r="F31" s="182"/>
      <c r="G31" s="162"/>
      <c r="H31" s="182"/>
    </row>
    <row r="32" spans="1:8" x14ac:dyDescent="0.3">
      <c r="A32" s="43" t="s">
        <v>219</v>
      </c>
      <c r="B32" s="196">
        <v>0</v>
      </c>
      <c r="C32" s="197"/>
      <c r="D32" s="196">
        <v>0</v>
      </c>
      <c r="E32" s="197"/>
      <c r="F32" s="182"/>
      <c r="G32" s="162"/>
      <c r="H32" s="182"/>
    </row>
    <row r="33" spans="1:8" x14ac:dyDescent="0.3">
      <c r="A33" s="43" t="s">
        <v>220</v>
      </c>
      <c r="B33" s="196">
        <v>0</v>
      </c>
      <c r="C33" s="197"/>
      <c r="D33" s="196">
        <v>0</v>
      </c>
      <c r="E33" s="197"/>
      <c r="F33" s="182"/>
      <c r="G33" s="182"/>
      <c r="H33" s="182"/>
    </row>
    <row r="34" spans="1:8" x14ac:dyDescent="0.3">
      <c r="A34" s="43" t="s">
        <v>221</v>
      </c>
      <c r="B34" s="196">
        <v>0</v>
      </c>
      <c r="C34" s="197"/>
      <c r="D34" s="196">
        <v>0</v>
      </c>
      <c r="E34" s="197"/>
      <c r="F34" s="182"/>
      <c r="G34" s="201"/>
      <c r="H34" s="182"/>
    </row>
    <row r="35" spans="1:8" x14ac:dyDescent="0.3">
      <c r="A35" s="43" t="s">
        <v>222</v>
      </c>
      <c r="B35" s="196">
        <v>0</v>
      </c>
      <c r="C35" s="197"/>
      <c r="D35" s="196">
        <v>0</v>
      </c>
      <c r="E35" s="197"/>
      <c r="F35" s="182"/>
      <c r="G35" s="182"/>
      <c r="H35" s="182"/>
    </row>
    <row r="36" spans="1:8" x14ac:dyDescent="0.3">
      <c r="A36" s="51" t="s">
        <v>223</v>
      </c>
      <c r="B36" s="194">
        <f>B37</f>
        <v>75201000</v>
      </c>
      <c r="C36" s="195"/>
      <c r="D36" s="194">
        <f>D37</f>
        <v>35017624.460000001</v>
      </c>
      <c r="E36" s="195"/>
      <c r="F36" s="182"/>
      <c r="G36" s="162"/>
      <c r="H36" s="182"/>
    </row>
    <row r="37" spans="1:8" x14ac:dyDescent="0.3">
      <c r="A37" s="43" t="s">
        <v>224</v>
      </c>
      <c r="B37" s="196">
        <f>71141000+4060000</f>
        <v>75201000</v>
      </c>
      <c r="C37" s="197"/>
      <c r="D37" s="196">
        <f>31642031.53+3375592.93</f>
        <v>35017624.460000001</v>
      </c>
      <c r="E37" s="197"/>
      <c r="F37" s="182"/>
      <c r="G37" s="202"/>
      <c r="H37" s="182"/>
    </row>
    <row r="38" spans="1:8" x14ac:dyDescent="0.3">
      <c r="A38" s="51" t="s">
        <v>225</v>
      </c>
      <c r="B38" s="194">
        <f>B16-B25</f>
        <v>75527000</v>
      </c>
      <c r="C38" s="195"/>
      <c r="D38" s="194">
        <f>D16-D25</f>
        <v>35195521.380000003</v>
      </c>
      <c r="E38" s="195"/>
      <c r="F38" s="182"/>
      <c r="G38" s="202"/>
      <c r="H38" s="182"/>
    </row>
    <row r="39" spans="1:8" x14ac:dyDescent="0.3">
      <c r="A39" s="51" t="s">
        <v>226</v>
      </c>
      <c r="B39" s="194">
        <f>B40+B41+B42+B46+B49</f>
        <v>2608000</v>
      </c>
      <c r="C39" s="195"/>
      <c r="D39" s="194">
        <f>D40+D41+D42+D46+D49</f>
        <v>1185175.8400000001</v>
      </c>
      <c r="E39" s="195"/>
      <c r="F39" s="182"/>
      <c r="G39" s="182"/>
      <c r="H39" s="182"/>
    </row>
    <row r="40" spans="1:8" x14ac:dyDescent="0.3">
      <c r="A40" s="43" t="s">
        <v>227</v>
      </c>
      <c r="B40" s="194">
        <v>1000</v>
      </c>
      <c r="C40" s="195"/>
      <c r="D40" s="194">
        <v>0</v>
      </c>
      <c r="E40" s="195"/>
      <c r="F40" s="182"/>
      <c r="G40" s="182"/>
      <c r="H40" s="182"/>
    </row>
    <row r="41" spans="1:8" x14ac:dyDescent="0.3">
      <c r="A41" s="43" t="s">
        <v>228</v>
      </c>
      <c r="B41" s="194">
        <v>0</v>
      </c>
      <c r="C41" s="195"/>
      <c r="D41" s="194">
        <v>0</v>
      </c>
      <c r="E41" s="195"/>
      <c r="F41" s="182"/>
      <c r="G41" s="182"/>
      <c r="H41" s="182"/>
    </row>
    <row r="42" spans="1:8" x14ac:dyDescent="0.3">
      <c r="A42" s="43" t="s">
        <v>229</v>
      </c>
      <c r="B42" s="194">
        <f>C43+C44+C45</f>
        <v>2000</v>
      </c>
      <c r="C42" s="195"/>
      <c r="D42" s="194">
        <v>0</v>
      </c>
      <c r="E42" s="195"/>
      <c r="F42" s="182"/>
      <c r="G42" s="182"/>
      <c r="H42" s="182"/>
    </row>
    <row r="43" spans="1:8" ht="12.75" customHeight="1" x14ac:dyDescent="0.3">
      <c r="A43" s="203" t="s">
        <v>230</v>
      </c>
      <c r="B43" s="204"/>
      <c r="C43" s="50">
        <v>0</v>
      </c>
      <c r="D43" s="205"/>
      <c r="E43" s="50">
        <v>0</v>
      </c>
      <c r="F43" s="182"/>
      <c r="G43" s="182"/>
      <c r="H43" s="182"/>
    </row>
    <row r="44" spans="1:8" ht="12.75" customHeight="1" x14ac:dyDescent="0.3">
      <c r="A44" s="203" t="s">
        <v>231</v>
      </c>
      <c r="B44" s="204"/>
      <c r="C44" s="50">
        <v>0</v>
      </c>
      <c r="D44" s="205"/>
      <c r="E44" s="50">
        <v>0</v>
      </c>
      <c r="F44" s="182"/>
      <c r="G44" s="202"/>
      <c r="H44" s="182"/>
    </row>
    <row r="45" spans="1:8" ht="12.75" customHeight="1" x14ac:dyDescent="0.3">
      <c r="A45" s="203" t="s">
        <v>232</v>
      </c>
      <c r="B45" s="204"/>
      <c r="C45" s="50">
        <v>2000</v>
      </c>
      <c r="D45" s="205"/>
      <c r="E45" s="50">
        <v>0</v>
      </c>
      <c r="F45" s="182"/>
      <c r="G45" s="182"/>
      <c r="H45" s="182"/>
    </row>
    <row r="46" spans="1:8" x14ac:dyDescent="0.3">
      <c r="A46" s="51" t="s">
        <v>233</v>
      </c>
      <c r="B46" s="194">
        <f t="shared" ref="B46:D46" si="3">B47+B48</f>
        <v>0</v>
      </c>
      <c r="C46" s="195"/>
      <c r="D46" s="194">
        <f t="shared" si="3"/>
        <v>0</v>
      </c>
      <c r="E46" s="195"/>
      <c r="F46" s="182"/>
      <c r="G46" s="162"/>
      <c r="H46" s="182"/>
    </row>
    <row r="47" spans="1:8" x14ac:dyDescent="0.3">
      <c r="A47" s="43" t="s">
        <v>234</v>
      </c>
      <c r="B47" s="196">
        <v>0</v>
      </c>
      <c r="C47" s="197"/>
      <c r="D47" s="196">
        <v>0</v>
      </c>
      <c r="E47" s="197"/>
      <c r="F47" s="182"/>
      <c r="G47" s="182"/>
      <c r="H47" s="182"/>
    </row>
    <row r="48" spans="1:8" x14ac:dyDescent="0.3">
      <c r="A48" s="43" t="s">
        <v>235</v>
      </c>
      <c r="B48" s="196">
        <v>0</v>
      </c>
      <c r="C48" s="197"/>
      <c r="D48" s="196">
        <v>0</v>
      </c>
      <c r="E48" s="197"/>
      <c r="F48" s="182"/>
      <c r="G48" s="182"/>
      <c r="H48" s="182"/>
    </row>
    <row r="49" spans="1:10" x14ac:dyDescent="0.3">
      <c r="A49" s="51" t="s">
        <v>236</v>
      </c>
      <c r="B49" s="194">
        <f>C50+B51</f>
        <v>2605000</v>
      </c>
      <c r="C49" s="195"/>
      <c r="D49" s="194">
        <f>E50+D51</f>
        <v>1185175.8400000001</v>
      </c>
      <c r="E49" s="195"/>
      <c r="F49" s="182"/>
      <c r="G49" s="162"/>
      <c r="H49" s="182"/>
    </row>
    <row r="50" spans="1:10" x14ac:dyDescent="0.3">
      <c r="A50" s="203" t="s">
        <v>237</v>
      </c>
      <c r="B50" s="204"/>
      <c r="C50" s="50">
        <v>0</v>
      </c>
      <c r="D50" s="205"/>
      <c r="E50" s="50">
        <v>0</v>
      </c>
      <c r="F50" s="182"/>
      <c r="G50" s="182"/>
      <c r="H50" s="182"/>
    </row>
    <row r="51" spans="1:10" x14ac:dyDescent="0.3">
      <c r="A51" s="203" t="s">
        <v>238</v>
      </c>
      <c r="B51" s="196">
        <v>2605000</v>
      </c>
      <c r="C51" s="197"/>
      <c r="D51" s="199">
        <v>1185175.8400000001</v>
      </c>
      <c r="E51" s="200"/>
      <c r="F51" s="182"/>
      <c r="G51" s="162"/>
      <c r="H51" s="182"/>
    </row>
    <row r="52" spans="1:10" x14ac:dyDescent="0.3">
      <c r="A52" s="206" t="s">
        <v>239</v>
      </c>
      <c r="B52" s="194">
        <f>B39-B40-B41-C44-C50</f>
        <v>2607000</v>
      </c>
      <c r="C52" s="195"/>
      <c r="D52" s="194">
        <f>D39-D40-D41-E44-E50</f>
        <v>1185175.8400000001</v>
      </c>
      <c r="E52" s="195"/>
      <c r="F52" s="182"/>
      <c r="G52" s="162"/>
      <c r="H52" s="182"/>
    </row>
    <row r="53" spans="1:10" x14ac:dyDescent="0.3">
      <c r="A53" s="56" t="s">
        <v>240</v>
      </c>
      <c r="B53" s="207">
        <f>B38+B52</f>
        <v>78134000</v>
      </c>
      <c r="C53" s="208"/>
      <c r="D53" s="207">
        <f>D38+D52</f>
        <v>36380697.220000006</v>
      </c>
      <c r="E53" s="208"/>
      <c r="F53" s="182"/>
      <c r="G53" s="162"/>
      <c r="H53" s="182"/>
    </row>
    <row r="54" spans="1:10" x14ac:dyDescent="0.3">
      <c r="A54" s="209"/>
      <c r="B54" s="210"/>
      <c r="C54" s="210"/>
      <c r="D54" s="210"/>
      <c r="E54" s="211"/>
      <c r="F54" s="211"/>
      <c r="G54" s="212"/>
      <c r="H54" s="211"/>
    </row>
    <row r="55" spans="1:10" s="3" customFormat="1" ht="15.6" x14ac:dyDescent="0.3">
      <c r="A55" s="213"/>
      <c r="B55" s="214"/>
      <c r="C55" s="215"/>
      <c r="D55" s="214"/>
      <c r="E55" s="214"/>
      <c r="F55" s="216"/>
      <c r="G55" s="217"/>
      <c r="H55" s="216"/>
    </row>
    <row r="56" spans="1:10" s="3" customFormat="1" ht="15.6" x14ac:dyDescent="0.3">
      <c r="A56" s="218"/>
      <c r="B56" s="219" t="s">
        <v>241</v>
      </c>
      <c r="C56" s="219"/>
      <c r="D56" s="219"/>
      <c r="E56" s="219"/>
      <c r="F56" s="219"/>
      <c r="G56" s="220"/>
      <c r="H56" s="221"/>
    </row>
    <row r="57" spans="1:10" s="226" customFormat="1" ht="13.2" x14ac:dyDescent="0.25">
      <c r="A57" s="222"/>
      <c r="B57" s="223"/>
      <c r="C57" s="223"/>
      <c r="D57" s="223"/>
      <c r="E57" s="223"/>
      <c r="F57" s="223"/>
      <c r="G57" s="224" t="s">
        <v>242</v>
      </c>
      <c r="H57" s="225"/>
    </row>
    <row r="58" spans="1:10" s="226" customFormat="1" ht="13.2" x14ac:dyDescent="0.25">
      <c r="A58" s="222" t="s">
        <v>243</v>
      </c>
      <c r="B58" s="227"/>
      <c r="C58" s="185"/>
      <c r="D58" s="185"/>
      <c r="E58" s="227"/>
      <c r="F58" s="228" t="s">
        <v>90</v>
      </c>
      <c r="G58" s="229"/>
      <c r="H58" s="230"/>
    </row>
    <row r="59" spans="1:10" s="226" customFormat="1" ht="13.2" x14ac:dyDescent="0.25">
      <c r="A59" s="222"/>
      <c r="B59" s="227" t="s">
        <v>82</v>
      </c>
      <c r="C59" s="227" t="s">
        <v>85</v>
      </c>
      <c r="D59" s="227" t="s">
        <v>244</v>
      </c>
      <c r="E59" s="227" t="s">
        <v>85</v>
      </c>
      <c r="F59" s="228" t="s">
        <v>245</v>
      </c>
      <c r="G59" s="229" t="s">
        <v>246</v>
      </c>
      <c r="H59" s="230" t="s">
        <v>247</v>
      </c>
    </row>
    <row r="60" spans="1:10" s="226" customFormat="1" ht="13.2" x14ac:dyDescent="0.25">
      <c r="A60" s="231"/>
      <c r="B60" s="232" t="s">
        <v>12</v>
      </c>
      <c r="C60" s="232" t="s">
        <v>248</v>
      </c>
      <c r="D60" s="232" t="s">
        <v>249</v>
      </c>
      <c r="E60" s="232" t="s">
        <v>250</v>
      </c>
      <c r="F60" s="233" t="s">
        <v>18</v>
      </c>
      <c r="G60" s="234"/>
      <c r="H60" s="235" t="s">
        <v>20</v>
      </c>
    </row>
    <row r="61" spans="1:10" s="226" customFormat="1" ht="13.2" x14ac:dyDescent="0.25">
      <c r="A61" s="236" t="s">
        <v>243</v>
      </c>
      <c r="B61" s="237" t="s">
        <v>23</v>
      </c>
      <c r="C61" s="238" t="s">
        <v>23</v>
      </c>
      <c r="D61" s="239" t="s">
        <v>23</v>
      </c>
      <c r="E61" s="238" t="s">
        <v>23</v>
      </c>
      <c r="F61" s="240" t="s">
        <v>23</v>
      </c>
      <c r="G61" s="230" t="s">
        <v>23</v>
      </c>
      <c r="H61" s="230" t="s">
        <v>23</v>
      </c>
    </row>
    <row r="62" spans="1:10" x14ac:dyDescent="0.3">
      <c r="A62" s="241" t="s">
        <v>251</v>
      </c>
      <c r="B62" s="44">
        <f>B63+B64+B65</f>
        <v>58701500</v>
      </c>
      <c r="C62" s="44">
        <f>C63+C64+C65</f>
        <v>35138781.890000001</v>
      </c>
      <c r="D62" s="44">
        <f t="shared" ref="D62:E62" si="4">D63+D64+D65</f>
        <v>26838630.700000003</v>
      </c>
      <c r="E62" s="44">
        <f t="shared" si="4"/>
        <v>25904856.259999998</v>
      </c>
      <c r="F62" s="44">
        <f>F63+F64+F65</f>
        <v>845199.71</v>
      </c>
      <c r="G62" s="242">
        <f>G63+G64+G65</f>
        <v>2390692.6800000002</v>
      </c>
      <c r="H62" s="242">
        <f>H63+H64+H65</f>
        <v>2354454.7799999998</v>
      </c>
    </row>
    <row r="63" spans="1:10" x14ac:dyDescent="0.3">
      <c r="A63" s="243" t="s">
        <v>252</v>
      </c>
      <c r="B63" s="48">
        <v>22879000</v>
      </c>
      <c r="C63" s="48">
        <v>11156453.4</v>
      </c>
      <c r="D63" s="244">
        <v>11156453.4</v>
      </c>
      <c r="E63" s="48">
        <v>11093882.85</v>
      </c>
      <c r="F63" s="48">
        <v>32538.99</v>
      </c>
      <c r="G63" s="48">
        <v>0</v>
      </c>
      <c r="H63" s="48">
        <v>0</v>
      </c>
      <c r="J63" s="165"/>
    </row>
    <row r="64" spans="1:10" x14ac:dyDescent="0.3">
      <c r="A64" s="243" t="s">
        <v>253</v>
      </c>
      <c r="B64" s="48">
        <v>10000</v>
      </c>
      <c r="C64" s="48">
        <v>0</v>
      </c>
      <c r="D64" s="48">
        <v>0</v>
      </c>
      <c r="E64" s="48">
        <v>0</v>
      </c>
      <c r="F64" s="48">
        <v>0</v>
      </c>
      <c r="G64" s="48">
        <v>0</v>
      </c>
      <c r="H64" s="48">
        <v>0</v>
      </c>
    </row>
    <row r="65" spans="1:10" x14ac:dyDescent="0.3">
      <c r="A65" s="243" t="s">
        <v>105</v>
      </c>
      <c r="B65" s="48">
        <v>35812500</v>
      </c>
      <c r="C65" s="48">
        <v>23982328.489999998</v>
      </c>
      <c r="D65" s="244">
        <v>15682177.300000001</v>
      </c>
      <c r="E65" s="48">
        <v>14810973.41</v>
      </c>
      <c r="F65" s="48">
        <v>812660.72</v>
      </c>
      <c r="G65" s="48">
        <v>2390692.6800000002</v>
      </c>
      <c r="H65" s="48">
        <v>2354454.7799999998</v>
      </c>
    </row>
    <row r="66" spans="1:10" x14ac:dyDescent="0.3">
      <c r="A66" s="241" t="s">
        <v>254</v>
      </c>
      <c r="B66" s="44">
        <f>B62-B64</f>
        <v>58691500</v>
      </c>
      <c r="C66" s="44">
        <f>C62-C64</f>
        <v>35138781.890000001</v>
      </c>
      <c r="D66" s="44">
        <f t="shared" ref="D66:E66" si="5">D62-D64</f>
        <v>26838630.700000003</v>
      </c>
      <c r="E66" s="44">
        <f t="shared" si="5"/>
        <v>25904856.259999998</v>
      </c>
      <c r="F66" s="44">
        <f>F62-F64</f>
        <v>845199.71</v>
      </c>
      <c r="G66" s="44">
        <f>G62-G64</f>
        <v>2390692.6800000002</v>
      </c>
      <c r="H66" s="44">
        <f>H62-H64</f>
        <v>2354454.7799999998</v>
      </c>
    </row>
    <row r="67" spans="1:10" x14ac:dyDescent="0.3">
      <c r="A67" s="241" t="s">
        <v>255</v>
      </c>
      <c r="B67" s="44">
        <f>B68+B69+B74</f>
        <v>18412894.309999999</v>
      </c>
      <c r="C67" s="44">
        <f>C68+C69+C74</f>
        <v>5211388.13</v>
      </c>
      <c r="D67" s="44">
        <f t="shared" ref="D67:H67" si="6">D68+D69+D74</f>
        <v>1211434.19</v>
      </c>
      <c r="E67" s="44">
        <f t="shared" si="6"/>
        <v>1141352.6200000001</v>
      </c>
      <c r="F67" s="44">
        <f t="shared" si="6"/>
        <v>146439.06</v>
      </c>
      <c r="G67" s="44">
        <f>G68+G69+G74</f>
        <v>3317336.76</v>
      </c>
      <c r="H67" s="44">
        <f t="shared" si="6"/>
        <v>3317336.76</v>
      </c>
    </row>
    <row r="68" spans="1:10" x14ac:dyDescent="0.3">
      <c r="A68" s="243" t="s">
        <v>107</v>
      </c>
      <c r="B68" s="48">
        <v>18407894.309999999</v>
      </c>
      <c r="C68" s="244">
        <v>5211388.13</v>
      </c>
      <c r="D68" s="110">
        <v>1211434.19</v>
      </c>
      <c r="E68" s="244">
        <v>1141352.6200000001</v>
      </c>
      <c r="F68" s="244">
        <v>146439.06</v>
      </c>
      <c r="G68" s="244">
        <v>3317336.76</v>
      </c>
      <c r="H68" s="244">
        <v>3317336.76</v>
      </c>
    </row>
    <row r="69" spans="1:10" x14ac:dyDescent="0.3">
      <c r="A69" s="243" t="s">
        <v>256</v>
      </c>
      <c r="B69" s="48">
        <f>B70+B71+B72+B73</f>
        <v>0</v>
      </c>
      <c r="C69" s="48">
        <f>C70+C71+C72+C73</f>
        <v>0</v>
      </c>
      <c r="D69" s="48">
        <f t="shared" ref="D69:H69" si="7">D70+D71+D72+D73</f>
        <v>0</v>
      </c>
      <c r="E69" s="48">
        <f t="shared" si="7"/>
        <v>0</v>
      </c>
      <c r="F69" s="48">
        <f t="shared" si="7"/>
        <v>0</v>
      </c>
      <c r="G69" s="48">
        <f t="shared" si="7"/>
        <v>0</v>
      </c>
      <c r="H69" s="48">
        <f t="shared" si="7"/>
        <v>0</v>
      </c>
    </row>
    <row r="70" spans="1:10" x14ac:dyDescent="0.3">
      <c r="A70" s="243" t="s">
        <v>257</v>
      </c>
      <c r="B70" s="48">
        <v>0</v>
      </c>
      <c r="C70" s="48">
        <v>0</v>
      </c>
      <c r="D70" s="48">
        <v>0</v>
      </c>
      <c r="E70" s="48">
        <v>0</v>
      </c>
      <c r="F70" s="48">
        <v>0</v>
      </c>
      <c r="G70" s="245">
        <v>0</v>
      </c>
      <c r="H70" s="245">
        <v>0</v>
      </c>
    </row>
    <row r="71" spans="1:10" x14ac:dyDescent="0.3">
      <c r="A71" s="243" t="s">
        <v>258</v>
      </c>
      <c r="B71" s="48">
        <v>0</v>
      </c>
      <c r="C71" s="48">
        <v>0</v>
      </c>
      <c r="D71" s="48">
        <v>0</v>
      </c>
      <c r="E71" s="48">
        <v>0</v>
      </c>
      <c r="F71" s="48">
        <v>0</v>
      </c>
      <c r="G71" s="245">
        <v>0</v>
      </c>
      <c r="H71" s="245">
        <v>0</v>
      </c>
    </row>
    <row r="72" spans="1:10" x14ac:dyDescent="0.3">
      <c r="A72" s="243" t="s">
        <v>259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245">
        <v>0</v>
      </c>
      <c r="H72" s="245">
        <v>0</v>
      </c>
    </row>
    <row r="73" spans="1:10" x14ac:dyDescent="0.3">
      <c r="A73" s="243" t="s">
        <v>260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245">
        <v>0</v>
      </c>
      <c r="H73" s="245">
        <v>0</v>
      </c>
    </row>
    <row r="74" spans="1:10" x14ac:dyDescent="0.3">
      <c r="A74" s="241" t="s">
        <v>261</v>
      </c>
      <c r="B74" s="44">
        <v>5000</v>
      </c>
      <c r="C74" s="44">
        <v>0</v>
      </c>
      <c r="D74" s="44">
        <v>0</v>
      </c>
      <c r="E74" s="44">
        <v>0</v>
      </c>
      <c r="F74" s="48">
        <v>0</v>
      </c>
      <c r="G74" s="245">
        <v>0</v>
      </c>
      <c r="H74" s="245">
        <v>0</v>
      </c>
    </row>
    <row r="75" spans="1:10" x14ac:dyDescent="0.3">
      <c r="A75" s="241" t="s">
        <v>262</v>
      </c>
      <c r="B75" s="44">
        <f>B67-B70-B71-B72-B74</f>
        <v>18407894.309999999</v>
      </c>
      <c r="C75" s="44">
        <f>C67-C70-C71-C72-C74</f>
        <v>5211388.13</v>
      </c>
      <c r="D75" s="44">
        <f>D67-D70-D71-D72-D74</f>
        <v>1211434.19</v>
      </c>
      <c r="E75" s="44">
        <f t="shared" ref="E75:H75" si="8">E67-E70-E71-E72-E74</f>
        <v>1141352.6200000001</v>
      </c>
      <c r="F75" s="44">
        <f t="shared" si="8"/>
        <v>146439.06</v>
      </c>
      <c r="G75" s="242">
        <f>G67-G70-G71-G72-G74</f>
        <v>3317336.76</v>
      </c>
      <c r="H75" s="242">
        <f t="shared" si="8"/>
        <v>3317336.76</v>
      </c>
      <c r="J75" s="165"/>
    </row>
    <row r="76" spans="1:10" x14ac:dyDescent="0.3">
      <c r="A76" s="241" t="s">
        <v>263</v>
      </c>
      <c r="B76" s="246">
        <v>0</v>
      </c>
      <c r="C76" s="53">
        <v>0</v>
      </c>
      <c r="D76" s="53">
        <v>0</v>
      </c>
      <c r="E76" s="53">
        <v>0</v>
      </c>
      <c r="F76" s="44">
        <v>0</v>
      </c>
      <c r="G76" s="242">
        <v>0</v>
      </c>
      <c r="H76" s="242">
        <v>0</v>
      </c>
    </row>
    <row r="77" spans="1:10" x14ac:dyDescent="0.3">
      <c r="A77" s="247" t="s">
        <v>264</v>
      </c>
      <c r="B77" s="57">
        <f>B66+B75+B76</f>
        <v>77099394.310000002</v>
      </c>
      <c r="C77" s="57">
        <f>C66+C75+C76</f>
        <v>40350170.020000003</v>
      </c>
      <c r="D77" s="57">
        <f t="shared" ref="D77:H77" si="9">D66+D75+D76</f>
        <v>28050064.890000004</v>
      </c>
      <c r="E77" s="57">
        <f t="shared" si="9"/>
        <v>27046208.879999999</v>
      </c>
      <c r="F77" s="57">
        <f>F66+F75+F76</f>
        <v>991638.77</v>
      </c>
      <c r="G77" s="248">
        <f>G66+G75+G76</f>
        <v>5708029.4399999995</v>
      </c>
      <c r="H77" s="248">
        <f t="shared" si="9"/>
        <v>5671791.5399999991</v>
      </c>
    </row>
    <row r="78" spans="1:10" x14ac:dyDescent="0.3">
      <c r="A78" s="249"/>
      <c r="B78" s="45"/>
      <c r="C78" s="45"/>
      <c r="D78" s="45"/>
      <c r="E78" s="45"/>
      <c r="F78" s="211"/>
      <c r="G78" s="212"/>
      <c r="H78" s="211"/>
    </row>
    <row r="79" spans="1:10" x14ac:dyDescent="0.3">
      <c r="A79" s="249"/>
      <c r="B79" s="45"/>
      <c r="C79" s="45"/>
      <c r="D79" s="45"/>
      <c r="E79" s="45"/>
      <c r="F79" s="211"/>
      <c r="G79" s="212"/>
      <c r="H79" s="211"/>
    </row>
    <row r="80" spans="1:10" ht="30" customHeight="1" x14ac:dyDescent="0.3">
      <c r="A80" s="250" t="s">
        <v>265</v>
      </c>
      <c r="B80" s="224"/>
      <c r="C80" s="224"/>
      <c r="D80" s="224"/>
      <c r="E80" s="225"/>
      <c r="F80" s="251">
        <f>D53-(E77+F77+H77)</f>
        <v>2671058.0300000086</v>
      </c>
      <c r="G80" s="252"/>
      <c r="H80" s="253"/>
    </row>
    <row r="81" spans="1:8" ht="15.75" customHeight="1" x14ac:dyDescent="0.3">
      <c r="A81" s="212"/>
      <c r="B81" s="212"/>
      <c r="C81" s="212"/>
      <c r="D81" s="212"/>
      <c r="E81" s="212"/>
      <c r="F81" s="211"/>
      <c r="G81" s="212"/>
      <c r="H81" s="211"/>
    </row>
    <row r="82" spans="1:8" ht="15.75" customHeight="1" x14ac:dyDescent="0.3">
      <c r="A82" s="212"/>
      <c r="B82" s="212"/>
      <c r="C82" s="212"/>
      <c r="D82" s="212"/>
      <c r="E82" s="212"/>
      <c r="F82" s="211"/>
      <c r="G82" s="212"/>
      <c r="H82" s="211"/>
    </row>
    <row r="83" spans="1:8" x14ac:dyDescent="0.3">
      <c r="A83" s="254"/>
      <c r="B83" s="219"/>
      <c r="C83" s="219"/>
      <c r="D83" s="219"/>
      <c r="E83" s="255"/>
      <c r="F83" s="254" t="s">
        <v>266</v>
      </c>
      <c r="G83" s="219"/>
      <c r="H83" s="256"/>
    </row>
    <row r="84" spans="1:8" x14ac:dyDescent="0.3">
      <c r="A84" s="257" t="s">
        <v>267</v>
      </c>
      <c r="B84" s="258"/>
      <c r="C84" s="258"/>
      <c r="D84" s="258"/>
      <c r="E84" s="258"/>
      <c r="F84" s="257"/>
      <c r="G84" s="258"/>
      <c r="H84" s="259"/>
    </row>
    <row r="85" spans="1:8" ht="22.5" customHeight="1" x14ac:dyDescent="0.3">
      <c r="A85" s="260" t="s">
        <v>268</v>
      </c>
      <c r="B85" s="261"/>
      <c r="C85" s="261"/>
      <c r="D85" s="261"/>
      <c r="E85" s="262"/>
      <c r="F85" s="263">
        <v>0</v>
      </c>
      <c r="G85" s="264"/>
      <c r="H85" s="265"/>
    </row>
    <row r="86" spans="1:8" ht="15.75" customHeight="1" x14ac:dyDescent="0.3">
      <c r="D86" s="165"/>
      <c r="F86" s="182"/>
      <c r="G86" s="162"/>
      <c r="H86" s="182"/>
    </row>
    <row r="87" spans="1:8" ht="15.75" customHeight="1" x14ac:dyDescent="0.3">
      <c r="D87" s="165"/>
      <c r="F87" s="182"/>
      <c r="G87" s="162"/>
      <c r="H87" s="182"/>
    </row>
    <row r="88" spans="1:8" ht="15.75" customHeight="1" x14ac:dyDescent="0.35">
      <c r="A88" s="175" t="s">
        <v>0</v>
      </c>
      <c r="B88" s="175"/>
      <c r="C88" s="175"/>
      <c r="D88" s="175"/>
      <c r="E88" s="175"/>
      <c r="F88" s="175"/>
      <c r="G88" s="175"/>
      <c r="H88" s="175"/>
    </row>
    <row r="89" spans="1:8" ht="15.75" customHeight="1" x14ac:dyDescent="0.35">
      <c r="A89" s="175" t="s">
        <v>1</v>
      </c>
      <c r="B89" s="175"/>
      <c r="C89" s="175"/>
      <c r="D89" s="175"/>
      <c r="E89" s="175"/>
      <c r="F89" s="175"/>
      <c r="G89" s="175"/>
      <c r="H89" s="175"/>
    </row>
    <row r="90" spans="1:8" ht="15.75" customHeight="1" x14ac:dyDescent="0.3">
      <c r="F90" s="182"/>
      <c r="G90" s="162"/>
      <c r="H90" s="182"/>
    </row>
    <row r="91" spans="1:8" ht="15.75" customHeight="1" x14ac:dyDescent="0.3">
      <c r="A91" s="6"/>
      <c r="B91" s="6"/>
      <c r="C91" s="6"/>
      <c r="D91" s="6"/>
      <c r="E91" s="6"/>
      <c r="F91" s="182"/>
      <c r="G91" s="162"/>
      <c r="H91" s="182"/>
    </row>
    <row r="92" spans="1:8" ht="15.75" customHeight="1" x14ac:dyDescent="0.3">
      <c r="A92" s="1" t="s">
        <v>123</v>
      </c>
      <c r="B92" s="1"/>
      <c r="C92" s="1"/>
      <c r="D92" s="1"/>
      <c r="E92" s="1"/>
      <c r="F92" s="1"/>
      <c r="G92" s="1"/>
      <c r="H92" s="1"/>
    </row>
    <row r="93" spans="1:8" ht="15.75" customHeight="1" x14ac:dyDescent="0.3">
      <c r="A93" s="7" t="s">
        <v>196</v>
      </c>
      <c r="B93" s="7"/>
      <c r="C93" s="7"/>
      <c r="D93" s="7"/>
      <c r="E93" s="7"/>
      <c r="F93" s="7"/>
      <c r="G93" s="7"/>
      <c r="H93" s="7"/>
    </row>
    <row r="94" spans="1:8" ht="15.75" customHeight="1" x14ac:dyDescent="0.3">
      <c r="A94" s="1" t="s">
        <v>4</v>
      </c>
      <c r="B94" s="1"/>
      <c r="C94" s="1"/>
      <c r="D94" s="1"/>
      <c r="E94" s="1"/>
      <c r="F94" s="1"/>
      <c r="G94" s="1"/>
      <c r="H94" s="1"/>
    </row>
    <row r="95" spans="1:8" s="3" customFormat="1" ht="15.6" x14ac:dyDescent="0.3">
      <c r="A95" s="1" t="s">
        <v>5</v>
      </c>
      <c r="B95" s="1"/>
      <c r="C95" s="1"/>
      <c r="D95" s="1"/>
      <c r="E95" s="1"/>
      <c r="F95" s="1"/>
      <c r="G95" s="1"/>
      <c r="H95" s="1"/>
    </row>
    <row r="96" spans="1:8" s="3" customFormat="1" ht="15.6" x14ac:dyDescent="0.3">
      <c r="A96" s="9"/>
      <c r="B96" s="9"/>
      <c r="C96" s="9"/>
      <c r="D96" s="9"/>
      <c r="E96" s="9"/>
      <c r="F96" s="266"/>
      <c r="G96" s="128"/>
      <c r="H96" s="267"/>
    </row>
    <row r="97" spans="1:11" s="3" customFormat="1" ht="15.6" x14ac:dyDescent="0.3">
      <c r="A97" s="254"/>
      <c r="B97" s="219"/>
      <c r="C97" s="219"/>
      <c r="D97" s="219"/>
      <c r="E97" s="256"/>
      <c r="F97" s="268" t="s">
        <v>269</v>
      </c>
      <c r="G97" s="220"/>
      <c r="H97" s="221"/>
    </row>
    <row r="98" spans="1:11" s="3" customFormat="1" ht="15.6" x14ac:dyDescent="0.3">
      <c r="A98" s="257" t="s">
        <v>270</v>
      </c>
      <c r="B98" s="258"/>
      <c r="C98" s="258"/>
      <c r="D98" s="258"/>
      <c r="E98" s="258"/>
      <c r="F98" s="268" t="s">
        <v>271</v>
      </c>
      <c r="G98" s="220"/>
      <c r="H98" s="221"/>
    </row>
    <row r="99" spans="1:11" s="3" customFormat="1" ht="15.6" x14ac:dyDescent="0.3">
      <c r="A99" s="269" t="s">
        <v>270</v>
      </c>
      <c r="B99" s="270"/>
      <c r="C99" s="270"/>
      <c r="D99" s="270"/>
      <c r="E99" s="271"/>
      <c r="F99" s="251" t="s">
        <v>23</v>
      </c>
      <c r="G99" s="252"/>
      <c r="H99" s="253"/>
    </row>
    <row r="100" spans="1:11" s="3" customFormat="1" ht="15.6" x14ac:dyDescent="0.3">
      <c r="A100" s="272" t="s">
        <v>272</v>
      </c>
      <c r="B100" s="273"/>
      <c r="C100" s="273"/>
      <c r="D100" s="273"/>
      <c r="E100" s="274"/>
      <c r="F100" s="275">
        <v>580017.68000000005</v>
      </c>
      <c r="G100" s="276"/>
      <c r="H100" s="277"/>
      <c r="J100" s="278"/>
      <c r="K100" s="278"/>
    </row>
    <row r="101" spans="1:11" s="3" customFormat="1" ht="15.75" customHeight="1" x14ac:dyDescent="0.3">
      <c r="A101" s="272" t="s">
        <v>273</v>
      </c>
      <c r="B101" s="273"/>
      <c r="C101" s="273"/>
      <c r="D101" s="273"/>
      <c r="E101" s="274"/>
      <c r="F101" s="263">
        <v>0</v>
      </c>
      <c r="G101" s="264"/>
      <c r="H101" s="265"/>
    </row>
    <row r="102" spans="1:11" s="3" customFormat="1" ht="15.75" customHeight="1" x14ac:dyDescent="0.3">
      <c r="A102" s="279"/>
      <c r="B102" s="279"/>
      <c r="C102" s="279"/>
      <c r="D102" s="279"/>
      <c r="E102" s="279"/>
      <c r="F102" s="280"/>
      <c r="G102" s="280"/>
      <c r="H102" s="280"/>
    </row>
    <row r="103" spans="1:11" s="3" customFormat="1" ht="15.75" customHeight="1" x14ac:dyDescent="0.3">
      <c r="A103" s="279"/>
      <c r="B103" s="279"/>
      <c r="C103" s="279"/>
      <c r="D103" s="279"/>
      <c r="E103" s="279"/>
      <c r="F103" s="280"/>
      <c r="G103" s="280"/>
      <c r="H103" s="280"/>
    </row>
    <row r="104" spans="1:11" s="3" customFormat="1" ht="15.6" x14ac:dyDescent="0.3">
      <c r="A104" s="281"/>
      <c r="B104" s="282"/>
      <c r="C104" s="282"/>
      <c r="D104" s="282"/>
      <c r="E104" s="282"/>
      <c r="F104" s="216"/>
      <c r="G104" s="217"/>
      <c r="H104" s="216"/>
    </row>
    <row r="105" spans="1:11" s="3" customFormat="1" ht="15.6" x14ac:dyDescent="0.3">
      <c r="A105" s="254"/>
      <c r="B105" s="219"/>
      <c r="C105" s="219"/>
      <c r="D105" s="219"/>
      <c r="E105" s="256"/>
      <c r="F105" s="268" t="s">
        <v>274</v>
      </c>
      <c r="G105" s="220"/>
      <c r="H105" s="221"/>
    </row>
    <row r="106" spans="1:11" s="3" customFormat="1" ht="15.6" x14ac:dyDescent="0.3">
      <c r="A106" s="257" t="s">
        <v>275</v>
      </c>
      <c r="B106" s="258"/>
      <c r="C106" s="258"/>
      <c r="D106" s="258"/>
      <c r="E106" s="258"/>
      <c r="F106" s="268" t="s">
        <v>276</v>
      </c>
      <c r="G106" s="220"/>
      <c r="H106" s="221"/>
    </row>
    <row r="107" spans="1:11" s="3" customFormat="1" ht="15.6" x14ac:dyDescent="0.3">
      <c r="A107" s="269" t="s">
        <v>275</v>
      </c>
      <c r="B107" s="270"/>
      <c r="C107" s="270"/>
      <c r="D107" s="270"/>
      <c r="E107" s="271"/>
      <c r="F107" s="251" t="s">
        <v>23</v>
      </c>
      <c r="G107" s="252"/>
      <c r="H107" s="253"/>
    </row>
    <row r="108" spans="1:11" s="3" customFormat="1" ht="15.75" customHeight="1" x14ac:dyDescent="0.3">
      <c r="A108" s="272" t="s">
        <v>277</v>
      </c>
      <c r="B108" s="273"/>
      <c r="C108" s="273"/>
      <c r="D108" s="273"/>
      <c r="E108" s="274"/>
      <c r="F108" s="263">
        <f>F80+(F100-F101)</f>
        <v>3251075.7100000088</v>
      </c>
      <c r="G108" s="264"/>
      <c r="H108" s="265"/>
    </row>
    <row r="109" spans="1:11" s="3" customFormat="1" ht="15.75" customHeight="1" x14ac:dyDescent="0.3">
      <c r="A109" s="279"/>
      <c r="B109" s="279"/>
      <c r="C109" s="279"/>
      <c r="D109" s="279"/>
      <c r="E109" s="279"/>
      <c r="F109" s="280"/>
      <c r="G109" s="280"/>
      <c r="H109" s="280"/>
    </row>
    <row r="110" spans="1:11" s="3" customFormat="1" ht="15.75" customHeight="1" x14ac:dyDescent="0.3">
      <c r="A110" s="279"/>
      <c r="B110" s="279"/>
      <c r="C110" s="279"/>
      <c r="D110" s="279"/>
      <c r="E110" s="279"/>
      <c r="F110" s="280"/>
      <c r="G110" s="280"/>
      <c r="H110" s="280"/>
    </row>
    <row r="111" spans="1:11" s="3" customFormat="1" ht="15.6" x14ac:dyDescent="0.3">
      <c r="A111" s="281"/>
      <c r="B111" s="282"/>
      <c r="C111" s="282"/>
      <c r="D111" s="282"/>
      <c r="E111" s="282"/>
      <c r="F111" s="216"/>
      <c r="G111" s="217"/>
      <c r="H111" s="216"/>
    </row>
    <row r="112" spans="1:11" x14ac:dyDescent="0.3">
      <c r="A112" s="254"/>
      <c r="B112" s="219"/>
      <c r="C112" s="219"/>
      <c r="D112" s="219"/>
      <c r="E112" s="255"/>
      <c r="F112" s="254" t="s">
        <v>266</v>
      </c>
      <c r="G112" s="219"/>
      <c r="H112" s="256"/>
    </row>
    <row r="113" spans="1:8" x14ac:dyDescent="0.3">
      <c r="A113" s="257" t="s">
        <v>278</v>
      </c>
      <c r="B113" s="258"/>
      <c r="C113" s="258"/>
      <c r="D113" s="258"/>
      <c r="E113" s="258"/>
      <c r="F113" s="257"/>
      <c r="G113" s="258"/>
      <c r="H113" s="259"/>
    </row>
    <row r="114" spans="1:8" ht="22.5" customHeight="1" x14ac:dyDescent="0.3">
      <c r="A114" s="260" t="s">
        <v>268</v>
      </c>
      <c r="B114" s="261"/>
      <c r="C114" s="261"/>
      <c r="D114" s="261"/>
      <c r="E114" s="262"/>
      <c r="F114" s="263">
        <v>0</v>
      </c>
      <c r="G114" s="264"/>
      <c r="H114" s="265"/>
    </row>
    <row r="115" spans="1:8" ht="22.5" customHeight="1" x14ac:dyDescent="0.3">
      <c r="A115" s="283"/>
      <c r="B115" s="283"/>
      <c r="C115" s="283"/>
      <c r="D115" s="283"/>
      <c r="E115" s="283"/>
      <c r="F115" s="280"/>
      <c r="G115" s="280"/>
      <c r="H115" s="280"/>
    </row>
    <row r="116" spans="1:8" s="3" customFormat="1" ht="15.6" x14ac:dyDescent="0.3">
      <c r="A116" s="213"/>
      <c r="B116" s="282"/>
      <c r="C116" s="282"/>
      <c r="D116" s="282"/>
      <c r="E116" s="282"/>
      <c r="F116" s="216"/>
      <c r="G116" s="217"/>
      <c r="H116" s="216"/>
    </row>
    <row r="117" spans="1:8" s="3" customFormat="1" ht="15.6" x14ac:dyDescent="0.3">
      <c r="A117" s="213"/>
      <c r="B117" s="282"/>
      <c r="C117" s="282"/>
      <c r="D117" s="282"/>
      <c r="E117" s="282"/>
      <c r="F117" s="216"/>
      <c r="G117" s="217"/>
      <c r="H117" s="216"/>
    </row>
    <row r="118" spans="1:8" s="3" customFormat="1" ht="15.6" x14ac:dyDescent="0.3">
      <c r="A118" s="284"/>
      <c r="B118" s="285" t="s">
        <v>128</v>
      </c>
      <c r="C118" s="286"/>
      <c r="D118" s="81"/>
      <c r="E118" s="81"/>
      <c r="F118" s="267"/>
      <c r="G118" s="128"/>
      <c r="H118" s="267"/>
    </row>
    <row r="119" spans="1:8" s="3" customFormat="1" ht="15.6" x14ac:dyDescent="0.3">
      <c r="A119" s="287" t="s">
        <v>279</v>
      </c>
      <c r="B119" s="288" t="s">
        <v>280</v>
      </c>
      <c r="C119" s="288" t="s">
        <v>281</v>
      </c>
      <c r="D119" s="81"/>
      <c r="E119" s="81"/>
      <c r="F119" s="267"/>
      <c r="G119" s="128"/>
      <c r="H119" s="267"/>
    </row>
    <row r="120" spans="1:8" s="3" customFormat="1" ht="15.6" x14ac:dyDescent="0.3">
      <c r="A120" s="289"/>
      <c r="B120" s="290" t="s">
        <v>17</v>
      </c>
      <c r="C120" s="290" t="s">
        <v>18</v>
      </c>
      <c r="D120" s="81"/>
      <c r="E120" s="81"/>
      <c r="F120" s="267"/>
      <c r="G120" s="128"/>
      <c r="H120" s="267"/>
    </row>
    <row r="121" spans="1:8" s="3" customFormat="1" ht="15.6" x14ac:dyDescent="0.3">
      <c r="A121" s="291" t="s">
        <v>279</v>
      </c>
      <c r="B121" s="292" t="s">
        <v>23</v>
      </c>
      <c r="C121" s="293" t="s">
        <v>23</v>
      </c>
      <c r="D121" s="81"/>
      <c r="E121" s="81"/>
      <c r="F121" s="267"/>
      <c r="G121" s="128"/>
      <c r="H121" s="267"/>
    </row>
    <row r="122" spans="1:8" s="3" customFormat="1" ht="15.6" x14ac:dyDescent="0.3">
      <c r="A122" s="294" t="s">
        <v>282</v>
      </c>
      <c r="B122" s="295">
        <v>0</v>
      </c>
      <c r="C122" s="295">
        <v>0</v>
      </c>
      <c r="D122" s="81"/>
      <c r="E122" s="81"/>
      <c r="F122" s="267"/>
      <c r="G122" s="128"/>
      <c r="H122" s="267"/>
    </row>
    <row r="123" spans="1:8" s="3" customFormat="1" ht="15.6" x14ac:dyDescent="0.3">
      <c r="A123" s="294" t="s">
        <v>283</v>
      </c>
      <c r="B123" s="295">
        <f>B124+B128</f>
        <v>12974353.18</v>
      </c>
      <c r="C123" s="295">
        <f>C124+C128</f>
        <v>17655909.539999999</v>
      </c>
      <c r="D123" s="81"/>
      <c r="E123" s="81"/>
      <c r="F123" s="267"/>
      <c r="G123" s="128"/>
      <c r="H123" s="267"/>
    </row>
    <row r="124" spans="1:8" s="3" customFormat="1" ht="15.6" x14ac:dyDescent="0.3">
      <c r="A124" s="296" t="s">
        <v>284</v>
      </c>
      <c r="B124" s="297">
        <f>B125-B126</f>
        <v>12837561.310000001</v>
      </c>
      <c r="C124" s="297">
        <f>C125-C126-C127</f>
        <v>15161149.200000001</v>
      </c>
      <c r="D124" s="81"/>
      <c r="E124" s="81"/>
      <c r="F124" s="267"/>
      <c r="G124" s="128"/>
      <c r="H124" s="267"/>
    </row>
    <row r="125" spans="1:8" s="3" customFormat="1" ht="15.6" x14ac:dyDescent="0.3">
      <c r="A125" s="296" t="s">
        <v>285</v>
      </c>
      <c r="B125" s="298">
        <v>12841641.140000001</v>
      </c>
      <c r="C125" s="298">
        <v>15538814.210000001</v>
      </c>
      <c r="D125" s="81"/>
      <c r="E125" s="80"/>
      <c r="F125" s="267"/>
      <c r="G125" s="128"/>
      <c r="H125" s="267"/>
    </row>
    <row r="126" spans="1:8" s="3" customFormat="1" ht="15.6" x14ac:dyDescent="0.3">
      <c r="A126" s="296" t="s">
        <v>286</v>
      </c>
      <c r="B126" s="299">
        <v>4079.83</v>
      </c>
      <c r="C126" s="298">
        <v>38466.36</v>
      </c>
      <c r="D126" s="81"/>
      <c r="E126" s="81"/>
      <c r="F126" s="267"/>
      <c r="G126" s="128"/>
      <c r="H126" s="267"/>
    </row>
    <row r="127" spans="1:8" s="3" customFormat="1" ht="15.6" x14ac:dyDescent="0.3">
      <c r="A127" s="296" t="s">
        <v>287</v>
      </c>
      <c r="B127" s="299">
        <v>311145.36</v>
      </c>
      <c r="C127" s="300">
        <v>339198.65</v>
      </c>
      <c r="D127" s="81"/>
      <c r="E127" s="81"/>
      <c r="F127" s="267"/>
      <c r="G127" s="128"/>
      <c r="H127" s="267"/>
    </row>
    <row r="128" spans="1:8" s="3" customFormat="1" ht="15.6" x14ac:dyDescent="0.3">
      <c r="A128" s="296" t="s">
        <v>288</v>
      </c>
      <c r="B128" s="300">
        <v>136791.87</v>
      </c>
      <c r="C128" s="300">
        <v>2494760.34</v>
      </c>
      <c r="D128"/>
      <c r="E128" s="81"/>
      <c r="F128" s="267"/>
      <c r="G128" s="128"/>
      <c r="H128" s="267"/>
    </row>
    <row r="129" spans="1:8" s="3" customFormat="1" ht="15.6" x14ac:dyDescent="0.3">
      <c r="A129" s="301" t="s">
        <v>289</v>
      </c>
      <c r="B129" s="302">
        <f>B122-B123</f>
        <v>-12974353.18</v>
      </c>
      <c r="C129" s="302">
        <f>C122-C123</f>
        <v>-17655909.539999999</v>
      </c>
      <c r="D129" s="81"/>
      <c r="E129" s="81"/>
      <c r="F129" s="267"/>
      <c r="G129" s="128"/>
      <c r="H129" s="267"/>
    </row>
    <row r="130" spans="1:8" s="3" customFormat="1" ht="15.6" x14ac:dyDescent="0.3">
      <c r="A130" s="303"/>
      <c r="B130" s="304"/>
      <c r="C130" s="304"/>
      <c r="D130" s="81"/>
      <c r="E130" s="81"/>
      <c r="F130" s="267"/>
      <c r="G130" s="128"/>
      <c r="H130" s="267"/>
    </row>
    <row r="131" spans="1:8" s="3" customFormat="1" ht="15.6" x14ac:dyDescent="0.3">
      <c r="A131" s="217"/>
      <c r="B131" s="305"/>
      <c r="C131" s="305"/>
      <c r="D131" s="305"/>
      <c r="E131" s="305"/>
      <c r="F131" s="216"/>
      <c r="G131" s="217"/>
      <c r="H131" s="216"/>
    </row>
    <row r="132" spans="1:8" s="3" customFormat="1" ht="15.6" x14ac:dyDescent="0.3">
      <c r="A132" s="217"/>
      <c r="B132" s="305"/>
      <c r="C132" s="305"/>
      <c r="D132" s="305"/>
      <c r="E132" s="305"/>
      <c r="F132" s="216"/>
      <c r="G132" s="217"/>
      <c r="H132" s="216"/>
    </row>
    <row r="133" spans="1:8" s="3" customFormat="1" ht="15.6" x14ac:dyDescent="0.3">
      <c r="A133" s="254"/>
      <c r="B133" s="219"/>
      <c r="C133" s="219"/>
      <c r="D133" s="219"/>
      <c r="E133" s="256"/>
      <c r="F133" s="268" t="s">
        <v>290</v>
      </c>
      <c r="G133" s="220"/>
      <c r="H133" s="221"/>
    </row>
    <row r="134" spans="1:8" s="3" customFormat="1" ht="15.6" x14ac:dyDescent="0.3">
      <c r="A134" s="257" t="s">
        <v>291</v>
      </c>
      <c r="B134" s="258"/>
      <c r="C134" s="258"/>
      <c r="D134" s="258"/>
      <c r="E134" s="258"/>
      <c r="F134" s="268" t="s">
        <v>276</v>
      </c>
      <c r="G134" s="220"/>
      <c r="H134" s="221"/>
    </row>
    <row r="135" spans="1:8" s="3" customFormat="1" ht="15.6" x14ac:dyDescent="0.3">
      <c r="A135" s="269" t="s">
        <v>291</v>
      </c>
      <c r="B135" s="270"/>
      <c r="C135" s="270"/>
      <c r="D135" s="270"/>
      <c r="E135" s="271"/>
      <c r="F135" s="251" t="s">
        <v>23</v>
      </c>
      <c r="G135" s="252"/>
      <c r="H135" s="253"/>
    </row>
    <row r="136" spans="1:8" s="3" customFormat="1" ht="15.75" customHeight="1" x14ac:dyDescent="0.3">
      <c r="A136" s="272" t="s">
        <v>292</v>
      </c>
      <c r="B136" s="273"/>
      <c r="C136" s="273"/>
      <c r="D136" s="273"/>
      <c r="E136" s="274"/>
      <c r="F136" s="263">
        <f>B129-C129</f>
        <v>4681556.3599999994</v>
      </c>
      <c r="G136" s="264"/>
      <c r="H136" s="265"/>
    </row>
    <row r="137" spans="1:8" s="3" customFormat="1" ht="15.75" customHeight="1" x14ac:dyDescent="0.3">
      <c r="A137" s="279"/>
      <c r="B137" s="279"/>
      <c r="C137" s="279"/>
      <c r="D137" s="279"/>
      <c r="E137" s="279"/>
      <c r="F137" s="280"/>
      <c r="G137" s="280"/>
      <c r="H137" s="280"/>
    </row>
    <row r="138" spans="1:8" s="3" customFormat="1" ht="15.6" x14ac:dyDescent="0.3">
      <c r="A138" s="217"/>
      <c r="B138" s="305"/>
      <c r="C138" s="305"/>
      <c r="D138" s="305"/>
      <c r="E138" s="305"/>
      <c r="F138" s="216"/>
      <c r="G138" s="217"/>
      <c r="H138" s="216"/>
    </row>
    <row r="139" spans="1:8" s="3" customFormat="1" ht="15.6" x14ac:dyDescent="0.3">
      <c r="A139" s="217"/>
      <c r="B139" s="305"/>
      <c r="C139" s="305"/>
      <c r="D139" s="305"/>
      <c r="E139" s="305"/>
      <c r="F139" s="216"/>
      <c r="G139" s="217"/>
      <c r="H139" s="216"/>
    </row>
    <row r="140" spans="1:8" s="3" customFormat="1" ht="15.6" x14ac:dyDescent="0.3">
      <c r="A140" s="254"/>
      <c r="B140" s="219"/>
      <c r="C140" s="219"/>
      <c r="D140" s="219"/>
      <c r="E140" s="256"/>
      <c r="F140" s="268" t="s">
        <v>293</v>
      </c>
      <c r="G140" s="220"/>
      <c r="H140" s="221"/>
    </row>
    <row r="141" spans="1:8" s="3" customFormat="1" ht="15.6" x14ac:dyDescent="0.3">
      <c r="A141" s="257" t="s">
        <v>294</v>
      </c>
      <c r="B141" s="258"/>
      <c r="C141" s="258"/>
      <c r="D141" s="258"/>
      <c r="E141" s="258"/>
      <c r="F141" s="268" t="s">
        <v>271</v>
      </c>
      <c r="G141" s="220"/>
      <c r="H141" s="221"/>
    </row>
    <row r="142" spans="1:8" s="3" customFormat="1" ht="15.6" x14ac:dyDescent="0.3">
      <c r="A142" s="269" t="s">
        <v>294</v>
      </c>
      <c r="B142" s="270"/>
      <c r="C142" s="270"/>
      <c r="D142" s="270"/>
      <c r="E142" s="271"/>
      <c r="F142" s="251" t="s">
        <v>23</v>
      </c>
      <c r="G142" s="252"/>
      <c r="H142" s="253"/>
    </row>
    <row r="143" spans="1:8" s="3" customFormat="1" ht="15.6" x14ac:dyDescent="0.3">
      <c r="A143" s="272" t="s">
        <v>295</v>
      </c>
      <c r="B143" s="273"/>
      <c r="C143" s="273"/>
      <c r="D143" s="273"/>
      <c r="E143" s="274"/>
      <c r="F143" s="263">
        <f>B126-C126</f>
        <v>-34386.53</v>
      </c>
      <c r="G143" s="264"/>
      <c r="H143" s="265"/>
    </row>
    <row r="144" spans="1:8" s="3" customFormat="1" ht="15.6" x14ac:dyDescent="0.3">
      <c r="A144" s="272" t="s">
        <v>296</v>
      </c>
      <c r="B144" s="273"/>
      <c r="C144" s="273"/>
      <c r="D144" s="273"/>
      <c r="E144" s="274"/>
      <c r="F144" s="263">
        <v>0</v>
      </c>
      <c r="G144" s="264"/>
      <c r="H144" s="265"/>
    </row>
    <row r="145" spans="1:8" s="3" customFormat="1" ht="15.6" x14ac:dyDescent="0.3">
      <c r="A145" s="272" t="s">
        <v>297</v>
      </c>
      <c r="B145" s="273"/>
      <c r="C145" s="273"/>
      <c r="D145" s="273"/>
      <c r="E145" s="274"/>
      <c r="F145" s="263">
        <v>0</v>
      </c>
      <c r="G145" s="264"/>
      <c r="H145" s="265"/>
    </row>
    <row r="146" spans="1:8" s="3" customFormat="1" ht="15.6" x14ac:dyDescent="0.3">
      <c r="A146" s="272" t="s">
        <v>298</v>
      </c>
      <c r="B146" s="273"/>
      <c r="C146" s="273"/>
      <c r="D146" s="273"/>
      <c r="E146" s="274"/>
      <c r="F146" s="263">
        <v>0</v>
      </c>
      <c r="G146" s="264"/>
      <c r="H146" s="265"/>
    </row>
    <row r="147" spans="1:8" s="3" customFormat="1" ht="15.6" x14ac:dyDescent="0.3">
      <c r="A147" s="272" t="s">
        <v>299</v>
      </c>
      <c r="B147" s="273"/>
      <c r="C147" s="273"/>
      <c r="D147" s="273"/>
      <c r="E147" s="274"/>
      <c r="F147" s="263">
        <v>0</v>
      </c>
      <c r="G147" s="264"/>
      <c r="H147" s="265"/>
    </row>
    <row r="148" spans="1:8" s="3" customFormat="1" ht="15.6" x14ac:dyDescent="0.3">
      <c r="A148" s="272" t="s">
        <v>300</v>
      </c>
      <c r="B148" s="273"/>
      <c r="C148" s="273"/>
      <c r="D148" s="273"/>
      <c r="E148" s="274"/>
      <c r="F148" s="263">
        <v>0</v>
      </c>
      <c r="G148" s="264"/>
      <c r="H148" s="265"/>
    </row>
    <row r="149" spans="1:8" s="3" customFormat="1" ht="15.6" x14ac:dyDescent="0.3">
      <c r="A149" s="272" t="s">
        <v>301</v>
      </c>
      <c r="B149" s="273"/>
      <c r="C149" s="273"/>
      <c r="D149" s="273"/>
      <c r="E149" s="274"/>
      <c r="F149" s="263">
        <v>0</v>
      </c>
      <c r="G149" s="264"/>
      <c r="H149" s="265"/>
    </row>
    <row r="150" spans="1:8" s="3" customFormat="1" ht="15.75" customHeight="1" x14ac:dyDescent="0.3">
      <c r="A150" s="306" t="s">
        <v>302</v>
      </c>
      <c r="B150" s="307"/>
      <c r="C150" s="307"/>
      <c r="D150" s="307"/>
      <c r="E150" s="308"/>
      <c r="F150" s="263">
        <f>F136-F143-F144+F145+F146-F147+F148+F149</f>
        <v>4715942.8899999997</v>
      </c>
      <c r="G150" s="264"/>
      <c r="H150" s="265"/>
    </row>
    <row r="151" spans="1:8" s="3" customFormat="1" ht="15.75" customHeight="1" x14ac:dyDescent="0.3">
      <c r="A151" s="309"/>
      <c r="B151" s="309"/>
      <c r="C151" s="309"/>
      <c r="D151" s="309"/>
      <c r="E151" s="309"/>
      <c r="F151" s="280"/>
      <c r="G151" s="280"/>
      <c r="H151" s="280"/>
    </row>
    <row r="152" spans="1:8" s="3" customFormat="1" ht="15.75" customHeight="1" x14ac:dyDescent="0.3">
      <c r="A152" s="309"/>
      <c r="B152" s="309"/>
      <c r="C152" s="309"/>
      <c r="D152" s="309"/>
      <c r="E152" s="309"/>
      <c r="F152" s="280"/>
      <c r="G152" s="280"/>
      <c r="H152" s="280"/>
    </row>
    <row r="153" spans="1:8" s="3" customFormat="1" ht="15.6" x14ac:dyDescent="0.3">
      <c r="A153" s="279"/>
      <c r="B153" s="279"/>
      <c r="C153" s="279"/>
      <c r="D153" s="279"/>
      <c r="E153" s="279"/>
      <c r="F153" s="280"/>
      <c r="G153" s="280"/>
      <c r="H153" s="280"/>
    </row>
    <row r="154" spans="1:8" s="3" customFormat="1" ht="15.6" x14ac:dyDescent="0.3">
      <c r="A154" s="254"/>
      <c r="B154" s="219"/>
      <c r="C154" s="219"/>
      <c r="D154" s="219"/>
      <c r="E154" s="256"/>
      <c r="F154" s="268" t="s">
        <v>16</v>
      </c>
      <c r="G154" s="220"/>
      <c r="H154" s="221"/>
    </row>
    <row r="155" spans="1:8" s="3" customFormat="1" ht="15.6" x14ac:dyDescent="0.3">
      <c r="A155" s="257" t="s">
        <v>303</v>
      </c>
      <c r="B155" s="258"/>
      <c r="C155" s="258"/>
      <c r="D155" s="258"/>
      <c r="E155" s="258"/>
      <c r="F155" s="268" t="s">
        <v>304</v>
      </c>
      <c r="G155" s="220"/>
      <c r="H155" s="221"/>
    </row>
    <row r="156" spans="1:8" s="3" customFormat="1" ht="15.6" x14ac:dyDescent="0.3">
      <c r="A156" s="269" t="s">
        <v>305</v>
      </c>
      <c r="B156" s="270"/>
      <c r="C156" s="270"/>
      <c r="D156" s="270"/>
      <c r="E156" s="271"/>
      <c r="F156" s="251" t="s">
        <v>23</v>
      </c>
      <c r="G156" s="252"/>
      <c r="H156" s="253"/>
    </row>
    <row r="157" spans="1:8" s="3" customFormat="1" ht="15.75" customHeight="1" x14ac:dyDescent="0.3">
      <c r="A157" s="310" t="s">
        <v>306</v>
      </c>
      <c r="B157" s="311"/>
      <c r="C157" s="311"/>
      <c r="D157" s="311"/>
      <c r="E157" s="312"/>
      <c r="F157" s="263">
        <f>F150-(F100-F101)</f>
        <v>4135925.2099999995</v>
      </c>
      <c r="G157" s="264"/>
      <c r="H157" s="265"/>
    </row>
    <row r="158" spans="1:8" s="3" customFormat="1" ht="15.75" customHeight="1" x14ac:dyDescent="0.3">
      <c r="A158" s="313"/>
      <c r="B158" s="313"/>
      <c r="C158" s="313"/>
      <c r="D158" s="313"/>
      <c r="E158" s="313"/>
      <c r="F158" s="280"/>
      <c r="G158" s="280"/>
      <c r="H158" s="280"/>
    </row>
    <row r="159" spans="1:8" s="3" customFormat="1" ht="15.6" x14ac:dyDescent="0.3">
      <c r="A159" s="279"/>
      <c r="B159" s="279"/>
      <c r="C159" s="279"/>
      <c r="D159" s="279"/>
      <c r="E159" s="279"/>
      <c r="F159" s="280"/>
      <c r="G159" s="280"/>
      <c r="H159" s="280"/>
    </row>
    <row r="160" spans="1:8" s="3" customFormat="1" ht="15.6" x14ac:dyDescent="0.3">
      <c r="A160" s="279"/>
      <c r="B160" s="279"/>
      <c r="C160" s="279"/>
      <c r="D160" s="279"/>
      <c r="E160" s="279"/>
      <c r="F160" s="280"/>
      <c r="G160" s="280"/>
      <c r="H160" s="280"/>
    </row>
    <row r="161" spans="1:8" s="3" customFormat="1" ht="15.6" x14ac:dyDescent="0.3">
      <c r="A161" s="279"/>
      <c r="B161" s="279"/>
      <c r="C161" s="279"/>
      <c r="D161" s="279"/>
      <c r="E161" s="279"/>
      <c r="F161" s="280"/>
      <c r="G161" s="280"/>
      <c r="H161" s="280"/>
    </row>
    <row r="162" spans="1:8" ht="15.75" customHeight="1" x14ac:dyDescent="0.3">
      <c r="A162" s="162"/>
      <c r="B162" s="162"/>
      <c r="C162" s="162"/>
      <c r="D162" s="162"/>
      <c r="E162" s="162"/>
      <c r="F162" s="182"/>
      <c r="G162" s="162"/>
      <c r="H162" s="182"/>
    </row>
    <row r="163" spans="1:8" ht="15.75" customHeight="1" x14ac:dyDescent="0.35">
      <c r="A163" s="175" t="s">
        <v>0</v>
      </c>
      <c r="B163" s="175"/>
      <c r="C163" s="175"/>
      <c r="D163" s="175"/>
      <c r="E163" s="175"/>
      <c r="F163" s="175"/>
      <c r="G163" s="175"/>
      <c r="H163" s="175"/>
    </row>
    <row r="164" spans="1:8" ht="15.75" customHeight="1" x14ac:dyDescent="0.35">
      <c r="A164" s="175" t="s">
        <v>1</v>
      </c>
      <c r="B164" s="175"/>
      <c r="C164" s="175"/>
      <c r="D164" s="175"/>
      <c r="E164" s="175"/>
      <c r="F164" s="175"/>
      <c r="G164" s="175"/>
      <c r="H164" s="175"/>
    </row>
    <row r="165" spans="1:8" ht="15.75" customHeight="1" x14ac:dyDescent="0.3">
      <c r="F165" s="182"/>
      <c r="G165" s="162"/>
      <c r="H165" s="182"/>
    </row>
    <row r="166" spans="1:8" ht="15.75" customHeight="1" x14ac:dyDescent="0.3">
      <c r="A166" s="6"/>
      <c r="B166" s="6"/>
      <c r="C166" s="6"/>
      <c r="D166" s="6"/>
      <c r="E166" s="6"/>
      <c r="F166" s="182"/>
      <c r="G166" s="162"/>
      <c r="H166" s="182"/>
    </row>
    <row r="167" spans="1:8" ht="15.75" customHeight="1" x14ac:dyDescent="0.3">
      <c r="A167" s="1" t="s">
        <v>123</v>
      </c>
      <c r="B167" s="1"/>
      <c r="C167" s="1"/>
      <c r="D167" s="1"/>
      <c r="E167" s="1"/>
      <c r="F167" s="1"/>
      <c r="G167" s="1"/>
      <c r="H167" s="1"/>
    </row>
    <row r="168" spans="1:8" ht="15.75" customHeight="1" x14ac:dyDescent="0.3">
      <c r="A168" s="7" t="s">
        <v>196</v>
      </c>
      <c r="B168" s="7"/>
      <c r="C168" s="7"/>
      <c r="D168" s="7"/>
      <c r="E168" s="7"/>
      <c r="F168" s="7"/>
      <c r="G168" s="7"/>
      <c r="H168" s="7"/>
    </row>
    <row r="169" spans="1:8" ht="15.75" customHeight="1" x14ac:dyDescent="0.3">
      <c r="A169" s="1" t="s">
        <v>4</v>
      </c>
      <c r="B169" s="1"/>
      <c r="C169" s="1"/>
      <c r="D169" s="1"/>
      <c r="E169" s="1"/>
      <c r="F169" s="1"/>
      <c r="G169" s="1"/>
      <c r="H169" s="1"/>
    </row>
    <row r="170" spans="1:8" ht="15.75" customHeight="1" x14ac:dyDescent="0.3">
      <c r="A170" s="1" t="s">
        <v>5</v>
      </c>
      <c r="B170" s="1"/>
      <c r="C170" s="1"/>
      <c r="D170" s="1"/>
      <c r="E170" s="1"/>
      <c r="F170" s="1"/>
      <c r="G170" s="1"/>
      <c r="H170" s="1"/>
    </row>
    <row r="171" spans="1:8" ht="15.75" customHeight="1" x14ac:dyDescent="0.3">
      <c r="A171" s="162"/>
      <c r="B171" s="162"/>
      <c r="C171" s="162"/>
      <c r="D171" s="162"/>
      <c r="E171" s="162"/>
      <c r="F171" s="182"/>
      <c r="G171" s="162"/>
      <c r="H171" s="182"/>
    </row>
    <row r="172" spans="1:8" s="3" customFormat="1" ht="15.6" x14ac:dyDescent="0.3">
      <c r="A172" s="314" t="s">
        <v>307</v>
      </c>
      <c r="B172" s="315"/>
      <c r="C172" s="315"/>
      <c r="D172" s="315"/>
      <c r="E172" s="316"/>
      <c r="F172" s="314" t="s">
        <v>308</v>
      </c>
      <c r="G172" s="315"/>
      <c r="H172" s="316"/>
    </row>
    <row r="173" spans="1:8" s="3" customFormat="1" ht="15.6" x14ac:dyDescent="0.3">
      <c r="A173" s="317"/>
      <c r="B173" s="318"/>
      <c r="C173" s="318"/>
      <c r="D173" s="318"/>
      <c r="E173" s="319"/>
      <c r="F173" s="317"/>
      <c r="G173" s="318"/>
      <c r="H173" s="319"/>
    </row>
    <row r="174" spans="1:8" s="3" customFormat="1" ht="15.6" x14ac:dyDescent="0.3">
      <c r="A174" s="269" t="s">
        <v>307</v>
      </c>
      <c r="B174" s="270"/>
      <c r="C174" s="270"/>
      <c r="D174" s="270"/>
      <c r="E174" s="271"/>
      <c r="F174" s="251" t="s">
        <v>23</v>
      </c>
      <c r="G174" s="252"/>
      <c r="H174" s="253"/>
    </row>
    <row r="175" spans="1:8" s="3" customFormat="1" ht="15.6" x14ac:dyDescent="0.3">
      <c r="A175" s="272" t="s">
        <v>309</v>
      </c>
      <c r="B175" s="273"/>
      <c r="C175" s="273"/>
      <c r="D175" s="273"/>
      <c r="E175" s="274"/>
      <c r="F175" s="263">
        <f>F177</f>
        <v>2500000</v>
      </c>
      <c r="G175" s="264"/>
      <c r="H175" s="265"/>
    </row>
    <row r="176" spans="1:8" s="3" customFormat="1" ht="15.6" x14ac:dyDescent="0.3">
      <c r="A176" s="272" t="s">
        <v>310</v>
      </c>
      <c r="B176" s="273"/>
      <c r="C176" s="273"/>
      <c r="D176" s="273"/>
      <c r="E176" s="274"/>
      <c r="F176" s="320">
        <v>0</v>
      </c>
      <c r="G176" s="321"/>
      <c r="H176" s="322"/>
    </row>
    <row r="177" spans="1:9" s="3" customFormat="1" ht="15.6" x14ac:dyDescent="0.3">
      <c r="A177" s="272" t="s">
        <v>311</v>
      </c>
      <c r="B177" s="273"/>
      <c r="C177" s="273"/>
      <c r="D177" s="273"/>
      <c r="E177" s="274"/>
      <c r="F177" s="323">
        <v>2500000</v>
      </c>
      <c r="G177" s="324"/>
      <c r="H177" s="325"/>
    </row>
    <row r="178" spans="1:9" s="3" customFormat="1" ht="15.6" x14ac:dyDescent="0.3">
      <c r="A178" s="272" t="s">
        <v>312</v>
      </c>
      <c r="B178" s="273"/>
      <c r="C178" s="273"/>
      <c r="D178" s="273"/>
      <c r="E178" s="274"/>
      <c r="F178" s="263">
        <v>0</v>
      </c>
      <c r="G178" s="264"/>
      <c r="H178" s="265"/>
    </row>
    <row r="179" spans="1:9" s="3" customFormat="1" ht="15.6" x14ac:dyDescent="0.3">
      <c r="A179" s="279"/>
      <c r="B179" s="279"/>
      <c r="C179" s="279"/>
      <c r="D179" s="279"/>
      <c r="E179" s="279"/>
      <c r="F179" s="280"/>
      <c r="G179" s="280"/>
      <c r="H179" s="280"/>
    </row>
    <row r="184" spans="1:9" x14ac:dyDescent="0.3">
      <c r="A184" s="131" t="s">
        <v>70</v>
      </c>
      <c r="B184" s="131"/>
      <c r="C184" s="131"/>
      <c r="D184" s="87"/>
      <c r="E184" s="88" t="s">
        <v>71</v>
      </c>
      <c r="F184" s="88"/>
      <c r="G184" s="88"/>
      <c r="H184" s="88"/>
      <c r="I184" s="88"/>
    </row>
    <row r="185" spans="1:9" x14ac:dyDescent="0.3">
      <c r="A185" s="131" t="s">
        <v>72</v>
      </c>
      <c r="B185" s="131"/>
      <c r="C185" s="131"/>
      <c r="D185" s="87"/>
      <c r="E185" s="88" t="s">
        <v>73</v>
      </c>
      <c r="F185" s="88"/>
      <c r="G185" s="88"/>
      <c r="H185" s="88"/>
      <c r="I185" s="88"/>
    </row>
    <row r="186" spans="1:9" x14ac:dyDescent="0.3">
      <c r="A186" s="131" t="s">
        <v>74</v>
      </c>
      <c r="B186" s="131"/>
      <c r="C186" s="131"/>
      <c r="D186" s="87"/>
      <c r="E186" s="90" t="s">
        <v>74</v>
      </c>
      <c r="F186" s="90"/>
      <c r="G186" s="90"/>
      <c r="H186" s="90"/>
      <c r="I186" s="90"/>
    </row>
    <row r="187" spans="1:9" x14ac:dyDescent="0.3">
      <c r="A187" s="131" t="s">
        <v>75</v>
      </c>
      <c r="B187" s="131"/>
      <c r="C187" s="131"/>
      <c r="D187" s="87"/>
      <c r="E187" s="86"/>
      <c r="F187" s="86"/>
      <c r="G187" s="132"/>
      <c r="H187" s="132"/>
      <c r="I187" s="132"/>
    </row>
    <row r="188" spans="1:9" x14ac:dyDescent="0.3">
      <c r="A188" s="85"/>
      <c r="B188" s="85"/>
      <c r="C188" s="86"/>
      <c r="D188" s="87"/>
      <c r="E188" s="86"/>
      <c r="F188" s="86"/>
      <c r="G188" s="132"/>
      <c r="H188" s="132"/>
      <c r="I188" s="132"/>
    </row>
    <row r="189" spans="1:9" x14ac:dyDescent="0.3">
      <c r="A189" s="85"/>
      <c r="B189" s="85"/>
      <c r="C189" s="86"/>
      <c r="D189" s="87"/>
      <c r="E189" s="86"/>
      <c r="F189" s="86"/>
      <c r="G189" s="132"/>
      <c r="H189" s="132"/>
      <c r="I189" s="132"/>
    </row>
    <row r="190" spans="1:9" x14ac:dyDescent="0.3">
      <c r="A190" s="85"/>
      <c r="B190" s="85"/>
      <c r="C190" s="86"/>
      <c r="D190" s="87"/>
      <c r="E190" s="86"/>
      <c r="F190" s="86"/>
      <c r="G190" s="132"/>
      <c r="H190" s="132"/>
      <c r="I190" s="132"/>
    </row>
    <row r="191" spans="1:9" x14ac:dyDescent="0.3">
      <c r="A191" s="85"/>
      <c r="B191" s="85"/>
      <c r="C191" s="86"/>
      <c r="D191" s="87"/>
      <c r="E191" s="86"/>
      <c r="F191" s="86"/>
      <c r="G191" s="132"/>
      <c r="H191" s="132"/>
      <c r="I191" s="132"/>
    </row>
    <row r="192" spans="1:9" x14ac:dyDescent="0.3">
      <c r="A192" s="131" t="s">
        <v>76</v>
      </c>
      <c r="B192" s="131"/>
      <c r="C192" s="131"/>
      <c r="D192" s="87"/>
      <c r="E192" s="88" t="s">
        <v>77</v>
      </c>
      <c r="F192" s="88"/>
      <c r="G192" s="88"/>
      <c r="H192" s="88"/>
      <c r="I192" s="88"/>
    </row>
    <row r="193" spans="1:9" x14ac:dyDescent="0.3">
      <c r="A193" s="131" t="s">
        <v>78</v>
      </c>
      <c r="B193" s="131"/>
      <c r="C193" s="131"/>
      <c r="D193" s="87"/>
      <c r="E193" s="88" t="s">
        <v>79</v>
      </c>
      <c r="F193" s="88"/>
      <c r="G193" s="88"/>
      <c r="H193" s="88"/>
      <c r="I193" s="88"/>
    </row>
    <row r="194" spans="1:9" ht="15.6" x14ac:dyDescent="0.3">
      <c r="A194" s="3"/>
      <c r="B194" s="3"/>
      <c r="C194" s="3"/>
      <c r="D194" s="3"/>
      <c r="E194" s="3"/>
      <c r="F194" s="3"/>
      <c r="G194" s="3"/>
      <c r="H194" s="3"/>
      <c r="I194" s="3"/>
    </row>
  </sheetData>
  <mergeCells count="191">
    <mergeCell ref="A193:C193"/>
    <mergeCell ref="E193:I193"/>
    <mergeCell ref="G188:I188"/>
    <mergeCell ref="G189:I189"/>
    <mergeCell ref="G190:I190"/>
    <mergeCell ref="G191:I191"/>
    <mergeCell ref="A192:C192"/>
    <mergeCell ref="E192:I192"/>
    <mergeCell ref="A185:C185"/>
    <mergeCell ref="E185:I185"/>
    <mergeCell ref="A186:C186"/>
    <mergeCell ref="E186:I186"/>
    <mergeCell ref="A187:C187"/>
    <mergeCell ref="G187:I187"/>
    <mergeCell ref="A177:E177"/>
    <mergeCell ref="F177:H177"/>
    <mergeCell ref="A178:E178"/>
    <mergeCell ref="F178:H178"/>
    <mergeCell ref="A184:C184"/>
    <mergeCell ref="E184:I184"/>
    <mergeCell ref="A174:E174"/>
    <mergeCell ref="F174:H174"/>
    <mergeCell ref="A175:E175"/>
    <mergeCell ref="F175:H175"/>
    <mergeCell ref="A176:E176"/>
    <mergeCell ref="F176:H176"/>
    <mergeCell ref="A167:H167"/>
    <mergeCell ref="A168:H168"/>
    <mergeCell ref="A169:H169"/>
    <mergeCell ref="A170:H170"/>
    <mergeCell ref="A172:E173"/>
    <mergeCell ref="F172:H173"/>
    <mergeCell ref="A156:E156"/>
    <mergeCell ref="F156:H156"/>
    <mergeCell ref="A157:E157"/>
    <mergeCell ref="F157:H157"/>
    <mergeCell ref="A163:H163"/>
    <mergeCell ref="A164:H164"/>
    <mergeCell ref="A150:E150"/>
    <mergeCell ref="F150:H150"/>
    <mergeCell ref="A154:E154"/>
    <mergeCell ref="F154:H154"/>
    <mergeCell ref="A155:E155"/>
    <mergeCell ref="F155:H155"/>
    <mergeCell ref="A147:E147"/>
    <mergeCell ref="F147:H147"/>
    <mergeCell ref="A148:E148"/>
    <mergeCell ref="F148:H148"/>
    <mergeCell ref="A149:E149"/>
    <mergeCell ref="F149:H149"/>
    <mergeCell ref="A144:E144"/>
    <mergeCell ref="F144:H144"/>
    <mergeCell ref="A145:E145"/>
    <mergeCell ref="F145:H145"/>
    <mergeCell ref="A146:E146"/>
    <mergeCell ref="F146:H146"/>
    <mergeCell ref="A141:E141"/>
    <mergeCell ref="F141:H141"/>
    <mergeCell ref="A142:E142"/>
    <mergeCell ref="F142:H142"/>
    <mergeCell ref="A143:E143"/>
    <mergeCell ref="F143:H143"/>
    <mergeCell ref="A135:E135"/>
    <mergeCell ref="F135:H135"/>
    <mergeCell ref="A136:E136"/>
    <mergeCell ref="F136:H136"/>
    <mergeCell ref="A140:E140"/>
    <mergeCell ref="F140:H140"/>
    <mergeCell ref="A114:E114"/>
    <mergeCell ref="F114:H114"/>
    <mergeCell ref="B118:C118"/>
    <mergeCell ref="A133:E133"/>
    <mergeCell ref="F133:H133"/>
    <mergeCell ref="A134:E134"/>
    <mergeCell ref="F134:H134"/>
    <mergeCell ref="A107:E107"/>
    <mergeCell ref="F107:H107"/>
    <mergeCell ref="A108:E108"/>
    <mergeCell ref="F108:H108"/>
    <mergeCell ref="A112:D112"/>
    <mergeCell ref="F112:H113"/>
    <mergeCell ref="A113:E113"/>
    <mergeCell ref="A101:E101"/>
    <mergeCell ref="F101:H101"/>
    <mergeCell ref="A105:E105"/>
    <mergeCell ref="F105:H105"/>
    <mergeCell ref="A106:E106"/>
    <mergeCell ref="F106:H106"/>
    <mergeCell ref="A98:E98"/>
    <mergeCell ref="F98:H98"/>
    <mergeCell ref="A99:E99"/>
    <mergeCell ref="F99:H99"/>
    <mergeCell ref="A100:E100"/>
    <mergeCell ref="F100:H100"/>
    <mergeCell ref="A89:H89"/>
    <mergeCell ref="A92:H92"/>
    <mergeCell ref="A93:H93"/>
    <mergeCell ref="A94:H94"/>
    <mergeCell ref="A95:H95"/>
    <mergeCell ref="A97:E97"/>
    <mergeCell ref="F97:H97"/>
    <mergeCell ref="A83:D83"/>
    <mergeCell ref="F83:H84"/>
    <mergeCell ref="A84:E84"/>
    <mergeCell ref="A85:E85"/>
    <mergeCell ref="F85:H85"/>
    <mergeCell ref="A88:H88"/>
    <mergeCell ref="B53:C53"/>
    <mergeCell ref="D53:E53"/>
    <mergeCell ref="B56:H56"/>
    <mergeCell ref="G57:H57"/>
    <mergeCell ref="A80:E80"/>
    <mergeCell ref="F80:H80"/>
    <mergeCell ref="B49:C49"/>
    <mergeCell ref="D49:E49"/>
    <mergeCell ref="B51:C51"/>
    <mergeCell ref="D51:E51"/>
    <mergeCell ref="B52:C52"/>
    <mergeCell ref="D52:E52"/>
    <mergeCell ref="B46:C46"/>
    <mergeCell ref="D46:E46"/>
    <mergeCell ref="B47:C47"/>
    <mergeCell ref="D47:E47"/>
    <mergeCell ref="B48:C48"/>
    <mergeCell ref="D48:E48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2:E12"/>
    <mergeCell ref="D13:E13"/>
    <mergeCell ref="B14:C14"/>
    <mergeCell ref="D14:E14"/>
    <mergeCell ref="B15:C15"/>
    <mergeCell ref="D15:E15"/>
    <mergeCell ref="A2:E2"/>
    <mergeCell ref="A3:E3"/>
    <mergeCell ref="A6:E6"/>
    <mergeCell ref="A7:E7"/>
    <mergeCell ref="A8:E8"/>
    <mergeCell ref="A9:E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BE6E-EC3F-4851-9789-ED3069612F67}">
  <dimension ref="A1:Q54"/>
  <sheetViews>
    <sheetView workbookViewId="0">
      <selection sqref="A1:XFD1048576"/>
    </sheetView>
  </sheetViews>
  <sheetFormatPr defaultRowHeight="14.4" x14ac:dyDescent="0.3"/>
  <cols>
    <col min="1" max="1" width="45.6640625" customWidth="1"/>
    <col min="2" max="13" width="12.6640625" customWidth="1"/>
    <col min="15" max="15" width="14.5546875" bestFit="1" customWidth="1"/>
    <col min="16" max="17" width="12.88671875" bestFit="1" customWidth="1"/>
  </cols>
  <sheetData>
    <row r="1" spans="1:17" ht="15.75" customHeight="1" x14ac:dyDescent="0.3"/>
    <row r="2" spans="1:17" ht="15.75" customHeight="1" x14ac:dyDescent="0.3"/>
    <row r="3" spans="1:17" s="93" customFormat="1" ht="15.75" customHeight="1" x14ac:dyDescent="0.35">
      <c r="A3" s="175" t="s">
        <v>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</row>
    <row r="4" spans="1:17" s="93" customFormat="1" ht="15.75" customHeight="1" x14ac:dyDescent="0.35">
      <c r="A4" s="175" t="s">
        <v>1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</row>
    <row r="5" spans="1:17" s="93" customFormat="1" ht="15.75" customHeight="1" x14ac:dyDescent="0.3">
      <c r="A5" s="6"/>
      <c r="B5" s="6"/>
      <c r="C5" s="6"/>
      <c r="D5" s="6"/>
      <c r="E5" s="6"/>
      <c r="F5" s="6"/>
    </row>
    <row r="7" spans="1:17" s="3" customFormat="1" ht="15.6" x14ac:dyDescent="0.3">
      <c r="A7" s="1"/>
      <c r="B7" s="1"/>
      <c r="C7" s="1"/>
      <c r="D7" s="1"/>
      <c r="E7" s="1"/>
      <c r="F7" s="1"/>
    </row>
    <row r="8" spans="1:17" s="3" customFormat="1" ht="15.6" x14ac:dyDescent="0.3">
      <c r="A8" s="1" t="s">
        <v>313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s="3" customFormat="1" ht="15.6" x14ac:dyDescent="0.3">
      <c r="A9" s="7" t="s">
        <v>314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7" s="3" customFormat="1" ht="15.6" x14ac:dyDescent="0.3">
      <c r="A10" s="1" t="s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7" s="3" customFormat="1" ht="15.6" x14ac:dyDescent="0.3">
      <c r="A11" s="1" t="s">
        <v>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7" s="3" customFormat="1" ht="15.6" x14ac:dyDescent="0.3">
      <c r="A12" s="9"/>
      <c r="B12" s="9"/>
      <c r="C12" s="9"/>
      <c r="D12" s="9"/>
      <c r="E12" s="9"/>
      <c r="F12" s="9"/>
      <c r="I12" s="34"/>
      <c r="K12" s="34"/>
      <c r="M12" s="34"/>
      <c r="O12" s="34"/>
    </row>
    <row r="13" spans="1:17" s="3" customFormat="1" ht="15.6" x14ac:dyDescent="0.3">
      <c r="A13" s="10" t="s">
        <v>315</v>
      </c>
      <c r="B13" s="10"/>
      <c r="C13" s="10"/>
    </row>
    <row r="14" spans="1:17" x14ac:dyDescent="0.3">
      <c r="A14" s="326"/>
      <c r="B14" s="179" t="s">
        <v>316</v>
      </c>
      <c r="C14" s="180"/>
      <c r="D14" s="180"/>
      <c r="E14" s="180"/>
      <c r="F14" s="181"/>
      <c r="G14" s="179" t="s">
        <v>242</v>
      </c>
      <c r="H14" s="180"/>
      <c r="I14" s="180"/>
      <c r="J14" s="180"/>
      <c r="K14" s="180"/>
      <c r="L14" s="180"/>
      <c r="M14" s="327"/>
    </row>
    <row r="15" spans="1:17" x14ac:dyDescent="0.3">
      <c r="A15" s="238" t="s">
        <v>317</v>
      </c>
      <c r="B15" s="238" t="s">
        <v>318</v>
      </c>
      <c r="C15" s="328" t="s">
        <v>319</v>
      </c>
      <c r="D15" s="328"/>
      <c r="E15" s="238"/>
      <c r="F15" s="326" t="s">
        <v>320</v>
      </c>
      <c r="G15" s="238" t="s">
        <v>318</v>
      </c>
      <c r="H15" s="328" t="s">
        <v>319</v>
      </c>
      <c r="I15" s="328"/>
      <c r="J15" s="328"/>
      <c r="K15" s="238"/>
      <c r="L15" s="329" t="s">
        <v>320</v>
      </c>
      <c r="M15" s="238" t="s">
        <v>320</v>
      </c>
    </row>
    <row r="16" spans="1:17" x14ac:dyDescent="0.3">
      <c r="A16" s="330"/>
      <c r="B16" s="231" t="s">
        <v>321</v>
      </c>
      <c r="C16" s="188" t="s">
        <v>322</v>
      </c>
      <c r="D16" s="331" t="s">
        <v>323</v>
      </c>
      <c r="E16" s="332" t="s">
        <v>324</v>
      </c>
      <c r="F16" s="332" t="s">
        <v>325</v>
      </c>
      <c r="G16" s="231" t="s">
        <v>326</v>
      </c>
      <c r="H16" s="188" t="s">
        <v>327</v>
      </c>
      <c r="I16" s="331" t="s">
        <v>328</v>
      </c>
      <c r="J16" s="331" t="s">
        <v>329</v>
      </c>
      <c r="K16" s="332" t="s">
        <v>330</v>
      </c>
      <c r="L16" s="331" t="s">
        <v>331</v>
      </c>
      <c r="M16" s="332" t="s">
        <v>332</v>
      </c>
      <c r="Q16" s="163"/>
    </row>
    <row r="17" spans="1:17" x14ac:dyDescent="0.3">
      <c r="A17" s="333" t="s">
        <v>333</v>
      </c>
      <c r="B17" s="334">
        <f>B18+B22</f>
        <v>1473.33</v>
      </c>
      <c r="C17" s="334">
        <f t="shared" ref="C17:E17" si="0">C18+C22</f>
        <v>992393.9</v>
      </c>
      <c r="D17" s="334">
        <f t="shared" si="0"/>
        <v>991638.77</v>
      </c>
      <c r="E17" s="334">
        <f t="shared" si="0"/>
        <v>0</v>
      </c>
      <c r="F17" s="335">
        <f>(B17+C17)-(D17+E17)</f>
        <v>2228.4599999999627</v>
      </c>
      <c r="G17" s="334">
        <f>G18+G22</f>
        <v>31832.66</v>
      </c>
      <c r="H17" s="334">
        <f t="shared" ref="H17:K17" si="1">H18+H22</f>
        <v>8943321.6199999992</v>
      </c>
      <c r="I17" s="334">
        <f>I18+I22</f>
        <v>5708029.4400000004</v>
      </c>
      <c r="J17" s="334">
        <f t="shared" si="1"/>
        <v>5671791.54</v>
      </c>
      <c r="K17" s="334">
        <f t="shared" si="1"/>
        <v>329346.61</v>
      </c>
      <c r="L17" s="335">
        <f>(G17+H17)-(J17+K17)</f>
        <v>2974016.129999999</v>
      </c>
      <c r="M17" s="336">
        <f>F17+L17</f>
        <v>2976244.5899999989</v>
      </c>
    </row>
    <row r="18" spans="1:17" s="162" customFormat="1" ht="13.2" x14ac:dyDescent="0.25">
      <c r="A18" s="337" t="s">
        <v>334</v>
      </c>
      <c r="B18" s="338">
        <f>B19+B20+B21</f>
        <v>1473.33</v>
      </c>
      <c r="C18" s="338">
        <f>C19+C20+C21</f>
        <v>992393.9</v>
      </c>
      <c r="D18" s="338">
        <f t="shared" ref="D18:E18" si="2">D19+D20+D21</f>
        <v>991638.77</v>
      </c>
      <c r="E18" s="338">
        <f t="shared" si="2"/>
        <v>0</v>
      </c>
      <c r="F18" s="336">
        <f t="shared" ref="F18:F24" si="3">(B18+C18)-(D18+E18)</f>
        <v>2228.4599999999627</v>
      </c>
      <c r="G18" s="338">
        <f t="shared" ref="G18:K18" si="4">G19+G20+G21</f>
        <v>31832.66</v>
      </c>
      <c r="H18" s="338">
        <f>H19+H20+H21</f>
        <v>8943321.6199999992</v>
      </c>
      <c r="I18" s="338">
        <f t="shared" si="4"/>
        <v>5708029.4400000004</v>
      </c>
      <c r="J18" s="338">
        <f t="shared" si="4"/>
        <v>5671791.54</v>
      </c>
      <c r="K18" s="338">
        <f t="shared" si="4"/>
        <v>329346.61</v>
      </c>
      <c r="L18" s="336">
        <f>(G18+H18)-(J18+K18)</f>
        <v>2974016.129999999</v>
      </c>
      <c r="M18" s="336">
        <f>F18+L18</f>
        <v>2976244.5899999989</v>
      </c>
      <c r="Q18" s="339"/>
    </row>
    <row r="19" spans="1:17" s="162" customFormat="1" ht="13.2" x14ac:dyDescent="0.25">
      <c r="A19" s="337" t="s">
        <v>335</v>
      </c>
      <c r="B19" s="338">
        <v>0</v>
      </c>
      <c r="C19" s="338">
        <v>0</v>
      </c>
      <c r="D19" s="338">
        <v>0</v>
      </c>
      <c r="E19" s="338">
        <v>0</v>
      </c>
      <c r="F19" s="336">
        <f t="shared" si="3"/>
        <v>0</v>
      </c>
      <c r="G19" s="338">
        <v>0</v>
      </c>
      <c r="H19" s="338">
        <v>0</v>
      </c>
      <c r="I19" s="338">
        <v>0</v>
      </c>
      <c r="J19" s="338">
        <v>0</v>
      </c>
      <c r="K19" s="338">
        <v>0</v>
      </c>
      <c r="L19" s="336">
        <f t="shared" ref="L19" si="5">(G19+H19)-(J19+K19)</f>
        <v>0</v>
      </c>
      <c r="M19" s="336">
        <f t="shared" ref="M19:M24" si="6">F19+L19</f>
        <v>0</v>
      </c>
    </row>
    <row r="20" spans="1:17" s="162" customFormat="1" ht="13.2" x14ac:dyDescent="0.25">
      <c r="A20" s="337" t="s">
        <v>336</v>
      </c>
      <c r="B20" s="338">
        <v>1473.33</v>
      </c>
      <c r="C20" s="338">
        <v>992393.9</v>
      </c>
      <c r="D20" s="338">
        <v>991638.77</v>
      </c>
      <c r="E20" s="338">
        <v>0</v>
      </c>
      <c r="F20" s="336">
        <f>(B20+C20)-(D20+E20)</f>
        <v>2228.4599999999627</v>
      </c>
      <c r="G20" s="338">
        <v>31832.66</v>
      </c>
      <c r="H20" s="338">
        <v>8943321.6199999992</v>
      </c>
      <c r="I20" s="340">
        <v>5708029.4400000004</v>
      </c>
      <c r="J20" s="340">
        <v>5671791.54</v>
      </c>
      <c r="K20" s="340">
        <v>329346.61</v>
      </c>
      <c r="L20" s="336">
        <f>(G20+H20)-(J20+K20)</f>
        <v>2974016.129999999</v>
      </c>
      <c r="M20" s="336">
        <f>F20+L20</f>
        <v>2976244.5899999989</v>
      </c>
      <c r="O20" s="339"/>
    </row>
    <row r="21" spans="1:17" s="162" customFormat="1" ht="13.2" x14ac:dyDescent="0.25">
      <c r="A21" s="337" t="s">
        <v>337</v>
      </c>
      <c r="B21" s="338">
        <v>0</v>
      </c>
      <c r="C21" s="338">
        <f>8338.69-8338.69</f>
        <v>0</v>
      </c>
      <c r="D21" s="338">
        <v>0</v>
      </c>
      <c r="E21" s="338">
        <v>0</v>
      </c>
      <c r="F21" s="336">
        <f t="shared" si="3"/>
        <v>0</v>
      </c>
      <c r="G21" s="338">
        <v>0</v>
      </c>
      <c r="H21" s="338">
        <v>0</v>
      </c>
      <c r="I21" s="338">
        <v>0</v>
      </c>
      <c r="J21" s="338">
        <v>0</v>
      </c>
      <c r="K21" s="338">
        <v>0</v>
      </c>
      <c r="L21" s="336">
        <f t="shared" ref="L21:L23" si="7">(G21+H21)-(J21+K21)</f>
        <v>0</v>
      </c>
      <c r="M21" s="336">
        <f t="shared" si="6"/>
        <v>0</v>
      </c>
      <c r="O21" s="182"/>
    </row>
    <row r="22" spans="1:17" s="162" customFormat="1" ht="13.2" x14ac:dyDescent="0.25">
      <c r="A22" s="337" t="s">
        <v>338</v>
      </c>
      <c r="B22" s="338">
        <f>B23</f>
        <v>0</v>
      </c>
      <c r="C22" s="338">
        <f t="shared" ref="C22:E22" si="8">C23</f>
        <v>0</v>
      </c>
      <c r="D22" s="338">
        <f t="shared" si="8"/>
        <v>0</v>
      </c>
      <c r="E22" s="338">
        <f t="shared" si="8"/>
        <v>0</v>
      </c>
      <c r="F22" s="336">
        <f t="shared" si="3"/>
        <v>0</v>
      </c>
      <c r="G22" s="338">
        <v>0</v>
      </c>
      <c r="H22" s="338">
        <f t="shared" ref="H22:K22" si="9">H23</f>
        <v>0</v>
      </c>
      <c r="I22" s="338">
        <f t="shared" si="9"/>
        <v>0</v>
      </c>
      <c r="J22" s="338">
        <f t="shared" si="9"/>
        <v>0</v>
      </c>
      <c r="K22" s="338">
        <f t="shared" si="9"/>
        <v>0</v>
      </c>
      <c r="L22" s="336">
        <f t="shared" si="7"/>
        <v>0</v>
      </c>
      <c r="M22" s="336">
        <f t="shared" si="6"/>
        <v>0</v>
      </c>
    </row>
    <row r="23" spans="1:17" s="162" customFormat="1" ht="13.2" x14ac:dyDescent="0.25">
      <c r="A23" s="337" t="s">
        <v>339</v>
      </c>
      <c r="B23" s="338">
        <v>0</v>
      </c>
      <c r="C23" s="338">
        <v>0</v>
      </c>
      <c r="D23" s="338">
        <v>0</v>
      </c>
      <c r="E23" s="338">
        <v>0</v>
      </c>
      <c r="F23" s="336">
        <f t="shared" si="3"/>
        <v>0</v>
      </c>
      <c r="G23" s="338">
        <v>0</v>
      </c>
      <c r="H23" s="338">
        <v>0</v>
      </c>
      <c r="I23" s="338">
        <v>0</v>
      </c>
      <c r="J23" s="338">
        <v>0</v>
      </c>
      <c r="K23" s="338">
        <v>0</v>
      </c>
      <c r="L23" s="336">
        <f t="shared" si="7"/>
        <v>0</v>
      </c>
      <c r="M23" s="336">
        <f t="shared" si="6"/>
        <v>0</v>
      </c>
    </row>
    <row r="24" spans="1:17" s="162" customFormat="1" ht="13.2" x14ac:dyDescent="0.25">
      <c r="A24" s="333" t="s">
        <v>340</v>
      </c>
      <c r="B24" s="334">
        <v>0</v>
      </c>
      <c r="C24" s="334">
        <v>143914.60999999999</v>
      </c>
      <c r="D24" s="334">
        <v>143914.60999999999</v>
      </c>
      <c r="E24" s="334">
        <v>0</v>
      </c>
      <c r="F24" s="336">
        <f t="shared" si="3"/>
        <v>0</v>
      </c>
      <c r="G24" s="334">
        <v>0</v>
      </c>
      <c r="H24" s="334">
        <v>0</v>
      </c>
      <c r="I24" s="334">
        <v>0</v>
      </c>
      <c r="J24" s="334">
        <v>0</v>
      </c>
      <c r="K24" s="334">
        <v>0</v>
      </c>
      <c r="L24" s="336">
        <f>(G24+H24)-(J24+K24)</f>
        <v>0</v>
      </c>
      <c r="M24" s="336">
        <f t="shared" si="6"/>
        <v>0</v>
      </c>
    </row>
    <row r="25" spans="1:17" s="343" customFormat="1" ht="13.2" x14ac:dyDescent="0.25">
      <c r="A25" s="341" t="s">
        <v>341</v>
      </c>
      <c r="B25" s="342">
        <f>B17+B24</f>
        <v>1473.33</v>
      </c>
      <c r="C25" s="342">
        <f>C17+C24</f>
        <v>1136308.51</v>
      </c>
      <c r="D25" s="342">
        <f>D17+D24</f>
        <v>1135553.3799999999</v>
      </c>
      <c r="E25" s="342">
        <f t="shared" ref="E25" si="10">E17+E24</f>
        <v>0</v>
      </c>
      <c r="F25" s="342">
        <f>(B25+C25)-(D25+E25)</f>
        <v>2228.4600000001956</v>
      </c>
      <c r="G25" s="342">
        <f>G17+G24</f>
        <v>31832.66</v>
      </c>
      <c r="H25" s="342">
        <f>H17+H24</f>
        <v>8943321.6199999992</v>
      </c>
      <c r="I25" s="342">
        <f>I17+I24</f>
        <v>5708029.4400000004</v>
      </c>
      <c r="J25" s="342">
        <f t="shared" ref="J25" si="11">J17+J24</f>
        <v>5671791.54</v>
      </c>
      <c r="K25" s="342">
        <f>K17+K24</f>
        <v>329346.61</v>
      </c>
      <c r="L25" s="342">
        <f>(G25+H25)-(J25+K25)</f>
        <v>2974016.129999999</v>
      </c>
      <c r="M25" s="342">
        <f>F25+L25</f>
        <v>2976244.5899999989</v>
      </c>
      <c r="O25" s="344"/>
    </row>
    <row r="26" spans="1:17" s="162" customFormat="1" ht="13.2" x14ac:dyDescent="0.25">
      <c r="A26" s="345"/>
      <c r="B26" s="345"/>
      <c r="C26" s="345"/>
      <c r="L26" s="182"/>
      <c r="O26" s="182"/>
      <c r="P26" s="182"/>
    </row>
    <row r="27" spans="1:17" s="162" customFormat="1" ht="13.2" x14ac:dyDescent="0.25">
      <c r="A27" s="345"/>
      <c r="B27" s="345"/>
      <c r="C27" s="345"/>
      <c r="H27" s="182"/>
      <c r="L27" s="339"/>
      <c r="M27" s="339"/>
    </row>
    <row r="28" spans="1:17" s="3" customFormat="1" ht="15.6" x14ac:dyDescent="0.3">
      <c r="A28" s="10" t="s">
        <v>315</v>
      </c>
      <c r="B28" s="10"/>
      <c r="C28" s="10"/>
      <c r="O28" s="346"/>
    </row>
    <row r="29" spans="1:17" x14ac:dyDescent="0.3">
      <c r="A29" s="326"/>
      <c r="B29" s="179" t="s">
        <v>316</v>
      </c>
      <c r="C29" s="180"/>
      <c r="D29" s="180"/>
      <c r="E29" s="180"/>
      <c r="F29" s="181"/>
      <c r="G29" s="179" t="s">
        <v>242</v>
      </c>
      <c r="H29" s="180"/>
      <c r="I29" s="180"/>
      <c r="J29" s="180"/>
      <c r="K29" s="180"/>
      <c r="L29" s="180"/>
      <c r="M29" s="327"/>
    </row>
    <row r="30" spans="1:17" x14ac:dyDescent="0.3">
      <c r="A30" s="238" t="s">
        <v>317</v>
      </c>
      <c r="B30" s="238" t="s">
        <v>318</v>
      </c>
      <c r="C30" s="328" t="s">
        <v>319</v>
      </c>
      <c r="D30" s="328"/>
      <c r="E30" s="238"/>
      <c r="F30" s="326" t="s">
        <v>320</v>
      </c>
      <c r="G30" s="238" t="s">
        <v>318</v>
      </c>
      <c r="H30" s="328" t="s">
        <v>319</v>
      </c>
      <c r="I30" s="328"/>
      <c r="J30" s="328"/>
      <c r="K30" s="238"/>
      <c r="L30" s="329" t="s">
        <v>320</v>
      </c>
      <c r="M30" s="238" t="s">
        <v>320</v>
      </c>
      <c r="O30" s="165"/>
    </row>
    <row r="31" spans="1:17" x14ac:dyDescent="0.3">
      <c r="A31" s="330"/>
      <c r="B31" s="231" t="s">
        <v>321</v>
      </c>
      <c r="C31" s="188" t="s">
        <v>322</v>
      </c>
      <c r="D31" s="331" t="s">
        <v>323</v>
      </c>
      <c r="E31" s="332" t="s">
        <v>324</v>
      </c>
      <c r="F31" s="332" t="s">
        <v>325</v>
      </c>
      <c r="G31" s="231" t="s">
        <v>326</v>
      </c>
      <c r="H31" s="188" t="s">
        <v>327</v>
      </c>
      <c r="I31" s="331" t="s">
        <v>328</v>
      </c>
      <c r="J31" s="331" t="s">
        <v>329</v>
      </c>
      <c r="K31" s="332" t="s">
        <v>330</v>
      </c>
      <c r="L31" s="331" t="s">
        <v>331</v>
      </c>
      <c r="M31" s="332" t="s">
        <v>332</v>
      </c>
      <c r="O31" s="347"/>
    </row>
    <row r="32" spans="1:17" x14ac:dyDescent="0.3">
      <c r="A32" s="333" t="s">
        <v>342</v>
      </c>
      <c r="B32" s="334">
        <f>B33+B37</f>
        <v>0</v>
      </c>
      <c r="C32" s="334">
        <f t="shared" ref="C32:E32" si="12">C33+C37</f>
        <v>143914.60999999999</v>
      </c>
      <c r="D32" s="334">
        <f t="shared" si="12"/>
        <v>143914.60999999999</v>
      </c>
      <c r="E32" s="334">
        <f t="shared" si="12"/>
        <v>0</v>
      </c>
      <c r="F32" s="335">
        <f>(B32+C32)-(D32+E32)</f>
        <v>0</v>
      </c>
      <c r="G32" s="334">
        <f>G33+G37</f>
        <v>0</v>
      </c>
      <c r="H32" s="334">
        <f t="shared" ref="H32:K32" si="13">H33+H37</f>
        <v>0</v>
      </c>
      <c r="I32" s="334">
        <f t="shared" si="13"/>
        <v>0</v>
      </c>
      <c r="J32" s="334">
        <f t="shared" si="13"/>
        <v>0</v>
      </c>
      <c r="K32" s="334">
        <f t="shared" si="13"/>
        <v>0</v>
      </c>
      <c r="L32" s="335">
        <f>(G32+H32)-(J32+K32)</f>
        <v>0</v>
      </c>
      <c r="M32" s="336">
        <f>F32+L32</f>
        <v>0</v>
      </c>
      <c r="O32" s="347"/>
      <c r="P32" s="163"/>
    </row>
    <row r="33" spans="1:15" s="162" customFormat="1" ht="13.2" x14ac:dyDescent="0.25">
      <c r="A33" s="337" t="s">
        <v>334</v>
      </c>
      <c r="B33" s="338">
        <f>B34+B35+B36</f>
        <v>0</v>
      </c>
      <c r="C33" s="338">
        <f t="shared" ref="C33:E33" si="14">C34+C35+C36</f>
        <v>143914.60999999999</v>
      </c>
      <c r="D33" s="338">
        <f t="shared" si="14"/>
        <v>143914.60999999999</v>
      </c>
      <c r="E33" s="338">
        <f t="shared" si="14"/>
        <v>0</v>
      </c>
      <c r="F33" s="336">
        <f t="shared" ref="F33:F40" si="15">(B33+C33)-(D33+E33)</f>
        <v>0</v>
      </c>
      <c r="G33" s="338">
        <f t="shared" ref="G33:K33" si="16">G34+G35+G36</f>
        <v>0</v>
      </c>
      <c r="H33" s="338">
        <f t="shared" si="16"/>
        <v>0</v>
      </c>
      <c r="I33" s="338">
        <f t="shared" si="16"/>
        <v>0</v>
      </c>
      <c r="J33" s="338">
        <f t="shared" si="16"/>
        <v>0</v>
      </c>
      <c r="K33" s="338">
        <f t="shared" si="16"/>
        <v>0</v>
      </c>
      <c r="L33" s="336">
        <f>(G33+H33)-(J33+K33)</f>
        <v>0</v>
      </c>
      <c r="M33" s="336">
        <f>F33+L33</f>
        <v>0</v>
      </c>
    </row>
    <row r="34" spans="1:15" s="162" customFormat="1" ht="13.2" x14ac:dyDescent="0.25">
      <c r="A34" s="337" t="s">
        <v>335</v>
      </c>
      <c r="B34" s="338">
        <v>0</v>
      </c>
      <c r="C34" s="338">
        <v>0</v>
      </c>
      <c r="D34" s="338">
        <v>0</v>
      </c>
      <c r="E34" s="338">
        <v>0</v>
      </c>
      <c r="F34" s="336">
        <f t="shared" si="15"/>
        <v>0</v>
      </c>
      <c r="G34" s="338">
        <v>0</v>
      </c>
      <c r="H34" s="338">
        <v>0</v>
      </c>
      <c r="I34" s="338">
        <v>0</v>
      </c>
      <c r="J34" s="338">
        <v>0</v>
      </c>
      <c r="K34" s="338">
        <v>0</v>
      </c>
      <c r="L34" s="336">
        <f t="shared" ref="L34:L40" si="17">(G34+H34)-(J34+K34)</f>
        <v>0</v>
      </c>
      <c r="M34" s="336">
        <f t="shared" ref="M34:M40" si="18">F34+L34</f>
        <v>0</v>
      </c>
    </row>
    <row r="35" spans="1:15" s="162" customFormat="1" ht="13.2" x14ac:dyDescent="0.25">
      <c r="A35" s="337" t="s">
        <v>336</v>
      </c>
      <c r="B35" s="338">
        <v>0</v>
      </c>
      <c r="C35" s="338">
        <v>143914.60999999999</v>
      </c>
      <c r="D35" s="338">
        <v>143914.60999999999</v>
      </c>
      <c r="E35" s="338">
        <v>0</v>
      </c>
      <c r="F35" s="336">
        <f t="shared" si="15"/>
        <v>0</v>
      </c>
      <c r="G35" s="338">
        <v>0</v>
      </c>
      <c r="H35" s="338">
        <v>0</v>
      </c>
      <c r="I35" s="338">
        <v>0</v>
      </c>
      <c r="J35" s="338">
        <v>0</v>
      </c>
      <c r="K35" s="338">
        <v>0</v>
      </c>
      <c r="L35" s="336">
        <f t="shared" si="17"/>
        <v>0</v>
      </c>
      <c r="M35" s="336">
        <f t="shared" si="18"/>
        <v>0</v>
      </c>
      <c r="O35" s="182"/>
    </row>
    <row r="36" spans="1:15" s="162" customFormat="1" ht="13.2" x14ac:dyDescent="0.25">
      <c r="A36" s="337" t="s">
        <v>337</v>
      </c>
      <c r="B36" s="338">
        <v>0</v>
      </c>
      <c r="C36" s="338">
        <v>0</v>
      </c>
      <c r="D36" s="338">
        <v>0</v>
      </c>
      <c r="E36" s="338">
        <v>0</v>
      </c>
      <c r="F36" s="336">
        <f t="shared" si="15"/>
        <v>0</v>
      </c>
      <c r="G36" s="338">
        <v>0</v>
      </c>
      <c r="H36" s="338">
        <v>0</v>
      </c>
      <c r="I36" s="338">
        <v>0</v>
      </c>
      <c r="J36" s="338">
        <v>0</v>
      </c>
      <c r="K36" s="338">
        <v>0</v>
      </c>
      <c r="L36" s="336">
        <f t="shared" si="17"/>
        <v>0</v>
      </c>
      <c r="M36" s="336">
        <f t="shared" si="18"/>
        <v>0</v>
      </c>
    </row>
    <row r="37" spans="1:15" s="162" customFormat="1" ht="13.2" x14ac:dyDescent="0.25">
      <c r="A37" s="337" t="s">
        <v>338</v>
      </c>
      <c r="B37" s="338">
        <f>B38</f>
        <v>0</v>
      </c>
      <c r="C37" s="338">
        <f t="shared" ref="C37:E37" si="19">C38</f>
        <v>0</v>
      </c>
      <c r="D37" s="338">
        <f t="shared" si="19"/>
        <v>0</v>
      </c>
      <c r="E37" s="338">
        <f t="shared" si="19"/>
        <v>0</v>
      </c>
      <c r="F37" s="336">
        <f t="shared" si="15"/>
        <v>0</v>
      </c>
      <c r="G37" s="338">
        <f>G38</f>
        <v>0</v>
      </c>
      <c r="H37" s="338">
        <f t="shared" ref="H37:K37" si="20">H38</f>
        <v>0</v>
      </c>
      <c r="I37" s="338">
        <f t="shared" si="20"/>
        <v>0</v>
      </c>
      <c r="J37" s="338">
        <f t="shared" si="20"/>
        <v>0</v>
      </c>
      <c r="K37" s="338">
        <f t="shared" si="20"/>
        <v>0</v>
      </c>
      <c r="L37" s="336">
        <f t="shared" si="17"/>
        <v>0</v>
      </c>
      <c r="M37" s="336">
        <f t="shared" si="18"/>
        <v>0</v>
      </c>
    </row>
    <row r="38" spans="1:15" s="162" customFormat="1" ht="13.2" x14ac:dyDescent="0.25">
      <c r="A38" s="337" t="s">
        <v>339</v>
      </c>
      <c r="B38" s="338">
        <v>0</v>
      </c>
      <c r="C38" s="338">
        <v>0</v>
      </c>
      <c r="D38" s="338">
        <v>0</v>
      </c>
      <c r="E38" s="338">
        <v>0</v>
      </c>
      <c r="F38" s="336">
        <f t="shared" si="15"/>
        <v>0</v>
      </c>
      <c r="G38" s="338">
        <v>0</v>
      </c>
      <c r="H38" s="338">
        <v>0</v>
      </c>
      <c r="I38" s="338">
        <v>0</v>
      </c>
      <c r="J38" s="338">
        <v>0</v>
      </c>
      <c r="K38" s="338">
        <v>0</v>
      </c>
      <c r="L38" s="336">
        <f t="shared" si="17"/>
        <v>0</v>
      </c>
      <c r="M38" s="336">
        <f t="shared" si="18"/>
        <v>0</v>
      </c>
    </row>
    <row r="39" spans="1:15" s="162" customFormat="1" ht="13.2" x14ac:dyDescent="0.25">
      <c r="A39" s="333" t="s">
        <v>340</v>
      </c>
      <c r="B39" s="334">
        <v>0</v>
      </c>
      <c r="C39" s="334">
        <v>0</v>
      </c>
      <c r="D39" s="334">
        <v>0</v>
      </c>
      <c r="E39" s="334">
        <v>0</v>
      </c>
      <c r="F39" s="336">
        <f t="shared" si="15"/>
        <v>0</v>
      </c>
      <c r="G39" s="334">
        <v>0</v>
      </c>
      <c r="H39" s="334">
        <v>0</v>
      </c>
      <c r="I39" s="334">
        <v>0</v>
      </c>
      <c r="J39" s="334">
        <v>0</v>
      </c>
      <c r="K39" s="334">
        <v>0</v>
      </c>
      <c r="L39" s="336">
        <f t="shared" si="17"/>
        <v>0</v>
      </c>
      <c r="M39" s="336">
        <f t="shared" si="18"/>
        <v>0</v>
      </c>
    </row>
    <row r="40" spans="1:15" s="343" customFormat="1" ht="13.2" x14ac:dyDescent="0.25">
      <c r="A40" s="341" t="s">
        <v>341</v>
      </c>
      <c r="B40" s="342">
        <f>B32+B39</f>
        <v>0</v>
      </c>
      <c r="C40" s="342">
        <f t="shared" ref="C40:E40" si="21">C32+C39</f>
        <v>143914.60999999999</v>
      </c>
      <c r="D40" s="342">
        <f t="shared" si="21"/>
        <v>143914.60999999999</v>
      </c>
      <c r="E40" s="342">
        <f t="shared" si="21"/>
        <v>0</v>
      </c>
      <c r="F40" s="342">
        <f t="shared" si="15"/>
        <v>0</v>
      </c>
      <c r="G40" s="342">
        <f>G32+G39</f>
        <v>0</v>
      </c>
      <c r="H40" s="342">
        <f t="shared" ref="H40:K40" si="22">H32+H39</f>
        <v>0</v>
      </c>
      <c r="I40" s="342">
        <f t="shared" si="22"/>
        <v>0</v>
      </c>
      <c r="J40" s="342">
        <f t="shared" si="22"/>
        <v>0</v>
      </c>
      <c r="K40" s="342">
        <f t="shared" si="22"/>
        <v>0</v>
      </c>
      <c r="L40" s="342">
        <f t="shared" si="17"/>
        <v>0</v>
      </c>
      <c r="M40" s="342">
        <f t="shared" si="18"/>
        <v>0</v>
      </c>
    </row>
    <row r="41" spans="1:15" s="162" customFormat="1" ht="13.2" x14ac:dyDescent="0.25">
      <c r="A41" s="348"/>
      <c r="B41" s="348"/>
      <c r="C41" s="348"/>
    </row>
    <row r="42" spans="1:15" s="162" customFormat="1" ht="13.2" x14ac:dyDescent="0.25">
      <c r="A42" s="348"/>
      <c r="B42" s="348"/>
      <c r="C42" s="348"/>
    </row>
    <row r="43" spans="1:15" s="162" customFormat="1" ht="13.2" x14ac:dyDescent="0.25">
      <c r="A43" s="348"/>
      <c r="B43" s="348"/>
      <c r="C43" s="348"/>
    </row>
    <row r="44" spans="1:15" s="162" customFormat="1" ht="13.2" x14ac:dyDescent="0.25"/>
    <row r="45" spans="1:15" ht="15.6" x14ac:dyDescent="0.3">
      <c r="A45" s="131" t="s">
        <v>70</v>
      </c>
      <c r="B45" s="131"/>
      <c r="C45" s="131"/>
      <c r="D45" s="85"/>
      <c r="E45" s="86"/>
      <c r="F45" s="86"/>
      <c r="G45" s="131" t="s">
        <v>71</v>
      </c>
      <c r="H45" s="131"/>
      <c r="I45" s="131"/>
      <c r="J45" s="119"/>
      <c r="K45" s="119"/>
      <c r="M45" s="162"/>
      <c r="N45" s="162"/>
    </row>
    <row r="46" spans="1:15" ht="15.6" x14ac:dyDescent="0.3">
      <c r="A46" s="131" t="s">
        <v>72</v>
      </c>
      <c r="B46" s="131"/>
      <c r="C46" s="131"/>
      <c r="D46" s="85"/>
      <c r="E46" s="86"/>
      <c r="F46" s="86"/>
      <c r="G46" s="131" t="s">
        <v>73</v>
      </c>
      <c r="H46" s="131"/>
      <c r="I46" s="131"/>
      <c r="J46" s="119"/>
      <c r="K46" s="119"/>
      <c r="M46" s="162"/>
      <c r="N46" s="162"/>
    </row>
    <row r="47" spans="1:15" ht="15.6" x14ac:dyDescent="0.3">
      <c r="A47" s="131" t="s">
        <v>74</v>
      </c>
      <c r="B47" s="131"/>
      <c r="C47" s="131"/>
      <c r="D47" s="85"/>
      <c r="E47" s="86"/>
      <c r="F47" s="86"/>
      <c r="G47" s="131" t="s">
        <v>74</v>
      </c>
      <c r="H47" s="131"/>
      <c r="I47" s="131"/>
      <c r="J47" s="119"/>
      <c r="K47" s="119"/>
      <c r="L47" s="162"/>
      <c r="M47" s="162"/>
      <c r="N47" s="162"/>
    </row>
    <row r="48" spans="1:15" ht="15.6" x14ac:dyDescent="0.3">
      <c r="A48" s="131" t="s">
        <v>75</v>
      </c>
      <c r="B48" s="131"/>
      <c r="C48" s="131"/>
      <c r="D48" s="85"/>
      <c r="E48" s="86"/>
      <c r="F48" s="86"/>
      <c r="G48" s="88"/>
      <c r="H48" s="88"/>
      <c r="I48" s="88"/>
      <c r="J48" s="119"/>
      <c r="K48" s="119"/>
    </row>
    <row r="49" spans="1:11" ht="15.6" x14ac:dyDescent="0.3">
      <c r="A49" s="85"/>
      <c r="B49" s="85"/>
      <c r="C49" s="86"/>
      <c r="D49" s="85"/>
      <c r="E49" s="86"/>
      <c r="F49" s="86"/>
      <c r="G49" s="88"/>
      <c r="H49" s="88"/>
      <c r="I49" s="88"/>
      <c r="J49" s="119"/>
      <c r="K49" s="119"/>
    </row>
    <row r="50" spans="1:11" ht="15.6" x14ac:dyDescent="0.3">
      <c r="A50" s="85"/>
      <c r="B50" s="85"/>
      <c r="C50" s="86"/>
      <c r="D50" s="85"/>
      <c r="E50" s="86"/>
      <c r="F50" s="86"/>
      <c r="G50" s="88"/>
      <c r="H50" s="88"/>
      <c r="I50" s="88"/>
      <c r="J50" s="119"/>
      <c r="K50" s="119"/>
    </row>
    <row r="51" spans="1:11" ht="15.6" x14ac:dyDescent="0.3">
      <c r="A51" s="85"/>
      <c r="B51" s="85"/>
      <c r="C51" s="86"/>
      <c r="D51" s="85"/>
      <c r="E51" s="86"/>
      <c r="F51" s="86"/>
      <c r="G51" s="88"/>
      <c r="H51" s="88"/>
      <c r="I51" s="88"/>
      <c r="J51" s="119"/>
      <c r="K51" s="119"/>
    </row>
    <row r="52" spans="1:11" ht="15.6" x14ac:dyDescent="0.3">
      <c r="A52" s="85"/>
      <c r="B52" s="85"/>
      <c r="C52" s="86"/>
      <c r="D52" s="85"/>
      <c r="E52" s="86"/>
      <c r="F52" s="86"/>
      <c r="G52" s="88"/>
      <c r="H52" s="88"/>
      <c r="I52" s="88"/>
      <c r="J52" s="119"/>
      <c r="K52" s="119"/>
    </row>
    <row r="53" spans="1:11" x14ac:dyDescent="0.3">
      <c r="A53" s="131" t="s">
        <v>76</v>
      </c>
      <c r="B53" s="131"/>
      <c r="C53" s="131"/>
      <c r="D53" s="85"/>
      <c r="E53" s="88" t="s">
        <v>77</v>
      </c>
      <c r="F53" s="88"/>
      <c r="G53" s="88"/>
      <c r="H53" s="88"/>
      <c r="I53" s="88"/>
      <c r="J53" s="88"/>
      <c r="K53" s="88"/>
    </row>
    <row r="54" spans="1:11" x14ac:dyDescent="0.3">
      <c r="A54" s="131" t="s">
        <v>78</v>
      </c>
      <c r="B54" s="131"/>
      <c r="C54" s="131"/>
      <c r="D54" s="85"/>
      <c r="E54" s="88" t="s">
        <v>79</v>
      </c>
      <c r="F54" s="88"/>
      <c r="G54" s="88"/>
      <c r="H54" s="88"/>
      <c r="I54" s="88"/>
      <c r="J54" s="88"/>
      <c r="K54" s="88"/>
    </row>
  </sheetData>
  <mergeCells count="27">
    <mergeCell ref="A54:C54"/>
    <mergeCell ref="E54:K54"/>
    <mergeCell ref="G49:I49"/>
    <mergeCell ref="G50:I50"/>
    <mergeCell ref="G51:I51"/>
    <mergeCell ref="G52:I52"/>
    <mergeCell ref="A53:C53"/>
    <mergeCell ref="E53:K53"/>
    <mergeCell ref="A46:C46"/>
    <mergeCell ref="G46:I46"/>
    <mergeCell ref="A47:C47"/>
    <mergeCell ref="G47:I47"/>
    <mergeCell ref="A48:C48"/>
    <mergeCell ref="G48:I48"/>
    <mergeCell ref="A11:M11"/>
    <mergeCell ref="B14:F14"/>
    <mergeCell ref="G14:L14"/>
    <mergeCell ref="B29:F29"/>
    <mergeCell ref="G29:L29"/>
    <mergeCell ref="A45:C45"/>
    <mergeCell ref="G45:I45"/>
    <mergeCell ref="A3:M3"/>
    <mergeCell ref="A4:M4"/>
    <mergeCell ref="A7:F7"/>
    <mergeCell ref="A8:M8"/>
    <mergeCell ref="A9:M9"/>
    <mergeCell ref="A10:M1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824B-21B7-413D-A472-A1369E93B829}">
  <dimension ref="A2:R1003"/>
  <sheetViews>
    <sheetView workbookViewId="0">
      <selection activeCell="C11" sqref="C11"/>
    </sheetView>
  </sheetViews>
  <sheetFormatPr defaultColWidth="14.44140625" defaultRowHeight="15" customHeight="1" x14ac:dyDescent="0.3"/>
  <cols>
    <col min="1" max="1" width="17.33203125" customWidth="1"/>
    <col min="2" max="2" width="10.6640625" bestFit="1" customWidth="1"/>
    <col min="3" max="3" width="11.5546875" bestFit="1" customWidth="1"/>
    <col min="4" max="4" width="14" bestFit="1" customWidth="1"/>
    <col min="5" max="5" width="10.88671875" bestFit="1" customWidth="1"/>
    <col min="6" max="6" width="14.33203125" bestFit="1" customWidth="1"/>
    <col min="7" max="7" width="14.109375" bestFit="1" customWidth="1"/>
    <col min="8" max="8" width="12.109375" bestFit="1" customWidth="1"/>
    <col min="9" max="9" width="14.33203125" bestFit="1" customWidth="1"/>
    <col min="10" max="10" width="11" bestFit="1" customWidth="1"/>
    <col min="11" max="13" width="10.6640625" bestFit="1" customWidth="1"/>
    <col min="14" max="14" width="11.5546875" bestFit="1" customWidth="1"/>
    <col min="15" max="15" width="8.6640625" customWidth="1"/>
    <col min="16" max="16" width="13.44140625" customWidth="1"/>
    <col min="17" max="17" width="11.88671875" customWidth="1"/>
    <col min="18" max="18" width="13.44140625" customWidth="1"/>
    <col min="19" max="26" width="8.6640625" customWidth="1"/>
  </cols>
  <sheetData>
    <row r="2" spans="1:17" ht="15" customHeight="1" x14ac:dyDescent="0.3">
      <c r="A2" s="349" t="s">
        <v>0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</row>
    <row r="3" spans="1:17" ht="15" customHeight="1" x14ac:dyDescent="0.3">
      <c r="A3" s="351" t="s">
        <v>343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1:17" ht="12.75" customHeight="1" x14ac:dyDescent="0.3">
      <c r="A4" s="353" t="s">
        <v>123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</row>
    <row r="5" spans="1:17" ht="12.75" customHeight="1" x14ac:dyDescent="0.3">
      <c r="A5" s="354" t="s">
        <v>344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</row>
    <row r="6" spans="1:17" ht="12.75" customHeight="1" x14ac:dyDescent="0.3">
      <c r="A6" s="353" t="s">
        <v>4</v>
      </c>
      <c r="B6" s="352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2"/>
    </row>
    <row r="7" spans="1:17" ht="12.75" customHeight="1" x14ac:dyDescent="0.3">
      <c r="A7" s="354" t="s">
        <v>345</v>
      </c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</row>
    <row r="8" spans="1:17" ht="12.75" customHeight="1" x14ac:dyDescent="0.3">
      <c r="A8" s="355"/>
      <c r="B8" s="356"/>
      <c r="C8" s="356"/>
      <c r="D8" s="356"/>
      <c r="E8" s="356"/>
      <c r="F8" s="356"/>
      <c r="G8" s="356"/>
      <c r="H8" s="356"/>
      <c r="I8" s="356"/>
      <c r="J8" s="356"/>
      <c r="K8" s="356"/>
      <c r="L8" s="356"/>
      <c r="M8" s="356"/>
      <c r="N8" s="356"/>
    </row>
    <row r="9" spans="1:17" ht="12.75" customHeight="1" x14ac:dyDescent="0.3">
      <c r="A9" s="357" t="s">
        <v>346</v>
      </c>
      <c r="B9" s="358" t="s">
        <v>347</v>
      </c>
      <c r="C9" s="358" t="s">
        <v>348</v>
      </c>
      <c r="D9" s="358" t="s">
        <v>349</v>
      </c>
      <c r="E9" s="358" t="s">
        <v>350</v>
      </c>
      <c r="F9" s="358" t="s">
        <v>351</v>
      </c>
      <c r="G9" s="358" t="s">
        <v>352</v>
      </c>
      <c r="H9" s="358" t="s">
        <v>353</v>
      </c>
      <c r="I9" s="358" t="s">
        <v>354</v>
      </c>
      <c r="J9" s="358" t="s">
        <v>355</v>
      </c>
      <c r="K9" s="358" t="s">
        <v>356</v>
      </c>
      <c r="L9" s="358" t="s">
        <v>357</v>
      </c>
      <c r="M9" s="358" t="s">
        <v>358</v>
      </c>
      <c r="N9" s="359" t="s">
        <v>359</v>
      </c>
    </row>
    <row r="10" spans="1:17" ht="12.75" customHeight="1" x14ac:dyDescent="0.3">
      <c r="A10" s="360"/>
      <c r="B10" s="360"/>
      <c r="C10" s="360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</row>
    <row r="11" spans="1:17" ht="12.75" customHeight="1" x14ac:dyDescent="0.3">
      <c r="A11" s="361" t="s">
        <v>360</v>
      </c>
      <c r="B11" s="362">
        <v>1281271.28</v>
      </c>
      <c r="C11" s="362">
        <v>1287888.75</v>
      </c>
      <c r="D11" s="362">
        <v>1188566.54</v>
      </c>
      <c r="E11" s="362">
        <v>1205960.69</v>
      </c>
      <c r="F11" s="362">
        <v>1208679.8400000001</v>
      </c>
      <c r="G11" s="362">
        <v>1897061.54</v>
      </c>
      <c r="H11" s="362">
        <v>1343901.83</v>
      </c>
      <c r="I11" s="362">
        <v>1297235.07</v>
      </c>
      <c r="J11" s="362">
        <v>1346935.82</v>
      </c>
      <c r="K11" s="362">
        <v>1484650.67</v>
      </c>
      <c r="L11" s="362">
        <v>2201414.2000000002</v>
      </c>
      <c r="M11" s="362">
        <v>1591782.06</v>
      </c>
      <c r="N11" s="362">
        <f t="shared" ref="N11:N25" si="0">SUM(B11:M11)</f>
        <v>17335348.289999999</v>
      </c>
      <c r="P11" s="363"/>
    </row>
    <row r="12" spans="1:17" ht="12.75" customHeight="1" x14ac:dyDescent="0.3">
      <c r="A12" s="361" t="s">
        <v>361</v>
      </c>
      <c r="B12" s="362">
        <v>0</v>
      </c>
      <c r="C12" s="362">
        <v>0</v>
      </c>
      <c r="D12" s="362">
        <v>0</v>
      </c>
      <c r="E12" s="362">
        <v>0</v>
      </c>
      <c r="F12" s="362">
        <v>0</v>
      </c>
      <c r="G12" s="362">
        <v>0</v>
      </c>
      <c r="H12" s="362">
        <v>0</v>
      </c>
      <c r="I12" s="362">
        <v>0</v>
      </c>
      <c r="J12" s="362">
        <v>0</v>
      </c>
      <c r="K12" s="362">
        <v>0</v>
      </c>
      <c r="L12" s="362">
        <v>0</v>
      </c>
      <c r="M12" s="362">
        <v>0</v>
      </c>
      <c r="N12" s="362">
        <f t="shared" si="0"/>
        <v>0</v>
      </c>
    </row>
    <row r="13" spans="1:17" ht="12.75" customHeight="1" x14ac:dyDescent="0.3">
      <c r="A13" s="361" t="s">
        <v>362</v>
      </c>
      <c r="B13" s="364">
        <v>183325.92</v>
      </c>
      <c r="C13" s="364">
        <v>182349.06</v>
      </c>
      <c r="D13" s="364">
        <v>175599.04</v>
      </c>
      <c r="E13" s="364">
        <f>25903.45+145116.48</f>
        <v>171019.93000000002</v>
      </c>
      <c r="F13" s="364">
        <f>30235.37+143643.54</f>
        <v>173878.91</v>
      </c>
      <c r="G13" s="364">
        <f>85946.31+430455.62</f>
        <v>516401.93</v>
      </c>
      <c r="H13" s="364">
        <v>0</v>
      </c>
      <c r="I13" s="364">
        <f>32033.97+153008.72</f>
        <v>185042.69</v>
      </c>
      <c r="J13" s="364">
        <f>35332.43+151443.05</f>
        <v>186775.47999999998</v>
      </c>
      <c r="K13" s="364">
        <f>34406.3+152023.73</f>
        <v>186430.03000000003</v>
      </c>
      <c r="L13" s="364">
        <f>34558.06+153163.4</f>
        <v>187721.46</v>
      </c>
      <c r="M13" s="364">
        <f>36685.6+168964.95</f>
        <v>205650.55000000002</v>
      </c>
      <c r="N13" s="362">
        <f t="shared" si="0"/>
        <v>2354195</v>
      </c>
      <c r="P13" s="363"/>
      <c r="Q13" s="347"/>
    </row>
    <row r="14" spans="1:17" ht="12.75" customHeight="1" x14ac:dyDescent="0.3">
      <c r="A14" s="361" t="s">
        <v>363</v>
      </c>
      <c r="B14" s="364">
        <v>41950.44</v>
      </c>
      <c r="C14" s="364">
        <v>41950.44</v>
      </c>
      <c r="D14" s="364">
        <v>41950.44</v>
      </c>
      <c r="E14" s="364">
        <f t="shared" ref="E14:F14" si="1">36994.3+4956.14</f>
        <v>41950.44</v>
      </c>
      <c r="F14" s="364">
        <f t="shared" si="1"/>
        <v>41950.44</v>
      </c>
      <c r="G14" s="364">
        <f>73988.6+9912.28</f>
        <v>83900.88</v>
      </c>
      <c r="H14" s="364">
        <v>40264.11</v>
      </c>
      <c r="I14" s="364">
        <f>40264.11+5406.42</f>
        <v>45670.53</v>
      </c>
      <c r="J14" s="364">
        <f>40264.11+5406.42</f>
        <v>45670.53</v>
      </c>
      <c r="K14" s="364">
        <f>40264.11+5406.42</f>
        <v>45670.53</v>
      </c>
      <c r="L14" s="364">
        <f>45285.01+6080.59</f>
        <v>51365.600000000006</v>
      </c>
      <c r="M14" s="364">
        <f>45285.01+6080.59</f>
        <v>51365.600000000006</v>
      </c>
      <c r="N14" s="362">
        <f t="shared" si="0"/>
        <v>573659.98</v>
      </c>
      <c r="P14" s="363"/>
      <c r="Q14" s="347"/>
    </row>
    <row r="15" spans="1:17" ht="12.75" customHeight="1" x14ac:dyDescent="0.3">
      <c r="A15" s="361" t="s">
        <v>364</v>
      </c>
      <c r="B15" s="364">
        <v>0</v>
      </c>
      <c r="C15" s="364">
        <v>0</v>
      </c>
      <c r="D15" s="364">
        <v>0</v>
      </c>
      <c r="E15" s="364">
        <v>0</v>
      </c>
      <c r="F15" s="364">
        <v>0</v>
      </c>
      <c r="G15" s="364">
        <v>0</v>
      </c>
      <c r="H15" s="364">
        <v>0</v>
      </c>
      <c r="I15" s="364">
        <v>0</v>
      </c>
      <c r="J15" s="364">
        <v>0</v>
      </c>
      <c r="K15" s="364">
        <v>0</v>
      </c>
      <c r="L15" s="364">
        <v>0</v>
      </c>
      <c r="M15" s="364">
        <v>0</v>
      </c>
      <c r="N15" s="362">
        <f t="shared" si="0"/>
        <v>0</v>
      </c>
      <c r="P15" s="363"/>
      <c r="Q15" s="347"/>
    </row>
    <row r="16" spans="1:17" ht="12.75" customHeight="1" x14ac:dyDescent="0.3">
      <c r="A16" s="361" t="s">
        <v>365</v>
      </c>
      <c r="B16" s="364">
        <v>15617.87</v>
      </c>
      <c r="C16" s="364">
        <v>18731.88</v>
      </c>
      <c r="D16" s="364">
        <v>17171.400000000001</v>
      </c>
      <c r="E16" s="364">
        <v>26482.89</v>
      </c>
      <c r="F16" s="364">
        <v>29815.65</v>
      </c>
      <c r="G16" s="364">
        <v>22086.79</v>
      </c>
      <c r="H16" s="364">
        <v>0</v>
      </c>
      <c r="I16" s="364">
        <v>0</v>
      </c>
      <c r="J16" s="364">
        <v>0</v>
      </c>
      <c r="K16" s="364">
        <v>0</v>
      </c>
      <c r="L16" s="364">
        <v>0</v>
      </c>
      <c r="M16" s="364">
        <v>0</v>
      </c>
      <c r="N16" s="362">
        <f t="shared" si="0"/>
        <v>129906.48000000001</v>
      </c>
      <c r="Q16" s="347"/>
    </row>
    <row r="17" spans="1:17" ht="12.75" customHeight="1" x14ac:dyDescent="0.3">
      <c r="A17" s="361" t="s">
        <v>366</v>
      </c>
      <c r="B17" s="364">
        <v>0</v>
      </c>
      <c r="C17" s="364">
        <v>0</v>
      </c>
      <c r="D17" s="364">
        <v>0</v>
      </c>
      <c r="E17" s="364">
        <v>0</v>
      </c>
      <c r="F17" s="364">
        <v>0</v>
      </c>
      <c r="G17" s="364">
        <v>0</v>
      </c>
      <c r="H17" s="364">
        <v>0</v>
      </c>
      <c r="I17" s="364">
        <v>0</v>
      </c>
      <c r="J17" s="364">
        <v>0</v>
      </c>
      <c r="K17" s="364">
        <v>0</v>
      </c>
      <c r="L17" s="364">
        <v>0</v>
      </c>
      <c r="M17" s="364">
        <v>0</v>
      </c>
      <c r="N17" s="362">
        <f t="shared" si="0"/>
        <v>0</v>
      </c>
      <c r="Q17" s="347"/>
    </row>
    <row r="18" spans="1:17" ht="12.75" customHeight="1" x14ac:dyDescent="0.3">
      <c r="A18" s="361" t="s">
        <v>367</v>
      </c>
      <c r="B18" s="362">
        <v>223768.22</v>
      </c>
      <c r="C18" s="362">
        <v>183815.12</v>
      </c>
      <c r="D18" s="362">
        <v>211760.94</v>
      </c>
      <c r="E18" s="362">
        <f>225297.78</f>
        <v>225297.78</v>
      </c>
      <c r="F18" s="362">
        <f>213156.71+20371.68</f>
        <v>233528.38999999998</v>
      </c>
      <c r="G18" s="362">
        <f>219362.9+70321.07</f>
        <v>289683.96999999997</v>
      </c>
      <c r="H18" s="362">
        <f>196214.51+1560.86</f>
        <v>197775.37</v>
      </c>
      <c r="I18" s="362">
        <f>177401.84+89815.89</f>
        <v>267217.73</v>
      </c>
      <c r="J18" s="362">
        <f>186242.86+53418.55</f>
        <v>239661.40999999997</v>
      </c>
      <c r="K18" s="362">
        <f>172290.52+8158.75</f>
        <v>180449.27</v>
      </c>
      <c r="L18" s="362">
        <f>204698.32+94959.55</f>
        <v>299657.87</v>
      </c>
      <c r="M18" s="362">
        <f>231614.33+21134.51</f>
        <v>252748.84</v>
      </c>
      <c r="N18" s="362">
        <f t="shared" si="0"/>
        <v>2805364.9099999997</v>
      </c>
      <c r="P18" s="165"/>
      <c r="Q18" s="347"/>
    </row>
    <row r="19" spans="1:17" ht="12.75" customHeight="1" x14ac:dyDescent="0.3">
      <c r="A19" s="365" t="s">
        <v>368</v>
      </c>
      <c r="B19" s="366">
        <f t="shared" ref="B19:H19" si="2">SUM(B11:B18)</f>
        <v>1745933.73</v>
      </c>
      <c r="C19" s="366">
        <f>SUM(C11:C18)</f>
        <v>1714735.25</v>
      </c>
      <c r="D19" s="366">
        <f>SUM(D11:D18)</f>
        <v>1635048.3599999999</v>
      </c>
      <c r="E19" s="366">
        <f>SUM(E11:E18)</f>
        <v>1670711.7299999997</v>
      </c>
      <c r="F19" s="366">
        <f t="shared" si="2"/>
        <v>1687853.2299999997</v>
      </c>
      <c r="G19" s="366">
        <f t="shared" si="2"/>
        <v>2809135.1100000003</v>
      </c>
      <c r="H19" s="366">
        <f t="shared" si="2"/>
        <v>1581941.31</v>
      </c>
      <c r="I19" s="366">
        <f>SUM(I11:I18)</f>
        <v>1795166.02</v>
      </c>
      <c r="J19" s="366">
        <f>SUM(J11:J18)</f>
        <v>1819043.24</v>
      </c>
      <c r="K19" s="366">
        <f>SUM(K11:K18)</f>
        <v>1897200.5</v>
      </c>
      <c r="L19" s="366">
        <f t="shared" ref="L19:M19" si="3">SUM(L11:L18)</f>
        <v>2740159.1300000004</v>
      </c>
      <c r="M19" s="366">
        <f t="shared" si="3"/>
        <v>2101547.0500000003</v>
      </c>
      <c r="N19" s="366">
        <f t="shared" si="0"/>
        <v>23198474.66</v>
      </c>
      <c r="Q19" s="347"/>
    </row>
    <row r="20" spans="1:17" ht="12.75" customHeight="1" x14ac:dyDescent="0.3">
      <c r="A20" s="361" t="s">
        <v>369</v>
      </c>
      <c r="B20" s="362">
        <v>0</v>
      </c>
      <c r="C20" s="362">
        <v>0</v>
      </c>
      <c r="D20" s="362">
        <v>0</v>
      </c>
      <c r="E20" s="362">
        <v>0</v>
      </c>
      <c r="F20" s="362">
        <v>0</v>
      </c>
      <c r="G20" s="362">
        <v>0</v>
      </c>
      <c r="H20" s="362">
        <v>0</v>
      </c>
      <c r="I20" s="362">
        <v>0</v>
      </c>
      <c r="J20" s="362">
        <v>0</v>
      </c>
      <c r="K20" s="362">
        <v>0</v>
      </c>
      <c r="L20" s="362">
        <v>0</v>
      </c>
      <c r="M20" s="362">
        <v>0</v>
      </c>
      <c r="N20" s="362">
        <f t="shared" si="0"/>
        <v>0</v>
      </c>
      <c r="Q20" s="347"/>
    </row>
    <row r="21" spans="1:17" ht="12.75" customHeight="1" x14ac:dyDescent="0.3">
      <c r="A21" s="361" t="s">
        <v>370</v>
      </c>
      <c r="B21" s="362">
        <v>64588</v>
      </c>
      <c r="C21" s="362">
        <v>33831.58</v>
      </c>
      <c r="D21" s="362">
        <v>16397.87</v>
      </c>
      <c r="E21" s="362">
        <v>0</v>
      </c>
      <c r="F21" s="362">
        <v>20371.68</v>
      </c>
      <c r="G21" s="362">
        <v>70321.070000000007</v>
      </c>
      <c r="H21" s="362">
        <v>1560.86</v>
      </c>
      <c r="I21" s="362">
        <v>89815.89</v>
      </c>
      <c r="J21" s="362">
        <v>53418.55</v>
      </c>
      <c r="K21" s="362">
        <v>8158.75</v>
      </c>
      <c r="L21" s="362">
        <v>94959.55</v>
      </c>
      <c r="M21" s="362">
        <v>21134.51</v>
      </c>
      <c r="N21" s="362">
        <f t="shared" si="0"/>
        <v>474558.31</v>
      </c>
      <c r="Q21" s="347"/>
    </row>
    <row r="22" spans="1:17" ht="12.75" customHeight="1" x14ac:dyDescent="0.3">
      <c r="A22" s="361" t="s">
        <v>371</v>
      </c>
      <c r="B22" s="362">
        <v>0</v>
      </c>
      <c r="C22" s="362">
        <v>0</v>
      </c>
      <c r="D22" s="362">
        <v>0</v>
      </c>
      <c r="E22" s="362">
        <v>0</v>
      </c>
      <c r="F22" s="362">
        <v>0</v>
      </c>
      <c r="G22" s="362">
        <v>0</v>
      </c>
      <c r="H22" s="362">
        <v>0</v>
      </c>
      <c r="I22" s="362">
        <v>0</v>
      </c>
      <c r="J22" s="362">
        <v>0</v>
      </c>
      <c r="K22" s="362">
        <v>0</v>
      </c>
      <c r="L22" s="362">
        <v>0</v>
      </c>
      <c r="M22" s="362">
        <v>0</v>
      </c>
      <c r="N22" s="362">
        <f t="shared" si="0"/>
        <v>0</v>
      </c>
      <c r="P22" s="363"/>
      <c r="Q22" s="347"/>
    </row>
    <row r="23" spans="1:17" ht="12.75" customHeight="1" x14ac:dyDescent="0.3">
      <c r="A23" s="361" t="s">
        <v>372</v>
      </c>
      <c r="B23" s="362">
        <v>0</v>
      </c>
      <c r="C23" s="362">
        <v>0</v>
      </c>
      <c r="D23" s="362">
        <v>0</v>
      </c>
      <c r="E23" s="362">
        <v>0</v>
      </c>
      <c r="F23" s="362">
        <v>0</v>
      </c>
      <c r="G23" s="362">
        <v>0</v>
      </c>
      <c r="H23" s="362">
        <v>0</v>
      </c>
      <c r="I23" s="362">
        <v>0</v>
      </c>
      <c r="J23" s="362">
        <v>0</v>
      </c>
      <c r="K23" s="362">
        <v>0</v>
      </c>
      <c r="L23" s="362">
        <v>0</v>
      </c>
      <c r="M23" s="362">
        <v>0</v>
      </c>
      <c r="N23" s="362">
        <f t="shared" si="0"/>
        <v>0</v>
      </c>
      <c r="Q23" s="347"/>
    </row>
    <row r="24" spans="1:17" ht="12.75" customHeight="1" x14ac:dyDescent="0.3">
      <c r="A24" s="365" t="s">
        <v>368</v>
      </c>
      <c r="B24" s="366">
        <f t="shared" ref="B24:M24" si="4">SUM(B20:B23)</f>
        <v>64588</v>
      </c>
      <c r="C24" s="366">
        <f t="shared" si="4"/>
        <v>33831.58</v>
      </c>
      <c r="D24" s="366">
        <f t="shared" si="4"/>
        <v>16397.87</v>
      </c>
      <c r="E24" s="366">
        <f t="shared" si="4"/>
        <v>0</v>
      </c>
      <c r="F24" s="366">
        <f t="shared" si="4"/>
        <v>20371.68</v>
      </c>
      <c r="G24" s="366">
        <f t="shared" si="4"/>
        <v>70321.070000000007</v>
      </c>
      <c r="H24" s="366">
        <f t="shared" si="4"/>
        <v>1560.86</v>
      </c>
      <c r="I24" s="366">
        <f t="shared" si="4"/>
        <v>89815.89</v>
      </c>
      <c r="J24" s="366">
        <f t="shared" si="4"/>
        <v>53418.55</v>
      </c>
      <c r="K24" s="366">
        <f t="shared" si="4"/>
        <v>8158.75</v>
      </c>
      <c r="L24" s="366">
        <f t="shared" si="4"/>
        <v>94959.55</v>
      </c>
      <c r="M24" s="366">
        <f t="shared" si="4"/>
        <v>21134.51</v>
      </c>
      <c r="N24" s="362">
        <f t="shared" si="0"/>
        <v>474558.31</v>
      </c>
      <c r="Q24" s="347"/>
    </row>
    <row r="25" spans="1:17" ht="12.75" customHeight="1" x14ac:dyDescent="0.3">
      <c r="A25" s="367" t="s">
        <v>373</v>
      </c>
      <c r="B25" s="368">
        <f t="shared" ref="B25:I25" si="5">B19-B24</f>
        <v>1681345.73</v>
      </c>
      <c r="C25" s="368">
        <f t="shared" si="5"/>
        <v>1680903.67</v>
      </c>
      <c r="D25" s="368">
        <f t="shared" si="5"/>
        <v>1618650.4899999998</v>
      </c>
      <c r="E25" s="368">
        <f t="shared" si="5"/>
        <v>1670711.7299999997</v>
      </c>
      <c r="F25" s="368">
        <f t="shared" si="5"/>
        <v>1667481.5499999998</v>
      </c>
      <c r="G25" s="368">
        <f t="shared" si="5"/>
        <v>2738814.0400000005</v>
      </c>
      <c r="H25" s="368">
        <f t="shared" si="5"/>
        <v>1580380.45</v>
      </c>
      <c r="I25" s="368">
        <f t="shared" si="5"/>
        <v>1705350.1300000001</v>
      </c>
      <c r="J25" s="368">
        <f>J19-J24</f>
        <v>1765624.69</v>
      </c>
      <c r="K25" s="368">
        <f>K19-K24</f>
        <v>1889041.75</v>
      </c>
      <c r="L25" s="368">
        <f t="shared" ref="L25:M25" si="6">L19-L24</f>
        <v>2645199.5800000005</v>
      </c>
      <c r="M25" s="368">
        <f t="shared" si="6"/>
        <v>2080412.5400000003</v>
      </c>
      <c r="N25" s="368">
        <f t="shared" si="0"/>
        <v>22723916.349999998</v>
      </c>
      <c r="Q25" s="347"/>
    </row>
    <row r="26" spans="1:17" ht="12.75" customHeight="1" x14ac:dyDescent="0.3">
      <c r="A26" s="355"/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5"/>
      <c r="N26" s="355"/>
    </row>
    <row r="27" spans="1:17" ht="12.75" customHeight="1" x14ac:dyDescent="0.3">
      <c r="A27" s="369" t="s">
        <v>70</v>
      </c>
      <c r="B27" s="370"/>
      <c r="C27" s="370"/>
      <c r="D27" s="371"/>
      <c r="E27" s="371"/>
      <c r="F27" s="370" t="s">
        <v>71</v>
      </c>
      <c r="G27" s="370"/>
      <c r="H27" s="370"/>
      <c r="I27" s="370"/>
      <c r="J27" s="370"/>
      <c r="K27" s="370"/>
      <c r="L27" s="370"/>
      <c r="M27" s="370"/>
      <c r="N27" s="370"/>
    </row>
    <row r="28" spans="1:17" ht="12.75" customHeight="1" x14ac:dyDescent="0.3">
      <c r="A28" s="369" t="s">
        <v>72</v>
      </c>
      <c r="B28" s="370"/>
      <c r="C28" s="370"/>
      <c r="D28" s="371"/>
      <c r="E28" s="371"/>
      <c r="F28" s="370" t="s">
        <v>73</v>
      </c>
      <c r="G28" s="370"/>
      <c r="H28" s="370"/>
      <c r="I28" s="370"/>
      <c r="J28" s="370"/>
      <c r="K28" s="370"/>
      <c r="L28" s="370"/>
      <c r="M28" s="370"/>
      <c r="N28" s="370"/>
    </row>
    <row r="29" spans="1:17" ht="12.75" customHeight="1" x14ac:dyDescent="0.3">
      <c r="A29" s="369" t="s">
        <v>74</v>
      </c>
      <c r="B29" s="370"/>
      <c r="C29" s="370"/>
      <c r="D29" s="371"/>
      <c r="E29" s="371"/>
      <c r="F29" s="370" t="s">
        <v>74</v>
      </c>
      <c r="G29" s="370"/>
      <c r="H29" s="370"/>
      <c r="I29" s="370"/>
      <c r="J29" s="370"/>
      <c r="K29" s="370"/>
      <c r="L29" s="370"/>
      <c r="M29" s="370"/>
      <c r="N29" s="370"/>
    </row>
    <row r="30" spans="1:17" ht="12.75" customHeight="1" x14ac:dyDescent="0.3">
      <c r="A30" s="369" t="s">
        <v>75</v>
      </c>
      <c r="B30" s="372"/>
      <c r="C30" s="372"/>
      <c r="D30" s="372"/>
      <c r="E30" s="372"/>
      <c r="F30" s="373"/>
      <c r="G30" s="373"/>
      <c r="H30" s="373"/>
      <c r="I30" s="374"/>
      <c r="J30" s="374"/>
      <c r="K30" s="374"/>
      <c r="L30" s="374"/>
      <c r="M30" s="374"/>
      <c r="N30" s="374"/>
    </row>
    <row r="31" spans="1:17" ht="12.75" customHeight="1" x14ac:dyDescent="0.3">
      <c r="A31" s="369"/>
      <c r="B31" s="372"/>
      <c r="C31" s="372"/>
      <c r="D31" s="372"/>
      <c r="E31" s="372"/>
      <c r="F31" s="373"/>
      <c r="G31" s="373"/>
      <c r="H31" s="373"/>
      <c r="I31" s="374"/>
      <c r="J31" s="374"/>
      <c r="K31" s="374"/>
      <c r="L31" s="374"/>
      <c r="M31" s="374"/>
      <c r="N31" s="374"/>
    </row>
    <row r="32" spans="1:17" ht="12.75" customHeight="1" x14ac:dyDescent="0.3">
      <c r="A32" s="369"/>
      <c r="B32" s="372"/>
      <c r="C32" s="372"/>
      <c r="D32" s="372"/>
      <c r="E32" s="372"/>
      <c r="F32" s="373"/>
      <c r="G32" s="373"/>
      <c r="H32" s="373"/>
      <c r="I32" s="374"/>
      <c r="J32" s="374"/>
      <c r="K32" s="374"/>
      <c r="L32" s="374"/>
      <c r="M32" s="374"/>
      <c r="N32" s="374"/>
    </row>
    <row r="33" spans="1:18" ht="12.75" customHeight="1" x14ac:dyDescent="0.3">
      <c r="A33" s="369"/>
      <c r="B33" s="372"/>
      <c r="C33" s="372"/>
      <c r="D33" s="372"/>
      <c r="E33" s="372"/>
      <c r="F33" s="373"/>
      <c r="G33" s="373"/>
      <c r="H33" s="373"/>
      <c r="I33" s="374"/>
      <c r="J33" s="374"/>
      <c r="K33" s="374"/>
      <c r="L33" s="374"/>
      <c r="M33" s="374"/>
      <c r="N33" s="374"/>
    </row>
    <row r="34" spans="1:18" ht="12.75" customHeight="1" x14ac:dyDescent="0.3">
      <c r="A34" s="369"/>
      <c r="B34" s="372"/>
      <c r="C34" s="372"/>
      <c r="D34" s="372"/>
      <c r="E34" s="372"/>
      <c r="F34" s="373"/>
      <c r="G34" s="373"/>
      <c r="H34" s="373"/>
      <c r="I34" s="374"/>
      <c r="J34" s="374"/>
      <c r="K34" s="374"/>
      <c r="L34" s="374"/>
      <c r="M34" s="374"/>
      <c r="N34" s="374"/>
    </row>
    <row r="35" spans="1:18" ht="12.75" customHeight="1" x14ac:dyDescent="0.3">
      <c r="A35" s="369" t="s">
        <v>76</v>
      </c>
      <c r="B35" s="370"/>
      <c r="C35" s="370"/>
      <c r="D35" s="371"/>
      <c r="E35" s="371"/>
      <c r="F35" s="375" t="s">
        <v>77</v>
      </c>
      <c r="G35" s="375"/>
      <c r="H35" s="375"/>
      <c r="I35" s="375"/>
      <c r="J35" s="375"/>
      <c r="K35" s="375"/>
      <c r="L35" s="375"/>
      <c r="M35" s="375"/>
      <c r="N35" s="375"/>
      <c r="R35" s="363"/>
    </row>
    <row r="36" spans="1:18" ht="12.75" customHeight="1" x14ac:dyDescent="0.3">
      <c r="A36" s="369" t="s">
        <v>78</v>
      </c>
      <c r="B36" s="370"/>
      <c r="C36" s="370"/>
      <c r="D36" s="371"/>
      <c r="E36" s="371"/>
      <c r="F36" s="375" t="s">
        <v>79</v>
      </c>
      <c r="G36" s="375"/>
      <c r="H36" s="375"/>
      <c r="I36" s="375"/>
      <c r="J36" s="375"/>
      <c r="K36" s="375"/>
      <c r="L36" s="375"/>
      <c r="M36" s="375"/>
      <c r="N36" s="375"/>
    </row>
    <row r="37" spans="1:18" ht="12.75" customHeight="1" x14ac:dyDescent="0.3"/>
    <row r="38" spans="1:18" ht="12.75" customHeight="1" x14ac:dyDescent="0.3"/>
    <row r="39" spans="1:18" ht="12.75" customHeight="1" x14ac:dyDescent="0.3"/>
    <row r="40" spans="1:18" ht="12.75" customHeight="1" x14ac:dyDescent="0.3"/>
    <row r="41" spans="1:18" ht="12.75" customHeight="1" x14ac:dyDescent="0.3"/>
    <row r="42" spans="1:18" ht="12.75" customHeight="1" x14ac:dyDescent="0.3"/>
    <row r="43" spans="1:18" ht="12.75" customHeight="1" x14ac:dyDescent="0.3"/>
    <row r="44" spans="1:18" ht="12.75" customHeight="1" x14ac:dyDescent="0.3"/>
    <row r="45" spans="1:18" ht="12.75" customHeight="1" x14ac:dyDescent="0.3"/>
    <row r="46" spans="1:18" ht="12.75" customHeight="1" x14ac:dyDescent="0.3"/>
    <row r="47" spans="1:18" ht="12.75" customHeight="1" x14ac:dyDescent="0.3"/>
    <row r="48" spans="1:1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  <row r="1001" ht="12.75" customHeight="1" x14ac:dyDescent="0.3"/>
    <row r="1002" ht="12.75" customHeight="1" x14ac:dyDescent="0.3"/>
    <row r="1003" ht="12.75" customHeight="1" x14ac:dyDescent="0.3"/>
  </sheetData>
  <mergeCells count="35">
    <mergeCell ref="F34:H34"/>
    <mergeCell ref="B35:C35"/>
    <mergeCell ref="F35:N35"/>
    <mergeCell ref="B36:C36"/>
    <mergeCell ref="F36:N36"/>
    <mergeCell ref="B29:C29"/>
    <mergeCell ref="F29:N29"/>
    <mergeCell ref="F30:H30"/>
    <mergeCell ref="F31:H31"/>
    <mergeCell ref="F32:H32"/>
    <mergeCell ref="F33:H33"/>
    <mergeCell ref="M9:M10"/>
    <mergeCell ref="N9:N10"/>
    <mergeCell ref="B27:C27"/>
    <mergeCell ref="F27:N27"/>
    <mergeCell ref="B28:C28"/>
    <mergeCell ref="F28:N28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A2:N2"/>
    <mergeCell ref="A3:N3"/>
    <mergeCell ref="A4:N4"/>
    <mergeCell ref="A5:N5"/>
    <mergeCell ref="A6:N6"/>
    <mergeCell ref="A7:N7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Word.Picture.8" shapeId="5121" r:id="rId3">
          <objectPr defaultSize="0" autoPict="0" r:id="rId4">
            <anchor moveWithCells="1">
              <from>
                <xdr:col>0</xdr:col>
                <xdr:colOff>106680</xdr:colOff>
                <xdr:row>0</xdr:row>
                <xdr:rowOff>76200</xdr:rowOff>
              </from>
              <to>
                <xdr:col>1</xdr:col>
                <xdr:colOff>213360</xdr:colOff>
                <xdr:row>2</xdr:row>
                <xdr:rowOff>60960</xdr:rowOff>
              </to>
            </anchor>
          </objectPr>
        </oleObject>
      </mc:Choice>
      <mc:Fallback>
        <oleObject progId="Word.Picture.8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0F8A-5A68-495C-8B0D-D13EBCC830FE}">
  <dimension ref="A1:S61"/>
  <sheetViews>
    <sheetView workbookViewId="0">
      <selection activeCell="D8" sqref="D8"/>
    </sheetView>
  </sheetViews>
  <sheetFormatPr defaultRowHeight="14.4" x14ac:dyDescent="0.3"/>
  <cols>
    <col min="1" max="1" width="37.6640625" customWidth="1"/>
    <col min="2" max="13" width="12.6640625" customWidth="1"/>
    <col min="14" max="14" width="17.6640625" customWidth="1"/>
    <col min="15" max="15" width="16.6640625" customWidth="1"/>
    <col min="17" max="17" width="13.88671875" style="165" bestFit="1" customWidth="1"/>
  </cols>
  <sheetData>
    <row r="1" spans="1:19" ht="15.75" customHeight="1" x14ac:dyDescent="0.3"/>
    <row r="2" spans="1:19" ht="15.75" customHeight="1" x14ac:dyDescent="0.35">
      <c r="A2" s="376" t="s">
        <v>0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</row>
    <row r="3" spans="1:19" s="93" customFormat="1" ht="15.75" customHeight="1" x14ac:dyDescent="0.35">
      <c r="A3" s="376" t="s">
        <v>1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Q3" s="176"/>
    </row>
    <row r="4" spans="1:19" s="93" customFormat="1" ht="15.75" customHeight="1" x14ac:dyDescent="0.3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Q4" s="176"/>
    </row>
    <row r="5" spans="1:19" s="93" customFormat="1" ht="15.75" customHeight="1" x14ac:dyDescent="0.3">
      <c r="A5" s="379"/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Q5" s="176"/>
    </row>
    <row r="6" spans="1:19" s="3" customFormat="1" ht="15.6" x14ac:dyDescent="0.3">
      <c r="A6" s="380"/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1"/>
      <c r="Q6" s="34"/>
    </row>
    <row r="7" spans="1:19" s="3" customFormat="1" ht="15.6" x14ac:dyDescent="0.3">
      <c r="A7" s="380" t="s">
        <v>313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0"/>
      <c r="Q7" s="34"/>
    </row>
    <row r="8" spans="1:19" s="3" customFormat="1" ht="15.6" x14ac:dyDescent="0.3"/>
    <row r="9" spans="1:19" s="3" customFormat="1" ht="15.6" x14ac:dyDescent="0.3">
      <c r="A9" s="380" t="s">
        <v>4</v>
      </c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0"/>
      <c r="O9" s="380"/>
      <c r="Q9" s="34"/>
    </row>
    <row r="10" spans="1:19" s="3" customFormat="1" ht="15.6" x14ac:dyDescent="0.3">
      <c r="A10" s="380" t="s">
        <v>5</v>
      </c>
      <c r="B10" s="380"/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0"/>
      <c r="O10" s="380"/>
      <c r="Q10" s="34"/>
    </row>
    <row r="11" spans="1:19" s="3" customFormat="1" ht="15.6" x14ac:dyDescent="0.3">
      <c r="A11" s="382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Q11" s="34"/>
    </row>
    <row r="12" spans="1:19" s="3" customFormat="1" ht="15.6" x14ac:dyDescent="0.3">
      <c r="A12" s="383" t="s">
        <v>374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1"/>
      <c r="N12" s="381"/>
      <c r="O12" s="381"/>
      <c r="Q12" s="34"/>
    </row>
    <row r="13" spans="1:19" s="3" customFormat="1" ht="12.75" customHeight="1" x14ac:dyDescent="0.3">
      <c r="A13" s="384"/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6"/>
      <c r="Q13" s="34"/>
    </row>
    <row r="14" spans="1:19" x14ac:dyDescent="0.3">
      <c r="A14" s="387"/>
      <c r="B14" s="388"/>
      <c r="C14" s="388"/>
      <c r="D14" s="388"/>
      <c r="E14" s="389"/>
      <c r="F14" s="151"/>
      <c r="G14" s="151"/>
      <c r="H14" s="151"/>
      <c r="I14" s="151"/>
      <c r="J14" s="151"/>
      <c r="K14" s="151"/>
      <c r="L14" s="151"/>
      <c r="M14" s="151"/>
      <c r="N14" s="145" t="s">
        <v>373</v>
      </c>
      <c r="O14" s="144" t="s">
        <v>9</v>
      </c>
      <c r="P14" s="159"/>
      <c r="Q14" s="171"/>
      <c r="R14" s="159"/>
      <c r="S14" s="159"/>
    </row>
    <row r="15" spans="1:19" x14ac:dyDescent="0.3">
      <c r="A15" s="156" t="s">
        <v>375</v>
      </c>
      <c r="B15" s="390" t="s">
        <v>376</v>
      </c>
      <c r="C15" s="390" t="s">
        <v>377</v>
      </c>
      <c r="D15" s="390" t="s">
        <v>378</v>
      </c>
      <c r="E15" s="390" t="s">
        <v>350</v>
      </c>
      <c r="F15" s="390" t="s">
        <v>379</v>
      </c>
      <c r="G15" s="390" t="s">
        <v>380</v>
      </c>
      <c r="H15" s="390" t="s">
        <v>381</v>
      </c>
      <c r="I15" s="390" t="s">
        <v>382</v>
      </c>
      <c r="J15" s="391" t="s">
        <v>383</v>
      </c>
      <c r="K15" s="390" t="s">
        <v>384</v>
      </c>
      <c r="L15" s="390" t="s">
        <v>385</v>
      </c>
      <c r="M15" s="390" t="s">
        <v>386</v>
      </c>
      <c r="N15" s="153" t="s">
        <v>387</v>
      </c>
      <c r="O15" s="153" t="s">
        <v>388</v>
      </c>
      <c r="P15" s="159"/>
      <c r="Q15" s="171"/>
      <c r="R15" s="159"/>
      <c r="S15" s="159"/>
    </row>
    <row r="16" spans="1:19" s="226" customFormat="1" ht="13.2" x14ac:dyDescent="0.25">
      <c r="A16" s="392" t="s">
        <v>375</v>
      </c>
      <c r="B16" s="393" t="s">
        <v>23</v>
      </c>
      <c r="C16" s="393" t="s">
        <v>23</v>
      </c>
      <c r="D16" s="393" t="s">
        <v>23</v>
      </c>
      <c r="E16" s="393" t="s">
        <v>23</v>
      </c>
      <c r="F16" s="393" t="s">
        <v>23</v>
      </c>
      <c r="G16" s="393" t="s">
        <v>23</v>
      </c>
      <c r="H16" s="393" t="s">
        <v>23</v>
      </c>
      <c r="I16" s="393" t="s">
        <v>23</v>
      </c>
      <c r="J16" s="393" t="s">
        <v>23</v>
      </c>
      <c r="K16" s="393" t="s">
        <v>23</v>
      </c>
      <c r="L16" s="393" t="s">
        <v>23</v>
      </c>
      <c r="M16" s="393" t="s">
        <v>23</v>
      </c>
      <c r="N16" s="394" t="s">
        <v>23</v>
      </c>
      <c r="O16" s="394" t="s">
        <v>23</v>
      </c>
      <c r="Q16" s="395"/>
    </row>
    <row r="17" spans="1:19" x14ac:dyDescent="0.3">
      <c r="A17" s="28" t="s">
        <v>389</v>
      </c>
      <c r="B17" s="53">
        <f>B18+B24+B25+B28+B29+B38</f>
        <v>5137477.87</v>
      </c>
      <c r="C17" s="53">
        <f>C18+C24+C25+C28+C29+C38</f>
        <v>5755136.4299999997</v>
      </c>
      <c r="D17" s="53">
        <f t="shared" ref="D17:M17" si="0">D18+D24+D25+D28+D29+D38</f>
        <v>5567774.5299999993</v>
      </c>
      <c r="E17" s="53">
        <f t="shared" si="0"/>
        <v>4902707.3600000003</v>
      </c>
      <c r="F17" s="53">
        <f t="shared" si="0"/>
        <v>4933444.97</v>
      </c>
      <c r="G17" s="53">
        <f t="shared" si="0"/>
        <v>5483822.8000000007</v>
      </c>
      <c r="H17" s="53">
        <f t="shared" si="0"/>
        <v>4709981.79</v>
      </c>
      <c r="I17" s="53">
        <f t="shared" si="0"/>
        <v>4981153.7299999995</v>
      </c>
      <c r="J17" s="53">
        <f t="shared" si="0"/>
        <v>7148302.2000000002</v>
      </c>
      <c r="K17" s="53">
        <f t="shared" si="0"/>
        <v>5814948.1900000004</v>
      </c>
      <c r="L17" s="53">
        <f t="shared" si="0"/>
        <v>6779084.9900000002</v>
      </c>
      <c r="M17" s="53">
        <f t="shared" si="0"/>
        <v>6342068.1600000001</v>
      </c>
      <c r="N17" s="31">
        <f>N18+N24+N25+N28+N29+N38</f>
        <v>67555903.020000011</v>
      </c>
      <c r="O17" s="31">
        <f>O18+O24+O25+O28+O29+O38</f>
        <v>75692000</v>
      </c>
      <c r="P17" s="159"/>
      <c r="Q17" s="171"/>
      <c r="R17" s="159"/>
      <c r="S17" s="159"/>
    </row>
    <row r="18" spans="1:19" x14ac:dyDescent="0.3">
      <c r="A18" s="30" t="s">
        <v>204</v>
      </c>
      <c r="B18" s="53">
        <f>B19+B20+B21+B22+B23</f>
        <v>29208.34</v>
      </c>
      <c r="C18" s="53">
        <f>C19+C20+C21+C22+C23</f>
        <v>75651.3</v>
      </c>
      <c r="D18" s="53">
        <f t="shared" ref="D18:M18" si="1">D19+D20+D21+D22+D23</f>
        <v>52742.1</v>
      </c>
      <c r="E18" s="53">
        <f t="shared" si="1"/>
        <v>36574.26</v>
      </c>
      <c r="F18" s="53">
        <f t="shared" si="1"/>
        <v>26610.98</v>
      </c>
      <c r="G18" s="53">
        <f t="shared" si="1"/>
        <v>63428.82</v>
      </c>
      <c r="H18" s="53">
        <f t="shared" si="1"/>
        <v>46672.4</v>
      </c>
      <c r="I18" s="53">
        <f t="shared" si="1"/>
        <v>20187.95</v>
      </c>
      <c r="J18" s="53">
        <f t="shared" si="1"/>
        <v>26799.13</v>
      </c>
      <c r="K18" s="53">
        <f t="shared" si="1"/>
        <v>24187.96</v>
      </c>
      <c r="L18" s="53">
        <f t="shared" si="1"/>
        <v>37310.54</v>
      </c>
      <c r="M18" s="53">
        <f t="shared" si="1"/>
        <v>22362.86</v>
      </c>
      <c r="N18" s="31">
        <f>N19+N20+N21+N22+N23</f>
        <v>461736.64</v>
      </c>
      <c r="O18" s="31">
        <f>O19+O20+O21+O22+O23</f>
        <v>325000</v>
      </c>
      <c r="P18" s="159"/>
      <c r="Q18" s="171"/>
      <c r="R18" s="159"/>
      <c r="S18" s="159"/>
    </row>
    <row r="19" spans="1:19" x14ac:dyDescent="0.3">
      <c r="A19" s="30" t="s">
        <v>390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33">
        <f t="shared" ref="N19:N24" si="2">SUM(B19:M19)</f>
        <v>0</v>
      </c>
      <c r="O19" s="33">
        <v>0</v>
      </c>
      <c r="P19" s="159"/>
      <c r="Q19" s="171"/>
      <c r="R19" s="159"/>
      <c r="S19" s="159"/>
    </row>
    <row r="20" spans="1:19" x14ac:dyDescent="0.3">
      <c r="A20" s="30" t="s">
        <v>391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33">
        <f t="shared" si="2"/>
        <v>0</v>
      </c>
      <c r="O20" s="33">
        <v>0</v>
      </c>
      <c r="P20" s="159"/>
      <c r="Q20" s="171"/>
      <c r="R20" s="159"/>
      <c r="S20" s="159"/>
    </row>
    <row r="21" spans="1:19" x14ac:dyDescent="0.3">
      <c r="A21" s="30" t="s">
        <v>392</v>
      </c>
      <c r="B21" s="46">
        <v>0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33">
        <f t="shared" si="2"/>
        <v>0</v>
      </c>
      <c r="O21" s="33">
        <v>0</v>
      </c>
      <c r="P21" s="159"/>
      <c r="Q21" s="171"/>
      <c r="R21" s="159"/>
      <c r="S21" s="159"/>
    </row>
    <row r="22" spans="1:19" x14ac:dyDescent="0.3">
      <c r="A22" s="30" t="s">
        <v>393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33">
        <f t="shared" si="2"/>
        <v>0</v>
      </c>
      <c r="O22" s="33">
        <v>0</v>
      </c>
      <c r="P22" s="159"/>
      <c r="Q22" s="171"/>
      <c r="R22" s="159"/>
      <c r="S22" s="159"/>
    </row>
    <row r="23" spans="1:19" x14ac:dyDescent="0.3">
      <c r="A23" s="30" t="s">
        <v>394</v>
      </c>
      <c r="B23" s="396">
        <v>29208.34</v>
      </c>
      <c r="C23" s="396">
        <v>75651.3</v>
      </c>
      <c r="D23" s="396">
        <v>52742.1</v>
      </c>
      <c r="E23" s="396">
        <v>36574.26</v>
      </c>
      <c r="F23" s="396">
        <v>26610.98</v>
      </c>
      <c r="G23" s="396">
        <v>63428.82</v>
      </c>
      <c r="H23" s="396">
        <v>46672.4</v>
      </c>
      <c r="I23" s="396">
        <v>20187.95</v>
      </c>
      <c r="J23" s="396">
        <v>26799.13</v>
      </c>
      <c r="K23" s="396">
        <v>24187.96</v>
      </c>
      <c r="L23" s="396">
        <v>37310.54</v>
      </c>
      <c r="M23" s="396">
        <v>22362.86</v>
      </c>
      <c r="N23" s="33">
        <f t="shared" si="2"/>
        <v>461736.64</v>
      </c>
      <c r="O23" s="33">
        <v>325000</v>
      </c>
      <c r="P23" s="159"/>
      <c r="Q23" s="171"/>
      <c r="R23" s="159"/>
      <c r="S23" s="159"/>
    </row>
    <row r="24" spans="1:19" x14ac:dyDescent="0.3">
      <c r="A24" s="28" t="s">
        <v>210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31">
        <f t="shared" si="2"/>
        <v>0</v>
      </c>
      <c r="O24" s="31">
        <v>0</v>
      </c>
      <c r="P24" s="159"/>
      <c r="Q24" s="171"/>
      <c r="R24" s="159"/>
      <c r="S24" s="159"/>
    </row>
    <row r="25" spans="1:19" x14ac:dyDescent="0.3">
      <c r="A25" s="28" t="s">
        <v>395</v>
      </c>
      <c r="B25" s="53">
        <f t="shared" ref="B25:M25" si="3">B26+B27</f>
        <v>18323.53</v>
      </c>
      <c r="C25" s="53">
        <f t="shared" si="3"/>
        <v>24290.79</v>
      </c>
      <c r="D25" s="53">
        <f t="shared" si="3"/>
        <v>32149.29</v>
      </c>
      <c r="E25" s="53">
        <f t="shared" si="3"/>
        <v>38792.74</v>
      </c>
      <c r="F25" s="53">
        <f t="shared" si="3"/>
        <v>42867.06</v>
      </c>
      <c r="G25" s="53">
        <f t="shared" si="3"/>
        <v>55668.37</v>
      </c>
      <c r="H25" s="53">
        <f t="shared" si="3"/>
        <v>73510.97</v>
      </c>
      <c r="I25" s="53">
        <f t="shared" si="3"/>
        <v>77932.94</v>
      </c>
      <c r="J25" s="53">
        <f t="shared" si="3"/>
        <v>86001.11</v>
      </c>
      <c r="K25" s="53">
        <f t="shared" si="3"/>
        <v>106254.91</v>
      </c>
      <c r="L25" s="53">
        <f t="shared" si="3"/>
        <v>94738.39</v>
      </c>
      <c r="M25" s="53">
        <f t="shared" si="3"/>
        <v>141955.44</v>
      </c>
      <c r="N25" s="31">
        <f>N26+N27</f>
        <v>792485.54</v>
      </c>
      <c r="O25" s="31">
        <f>O26+O27</f>
        <v>166000</v>
      </c>
      <c r="P25" s="159"/>
      <c r="Q25" s="171"/>
      <c r="R25" s="159"/>
      <c r="S25" s="159"/>
    </row>
    <row r="26" spans="1:19" x14ac:dyDescent="0.3">
      <c r="A26" s="30" t="s">
        <v>396</v>
      </c>
      <c r="B26" s="397">
        <v>18323.53</v>
      </c>
      <c r="C26" s="397">
        <v>24290.79</v>
      </c>
      <c r="D26" s="397">
        <v>32149.29</v>
      </c>
      <c r="E26" s="397">
        <v>38792.74</v>
      </c>
      <c r="F26" s="397">
        <v>42867.06</v>
      </c>
      <c r="G26" s="397">
        <v>55668.37</v>
      </c>
      <c r="H26" s="397">
        <v>73510.97</v>
      </c>
      <c r="I26" s="397">
        <v>77932.94</v>
      </c>
      <c r="J26" s="397">
        <v>86001.11</v>
      </c>
      <c r="K26" s="397">
        <v>106254.91</v>
      </c>
      <c r="L26" s="397">
        <v>94738.39</v>
      </c>
      <c r="M26" s="397">
        <v>141955.44</v>
      </c>
      <c r="N26" s="33">
        <f>SUM(B26:M26)</f>
        <v>792485.54</v>
      </c>
      <c r="O26" s="33">
        <v>165000</v>
      </c>
      <c r="P26" s="159"/>
      <c r="Q26" s="171"/>
      <c r="R26" s="159"/>
      <c r="S26" s="159"/>
    </row>
    <row r="27" spans="1:19" x14ac:dyDescent="0.3">
      <c r="A27" s="30" t="s">
        <v>397</v>
      </c>
      <c r="B27" s="46">
        <v>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33">
        <f>SUM(B27:M27)</f>
        <v>0</v>
      </c>
      <c r="O27" s="33">
        <v>1000</v>
      </c>
      <c r="P27" s="159"/>
      <c r="Q27" s="171"/>
      <c r="R27" s="159"/>
      <c r="S27" s="159"/>
    </row>
    <row r="28" spans="1:19" x14ac:dyDescent="0.3">
      <c r="A28" s="28" t="s">
        <v>398</v>
      </c>
      <c r="B28" s="397">
        <v>4811239.3600000003</v>
      </c>
      <c r="C28" s="397">
        <v>5383418.6699999999</v>
      </c>
      <c r="D28" s="397">
        <v>5133892.2699999996</v>
      </c>
      <c r="E28" s="397">
        <v>4655224.9000000004</v>
      </c>
      <c r="F28" s="397">
        <v>4705570.51</v>
      </c>
      <c r="G28" s="397">
        <v>5098565.17</v>
      </c>
      <c r="H28" s="397">
        <v>3100171.7</v>
      </c>
      <c r="I28" s="397">
        <v>4392498.63</v>
      </c>
      <c r="J28" s="397">
        <v>6571127.5300000003</v>
      </c>
      <c r="K28" s="397">
        <v>5340013.6100000003</v>
      </c>
      <c r="L28" s="397">
        <v>6340315.4900000002</v>
      </c>
      <c r="M28" s="397">
        <v>5897904.5700000003</v>
      </c>
      <c r="N28" s="31">
        <f>SUM(B28:M28)</f>
        <v>61429942.410000004</v>
      </c>
      <c r="O28" s="31">
        <v>71141000</v>
      </c>
      <c r="P28" s="159"/>
      <c r="Q28" s="171"/>
      <c r="R28" s="159"/>
      <c r="S28" s="159"/>
    </row>
    <row r="29" spans="1:19" x14ac:dyDescent="0.3">
      <c r="A29" s="28" t="s">
        <v>214</v>
      </c>
      <c r="B29" s="53">
        <f t="shared" ref="B29:M29" si="4">SUM(B30:B37)</f>
        <v>0</v>
      </c>
      <c r="C29" s="53">
        <f t="shared" si="4"/>
        <v>0</v>
      </c>
      <c r="D29" s="53">
        <f t="shared" si="4"/>
        <v>0</v>
      </c>
      <c r="E29" s="53">
        <f t="shared" si="4"/>
        <v>0</v>
      </c>
      <c r="F29" s="53">
        <f t="shared" si="4"/>
        <v>0</v>
      </c>
      <c r="G29" s="53">
        <f t="shared" si="4"/>
        <v>0</v>
      </c>
      <c r="H29" s="53">
        <f t="shared" si="4"/>
        <v>0</v>
      </c>
      <c r="I29" s="53">
        <f t="shared" si="4"/>
        <v>0</v>
      </c>
      <c r="J29" s="53">
        <f t="shared" si="4"/>
        <v>0</v>
      </c>
      <c r="K29" s="53">
        <f t="shared" si="4"/>
        <v>0</v>
      </c>
      <c r="L29" s="53">
        <f t="shared" si="4"/>
        <v>0</v>
      </c>
      <c r="M29" s="53">
        <f t="shared" si="4"/>
        <v>0</v>
      </c>
      <c r="N29" s="31">
        <f>SUM(N30:N37)</f>
        <v>0</v>
      </c>
      <c r="O29" s="31">
        <f>SUM(O30:O37)</f>
        <v>0</v>
      </c>
      <c r="P29" s="159"/>
      <c r="Q29" s="171"/>
      <c r="R29" s="159"/>
      <c r="S29" s="159"/>
    </row>
    <row r="30" spans="1:19" x14ac:dyDescent="0.3">
      <c r="A30" s="30" t="s">
        <v>399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33">
        <f t="shared" ref="N30:N38" si="5">SUM(B30:M30)</f>
        <v>0</v>
      </c>
      <c r="O30" s="33">
        <v>0</v>
      </c>
      <c r="P30" s="159"/>
      <c r="Q30" s="171"/>
      <c r="R30" s="159"/>
      <c r="S30" s="159"/>
    </row>
    <row r="31" spans="1:19" x14ac:dyDescent="0.3">
      <c r="A31" s="30" t="s">
        <v>400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33">
        <f t="shared" si="5"/>
        <v>0</v>
      </c>
      <c r="O31" s="33">
        <v>0</v>
      </c>
      <c r="P31" s="159"/>
      <c r="Q31" s="171"/>
      <c r="R31" s="159"/>
      <c r="S31" s="159"/>
    </row>
    <row r="32" spans="1:19" x14ac:dyDescent="0.3">
      <c r="A32" s="30" t="s">
        <v>401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33">
        <f t="shared" si="5"/>
        <v>0</v>
      </c>
      <c r="O32" s="33">
        <v>0</v>
      </c>
      <c r="P32" s="159"/>
      <c r="Q32" s="171"/>
      <c r="R32" s="159"/>
      <c r="S32" s="159"/>
    </row>
    <row r="33" spans="1:19" x14ac:dyDescent="0.3">
      <c r="A33" s="30" t="s">
        <v>402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33">
        <f t="shared" si="5"/>
        <v>0</v>
      </c>
      <c r="O33" s="33">
        <v>0</v>
      </c>
      <c r="P33" s="159"/>
      <c r="Q33" s="171"/>
      <c r="R33" s="159"/>
      <c r="S33" s="159"/>
    </row>
    <row r="34" spans="1:19" x14ac:dyDescent="0.3">
      <c r="A34" s="30" t="s">
        <v>403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33">
        <f t="shared" si="5"/>
        <v>0</v>
      </c>
      <c r="O34" s="33">
        <v>0</v>
      </c>
      <c r="P34" s="159"/>
      <c r="Q34" s="171"/>
      <c r="R34" s="159"/>
      <c r="S34" s="159"/>
    </row>
    <row r="35" spans="1:19" x14ac:dyDescent="0.3">
      <c r="A35" s="30" t="s">
        <v>404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33">
        <f t="shared" si="5"/>
        <v>0</v>
      </c>
      <c r="O35" s="33">
        <v>0</v>
      </c>
      <c r="P35" s="159"/>
      <c r="Q35" s="171"/>
      <c r="R35" s="159"/>
      <c r="S35" s="159"/>
    </row>
    <row r="36" spans="1:19" x14ac:dyDescent="0.3">
      <c r="A36" s="30" t="s">
        <v>405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33">
        <f t="shared" si="5"/>
        <v>0</v>
      </c>
      <c r="O36" s="33">
        <v>0</v>
      </c>
      <c r="P36" s="159"/>
      <c r="Q36" s="171"/>
      <c r="R36" s="159"/>
      <c r="S36" s="159"/>
    </row>
    <row r="37" spans="1:19" x14ac:dyDescent="0.3">
      <c r="A37" s="30" t="s">
        <v>406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33">
        <f t="shared" si="5"/>
        <v>0</v>
      </c>
      <c r="O37" s="33">
        <v>0</v>
      </c>
      <c r="P37" s="159"/>
      <c r="Q37" s="171"/>
      <c r="R37" s="159"/>
      <c r="S37" s="159"/>
    </row>
    <row r="38" spans="1:19" x14ac:dyDescent="0.3">
      <c r="A38" s="28" t="s">
        <v>407</v>
      </c>
      <c r="B38" s="397">
        <v>278706.64</v>
      </c>
      <c r="C38" s="397">
        <v>271775.67</v>
      </c>
      <c r="D38" s="397">
        <v>348990.87</v>
      </c>
      <c r="E38" s="397">
        <v>172115.46</v>
      </c>
      <c r="F38" s="397">
        <v>158396.42000000001</v>
      </c>
      <c r="G38" s="397">
        <v>266160.44</v>
      </c>
      <c r="H38" s="397">
        <v>1489626.72</v>
      </c>
      <c r="I38" s="397">
        <v>490534.21</v>
      </c>
      <c r="J38" s="397">
        <v>464374.43</v>
      </c>
      <c r="K38" s="397">
        <v>344491.71</v>
      </c>
      <c r="L38" s="397">
        <v>306720.57</v>
      </c>
      <c r="M38" s="397">
        <v>279845.28999999998</v>
      </c>
      <c r="N38" s="31">
        <f t="shared" si="5"/>
        <v>4871738.4300000006</v>
      </c>
      <c r="O38" s="31">
        <v>4060000</v>
      </c>
      <c r="P38" s="159"/>
      <c r="Q38" s="171"/>
      <c r="R38" s="159"/>
      <c r="S38" s="159"/>
    </row>
    <row r="39" spans="1:19" x14ac:dyDescent="0.3">
      <c r="A39" s="28" t="s">
        <v>408</v>
      </c>
      <c r="B39" s="53">
        <f t="shared" ref="B39:M39" si="6">B40+B41+B42+B43</f>
        <v>0</v>
      </c>
      <c r="C39" s="53">
        <f t="shared" si="6"/>
        <v>0</v>
      </c>
      <c r="D39" s="53">
        <f t="shared" si="6"/>
        <v>0</v>
      </c>
      <c r="E39" s="53">
        <f t="shared" si="6"/>
        <v>0</v>
      </c>
      <c r="F39" s="53">
        <f t="shared" si="6"/>
        <v>0</v>
      </c>
      <c r="G39" s="53">
        <f t="shared" si="6"/>
        <v>0</v>
      </c>
      <c r="H39" s="53">
        <f t="shared" si="6"/>
        <v>0</v>
      </c>
      <c r="I39" s="53">
        <f t="shared" si="6"/>
        <v>0</v>
      </c>
      <c r="J39" s="53">
        <f t="shared" si="6"/>
        <v>0</v>
      </c>
      <c r="K39" s="53">
        <f t="shared" si="6"/>
        <v>0</v>
      </c>
      <c r="L39" s="53">
        <f t="shared" si="6"/>
        <v>0</v>
      </c>
      <c r="M39" s="53">
        <f t="shared" si="6"/>
        <v>0</v>
      </c>
      <c r="N39" s="53">
        <f>N40+N41+N42+N43</f>
        <v>0</v>
      </c>
      <c r="O39" s="53">
        <f>O40+O41+O42+O43</f>
        <v>0</v>
      </c>
      <c r="P39" s="159"/>
      <c r="Q39" s="171"/>
      <c r="R39" s="159"/>
      <c r="S39" s="159"/>
    </row>
    <row r="40" spans="1:19" x14ac:dyDescent="0.3">
      <c r="A40" s="30" t="s">
        <v>409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33">
        <f>SUM(B40:M40)</f>
        <v>0</v>
      </c>
      <c r="O40" s="33">
        <v>0</v>
      </c>
      <c r="P40" s="159"/>
      <c r="Q40" s="171"/>
      <c r="R40" s="159"/>
      <c r="S40" s="159"/>
    </row>
    <row r="41" spans="1:19" x14ac:dyDescent="0.3">
      <c r="A41" s="30" t="s">
        <v>410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33">
        <f>SUM(B41:M41)</f>
        <v>0</v>
      </c>
      <c r="O41" s="33">
        <f>SUM(B41:G41)</f>
        <v>0</v>
      </c>
      <c r="P41" s="159"/>
      <c r="Q41" s="171"/>
      <c r="R41" s="159"/>
      <c r="S41" s="159"/>
    </row>
    <row r="42" spans="1:19" x14ac:dyDescent="0.3">
      <c r="A42" s="30" t="s">
        <v>411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33">
        <f>SUM(B42:M42)</f>
        <v>0</v>
      </c>
      <c r="O42" s="33">
        <v>0</v>
      </c>
      <c r="P42" s="159"/>
      <c r="Q42" s="171"/>
      <c r="R42" s="159"/>
      <c r="S42" s="159"/>
    </row>
    <row r="43" spans="1:19" x14ac:dyDescent="0.3">
      <c r="A43" s="30" t="s">
        <v>412</v>
      </c>
      <c r="B43" s="120">
        <v>0</v>
      </c>
      <c r="C43" s="120">
        <v>0</v>
      </c>
      <c r="D43" s="120">
        <v>0</v>
      </c>
      <c r="E43" s="120">
        <v>0</v>
      </c>
      <c r="F43" s="120">
        <v>0</v>
      </c>
      <c r="G43" s="120">
        <v>0</v>
      </c>
      <c r="H43" s="120">
        <v>0</v>
      </c>
      <c r="I43" s="120">
        <v>0</v>
      </c>
      <c r="J43" s="120">
        <v>0</v>
      </c>
      <c r="K43" s="120">
        <v>0</v>
      </c>
      <c r="L43" s="120">
        <v>0</v>
      </c>
      <c r="M43" s="120">
        <v>0</v>
      </c>
      <c r="N43" s="33">
        <f>SUM(B43:M43)</f>
        <v>0</v>
      </c>
      <c r="O43" s="33">
        <v>0</v>
      </c>
      <c r="P43" s="159"/>
      <c r="Q43" s="171"/>
      <c r="R43" s="159"/>
      <c r="S43" s="159"/>
    </row>
    <row r="44" spans="1:19" x14ac:dyDescent="0.3">
      <c r="A44" s="114" t="s">
        <v>413</v>
      </c>
      <c r="B44" s="59">
        <f t="shared" ref="B44:M44" si="7">B17-B39</f>
        <v>5137477.87</v>
      </c>
      <c r="C44" s="59">
        <f t="shared" si="7"/>
        <v>5755136.4299999997</v>
      </c>
      <c r="D44" s="59">
        <f t="shared" si="7"/>
        <v>5567774.5299999993</v>
      </c>
      <c r="E44" s="59">
        <f t="shared" si="7"/>
        <v>4902707.3600000003</v>
      </c>
      <c r="F44" s="59">
        <f t="shared" si="7"/>
        <v>4933444.97</v>
      </c>
      <c r="G44" s="59">
        <f t="shared" si="7"/>
        <v>5483822.8000000007</v>
      </c>
      <c r="H44" s="59">
        <f t="shared" si="7"/>
        <v>4709981.79</v>
      </c>
      <c r="I44" s="59">
        <f t="shared" si="7"/>
        <v>4981153.7299999995</v>
      </c>
      <c r="J44" s="59">
        <f t="shared" si="7"/>
        <v>7148302.2000000002</v>
      </c>
      <c r="K44" s="59">
        <f t="shared" si="7"/>
        <v>5814948.1900000004</v>
      </c>
      <c r="L44" s="59">
        <f t="shared" si="7"/>
        <v>6779084.9900000002</v>
      </c>
      <c r="M44" s="59">
        <f t="shared" si="7"/>
        <v>6342068.1600000001</v>
      </c>
      <c r="N44" s="115">
        <f>N17-N39</f>
        <v>67555903.020000011</v>
      </c>
      <c r="O44" s="115">
        <f>O17-O39</f>
        <v>75692000</v>
      </c>
      <c r="P44" s="159"/>
      <c r="Q44" s="171"/>
      <c r="R44" s="159"/>
      <c r="S44" s="159"/>
    </row>
    <row r="45" spans="1:19" ht="20.399999999999999" x14ac:dyDescent="0.3">
      <c r="A45" s="398" t="s">
        <v>414</v>
      </c>
      <c r="B45" s="399">
        <v>0</v>
      </c>
      <c r="C45" s="399">
        <v>0</v>
      </c>
      <c r="D45" s="399">
        <v>0</v>
      </c>
      <c r="E45" s="399">
        <v>0</v>
      </c>
      <c r="F45" s="399">
        <v>0</v>
      </c>
      <c r="G45" s="399">
        <v>0</v>
      </c>
      <c r="H45" s="399">
        <v>0</v>
      </c>
      <c r="I45" s="399">
        <v>0</v>
      </c>
      <c r="J45" s="399">
        <v>0</v>
      </c>
      <c r="K45" s="399">
        <v>0</v>
      </c>
      <c r="L45" s="399">
        <v>0</v>
      </c>
      <c r="M45" s="399">
        <v>0</v>
      </c>
      <c r="N45" s="400">
        <f>SUM(B45:M45)</f>
        <v>0</v>
      </c>
      <c r="O45" s="400">
        <f>SUM(B45:K45)</f>
        <v>0</v>
      </c>
      <c r="P45" s="159"/>
      <c r="Q45" s="171"/>
      <c r="R45" s="159"/>
      <c r="S45" s="159"/>
    </row>
    <row r="46" spans="1:19" ht="30.6" x14ac:dyDescent="0.3">
      <c r="A46" s="401" t="s">
        <v>415</v>
      </c>
      <c r="B46" s="59">
        <f t="shared" ref="B46:E46" si="8">B44-B45</f>
        <v>5137477.87</v>
      </c>
      <c r="C46" s="59">
        <f t="shared" si="8"/>
        <v>5755136.4299999997</v>
      </c>
      <c r="D46" s="59">
        <f t="shared" si="8"/>
        <v>5567774.5299999993</v>
      </c>
      <c r="E46" s="59">
        <f t="shared" si="8"/>
        <v>4902707.3600000003</v>
      </c>
      <c r="F46" s="59">
        <f>F44-F45</f>
        <v>4933444.97</v>
      </c>
      <c r="G46" s="59">
        <f>G44-G45</f>
        <v>5483822.8000000007</v>
      </c>
      <c r="H46" s="59">
        <f>H44-H45</f>
        <v>4709981.79</v>
      </c>
      <c r="I46" s="59">
        <f>I44-I45</f>
        <v>4981153.7299999995</v>
      </c>
      <c r="J46" s="59">
        <f t="shared" ref="J46:M46" si="9">J44-J45</f>
        <v>7148302.2000000002</v>
      </c>
      <c r="K46" s="59">
        <f t="shared" si="9"/>
        <v>5814948.1900000004</v>
      </c>
      <c r="L46" s="59">
        <f t="shared" si="9"/>
        <v>6779084.9900000002</v>
      </c>
      <c r="M46" s="59">
        <f t="shared" si="9"/>
        <v>6342068.1600000001</v>
      </c>
      <c r="N46" s="115">
        <f>SUM(B46:M46)</f>
        <v>67555903.019999996</v>
      </c>
      <c r="O46" s="59">
        <f>O44-O45</f>
        <v>75692000</v>
      </c>
      <c r="P46" s="159"/>
      <c r="Q46" s="171"/>
      <c r="R46" s="159"/>
      <c r="S46" s="159"/>
    </row>
    <row r="47" spans="1:19" ht="20.399999999999999" x14ac:dyDescent="0.3">
      <c r="A47" s="398" t="s">
        <v>416</v>
      </c>
      <c r="B47" s="399">
        <v>0</v>
      </c>
      <c r="C47" s="399">
        <v>0</v>
      </c>
      <c r="D47" s="399">
        <v>0</v>
      </c>
      <c r="E47" s="399">
        <v>0</v>
      </c>
      <c r="F47" s="399">
        <v>0</v>
      </c>
      <c r="G47" s="399">
        <v>0</v>
      </c>
      <c r="H47" s="399">
        <v>0</v>
      </c>
      <c r="I47" s="399">
        <v>0</v>
      </c>
      <c r="J47" s="399">
        <v>0</v>
      </c>
      <c r="K47" s="399">
        <v>0</v>
      </c>
      <c r="L47" s="399">
        <v>0</v>
      </c>
      <c r="M47" s="399">
        <v>0</v>
      </c>
      <c r="N47" s="400">
        <f>SUM(B47:M47)</f>
        <v>0</v>
      </c>
      <c r="O47" s="400">
        <f>SUM(B47:K47)</f>
        <v>0</v>
      </c>
      <c r="P47" s="159"/>
      <c r="Q47" s="171"/>
      <c r="R47" s="159"/>
      <c r="S47" s="159"/>
    </row>
    <row r="48" spans="1:19" ht="30.6" x14ac:dyDescent="0.3">
      <c r="A48" s="401" t="s">
        <v>417</v>
      </c>
      <c r="B48" s="59">
        <f t="shared" ref="B48:M48" si="10">B46-B47</f>
        <v>5137477.87</v>
      </c>
      <c r="C48" s="59">
        <f t="shared" si="10"/>
        <v>5755136.4299999997</v>
      </c>
      <c r="D48" s="59">
        <f t="shared" si="10"/>
        <v>5567774.5299999993</v>
      </c>
      <c r="E48" s="59">
        <f t="shared" si="10"/>
        <v>4902707.3600000003</v>
      </c>
      <c r="F48" s="59">
        <f t="shared" si="10"/>
        <v>4933444.97</v>
      </c>
      <c r="G48" s="59">
        <f t="shared" si="10"/>
        <v>5483822.8000000007</v>
      </c>
      <c r="H48" s="59">
        <f t="shared" si="10"/>
        <v>4709981.79</v>
      </c>
      <c r="I48" s="59">
        <f t="shared" si="10"/>
        <v>4981153.7299999995</v>
      </c>
      <c r="J48" s="59">
        <f t="shared" si="10"/>
        <v>7148302.2000000002</v>
      </c>
      <c r="K48" s="59">
        <f t="shared" si="10"/>
        <v>5814948.1900000004</v>
      </c>
      <c r="L48" s="59">
        <f t="shared" si="10"/>
        <v>6779084.9900000002</v>
      </c>
      <c r="M48" s="59">
        <f t="shared" si="10"/>
        <v>6342068.1600000001</v>
      </c>
      <c r="N48" s="115">
        <f>SUM(B48:M48)</f>
        <v>67555903.019999996</v>
      </c>
      <c r="O48" s="59">
        <f>O46-O47</f>
        <v>75692000</v>
      </c>
      <c r="P48" s="159"/>
      <c r="Q48" s="171"/>
      <c r="R48" s="159"/>
      <c r="S48" s="159"/>
    </row>
    <row r="49" spans="1:19" x14ac:dyDescent="0.3">
      <c r="A49" s="170"/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59"/>
      <c r="O49" s="159"/>
      <c r="P49" s="159"/>
      <c r="Q49" s="171"/>
      <c r="R49" s="159"/>
      <c r="S49" s="159"/>
    </row>
    <row r="50" spans="1:19" x14ac:dyDescent="0.3"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</row>
    <row r="52" spans="1:19" x14ac:dyDescent="0.3">
      <c r="A52" s="402" t="s">
        <v>70</v>
      </c>
      <c r="B52" s="174"/>
      <c r="C52" s="174"/>
      <c r="D52" s="403"/>
      <c r="E52" s="403"/>
      <c r="F52" s="174" t="s">
        <v>71</v>
      </c>
      <c r="G52" s="174"/>
      <c r="H52" s="174"/>
      <c r="I52" s="174"/>
      <c r="J52" s="174"/>
      <c r="K52" s="174"/>
      <c r="L52" s="174"/>
      <c r="M52" s="174"/>
      <c r="N52" s="174"/>
    </row>
    <row r="53" spans="1:19" x14ac:dyDescent="0.3">
      <c r="A53" s="402" t="s">
        <v>72</v>
      </c>
      <c r="B53" s="174"/>
      <c r="C53" s="174"/>
      <c r="D53" s="403"/>
      <c r="E53" s="403"/>
      <c r="F53" s="174" t="s">
        <v>73</v>
      </c>
      <c r="G53" s="174"/>
      <c r="H53" s="174"/>
      <c r="I53" s="174"/>
      <c r="J53" s="174"/>
      <c r="K53" s="174"/>
      <c r="L53" s="174"/>
      <c r="M53" s="174"/>
      <c r="N53" s="174"/>
    </row>
    <row r="54" spans="1:19" ht="15.75" customHeight="1" x14ac:dyDescent="0.3">
      <c r="A54" s="402" t="s">
        <v>74</v>
      </c>
      <c r="B54" s="174"/>
      <c r="C54" s="174"/>
      <c r="D54" s="403"/>
      <c r="E54" s="403"/>
      <c r="F54" s="174" t="s">
        <v>74</v>
      </c>
      <c r="G54" s="174"/>
      <c r="H54" s="174"/>
      <c r="I54" s="174"/>
      <c r="J54" s="174"/>
      <c r="K54" s="174"/>
      <c r="L54" s="174"/>
      <c r="M54" s="174"/>
      <c r="N54" s="174"/>
    </row>
    <row r="55" spans="1:19" ht="15.6" x14ac:dyDescent="0.3">
      <c r="A55" s="402" t="s">
        <v>75</v>
      </c>
      <c r="B55" s="404"/>
      <c r="C55" s="404"/>
      <c r="D55" s="404"/>
      <c r="E55" s="404"/>
      <c r="F55" s="132"/>
      <c r="G55" s="132"/>
      <c r="H55" s="132"/>
      <c r="I55" s="3"/>
      <c r="J55" s="3"/>
      <c r="K55" s="3"/>
      <c r="L55" s="3"/>
      <c r="M55" s="3"/>
      <c r="N55" s="3"/>
    </row>
    <row r="56" spans="1:19" ht="15.6" x14ac:dyDescent="0.3">
      <c r="A56" s="402"/>
      <c r="B56" s="404"/>
      <c r="C56" s="404"/>
      <c r="D56" s="404"/>
      <c r="E56" s="404"/>
      <c r="F56" s="132"/>
      <c r="G56" s="132"/>
      <c r="H56" s="132"/>
      <c r="I56" s="3"/>
      <c r="J56" s="3"/>
      <c r="K56" s="3"/>
      <c r="L56" s="3"/>
      <c r="M56" s="3"/>
      <c r="N56" s="3"/>
    </row>
    <row r="57" spans="1:19" ht="15.6" x14ac:dyDescent="0.3">
      <c r="A57" s="402"/>
      <c r="B57" s="404"/>
      <c r="C57" s="404"/>
      <c r="D57" s="404"/>
      <c r="E57" s="404"/>
      <c r="F57" s="132"/>
      <c r="G57" s="132"/>
      <c r="H57" s="132"/>
      <c r="I57" s="3"/>
      <c r="J57" s="3"/>
      <c r="K57" s="3"/>
      <c r="L57" s="3"/>
      <c r="M57" s="3"/>
      <c r="N57" s="3"/>
    </row>
    <row r="58" spans="1:19" ht="15.6" x14ac:dyDescent="0.3">
      <c r="A58" s="402"/>
      <c r="B58" s="404"/>
      <c r="C58" s="404"/>
      <c r="D58" s="404"/>
      <c r="E58" s="404"/>
      <c r="F58" s="132"/>
      <c r="G58" s="132"/>
      <c r="H58" s="132"/>
      <c r="I58" s="3"/>
      <c r="J58" s="3"/>
      <c r="K58" s="3"/>
      <c r="L58" s="3"/>
      <c r="M58" s="3"/>
      <c r="N58" s="3"/>
    </row>
    <row r="59" spans="1:19" s="3" customFormat="1" ht="15.6" x14ac:dyDescent="0.3">
      <c r="A59" s="402"/>
      <c r="B59" s="405"/>
      <c r="C59" s="405"/>
      <c r="D59" s="405"/>
      <c r="E59" s="405"/>
      <c r="F59" s="132"/>
      <c r="G59" s="132"/>
      <c r="H59" s="132"/>
      <c r="Q59" s="34"/>
    </row>
    <row r="60" spans="1:19" s="3" customFormat="1" ht="15.6" x14ac:dyDescent="0.3">
      <c r="A60" s="402" t="s">
        <v>76</v>
      </c>
      <c r="B60" s="174"/>
      <c r="C60" s="174"/>
      <c r="D60" s="403"/>
      <c r="E60" s="403"/>
      <c r="F60" s="88" t="s">
        <v>77</v>
      </c>
      <c r="G60" s="88"/>
      <c r="H60" s="88"/>
      <c r="I60" s="88"/>
      <c r="J60" s="88"/>
      <c r="K60" s="88"/>
      <c r="L60" s="88"/>
      <c r="M60" s="88"/>
      <c r="N60" s="88"/>
      <c r="Q60" s="34"/>
    </row>
    <row r="61" spans="1:19" x14ac:dyDescent="0.3">
      <c r="A61" s="402" t="s">
        <v>78</v>
      </c>
      <c r="B61" s="174"/>
      <c r="C61" s="174"/>
      <c r="D61" s="403"/>
      <c r="E61" s="403"/>
      <c r="F61" s="88" t="s">
        <v>79</v>
      </c>
      <c r="G61" s="88"/>
      <c r="H61" s="88"/>
      <c r="I61" s="88"/>
      <c r="J61" s="88"/>
      <c r="K61" s="88"/>
      <c r="L61" s="88"/>
      <c r="M61" s="88"/>
      <c r="N61" s="88"/>
    </row>
  </sheetData>
  <mergeCells count="23">
    <mergeCell ref="F59:H59"/>
    <mergeCell ref="B60:C60"/>
    <mergeCell ref="F60:N60"/>
    <mergeCell ref="B61:C61"/>
    <mergeCell ref="F61:N61"/>
    <mergeCell ref="B54:C54"/>
    <mergeCell ref="F54:N54"/>
    <mergeCell ref="F55:H55"/>
    <mergeCell ref="F56:H56"/>
    <mergeCell ref="F57:H57"/>
    <mergeCell ref="F58:H58"/>
    <mergeCell ref="B13:O13"/>
    <mergeCell ref="B14:E14"/>
    <mergeCell ref="B52:C52"/>
    <mergeCell ref="F52:N52"/>
    <mergeCell ref="B53:C53"/>
    <mergeCell ref="F53:N53"/>
    <mergeCell ref="A2:O2"/>
    <mergeCell ref="A3:O3"/>
    <mergeCell ref="A6:N6"/>
    <mergeCell ref="A7:O7"/>
    <mergeCell ref="A9:O9"/>
    <mergeCell ref="A10:O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BalancoOrcamentário</vt:lpstr>
      <vt:lpstr>DesFuneSubfun</vt:lpstr>
      <vt:lpstr>PrimarioeNominal</vt:lpstr>
      <vt:lpstr>RestosaPagar</vt:lpstr>
      <vt:lpstr>Encargos</vt:lpstr>
      <vt:lpstr>SeguridadeSocial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Gabriela Gadiolli Angeli</dc:creator>
  <cp:lastModifiedBy>Maria Gabriela Gadiolli Angeli</cp:lastModifiedBy>
  <dcterms:created xsi:type="dcterms:W3CDTF">2022-08-02T12:27:50Z</dcterms:created>
  <dcterms:modified xsi:type="dcterms:W3CDTF">2022-08-02T12:36:04Z</dcterms:modified>
</cp:coreProperties>
</file>