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val\OneDrive\Documentos\Github\automatizaciones_naval_supply\calculo_de_comisiones\src\Templates\"/>
    </mc:Choice>
  </mc:AlternateContent>
  <xr:revisionPtr revIDLastSave="0" documentId="13_ncr:1_{4AA02A0A-A2C6-4177-9E04-A4639EB8BADA}" xr6:coauthVersionLast="47" xr6:coauthVersionMax="47" xr10:uidLastSave="{00000000-0000-0000-0000-000000000000}"/>
  <bookViews>
    <workbookView xWindow="-108" yWindow="-108" windowWidth="23256" windowHeight="12816" activeTab="1" xr2:uid="{00000000-000D-0000-FFFF-FFFF00000000}"/>
  </bookViews>
  <sheets>
    <sheet name="Raw_data_ventas" sheetId="1" r:id="rId1"/>
    <sheet name="Comision_ventas" sheetId="2" r:id="rId2"/>
    <sheet name="Raw_data_instalaciones" sheetId="3" r:id="rId3"/>
    <sheet name="Comision_instalaciones" sheetId="4" r:id="rId4"/>
    <sheet name="Exclusio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wm1CbTco5trjnuOeFsbugNn7fd5ZU6aCnvMWx3ZhZ34="/>
    </ext>
  </extLst>
</workbook>
</file>

<file path=xl/calcChain.xml><?xml version="1.0" encoding="utf-8"?>
<calcChain xmlns="http://schemas.openxmlformats.org/spreadsheetml/2006/main">
  <c r="B119" i="2" l="1"/>
  <c r="N16" i="4" a="1"/>
  <c r="N16" i="4" s="1"/>
  <c r="N17" i="4" a="1"/>
  <c r="N17" i="4" s="1"/>
  <c r="M17" i="4" s="1"/>
  <c r="N18" i="4" a="1"/>
  <c r="N18" i="4" s="1"/>
  <c r="M18" i="4" s="1"/>
  <c r="N19" i="4" a="1"/>
  <c r="N19" i="4"/>
  <c r="N20" i="4" a="1"/>
  <c r="N20" i="4"/>
  <c r="N21" i="4" a="1"/>
  <c r="N21" i="4"/>
  <c r="N22" i="4" a="1"/>
  <c r="N22" i="4"/>
  <c r="N15" i="4" a="1"/>
  <c r="N15" i="4" s="1"/>
  <c r="N4" i="4" a="1"/>
  <c r="N4" i="4"/>
  <c r="N5" i="4" a="1"/>
  <c r="N5" i="4"/>
  <c r="N6" i="4" a="1"/>
  <c r="N6" i="4" s="1"/>
  <c r="N7" i="4" a="1"/>
  <c r="N7" i="4" s="1"/>
  <c r="L7" i="4" s="1"/>
  <c r="M7" i="4" s="1"/>
  <c r="N8" i="4" a="1"/>
  <c r="N8" i="4"/>
  <c r="N9" i="4" a="1"/>
  <c r="N9" i="4"/>
  <c r="N10" i="4" a="1"/>
  <c r="N10" i="4"/>
  <c r="L10" i="4" s="1"/>
  <c r="M10" i="4" s="1"/>
  <c r="N3" i="4" a="1"/>
  <c r="N3" i="4" s="1"/>
  <c r="K16" i="4"/>
  <c r="K17" i="4"/>
  <c r="K18" i="4"/>
  <c r="K19" i="4"/>
  <c r="K20" i="4"/>
  <c r="K21" i="4"/>
  <c r="K22" i="4"/>
  <c r="K15" i="4"/>
  <c r="I16" i="4"/>
  <c r="I17" i="4"/>
  <c r="I18" i="4"/>
  <c r="I19" i="4"/>
  <c r="I20" i="4"/>
  <c r="I21" i="4"/>
  <c r="I22" i="4"/>
  <c r="I4" i="4"/>
  <c r="I5" i="4"/>
  <c r="I6" i="4"/>
  <c r="I7" i="4"/>
  <c r="I8" i="4"/>
  <c r="I9" i="4"/>
  <c r="I10" i="4"/>
  <c r="I15" i="4"/>
  <c r="I3" i="4"/>
  <c r="H16" i="4"/>
  <c r="H17" i="4"/>
  <c r="H18" i="4"/>
  <c r="H19" i="4"/>
  <c r="H20" i="4"/>
  <c r="H21" i="4"/>
  <c r="H22" i="4"/>
  <c r="H15" i="4"/>
  <c r="H4" i="4"/>
  <c r="H5" i="4"/>
  <c r="H6" i="4"/>
  <c r="H7" i="4"/>
  <c r="H8" i="4"/>
  <c r="H9" i="4"/>
  <c r="H10" i="4"/>
  <c r="H3" i="4"/>
  <c r="L22" i="4"/>
  <c r="J22" i="4"/>
  <c r="F22" i="4"/>
  <c r="E22" i="4"/>
  <c r="D22" i="4"/>
  <c r="C22" i="4"/>
  <c r="L21" i="4"/>
  <c r="J21" i="4"/>
  <c r="F21" i="4"/>
  <c r="E21" i="4"/>
  <c r="D21" i="4"/>
  <c r="C21" i="4"/>
  <c r="L20" i="4"/>
  <c r="J20" i="4"/>
  <c r="F20" i="4"/>
  <c r="E20" i="4"/>
  <c r="D20" i="4"/>
  <c r="C20" i="4"/>
  <c r="L19" i="4"/>
  <c r="J19" i="4"/>
  <c r="F19" i="4"/>
  <c r="E19" i="4"/>
  <c r="D19" i="4"/>
  <c r="C19" i="4"/>
  <c r="L18" i="4"/>
  <c r="J18" i="4"/>
  <c r="F18" i="4"/>
  <c r="E18" i="4"/>
  <c r="D18" i="4"/>
  <c r="C18" i="4"/>
  <c r="L17" i="4"/>
  <c r="J17" i="4"/>
  <c r="F17" i="4"/>
  <c r="E17" i="4"/>
  <c r="D17" i="4"/>
  <c r="C17" i="4"/>
  <c r="L16" i="4"/>
  <c r="J16" i="4"/>
  <c r="F16" i="4"/>
  <c r="E16" i="4"/>
  <c r="D16" i="4"/>
  <c r="C16" i="4"/>
  <c r="L15" i="4"/>
  <c r="J15" i="4"/>
  <c r="F15" i="4"/>
  <c r="E15" i="4"/>
  <c r="D15" i="4"/>
  <c r="C15" i="4"/>
  <c r="K10" i="4"/>
  <c r="J10" i="4"/>
  <c r="F10" i="4"/>
  <c r="E10" i="4"/>
  <c r="D10" i="4"/>
  <c r="C10" i="4"/>
  <c r="K9" i="4"/>
  <c r="J9" i="4"/>
  <c r="F9" i="4"/>
  <c r="E9" i="4"/>
  <c r="D9" i="4"/>
  <c r="C9" i="4"/>
  <c r="K8" i="4"/>
  <c r="J8" i="4"/>
  <c r="F8" i="4"/>
  <c r="E8" i="4"/>
  <c r="D8" i="4"/>
  <c r="C8" i="4"/>
  <c r="K7" i="4"/>
  <c r="J7" i="4"/>
  <c r="F7" i="4"/>
  <c r="E7" i="4"/>
  <c r="D7" i="4"/>
  <c r="C7" i="4"/>
  <c r="K6" i="4"/>
  <c r="J6" i="4"/>
  <c r="F6" i="4"/>
  <c r="E6" i="4"/>
  <c r="D6" i="4"/>
  <c r="C6" i="4"/>
  <c r="K5" i="4"/>
  <c r="J5" i="4"/>
  <c r="F5" i="4"/>
  <c r="E5" i="4"/>
  <c r="D5" i="4"/>
  <c r="C5" i="4"/>
  <c r="K4" i="4"/>
  <c r="J4" i="4"/>
  <c r="F4" i="4"/>
  <c r="E4" i="4"/>
  <c r="D4" i="4"/>
  <c r="C4" i="4"/>
  <c r="K3" i="4"/>
  <c r="J3" i="4"/>
  <c r="F3" i="4"/>
  <c r="E3" i="4"/>
  <c r="D3" i="4"/>
  <c r="C3" i="4"/>
  <c r="M106" i="2"/>
  <c r="J106" i="2"/>
  <c r="F106" i="2"/>
  <c r="E106" i="2"/>
  <c r="D106" i="2"/>
  <c r="C106" i="2"/>
  <c r="M105" i="2"/>
  <c r="J105" i="2"/>
  <c r="F105" i="2"/>
  <c r="E105" i="2"/>
  <c r="D105" i="2"/>
  <c r="C105" i="2"/>
  <c r="M104" i="2"/>
  <c r="J104" i="2"/>
  <c r="F104" i="2"/>
  <c r="E104" i="2"/>
  <c r="D104" i="2"/>
  <c r="C104" i="2"/>
  <c r="M103" i="2"/>
  <c r="J103" i="2"/>
  <c r="F103" i="2"/>
  <c r="E103" i="2"/>
  <c r="D103" i="2"/>
  <c r="C103" i="2"/>
  <c r="M102" i="2"/>
  <c r="J102" i="2"/>
  <c r="F102" i="2"/>
  <c r="E102" i="2"/>
  <c r="D102" i="2"/>
  <c r="C102" i="2"/>
  <c r="M101" i="2"/>
  <c r="J101" i="2"/>
  <c r="F101" i="2"/>
  <c r="E101" i="2"/>
  <c r="D101" i="2"/>
  <c r="C101" i="2"/>
  <c r="M100" i="2"/>
  <c r="J100" i="2"/>
  <c r="F100" i="2"/>
  <c r="E100" i="2"/>
  <c r="D100" i="2"/>
  <c r="C100" i="2"/>
  <c r="M99" i="2"/>
  <c r="J99" i="2"/>
  <c r="F99" i="2"/>
  <c r="E99" i="2"/>
  <c r="D99" i="2"/>
  <c r="C99" i="2"/>
  <c r="M98" i="2"/>
  <c r="J98" i="2"/>
  <c r="F98" i="2"/>
  <c r="E98" i="2"/>
  <c r="D98" i="2"/>
  <c r="C98" i="2"/>
  <c r="M97" i="2"/>
  <c r="J97" i="2"/>
  <c r="F97" i="2"/>
  <c r="E97" i="2"/>
  <c r="D97" i="2"/>
  <c r="C97" i="2"/>
  <c r="M96" i="2"/>
  <c r="J96" i="2"/>
  <c r="F96" i="2"/>
  <c r="E96" i="2"/>
  <c r="D96" i="2"/>
  <c r="C96" i="2"/>
  <c r="M95" i="2"/>
  <c r="J95" i="2"/>
  <c r="F95" i="2"/>
  <c r="E95" i="2"/>
  <c r="D95" i="2"/>
  <c r="C95" i="2"/>
  <c r="M94" i="2"/>
  <c r="J94" i="2"/>
  <c r="F94" i="2"/>
  <c r="E94" i="2"/>
  <c r="D94" i="2"/>
  <c r="C94" i="2"/>
  <c r="M93" i="2"/>
  <c r="J93" i="2"/>
  <c r="F93" i="2"/>
  <c r="E93" i="2"/>
  <c r="D93" i="2"/>
  <c r="C93" i="2"/>
  <c r="M92" i="2"/>
  <c r="J92" i="2"/>
  <c r="F92" i="2"/>
  <c r="E92" i="2"/>
  <c r="D92" i="2"/>
  <c r="C92" i="2"/>
  <c r="M91" i="2"/>
  <c r="J91" i="2"/>
  <c r="F91" i="2"/>
  <c r="E91" i="2"/>
  <c r="D91" i="2"/>
  <c r="C91" i="2"/>
  <c r="M90" i="2"/>
  <c r="J90" i="2"/>
  <c r="F90" i="2"/>
  <c r="E90" i="2"/>
  <c r="D90" i="2"/>
  <c r="C90" i="2"/>
  <c r="M89" i="2"/>
  <c r="J89" i="2"/>
  <c r="F89" i="2"/>
  <c r="E89" i="2"/>
  <c r="D89" i="2"/>
  <c r="C89" i="2"/>
  <c r="M88" i="2"/>
  <c r="J88" i="2"/>
  <c r="F88" i="2"/>
  <c r="E88" i="2"/>
  <c r="D88" i="2"/>
  <c r="C88" i="2"/>
  <c r="M87" i="2"/>
  <c r="J87" i="2"/>
  <c r="F87" i="2"/>
  <c r="E87" i="2"/>
  <c r="D87" i="2"/>
  <c r="C87" i="2"/>
  <c r="M86" i="2"/>
  <c r="J86" i="2"/>
  <c r="F86" i="2"/>
  <c r="E86" i="2"/>
  <c r="D86" i="2"/>
  <c r="C86" i="2"/>
  <c r="M85" i="2"/>
  <c r="J85" i="2"/>
  <c r="F85" i="2"/>
  <c r="E85" i="2"/>
  <c r="D85" i="2"/>
  <c r="C85" i="2"/>
  <c r="M84" i="2"/>
  <c r="J84" i="2"/>
  <c r="F84" i="2"/>
  <c r="E84" i="2"/>
  <c r="D84" i="2"/>
  <c r="C84" i="2"/>
  <c r="M83" i="2"/>
  <c r="J83" i="2"/>
  <c r="F83" i="2"/>
  <c r="E83" i="2"/>
  <c r="D83" i="2"/>
  <c r="C83" i="2"/>
  <c r="M82" i="2"/>
  <c r="J82" i="2"/>
  <c r="F82" i="2"/>
  <c r="E82" i="2"/>
  <c r="D82" i="2"/>
  <c r="C82" i="2"/>
  <c r="M81" i="2"/>
  <c r="J81" i="2"/>
  <c r="F81" i="2"/>
  <c r="E81" i="2"/>
  <c r="D81" i="2"/>
  <c r="C81" i="2"/>
  <c r="M80" i="2"/>
  <c r="J80" i="2"/>
  <c r="F80" i="2"/>
  <c r="E80" i="2"/>
  <c r="D80" i="2"/>
  <c r="C80" i="2"/>
  <c r="M79" i="2"/>
  <c r="J79" i="2"/>
  <c r="F79" i="2"/>
  <c r="E79" i="2"/>
  <c r="D79" i="2"/>
  <c r="C79" i="2"/>
  <c r="M78" i="2"/>
  <c r="J78" i="2"/>
  <c r="F78" i="2"/>
  <c r="E78" i="2"/>
  <c r="D78" i="2"/>
  <c r="C78" i="2"/>
  <c r="M77" i="2"/>
  <c r="J77" i="2"/>
  <c r="F77" i="2"/>
  <c r="E77" i="2"/>
  <c r="D77" i="2"/>
  <c r="C77" i="2"/>
  <c r="M76" i="2"/>
  <c r="J76" i="2"/>
  <c r="F76" i="2"/>
  <c r="E76" i="2"/>
  <c r="D76" i="2"/>
  <c r="C76" i="2"/>
  <c r="M75" i="2"/>
  <c r="J75" i="2"/>
  <c r="F75" i="2"/>
  <c r="E75" i="2"/>
  <c r="D75" i="2"/>
  <c r="C75" i="2"/>
  <c r="M74" i="2"/>
  <c r="J74" i="2"/>
  <c r="F74" i="2"/>
  <c r="E74" i="2"/>
  <c r="D74" i="2"/>
  <c r="C74" i="2"/>
  <c r="M73" i="2"/>
  <c r="J73" i="2"/>
  <c r="F73" i="2"/>
  <c r="E73" i="2"/>
  <c r="D73" i="2"/>
  <c r="C73" i="2"/>
  <c r="M72" i="2"/>
  <c r="J72" i="2"/>
  <c r="F72" i="2"/>
  <c r="E72" i="2"/>
  <c r="D72" i="2"/>
  <c r="C72" i="2"/>
  <c r="M71" i="2"/>
  <c r="J71" i="2"/>
  <c r="F71" i="2"/>
  <c r="E71" i="2"/>
  <c r="D71" i="2"/>
  <c r="C71" i="2"/>
  <c r="M70" i="2"/>
  <c r="J70" i="2"/>
  <c r="F70" i="2"/>
  <c r="E70" i="2"/>
  <c r="D70" i="2"/>
  <c r="C70" i="2"/>
  <c r="M69" i="2"/>
  <c r="J69" i="2"/>
  <c r="F69" i="2"/>
  <c r="E69" i="2"/>
  <c r="D69" i="2"/>
  <c r="C69" i="2"/>
  <c r="M68" i="2"/>
  <c r="J68" i="2"/>
  <c r="F68" i="2"/>
  <c r="E68" i="2"/>
  <c r="D68" i="2"/>
  <c r="C68" i="2"/>
  <c r="M67" i="2"/>
  <c r="J67" i="2"/>
  <c r="F67" i="2"/>
  <c r="E67" i="2"/>
  <c r="D67" i="2"/>
  <c r="C67" i="2"/>
  <c r="M66" i="2"/>
  <c r="J66" i="2"/>
  <c r="F66" i="2"/>
  <c r="E66" i="2"/>
  <c r="D66" i="2"/>
  <c r="C66" i="2"/>
  <c r="M65" i="2"/>
  <c r="J65" i="2"/>
  <c r="F65" i="2"/>
  <c r="E65" i="2"/>
  <c r="D65" i="2"/>
  <c r="C65" i="2"/>
  <c r="M64" i="2"/>
  <c r="J64" i="2"/>
  <c r="F64" i="2"/>
  <c r="E64" i="2"/>
  <c r="D64" i="2"/>
  <c r="C64" i="2"/>
  <c r="M63" i="2"/>
  <c r="J63" i="2"/>
  <c r="F63" i="2"/>
  <c r="E63" i="2"/>
  <c r="D63" i="2"/>
  <c r="C63" i="2"/>
  <c r="M62" i="2"/>
  <c r="J62" i="2"/>
  <c r="F62" i="2"/>
  <c r="E62" i="2"/>
  <c r="D62" i="2"/>
  <c r="C62" i="2"/>
  <c r="M61" i="2"/>
  <c r="J61" i="2"/>
  <c r="F61" i="2"/>
  <c r="E61" i="2"/>
  <c r="D61" i="2"/>
  <c r="C61" i="2"/>
  <c r="M60" i="2"/>
  <c r="J60" i="2"/>
  <c r="F60" i="2"/>
  <c r="E60" i="2"/>
  <c r="D60" i="2"/>
  <c r="C60" i="2"/>
  <c r="M59" i="2"/>
  <c r="J59" i="2"/>
  <c r="F59" i="2"/>
  <c r="E59" i="2"/>
  <c r="D59" i="2"/>
  <c r="C59" i="2"/>
  <c r="M58" i="2"/>
  <c r="J58" i="2"/>
  <c r="F58" i="2"/>
  <c r="E58" i="2"/>
  <c r="D58" i="2"/>
  <c r="C58" i="2"/>
  <c r="M57" i="2"/>
  <c r="J57" i="2"/>
  <c r="F57" i="2"/>
  <c r="E57" i="2"/>
  <c r="D57" i="2"/>
  <c r="C57" i="2"/>
  <c r="L52" i="2"/>
  <c r="J52" i="2"/>
  <c r="F52" i="2"/>
  <c r="E52" i="2"/>
  <c r="D52" i="2"/>
  <c r="C52" i="2"/>
  <c r="L51" i="2"/>
  <c r="J51" i="2"/>
  <c r="F51" i="2"/>
  <c r="E51" i="2"/>
  <c r="D51" i="2"/>
  <c r="C51" i="2"/>
  <c r="L50" i="2"/>
  <c r="J50" i="2"/>
  <c r="F50" i="2"/>
  <c r="E50" i="2"/>
  <c r="D50" i="2"/>
  <c r="C50" i="2"/>
  <c r="L49" i="2"/>
  <c r="J49" i="2"/>
  <c r="F49" i="2"/>
  <c r="E49" i="2"/>
  <c r="D49" i="2"/>
  <c r="C49" i="2"/>
  <c r="L48" i="2"/>
  <c r="J48" i="2"/>
  <c r="F48" i="2"/>
  <c r="E48" i="2"/>
  <c r="D48" i="2"/>
  <c r="C48" i="2"/>
  <c r="L47" i="2"/>
  <c r="J47" i="2"/>
  <c r="F47" i="2"/>
  <c r="E47" i="2"/>
  <c r="D47" i="2"/>
  <c r="C47" i="2"/>
  <c r="L46" i="2"/>
  <c r="J46" i="2"/>
  <c r="F46" i="2"/>
  <c r="E46" i="2"/>
  <c r="D46" i="2"/>
  <c r="C46" i="2"/>
  <c r="L45" i="2"/>
  <c r="J45" i="2"/>
  <c r="F45" i="2"/>
  <c r="E45" i="2"/>
  <c r="D45" i="2"/>
  <c r="C45" i="2"/>
  <c r="L44" i="2"/>
  <c r="K44" i="2" s="1"/>
  <c r="J44" i="2"/>
  <c r="F44" i="2"/>
  <c r="E44" i="2"/>
  <c r="D44" i="2"/>
  <c r="C44" i="2"/>
  <c r="L43" i="2"/>
  <c r="J43" i="2"/>
  <c r="F43" i="2"/>
  <c r="E43" i="2"/>
  <c r="D43" i="2"/>
  <c r="C43" i="2"/>
  <c r="L42" i="2"/>
  <c r="J42" i="2"/>
  <c r="F42" i="2"/>
  <c r="E42" i="2"/>
  <c r="D42" i="2"/>
  <c r="C42" i="2"/>
  <c r="L41" i="2"/>
  <c r="J41" i="2"/>
  <c r="F41" i="2"/>
  <c r="E41" i="2"/>
  <c r="D41" i="2"/>
  <c r="C41" i="2"/>
  <c r="L40" i="2"/>
  <c r="J40" i="2"/>
  <c r="F40" i="2"/>
  <c r="E40" i="2"/>
  <c r="D40" i="2"/>
  <c r="C40" i="2"/>
  <c r="L39" i="2"/>
  <c r="J39" i="2"/>
  <c r="F39" i="2"/>
  <c r="E39" i="2"/>
  <c r="D39" i="2"/>
  <c r="C39" i="2"/>
  <c r="L38" i="2"/>
  <c r="J38" i="2"/>
  <c r="F38" i="2"/>
  <c r="E38" i="2"/>
  <c r="D38" i="2"/>
  <c r="C38" i="2"/>
  <c r="L37" i="2"/>
  <c r="J37" i="2"/>
  <c r="F37" i="2"/>
  <c r="E37" i="2"/>
  <c r="D37" i="2"/>
  <c r="C37" i="2"/>
  <c r="L36" i="2"/>
  <c r="J36" i="2"/>
  <c r="F36" i="2"/>
  <c r="E36" i="2"/>
  <c r="D36" i="2"/>
  <c r="C36" i="2"/>
  <c r="L35" i="2"/>
  <c r="J35" i="2"/>
  <c r="F35" i="2"/>
  <c r="E35" i="2"/>
  <c r="D35" i="2"/>
  <c r="C35" i="2"/>
  <c r="L34" i="2"/>
  <c r="J34" i="2"/>
  <c r="F34" i="2"/>
  <c r="E34" i="2"/>
  <c r="D34" i="2"/>
  <c r="C34" i="2"/>
  <c r="L33" i="2"/>
  <c r="J33" i="2"/>
  <c r="F33" i="2"/>
  <c r="E33" i="2"/>
  <c r="D33" i="2"/>
  <c r="C33" i="2"/>
  <c r="L32" i="2"/>
  <c r="J32" i="2"/>
  <c r="F32" i="2"/>
  <c r="E32" i="2"/>
  <c r="D32" i="2"/>
  <c r="C32" i="2"/>
  <c r="L31" i="2"/>
  <c r="J31" i="2"/>
  <c r="F31" i="2"/>
  <c r="E31" i="2"/>
  <c r="D31" i="2"/>
  <c r="C31" i="2"/>
  <c r="L30" i="2"/>
  <c r="J30" i="2"/>
  <c r="F30" i="2"/>
  <c r="E30" i="2"/>
  <c r="D30" i="2"/>
  <c r="C30" i="2"/>
  <c r="L29" i="2"/>
  <c r="J29" i="2"/>
  <c r="F29" i="2"/>
  <c r="E29" i="2"/>
  <c r="D29" i="2"/>
  <c r="C29" i="2"/>
  <c r="L28" i="2"/>
  <c r="J28" i="2"/>
  <c r="F28" i="2"/>
  <c r="E28" i="2"/>
  <c r="D28" i="2"/>
  <c r="C28" i="2"/>
  <c r="L27" i="2"/>
  <c r="J27" i="2"/>
  <c r="F27" i="2"/>
  <c r="E27" i="2"/>
  <c r="D27" i="2"/>
  <c r="C27" i="2"/>
  <c r="L26" i="2"/>
  <c r="J26" i="2"/>
  <c r="F26" i="2"/>
  <c r="E26" i="2"/>
  <c r="D26" i="2"/>
  <c r="C26" i="2"/>
  <c r="L25" i="2"/>
  <c r="J25" i="2"/>
  <c r="F25" i="2"/>
  <c r="E25" i="2"/>
  <c r="D25" i="2"/>
  <c r="C25" i="2"/>
  <c r="L24" i="2"/>
  <c r="J24" i="2"/>
  <c r="F24" i="2"/>
  <c r="E24" i="2"/>
  <c r="D24" i="2"/>
  <c r="C24" i="2"/>
  <c r="L23" i="2"/>
  <c r="J23" i="2"/>
  <c r="F23" i="2"/>
  <c r="E23" i="2"/>
  <c r="D23" i="2"/>
  <c r="C23" i="2"/>
  <c r="L22" i="2"/>
  <c r="J22" i="2"/>
  <c r="F22" i="2"/>
  <c r="E22" i="2"/>
  <c r="D22" i="2"/>
  <c r="C22" i="2"/>
  <c r="L21" i="2"/>
  <c r="J21" i="2"/>
  <c r="F21" i="2"/>
  <c r="E21" i="2"/>
  <c r="D21" i="2"/>
  <c r="C21" i="2"/>
  <c r="L20" i="2"/>
  <c r="J20" i="2"/>
  <c r="F20" i="2"/>
  <c r="E20" i="2"/>
  <c r="D20" i="2"/>
  <c r="C20" i="2"/>
  <c r="L19" i="2"/>
  <c r="J19" i="2"/>
  <c r="F19" i="2"/>
  <c r="E19" i="2"/>
  <c r="D19" i="2"/>
  <c r="C19" i="2"/>
  <c r="L18" i="2"/>
  <c r="J18" i="2"/>
  <c r="F18" i="2"/>
  <c r="E18" i="2"/>
  <c r="D18" i="2"/>
  <c r="C18" i="2"/>
  <c r="L17" i="2"/>
  <c r="J17" i="2"/>
  <c r="F17" i="2"/>
  <c r="E17" i="2"/>
  <c r="D17" i="2"/>
  <c r="C17" i="2"/>
  <c r="L16" i="2"/>
  <c r="J16" i="2"/>
  <c r="F16" i="2"/>
  <c r="E16" i="2"/>
  <c r="D16" i="2"/>
  <c r="C16" i="2"/>
  <c r="L15" i="2"/>
  <c r="J15" i="2"/>
  <c r="F15" i="2"/>
  <c r="E15" i="2"/>
  <c r="D15" i="2"/>
  <c r="C15" i="2"/>
  <c r="L14" i="2"/>
  <c r="J14" i="2"/>
  <c r="F14" i="2"/>
  <c r="E14" i="2"/>
  <c r="D14" i="2"/>
  <c r="C14" i="2"/>
  <c r="L13" i="2"/>
  <c r="J13" i="2"/>
  <c r="F13" i="2"/>
  <c r="E13" i="2"/>
  <c r="D13" i="2"/>
  <c r="C13" i="2"/>
  <c r="L12" i="2"/>
  <c r="J12" i="2"/>
  <c r="F12" i="2"/>
  <c r="E12" i="2"/>
  <c r="D12" i="2"/>
  <c r="C12" i="2"/>
  <c r="L11" i="2"/>
  <c r="J11" i="2"/>
  <c r="F11" i="2"/>
  <c r="E11" i="2"/>
  <c r="D11" i="2"/>
  <c r="C11" i="2"/>
  <c r="L10" i="2"/>
  <c r="J10" i="2"/>
  <c r="F10" i="2"/>
  <c r="E10" i="2"/>
  <c r="D10" i="2"/>
  <c r="C10" i="2"/>
  <c r="L9" i="2"/>
  <c r="J9" i="2"/>
  <c r="F9" i="2"/>
  <c r="E9" i="2"/>
  <c r="D9" i="2"/>
  <c r="C9" i="2"/>
  <c r="L8" i="2"/>
  <c r="J8" i="2"/>
  <c r="F8" i="2"/>
  <c r="E8" i="2"/>
  <c r="D8" i="2"/>
  <c r="C8" i="2"/>
  <c r="L7" i="2"/>
  <c r="J7" i="2"/>
  <c r="F7" i="2"/>
  <c r="E7" i="2"/>
  <c r="D7" i="2"/>
  <c r="C7" i="2"/>
  <c r="L6" i="2"/>
  <c r="J6" i="2"/>
  <c r="F6" i="2"/>
  <c r="E6" i="2"/>
  <c r="D6" i="2"/>
  <c r="C6" i="2"/>
  <c r="L5" i="2"/>
  <c r="J5" i="2"/>
  <c r="F5" i="2"/>
  <c r="E5" i="2"/>
  <c r="D5" i="2"/>
  <c r="C5" i="2"/>
  <c r="L4" i="2"/>
  <c r="J4" i="2"/>
  <c r="F4" i="2"/>
  <c r="E4" i="2"/>
  <c r="D4" i="2"/>
  <c r="C4" i="2"/>
  <c r="L3" i="2"/>
  <c r="J3" i="2"/>
  <c r="F3" i="2"/>
  <c r="E3" i="2"/>
  <c r="D3" i="2"/>
  <c r="C3" i="2"/>
  <c r="G22" i="4"/>
  <c r="A22" i="4"/>
  <c r="G21" i="4"/>
  <c r="A21" i="4"/>
  <c r="G20" i="4"/>
  <c r="A20" i="4"/>
  <c r="G19" i="4"/>
  <c r="A19" i="4"/>
  <c r="G18" i="4"/>
  <c r="A18" i="4"/>
  <c r="G17" i="4"/>
  <c r="A17" i="4"/>
  <c r="G16" i="4"/>
  <c r="A16" i="4"/>
  <c r="G15" i="4"/>
  <c r="A15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V100" i="3"/>
  <c r="U100" i="3"/>
  <c r="S100" i="3"/>
  <c r="R100" i="3"/>
  <c r="V99" i="3"/>
  <c r="U99" i="3"/>
  <c r="S99" i="3"/>
  <c r="R99" i="3"/>
  <c r="V98" i="3"/>
  <c r="U98" i="3"/>
  <c r="S98" i="3"/>
  <c r="R98" i="3"/>
  <c r="V97" i="3"/>
  <c r="U97" i="3"/>
  <c r="S97" i="3"/>
  <c r="R97" i="3"/>
  <c r="V96" i="3"/>
  <c r="U96" i="3"/>
  <c r="S96" i="3"/>
  <c r="R96" i="3"/>
  <c r="V95" i="3"/>
  <c r="U95" i="3"/>
  <c r="S95" i="3"/>
  <c r="R95" i="3"/>
  <c r="V94" i="3"/>
  <c r="U94" i="3"/>
  <c r="S94" i="3"/>
  <c r="R94" i="3"/>
  <c r="V93" i="3"/>
  <c r="U93" i="3"/>
  <c r="S93" i="3"/>
  <c r="R93" i="3"/>
  <c r="V92" i="3"/>
  <c r="U92" i="3"/>
  <c r="S92" i="3"/>
  <c r="R92" i="3"/>
  <c r="V91" i="3"/>
  <c r="U91" i="3"/>
  <c r="S91" i="3"/>
  <c r="R91" i="3"/>
  <c r="V90" i="3"/>
  <c r="U90" i="3"/>
  <c r="S90" i="3"/>
  <c r="R90" i="3"/>
  <c r="V89" i="3"/>
  <c r="U89" i="3"/>
  <c r="S89" i="3"/>
  <c r="R89" i="3"/>
  <c r="V88" i="3"/>
  <c r="U88" i="3"/>
  <c r="S88" i="3"/>
  <c r="R88" i="3"/>
  <c r="V87" i="3"/>
  <c r="U87" i="3"/>
  <c r="S87" i="3"/>
  <c r="R87" i="3"/>
  <c r="V86" i="3"/>
  <c r="U86" i="3"/>
  <c r="S86" i="3"/>
  <c r="R86" i="3"/>
  <c r="V85" i="3"/>
  <c r="U85" i="3"/>
  <c r="S85" i="3"/>
  <c r="R85" i="3"/>
  <c r="V84" i="3"/>
  <c r="U84" i="3"/>
  <c r="S84" i="3"/>
  <c r="R84" i="3"/>
  <c r="V83" i="3"/>
  <c r="U83" i="3"/>
  <c r="S83" i="3"/>
  <c r="R83" i="3"/>
  <c r="V82" i="3"/>
  <c r="U82" i="3"/>
  <c r="S82" i="3"/>
  <c r="R82" i="3"/>
  <c r="V81" i="3"/>
  <c r="U81" i="3"/>
  <c r="S81" i="3"/>
  <c r="R81" i="3"/>
  <c r="V80" i="3"/>
  <c r="U80" i="3"/>
  <c r="S80" i="3"/>
  <c r="R80" i="3"/>
  <c r="V79" i="3"/>
  <c r="U79" i="3"/>
  <c r="S79" i="3"/>
  <c r="R79" i="3"/>
  <c r="V78" i="3"/>
  <c r="U78" i="3"/>
  <c r="S78" i="3"/>
  <c r="R78" i="3"/>
  <c r="V77" i="3"/>
  <c r="U77" i="3"/>
  <c r="S77" i="3"/>
  <c r="R77" i="3"/>
  <c r="V76" i="3"/>
  <c r="U76" i="3"/>
  <c r="S76" i="3"/>
  <c r="R76" i="3"/>
  <c r="V75" i="3"/>
  <c r="U75" i="3"/>
  <c r="S75" i="3"/>
  <c r="R75" i="3"/>
  <c r="V74" i="3"/>
  <c r="U74" i="3"/>
  <c r="S74" i="3"/>
  <c r="R74" i="3"/>
  <c r="V73" i="3"/>
  <c r="U73" i="3"/>
  <c r="S73" i="3"/>
  <c r="R73" i="3"/>
  <c r="V72" i="3"/>
  <c r="U72" i="3"/>
  <c r="S72" i="3"/>
  <c r="R72" i="3"/>
  <c r="V71" i="3"/>
  <c r="U71" i="3"/>
  <c r="S71" i="3"/>
  <c r="R71" i="3"/>
  <c r="V70" i="3"/>
  <c r="U70" i="3"/>
  <c r="S70" i="3"/>
  <c r="R70" i="3"/>
  <c r="V69" i="3"/>
  <c r="U69" i="3"/>
  <c r="S69" i="3"/>
  <c r="R69" i="3"/>
  <c r="V68" i="3"/>
  <c r="U68" i="3"/>
  <c r="S68" i="3"/>
  <c r="R68" i="3"/>
  <c r="V67" i="3"/>
  <c r="U67" i="3"/>
  <c r="S67" i="3"/>
  <c r="R67" i="3"/>
  <c r="V66" i="3"/>
  <c r="U66" i="3"/>
  <c r="S66" i="3"/>
  <c r="R66" i="3"/>
  <c r="V65" i="3"/>
  <c r="U65" i="3"/>
  <c r="S65" i="3"/>
  <c r="R65" i="3"/>
  <c r="V64" i="3"/>
  <c r="U64" i="3"/>
  <c r="S64" i="3"/>
  <c r="R64" i="3"/>
  <c r="V63" i="3"/>
  <c r="U63" i="3"/>
  <c r="S63" i="3"/>
  <c r="R63" i="3"/>
  <c r="V62" i="3"/>
  <c r="U62" i="3"/>
  <c r="S62" i="3"/>
  <c r="R62" i="3"/>
  <c r="V61" i="3"/>
  <c r="U61" i="3"/>
  <c r="S61" i="3"/>
  <c r="R61" i="3"/>
  <c r="V60" i="3"/>
  <c r="U60" i="3"/>
  <c r="S60" i="3"/>
  <c r="R60" i="3"/>
  <c r="V59" i="3"/>
  <c r="U59" i="3"/>
  <c r="S59" i="3"/>
  <c r="R59" i="3"/>
  <c r="V58" i="3"/>
  <c r="U58" i="3"/>
  <c r="S58" i="3"/>
  <c r="R58" i="3"/>
  <c r="V57" i="3"/>
  <c r="U57" i="3"/>
  <c r="S57" i="3"/>
  <c r="R57" i="3"/>
  <c r="V56" i="3"/>
  <c r="U56" i="3"/>
  <c r="S56" i="3"/>
  <c r="R56" i="3"/>
  <c r="V55" i="3"/>
  <c r="U55" i="3"/>
  <c r="S55" i="3"/>
  <c r="R55" i="3"/>
  <c r="V54" i="3"/>
  <c r="U54" i="3"/>
  <c r="S54" i="3"/>
  <c r="R54" i="3"/>
  <c r="V53" i="3"/>
  <c r="U53" i="3"/>
  <c r="S53" i="3"/>
  <c r="R53" i="3"/>
  <c r="V52" i="3"/>
  <c r="U52" i="3"/>
  <c r="S52" i="3"/>
  <c r="R52" i="3"/>
  <c r="V51" i="3"/>
  <c r="U51" i="3"/>
  <c r="S51" i="3"/>
  <c r="R51" i="3"/>
  <c r="V50" i="3"/>
  <c r="U50" i="3"/>
  <c r="S50" i="3"/>
  <c r="R50" i="3"/>
  <c r="V49" i="3"/>
  <c r="U49" i="3"/>
  <c r="S49" i="3"/>
  <c r="R49" i="3"/>
  <c r="V48" i="3"/>
  <c r="U48" i="3"/>
  <c r="S48" i="3"/>
  <c r="R48" i="3"/>
  <c r="V47" i="3"/>
  <c r="U47" i="3"/>
  <c r="S47" i="3"/>
  <c r="R47" i="3"/>
  <c r="V46" i="3"/>
  <c r="U46" i="3"/>
  <c r="S46" i="3"/>
  <c r="R46" i="3"/>
  <c r="V45" i="3"/>
  <c r="U45" i="3"/>
  <c r="S45" i="3"/>
  <c r="R45" i="3"/>
  <c r="V44" i="3"/>
  <c r="U44" i="3"/>
  <c r="S44" i="3"/>
  <c r="R44" i="3"/>
  <c r="V43" i="3"/>
  <c r="U43" i="3"/>
  <c r="S43" i="3"/>
  <c r="R43" i="3"/>
  <c r="V42" i="3"/>
  <c r="U42" i="3"/>
  <c r="S42" i="3"/>
  <c r="R42" i="3"/>
  <c r="V41" i="3"/>
  <c r="U41" i="3"/>
  <c r="S41" i="3"/>
  <c r="R41" i="3"/>
  <c r="V40" i="3"/>
  <c r="U40" i="3"/>
  <c r="S40" i="3"/>
  <c r="R40" i="3"/>
  <c r="V39" i="3"/>
  <c r="U39" i="3"/>
  <c r="S39" i="3"/>
  <c r="R39" i="3"/>
  <c r="V38" i="3"/>
  <c r="U38" i="3"/>
  <c r="S38" i="3"/>
  <c r="R38" i="3"/>
  <c r="V37" i="3"/>
  <c r="U37" i="3"/>
  <c r="S37" i="3"/>
  <c r="R37" i="3"/>
  <c r="V36" i="3"/>
  <c r="U36" i="3"/>
  <c r="S36" i="3"/>
  <c r="R36" i="3"/>
  <c r="V35" i="3"/>
  <c r="U35" i="3"/>
  <c r="S35" i="3"/>
  <c r="R35" i="3"/>
  <c r="V34" i="3"/>
  <c r="U34" i="3"/>
  <c r="S34" i="3"/>
  <c r="R34" i="3"/>
  <c r="V33" i="3"/>
  <c r="U33" i="3"/>
  <c r="S33" i="3"/>
  <c r="R33" i="3"/>
  <c r="V32" i="3"/>
  <c r="U32" i="3"/>
  <c r="S32" i="3"/>
  <c r="R32" i="3"/>
  <c r="V31" i="3"/>
  <c r="U31" i="3"/>
  <c r="S31" i="3"/>
  <c r="R31" i="3"/>
  <c r="V30" i="3"/>
  <c r="U30" i="3"/>
  <c r="S30" i="3"/>
  <c r="R30" i="3"/>
  <c r="V29" i="3"/>
  <c r="U29" i="3"/>
  <c r="S29" i="3"/>
  <c r="R29" i="3"/>
  <c r="V28" i="3"/>
  <c r="U28" i="3"/>
  <c r="S28" i="3"/>
  <c r="R28" i="3"/>
  <c r="V27" i="3"/>
  <c r="U27" i="3"/>
  <c r="S27" i="3"/>
  <c r="R27" i="3"/>
  <c r="V26" i="3"/>
  <c r="U26" i="3"/>
  <c r="S26" i="3"/>
  <c r="R26" i="3"/>
  <c r="V25" i="3"/>
  <c r="U25" i="3"/>
  <c r="S25" i="3"/>
  <c r="R25" i="3"/>
  <c r="V24" i="3"/>
  <c r="U24" i="3"/>
  <c r="S24" i="3"/>
  <c r="R24" i="3"/>
  <c r="V23" i="3"/>
  <c r="U23" i="3"/>
  <c r="S23" i="3"/>
  <c r="R23" i="3"/>
  <c r="V22" i="3"/>
  <c r="U22" i="3"/>
  <c r="S22" i="3"/>
  <c r="R22" i="3"/>
  <c r="V21" i="3"/>
  <c r="U21" i="3"/>
  <c r="S21" i="3"/>
  <c r="R21" i="3"/>
  <c r="V20" i="3"/>
  <c r="U20" i="3"/>
  <c r="S20" i="3"/>
  <c r="R20" i="3"/>
  <c r="V19" i="3"/>
  <c r="U19" i="3"/>
  <c r="S19" i="3"/>
  <c r="R19" i="3"/>
  <c r="V18" i="3"/>
  <c r="U18" i="3"/>
  <c r="S18" i="3"/>
  <c r="R18" i="3"/>
  <c r="V17" i="3"/>
  <c r="U17" i="3"/>
  <c r="S17" i="3"/>
  <c r="R17" i="3"/>
  <c r="V16" i="3"/>
  <c r="U16" i="3"/>
  <c r="S16" i="3"/>
  <c r="R16" i="3"/>
  <c r="V15" i="3"/>
  <c r="U15" i="3"/>
  <c r="S15" i="3"/>
  <c r="R15" i="3"/>
  <c r="V14" i="3"/>
  <c r="U14" i="3"/>
  <c r="S14" i="3"/>
  <c r="R14" i="3"/>
  <c r="V13" i="3"/>
  <c r="U13" i="3"/>
  <c r="S13" i="3"/>
  <c r="R13" i="3"/>
  <c r="V12" i="3"/>
  <c r="U12" i="3"/>
  <c r="S12" i="3"/>
  <c r="R12" i="3"/>
  <c r="V11" i="3"/>
  <c r="U11" i="3"/>
  <c r="S11" i="3"/>
  <c r="R11" i="3"/>
  <c r="V10" i="3"/>
  <c r="U10" i="3"/>
  <c r="S10" i="3"/>
  <c r="R10" i="3"/>
  <c r="V9" i="3"/>
  <c r="U9" i="3"/>
  <c r="S9" i="3"/>
  <c r="R9" i="3"/>
  <c r="V8" i="3"/>
  <c r="U8" i="3"/>
  <c r="S8" i="3"/>
  <c r="R8" i="3"/>
  <c r="V7" i="3"/>
  <c r="U7" i="3"/>
  <c r="S7" i="3"/>
  <c r="R7" i="3"/>
  <c r="V6" i="3"/>
  <c r="U6" i="3"/>
  <c r="S6" i="3"/>
  <c r="R6" i="3"/>
  <c r="V5" i="3"/>
  <c r="U5" i="3"/>
  <c r="S5" i="3"/>
  <c r="R5" i="3"/>
  <c r="V4" i="3"/>
  <c r="U4" i="3"/>
  <c r="S4" i="3"/>
  <c r="R4" i="3"/>
  <c r="V3" i="3"/>
  <c r="U3" i="3"/>
  <c r="S3" i="3"/>
  <c r="R3" i="3"/>
  <c r="V2" i="3"/>
  <c r="U2" i="3"/>
  <c r="S2" i="3"/>
  <c r="R2" i="3"/>
  <c r="I106" i="2"/>
  <c r="H106" i="2"/>
  <c r="G106" i="2"/>
  <c r="A106" i="2"/>
  <c r="I105" i="2"/>
  <c r="H105" i="2"/>
  <c r="G105" i="2"/>
  <c r="A105" i="2"/>
  <c r="I104" i="2"/>
  <c r="H104" i="2"/>
  <c r="G104" i="2"/>
  <c r="A104" i="2"/>
  <c r="I103" i="2"/>
  <c r="H103" i="2"/>
  <c r="G103" i="2"/>
  <c r="A103" i="2"/>
  <c r="I102" i="2"/>
  <c r="H102" i="2"/>
  <c r="G102" i="2"/>
  <c r="A102" i="2"/>
  <c r="I101" i="2"/>
  <c r="H101" i="2"/>
  <c r="G101" i="2"/>
  <c r="A101" i="2"/>
  <c r="I100" i="2"/>
  <c r="H100" i="2"/>
  <c r="G100" i="2"/>
  <c r="A100" i="2"/>
  <c r="I99" i="2"/>
  <c r="H99" i="2"/>
  <c r="K99" i="2" s="1"/>
  <c r="L99" i="2" s="1"/>
  <c r="G99" i="2"/>
  <c r="A99" i="2"/>
  <c r="I98" i="2"/>
  <c r="H98" i="2"/>
  <c r="G98" i="2"/>
  <c r="A98" i="2"/>
  <c r="I97" i="2"/>
  <c r="H97" i="2"/>
  <c r="G97" i="2"/>
  <c r="A97" i="2"/>
  <c r="I96" i="2"/>
  <c r="H96" i="2"/>
  <c r="G96" i="2"/>
  <c r="A96" i="2"/>
  <c r="I95" i="2"/>
  <c r="H95" i="2"/>
  <c r="G95" i="2"/>
  <c r="A95" i="2"/>
  <c r="I94" i="2"/>
  <c r="H94" i="2"/>
  <c r="G94" i="2"/>
  <c r="A94" i="2"/>
  <c r="I93" i="2"/>
  <c r="H93" i="2"/>
  <c r="G93" i="2"/>
  <c r="A93" i="2"/>
  <c r="I92" i="2"/>
  <c r="H92" i="2"/>
  <c r="G92" i="2"/>
  <c r="A92" i="2"/>
  <c r="I91" i="2"/>
  <c r="H91" i="2"/>
  <c r="G91" i="2"/>
  <c r="A91" i="2"/>
  <c r="I90" i="2"/>
  <c r="H90" i="2"/>
  <c r="G90" i="2"/>
  <c r="A90" i="2"/>
  <c r="I89" i="2"/>
  <c r="H89" i="2"/>
  <c r="G89" i="2"/>
  <c r="A89" i="2"/>
  <c r="I88" i="2"/>
  <c r="H88" i="2"/>
  <c r="G88" i="2"/>
  <c r="A88" i="2"/>
  <c r="I87" i="2"/>
  <c r="H87" i="2"/>
  <c r="G87" i="2"/>
  <c r="A87" i="2"/>
  <c r="I86" i="2"/>
  <c r="H86" i="2"/>
  <c r="G86" i="2"/>
  <c r="A86" i="2"/>
  <c r="I85" i="2"/>
  <c r="H85" i="2"/>
  <c r="G85" i="2"/>
  <c r="A85" i="2"/>
  <c r="I84" i="2"/>
  <c r="H84" i="2"/>
  <c r="G84" i="2"/>
  <c r="A84" i="2"/>
  <c r="I83" i="2"/>
  <c r="H83" i="2"/>
  <c r="G83" i="2"/>
  <c r="A83" i="2"/>
  <c r="I82" i="2"/>
  <c r="H82" i="2"/>
  <c r="G82" i="2"/>
  <c r="A82" i="2"/>
  <c r="I81" i="2"/>
  <c r="H81" i="2"/>
  <c r="G81" i="2"/>
  <c r="A81" i="2"/>
  <c r="I80" i="2"/>
  <c r="H80" i="2"/>
  <c r="G80" i="2"/>
  <c r="A80" i="2"/>
  <c r="I79" i="2"/>
  <c r="H79" i="2"/>
  <c r="G79" i="2"/>
  <c r="A79" i="2"/>
  <c r="I78" i="2"/>
  <c r="H78" i="2"/>
  <c r="G78" i="2"/>
  <c r="A78" i="2"/>
  <c r="I77" i="2"/>
  <c r="H77" i="2"/>
  <c r="G77" i="2"/>
  <c r="A77" i="2"/>
  <c r="I76" i="2"/>
  <c r="H76" i="2"/>
  <c r="K76" i="2" s="1"/>
  <c r="L76" i="2" s="1"/>
  <c r="G76" i="2"/>
  <c r="A76" i="2"/>
  <c r="I75" i="2"/>
  <c r="H75" i="2"/>
  <c r="G75" i="2"/>
  <c r="A75" i="2"/>
  <c r="I74" i="2"/>
  <c r="H74" i="2"/>
  <c r="K74" i="2" s="1"/>
  <c r="L74" i="2" s="1"/>
  <c r="G74" i="2"/>
  <c r="A74" i="2"/>
  <c r="I73" i="2"/>
  <c r="H73" i="2"/>
  <c r="G73" i="2"/>
  <c r="A73" i="2"/>
  <c r="I72" i="2"/>
  <c r="H72" i="2"/>
  <c r="G72" i="2"/>
  <c r="A72" i="2"/>
  <c r="I71" i="2"/>
  <c r="H71" i="2"/>
  <c r="G71" i="2"/>
  <c r="A71" i="2"/>
  <c r="I70" i="2"/>
  <c r="H70" i="2"/>
  <c r="G70" i="2"/>
  <c r="A70" i="2"/>
  <c r="I69" i="2"/>
  <c r="H69" i="2"/>
  <c r="K69" i="2" s="1"/>
  <c r="L69" i="2" s="1"/>
  <c r="G69" i="2"/>
  <c r="A69" i="2"/>
  <c r="I68" i="2"/>
  <c r="H68" i="2"/>
  <c r="G68" i="2"/>
  <c r="A68" i="2"/>
  <c r="I67" i="2"/>
  <c r="H67" i="2"/>
  <c r="G67" i="2"/>
  <c r="A67" i="2"/>
  <c r="I66" i="2"/>
  <c r="H66" i="2"/>
  <c r="G66" i="2"/>
  <c r="A66" i="2"/>
  <c r="I65" i="2"/>
  <c r="H65" i="2"/>
  <c r="K65" i="2" s="1"/>
  <c r="L65" i="2" s="1"/>
  <c r="G65" i="2"/>
  <c r="A65" i="2"/>
  <c r="I64" i="2"/>
  <c r="H64" i="2"/>
  <c r="G64" i="2"/>
  <c r="A64" i="2"/>
  <c r="I63" i="2"/>
  <c r="H63" i="2"/>
  <c r="G63" i="2"/>
  <c r="A63" i="2"/>
  <c r="I62" i="2"/>
  <c r="H62" i="2"/>
  <c r="G62" i="2"/>
  <c r="A62" i="2"/>
  <c r="I61" i="2"/>
  <c r="H61" i="2"/>
  <c r="G61" i="2"/>
  <c r="A61" i="2"/>
  <c r="I60" i="2"/>
  <c r="H60" i="2"/>
  <c r="G60" i="2"/>
  <c r="A60" i="2"/>
  <c r="I59" i="2"/>
  <c r="H59" i="2"/>
  <c r="K59" i="2" s="1"/>
  <c r="L59" i="2" s="1"/>
  <c r="G59" i="2"/>
  <c r="A59" i="2"/>
  <c r="I58" i="2"/>
  <c r="H58" i="2"/>
  <c r="G58" i="2"/>
  <c r="A58" i="2"/>
  <c r="I57" i="2"/>
  <c r="H57" i="2"/>
  <c r="G57" i="2"/>
  <c r="A57" i="2"/>
  <c r="I52" i="2"/>
  <c r="H52" i="2"/>
  <c r="G52" i="2"/>
  <c r="A52" i="2"/>
  <c r="I51" i="2"/>
  <c r="H51" i="2"/>
  <c r="G51" i="2"/>
  <c r="A51" i="2"/>
  <c r="I50" i="2"/>
  <c r="K50" i="2" s="1"/>
  <c r="H50" i="2"/>
  <c r="G50" i="2"/>
  <c r="A50" i="2"/>
  <c r="I49" i="2"/>
  <c r="H49" i="2"/>
  <c r="G49" i="2"/>
  <c r="A49" i="2"/>
  <c r="I48" i="2"/>
  <c r="H48" i="2"/>
  <c r="G48" i="2"/>
  <c r="A48" i="2"/>
  <c r="I47" i="2"/>
  <c r="H47" i="2"/>
  <c r="G47" i="2"/>
  <c r="A47" i="2"/>
  <c r="I46" i="2"/>
  <c r="H46" i="2"/>
  <c r="G46" i="2"/>
  <c r="A46" i="2"/>
  <c r="I45" i="2"/>
  <c r="H45" i="2"/>
  <c r="G45" i="2"/>
  <c r="A45" i="2"/>
  <c r="I44" i="2"/>
  <c r="H44" i="2"/>
  <c r="G44" i="2"/>
  <c r="A44" i="2"/>
  <c r="I43" i="2"/>
  <c r="H43" i="2"/>
  <c r="G43" i="2"/>
  <c r="A43" i="2"/>
  <c r="I42" i="2"/>
  <c r="H42" i="2"/>
  <c r="G42" i="2"/>
  <c r="A42" i="2"/>
  <c r="I41" i="2"/>
  <c r="H41" i="2"/>
  <c r="G41" i="2"/>
  <c r="A41" i="2"/>
  <c r="I40" i="2"/>
  <c r="H40" i="2"/>
  <c r="G40" i="2"/>
  <c r="A40" i="2"/>
  <c r="I39" i="2"/>
  <c r="H39" i="2"/>
  <c r="G39" i="2"/>
  <c r="A39" i="2"/>
  <c r="I38" i="2"/>
  <c r="H38" i="2"/>
  <c r="G38" i="2"/>
  <c r="A38" i="2"/>
  <c r="I37" i="2"/>
  <c r="H37" i="2"/>
  <c r="G37" i="2"/>
  <c r="A37" i="2"/>
  <c r="I36" i="2"/>
  <c r="H36" i="2"/>
  <c r="G36" i="2"/>
  <c r="A36" i="2"/>
  <c r="I35" i="2"/>
  <c r="H35" i="2"/>
  <c r="G35" i="2"/>
  <c r="A35" i="2"/>
  <c r="I34" i="2"/>
  <c r="H34" i="2"/>
  <c r="G34" i="2"/>
  <c r="A34" i="2"/>
  <c r="I33" i="2"/>
  <c r="H33" i="2"/>
  <c r="G33" i="2"/>
  <c r="A33" i="2"/>
  <c r="I32" i="2"/>
  <c r="K32" i="2" s="1"/>
  <c r="H32" i="2"/>
  <c r="G32" i="2"/>
  <c r="A32" i="2"/>
  <c r="I31" i="2"/>
  <c r="H31" i="2"/>
  <c r="G31" i="2"/>
  <c r="A31" i="2"/>
  <c r="I30" i="2"/>
  <c r="H30" i="2"/>
  <c r="G30" i="2"/>
  <c r="A30" i="2"/>
  <c r="I29" i="2"/>
  <c r="H29" i="2"/>
  <c r="G29" i="2"/>
  <c r="A29" i="2"/>
  <c r="I28" i="2"/>
  <c r="H28" i="2"/>
  <c r="G28" i="2"/>
  <c r="A28" i="2"/>
  <c r="I27" i="2"/>
  <c r="H27" i="2"/>
  <c r="G27" i="2"/>
  <c r="A27" i="2"/>
  <c r="I26" i="2"/>
  <c r="H26" i="2"/>
  <c r="G26" i="2"/>
  <c r="A26" i="2"/>
  <c r="I25" i="2"/>
  <c r="H25" i="2"/>
  <c r="G25" i="2"/>
  <c r="A25" i="2"/>
  <c r="I24" i="2"/>
  <c r="H24" i="2"/>
  <c r="G24" i="2"/>
  <c r="A24" i="2"/>
  <c r="I23" i="2"/>
  <c r="H23" i="2"/>
  <c r="G23" i="2"/>
  <c r="A23" i="2"/>
  <c r="I22" i="2"/>
  <c r="H22" i="2"/>
  <c r="G22" i="2"/>
  <c r="A22" i="2"/>
  <c r="I21" i="2"/>
  <c r="H21" i="2"/>
  <c r="G21" i="2"/>
  <c r="A21" i="2"/>
  <c r="I20" i="2"/>
  <c r="H20" i="2"/>
  <c r="G20" i="2"/>
  <c r="A20" i="2"/>
  <c r="I19" i="2"/>
  <c r="H19" i="2"/>
  <c r="G19" i="2"/>
  <c r="A19" i="2"/>
  <c r="I18" i="2"/>
  <c r="H18" i="2"/>
  <c r="G18" i="2"/>
  <c r="A18" i="2"/>
  <c r="I17" i="2"/>
  <c r="H17" i="2"/>
  <c r="G17" i="2"/>
  <c r="A17" i="2"/>
  <c r="I16" i="2"/>
  <c r="H16" i="2"/>
  <c r="G16" i="2"/>
  <c r="A16" i="2"/>
  <c r="I15" i="2"/>
  <c r="H15" i="2"/>
  <c r="G15" i="2"/>
  <c r="A15" i="2"/>
  <c r="I14" i="2"/>
  <c r="H14" i="2"/>
  <c r="G14" i="2"/>
  <c r="A14" i="2"/>
  <c r="I13" i="2"/>
  <c r="H13" i="2"/>
  <c r="G13" i="2"/>
  <c r="A13" i="2"/>
  <c r="I12" i="2"/>
  <c r="H12" i="2"/>
  <c r="G12" i="2"/>
  <c r="A12" i="2"/>
  <c r="I11" i="2"/>
  <c r="H11" i="2"/>
  <c r="G11" i="2"/>
  <c r="A11" i="2"/>
  <c r="I10" i="2"/>
  <c r="H10" i="2"/>
  <c r="G10" i="2"/>
  <c r="A10" i="2"/>
  <c r="I9" i="2"/>
  <c r="H9" i="2"/>
  <c r="G9" i="2"/>
  <c r="A9" i="2"/>
  <c r="I8" i="2"/>
  <c r="H8" i="2"/>
  <c r="G8" i="2"/>
  <c r="A8" i="2"/>
  <c r="I7" i="2"/>
  <c r="H7" i="2"/>
  <c r="G7" i="2"/>
  <c r="A7" i="2"/>
  <c r="I6" i="2"/>
  <c r="H6" i="2"/>
  <c r="G6" i="2"/>
  <c r="A6" i="2"/>
  <c r="I5" i="2"/>
  <c r="H5" i="2"/>
  <c r="G5" i="2"/>
  <c r="A5" i="2"/>
  <c r="I4" i="2"/>
  <c r="H4" i="2"/>
  <c r="G4" i="2"/>
  <c r="A4" i="2"/>
  <c r="I3" i="2"/>
  <c r="H3" i="2"/>
  <c r="G3" i="2"/>
  <c r="A3" i="2"/>
  <c r="X500" i="1"/>
  <c r="W500" i="1"/>
  <c r="U500" i="1"/>
  <c r="T500" i="1"/>
  <c r="S500" i="1"/>
  <c r="X499" i="1"/>
  <c r="W499" i="1"/>
  <c r="U499" i="1"/>
  <c r="T499" i="1"/>
  <c r="S499" i="1"/>
  <c r="X498" i="1"/>
  <c r="W498" i="1"/>
  <c r="T498" i="1"/>
  <c r="U498" i="1" s="1"/>
  <c r="S498" i="1"/>
  <c r="X497" i="1"/>
  <c r="W497" i="1"/>
  <c r="U497" i="1"/>
  <c r="T497" i="1"/>
  <c r="S497" i="1"/>
  <c r="X496" i="1"/>
  <c r="W496" i="1"/>
  <c r="U496" i="1"/>
  <c r="T496" i="1"/>
  <c r="S496" i="1"/>
  <c r="X495" i="1"/>
  <c r="W495" i="1"/>
  <c r="U495" i="1"/>
  <c r="T495" i="1"/>
  <c r="S495" i="1"/>
  <c r="X494" i="1"/>
  <c r="W494" i="1"/>
  <c r="T494" i="1"/>
  <c r="U494" i="1" s="1"/>
  <c r="S494" i="1"/>
  <c r="X493" i="1"/>
  <c r="W493" i="1"/>
  <c r="U493" i="1"/>
  <c r="T493" i="1"/>
  <c r="S493" i="1"/>
  <c r="X492" i="1"/>
  <c r="W492" i="1"/>
  <c r="U492" i="1"/>
  <c r="T492" i="1"/>
  <c r="S492" i="1"/>
  <c r="X491" i="1"/>
  <c r="W491" i="1"/>
  <c r="U491" i="1"/>
  <c r="T491" i="1"/>
  <c r="S491" i="1"/>
  <c r="X490" i="1"/>
  <c r="W490" i="1"/>
  <c r="T490" i="1"/>
  <c r="U490" i="1" s="1"/>
  <c r="S490" i="1"/>
  <c r="X489" i="1"/>
  <c r="W489" i="1"/>
  <c r="U489" i="1"/>
  <c r="T489" i="1"/>
  <c r="S489" i="1"/>
  <c r="X488" i="1"/>
  <c r="W488" i="1"/>
  <c r="U488" i="1"/>
  <c r="T488" i="1"/>
  <c r="S488" i="1"/>
  <c r="X487" i="1"/>
  <c r="W487" i="1"/>
  <c r="U487" i="1"/>
  <c r="T487" i="1"/>
  <c r="S487" i="1"/>
  <c r="X486" i="1"/>
  <c r="W486" i="1"/>
  <c r="T486" i="1"/>
  <c r="U486" i="1" s="1"/>
  <c r="S486" i="1"/>
  <c r="X485" i="1"/>
  <c r="W485" i="1"/>
  <c r="U485" i="1"/>
  <c r="T485" i="1"/>
  <c r="S485" i="1"/>
  <c r="X484" i="1"/>
  <c r="W484" i="1"/>
  <c r="U484" i="1"/>
  <c r="T484" i="1"/>
  <c r="S484" i="1"/>
  <c r="X483" i="1"/>
  <c r="W483" i="1"/>
  <c r="U483" i="1"/>
  <c r="T483" i="1"/>
  <c r="S483" i="1"/>
  <c r="X482" i="1"/>
  <c r="W482" i="1"/>
  <c r="T482" i="1"/>
  <c r="U482" i="1" s="1"/>
  <c r="S482" i="1"/>
  <c r="X481" i="1"/>
  <c r="W481" i="1"/>
  <c r="U481" i="1"/>
  <c r="T481" i="1"/>
  <c r="S481" i="1"/>
  <c r="X480" i="1"/>
  <c r="W480" i="1"/>
  <c r="U480" i="1"/>
  <c r="T480" i="1"/>
  <c r="S480" i="1"/>
  <c r="X479" i="1"/>
  <c r="W479" i="1"/>
  <c r="U479" i="1"/>
  <c r="T479" i="1"/>
  <c r="S479" i="1"/>
  <c r="X478" i="1"/>
  <c r="W478" i="1"/>
  <c r="T478" i="1"/>
  <c r="U478" i="1" s="1"/>
  <c r="S478" i="1"/>
  <c r="X477" i="1"/>
  <c r="W477" i="1"/>
  <c r="U477" i="1"/>
  <c r="T477" i="1"/>
  <c r="S477" i="1"/>
  <c r="X476" i="1"/>
  <c r="W476" i="1"/>
  <c r="U476" i="1"/>
  <c r="T476" i="1"/>
  <c r="S476" i="1"/>
  <c r="X475" i="1"/>
  <c r="W475" i="1"/>
  <c r="U475" i="1"/>
  <c r="T475" i="1"/>
  <c r="S475" i="1"/>
  <c r="X474" i="1"/>
  <c r="W474" i="1"/>
  <c r="T474" i="1"/>
  <c r="U474" i="1" s="1"/>
  <c r="S474" i="1"/>
  <c r="X473" i="1"/>
  <c r="W473" i="1"/>
  <c r="U473" i="1"/>
  <c r="T473" i="1"/>
  <c r="S473" i="1"/>
  <c r="X472" i="1"/>
  <c r="W472" i="1"/>
  <c r="U472" i="1"/>
  <c r="T472" i="1"/>
  <c r="S472" i="1"/>
  <c r="X471" i="1"/>
  <c r="W471" i="1"/>
  <c r="U471" i="1"/>
  <c r="T471" i="1"/>
  <c r="S471" i="1"/>
  <c r="X470" i="1"/>
  <c r="W470" i="1"/>
  <c r="T470" i="1"/>
  <c r="U470" i="1" s="1"/>
  <c r="S470" i="1"/>
  <c r="X469" i="1"/>
  <c r="W469" i="1"/>
  <c r="U469" i="1"/>
  <c r="T469" i="1"/>
  <c r="S469" i="1"/>
  <c r="X468" i="1"/>
  <c r="W468" i="1"/>
  <c r="U468" i="1"/>
  <c r="T468" i="1"/>
  <c r="S468" i="1"/>
  <c r="X467" i="1"/>
  <c r="W467" i="1"/>
  <c r="U467" i="1"/>
  <c r="T467" i="1"/>
  <c r="S467" i="1"/>
  <c r="X466" i="1"/>
  <c r="W466" i="1"/>
  <c r="T466" i="1"/>
  <c r="U466" i="1" s="1"/>
  <c r="S466" i="1"/>
  <c r="X465" i="1"/>
  <c r="W465" i="1"/>
  <c r="U465" i="1"/>
  <c r="T465" i="1"/>
  <c r="S465" i="1"/>
  <c r="X464" i="1"/>
  <c r="W464" i="1"/>
  <c r="U464" i="1"/>
  <c r="T464" i="1"/>
  <c r="S464" i="1"/>
  <c r="X463" i="1"/>
  <c r="W463" i="1"/>
  <c r="U463" i="1"/>
  <c r="T463" i="1"/>
  <c r="S463" i="1"/>
  <c r="X462" i="1"/>
  <c r="W462" i="1"/>
  <c r="T462" i="1"/>
  <c r="U462" i="1" s="1"/>
  <c r="S462" i="1"/>
  <c r="X461" i="1"/>
  <c r="W461" i="1"/>
  <c r="U461" i="1"/>
  <c r="T461" i="1"/>
  <c r="S461" i="1"/>
  <c r="X460" i="1"/>
  <c r="W460" i="1"/>
  <c r="U460" i="1"/>
  <c r="T460" i="1"/>
  <c r="S460" i="1"/>
  <c r="X459" i="1"/>
  <c r="W459" i="1"/>
  <c r="U459" i="1"/>
  <c r="T459" i="1"/>
  <c r="S459" i="1"/>
  <c r="X458" i="1"/>
  <c r="W458" i="1"/>
  <c r="T458" i="1"/>
  <c r="U458" i="1" s="1"/>
  <c r="S458" i="1"/>
  <c r="X457" i="1"/>
  <c r="W457" i="1"/>
  <c r="U457" i="1"/>
  <c r="T457" i="1"/>
  <c r="S457" i="1"/>
  <c r="X456" i="1"/>
  <c r="W456" i="1"/>
  <c r="U456" i="1"/>
  <c r="T456" i="1"/>
  <c r="S456" i="1"/>
  <c r="X455" i="1"/>
  <c r="W455" i="1"/>
  <c r="U455" i="1"/>
  <c r="T455" i="1"/>
  <c r="S455" i="1"/>
  <c r="X454" i="1"/>
  <c r="W454" i="1"/>
  <c r="T454" i="1"/>
  <c r="U454" i="1" s="1"/>
  <c r="S454" i="1"/>
  <c r="X453" i="1"/>
  <c r="W453" i="1"/>
  <c r="U453" i="1"/>
  <c r="T453" i="1"/>
  <c r="S453" i="1"/>
  <c r="X452" i="1"/>
  <c r="W452" i="1"/>
  <c r="U452" i="1"/>
  <c r="T452" i="1"/>
  <c r="S452" i="1"/>
  <c r="X451" i="1"/>
  <c r="W451" i="1"/>
  <c r="U451" i="1"/>
  <c r="T451" i="1"/>
  <c r="S451" i="1"/>
  <c r="X450" i="1"/>
  <c r="W450" i="1"/>
  <c r="T450" i="1"/>
  <c r="U450" i="1" s="1"/>
  <c r="S450" i="1"/>
  <c r="X449" i="1"/>
  <c r="W449" i="1"/>
  <c r="U449" i="1"/>
  <c r="T449" i="1"/>
  <c r="S449" i="1"/>
  <c r="X448" i="1"/>
  <c r="W448" i="1"/>
  <c r="U448" i="1"/>
  <c r="T448" i="1"/>
  <c r="S448" i="1"/>
  <c r="X447" i="1"/>
  <c r="W447" i="1"/>
  <c r="U447" i="1"/>
  <c r="T447" i="1"/>
  <c r="S447" i="1"/>
  <c r="X446" i="1"/>
  <c r="W446" i="1"/>
  <c r="T446" i="1"/>
  <c r="U446" i="1" s="1"/>
  <c r="S446" i="1"/>
  <c r="X445" i="1"/>
  <c r="W445" i="1"/>
  <c r="U445" i="1"/>
  <c r="T445" i="1"/>
  <c r="S445" i="1"/>
  <c r="X444" i="1"/>
  <c r="W444" i="1"/>
  <c r="T444" i="1"/>
  <c r="U444" i="1" s="1"/>
  <c r="S444" i="1"/>
  <c r="X443" i="1"/>
  <c r="W443" i="1"/>
  <c r="U443" i="1"/>
  <c r="T443" i="1"/>
  <c r="S443" i="1"/>
  <c r="X442" i="1"/>
  <c r="W442" i="1"/>
  <c r="T442" i="1"/>
  <c r="U442" i="1" s="1"/>
  <c r="S442" i="1"/>
  <c r="X441" i="1"/>
  <c r="W441" i="1"/>
  <c r="U441" i="1"/>
  <c r="T441" i="1"/>
  <c r="S441" i="1"/>
  <c r="X440" i="1"/>
  <c r="W440" i="1"/>
  <c r="T440" i="1"/>
  <c r="U440" i="1" s="1"/>
  <c r="S440" i="1"/>
  <c r="X439" i="1"/>
  <c r="W439" i="1"/>
  <c r="U439" i="1"/>
  <c r="T439" i="1"/>
  <c r="S439" i="1"/>
  <c r="X438" i="1"/>
  <c r="W438" i="1"/>
  <c r="T438" i="1"/>
  <c r="U438" i="1" s="1"/>
  <c r="S438" i="1"/>
  <c r="X437" i="1"/>
  <c r="W437" i="1"/>
  <c r="T437" i="1"/>
  <c r="U437" i="1" s="1"/>
  <c r="S437" i="1"/>
  <c r="X436" i="1"/>
  <c r="W436" i="1"/>
  <c r="T436" i="1"/>
  <c r="U436" i="1" s="1"/>
  <c r="S436" i="1"/>
  <c r="X435" i="1"/>
  <c r="W435" i="1"/>
  <c r="T435" i="1"/>
  <c r="U435" i="1" s="1"/>
  <c r="S435" i="1"/>
  <c r="X434" i="1"/>
  <c r="W434" i="1"/>
  <c r="T434" i="1"/>
  <c r="U434" i="1" s="1"/>
  <c r="S434" i="1"/>
  <c r="X433" i="1"/>
  <c r="W433" i="1"/>
  <c r="T433" i="1"/>
  <c r="U433" i="1" s="1"/>
  <c r="S433" i="1"/>
  <c r="X432" i="1"/>
  <c r="W432" i="1"/>
  <c r="T432" i="1"/>
  <c r="U432" i="1" s="1"/>
  <c r="S432" i="1"/>
  <c r="X431" i="1"/>
  <c r="W431" i="1"/>
  <c r="T431" i="1"/>
  <c r="U431" i="1" s="1"/>
  <c r="S431" i="1"/>
  <c r="X430" i="1"/>
  <c r="W430" i="1"/>
  <c r="U430" i="1"/>
  <c r="T430" i="1"/>
  <c r="S430" i="1"/>
  <c r="X429" i="1"/>
  <c r="W429" i="1"/>
  <c r="T429" i="1"/>
  <c r="U429" i="1" s="1"/>
  <c r="S429" i="1"/>
  <c r="X428" i="1"/>
  <c r="W428" i="1"/>
  <c r="T428" i="1"/>
  <c r="U428" i="1" s="1"/>
  <c r="S428" i="1"/>
  <c r="X427" i="1"/>
  <c r="W427" i="1"/>
  <c r="U427" i="1"/>
  <c r="T427" i="1"/>
  <c r="S427" i="1"/>
  <c r="X426" i="1"/>
  <c r="W426" i="1"/>
  <c r="T426" i="1"/>
  <c r="U426" i="1" s="1"/>
  <c r="S426" i="1"/>
  <c r="X425" i="1"/>
  <c r="W425" i="1"/>
  <c r="T425" i="1"/>
  <c r="U425" i="1" s="1"/>
  <c r="S425" i="1"/>
  <c r="X424" i="1"/>
  <c r="W424" i="1"/>
  <c r="T424" i="1"/>
  <c r="U424" i="1" s="1"/>
  <c r="S424" i="1"/>
  <c r="X423" i="1"/>
  <c r="W423" i="1"/>
  <c r="U423" i="1"/>
  <c r="T423" i="1"/>
  <c r="S423" i="1"/>
  <c r="X422" i="1"/>
  <c r="W422" i="1"/>
  <c r="T422" i="1"/>
  <c r="U422" i="1" s="1"/>
  <c r="S422" i="1"/>
  <c r="X421" i="1"/>
  <c r="W421" i="1"/>
  <c r="T421" i="1"/>
  <c r="U421" i="1" s="1"/>
  <c r="S421" i="1"/>
  <c r="X420" i="1"/>
  <c r="W420" i="1"/>
  <c r="T420" i="1"/>
  <c r="U420" i="1" s="1"/>
  <c r="S420" i="1"/>
  <c r="X419" i="1"/>
  <c r="W419" i="1"/>
  <c r="T419" i="1"/>
  <c r="U419" i="1" s="1"/>
  <c r="S419" i="1"/>
  <c r="X418" i="1"/>
  <c r="W418" i="1"/>
  <c r="T418" i="1"/>
  <c r="U418" i="1" s="1"/>
  <c r="S418" i="1"/>
  <c r="X417" i="1"/>
  <c r="W417" i="1"/>
  <c r="U417" i="1"/>
  <c r="T417" i="1"/>
  <c r="S417" i="1"/>
  <c r="X416" i="1"/>
  <c r="W416" i="1"/>
  <c r="T416" i="1"/>
  <c r="U416" i="1" s="1"/>
  <c r="S416" i="1"/>
  <c r="X415" i="1"/>
  <c r="W415" i="1"/>
  <c r="U415" i="1"/>
  <c r="T415" i="1"/>
  <c r="S415" i="1"/>
  <c r="X414" i="1"/>
  <c r="W414" i="1"/>
  <c r="T414" i="1"/>
  <c r="U414" i="1" s="1"/>
  <c r="S414" i="1"/>
  <c r="X413" i="1"/>
  <c r="W413" i="1"/>
  <c r="T413" i="1"/>
  <c r="U413" i="1" s="1"/>
  <c r="S413" i="1"/>
  <c r="X412" i="1"/>
  <c r="W412" i="1"/>
  <c r="T412" i="1"/>
  <c r="U412" i="1" s="1"/>
  <c r="S412" i="1"/>
  <c r="X411" i="1"/>
  <c r="W411" i="1"/>
  <c r="U411" i="1"/>
  <c r="T411" i="1"/>
  <c r="S411" i="1"/>
  <c r="X410" i="1"/>
  <c r="W410" i="1"/>
  <c r="T410" i="1"/>
  <c r="U410" i="1" s="1"/>
  <c r="S410" i="1"/>
  <c r="X409" i="1"/>
  <c r="W409" i="1"/>
  <c r="T409" i="1"/>
  <c r="U409" i="1" s="1"/>
  <c r="S409" i="1"/>
  <c r="X408" i="1"/>
  <c r="W408" i="1"/>
  <c r="T408" i="1"/>
  <c r="U408" i="1" s="1"/>
  <c r="S408" i="1"/>
  <c r="X407" i="1"/>
  <c r="W407" i="1"/>
  <c r="T407" i="1"/>
  <c r="U407" i="1" s="1"/>
  <c r="S407" i="1"/>
  <c r="X406" i="1"/>
  <c r="W406" i="1"/>
  <c r="U406" i="1"/>
  <c r="T406" i="1"/>
  <c r="S406" i="1"/>
  <c r="X405" i="1"/>
  <c r="W405" i="1"/>
  <c r="T405" i="1"/>
  <c r="U405" i="1" s="1"/>
  <c r="S405" i="1"/>
  <c r="X404" i="1"/>
  <c r="W404" i="1"/>
  <c r="T404" i="1"/>
  <c r="U404" i="1" s="1"/>
  <c r="S404" i="1"/>
  <c r="X403" i="1"/>
  <c r="W403" i="1"/>
  <c r="T403" i="1"/>
  <c r="U403" i="1" s="1"/>
  <c r="S403" i="1"/>
  <c r="X402" i="1"/>
  <c r="W402" i="1"/>
  <c r="U402" i="1"/>
  <c r="T402" i="1"/>
  <c r="S402" i="1"/>
  <c r="X401" i="1"/>
  <c r="W401" i="1"/>
  <c r="T401" i="1"/>
  <c r="U401" i="1" s="1"/>
  <c r="S401" i="1"/>
  <c r="X400" i="1"/>
  <c r="W400" i="1"/>
  <c r="T400" i="1"/>
  <c r="U400" i="1" s="1"/>
  <c r="S400" i="1"/>
  <c r="X399" i="1"/>
  <c r="W399" i="1"/>
  <c r="T399" i="1"/>
  <c r="U399" i="1" s="1"/>
  <c r="S399" i="1"/>
  <c r="X398" i="1"/>
  <c r="W398" i="1"/>
  <c r="U398" i="1"/>
  <c r="T398" i="1"/>
  <c r="S398" i="1"/>
  <c r="X397" i="1"/>
  <c r="W397" i="1"/>
  <c r="T397" i="1"/>
  <c r="U397" i="1" s="1"/>
  <c r="S397" i="1"/>
  <c r="X396" i="1"/>
  <c r="W396" i="1"/>
  <c r="T396" i="1"/>
  <c r="U396" i="1" s="1"/>
  <c r="S396" i="1"/>
  <c r="X395" i="1"/>
  <c r="W395" i="1"/>
  <c r="T395" i="1"/>
  <c r="U395" i="1" s="1"/>
  <c r="S395" i="1"/>
  <c r="X394" i="1"/>
  <c r="W394" i="1"/>
  <c r="U394" i="1"/>
  <c r="T394" i="1"/>
  <c r="S394" i="1"/>
  <c r="X393" i="1"/>
  <c r="W393" i="1"/>
  <c r="T393" i="1"/>
  <c r="U393" i="1" s="1"/>
  <c r="S393" i="1"/>
  <c r="X392" i="1"/>
  <c r="W392" i="1"/>
  <c r="T392" i="1"/>
  <c r="U392" i="1" s="1"/>
  <c r="S392" i="1"/>
  <c r="X391" i="1"/>
  <c r="W391" i="1"/>
  <c r="U391" i="1"/>
  <c r="T391" i="1"/>
  <c r="S391" i="1"/>
  <c r="X390" i="1"/>
  <c r="W390" i="1"/>
  <c r="T390" i="1"/>
  <c r="U390" i="1" s="1"/>
  <c r="S390" i="1"/>
  <c r="X389" i="1"/>
  <c r="W389" i="1"/>
  <c r="T389" i="1"/>
  <c r="U389" i="1" s="1"/>
  <c r="S389" i="1"/>
  <c r="X388" i="1"/>
  <c r="W388" i="1"/>
  <c r="T388" i="1"/>
  <c r="U388" i="1" s="1"/>
  <c r="S388" i="1"/>
  <c r="X387" i="1"/>
  <c r="W387" i="1"/>
  <c r="T387" i="1"/>
  <c r="U387" i="1" s="1"/>
  <c r="S387" i="1"/>
  <c r="X386" i="1"/>
  <c r="W386" i="1"/>
  <c r="T386" i="1"/>
  <c r="U386" i="1" s="1"/>
  <c r="S386" i="1"/>
  <c r="X385" i="1"/>
  <c r="W385" i="1"/>
  <c r="U385" i="1"/>
  <c r="T385" i="1"/>
  <c r="S385" i="1"/>
  <c r="X384" i="1"/>
  <c r="W384" i="1"/>
  <c r="T384" i="1"/>
  <c r="U384" i="1" s="1"/>
  <c r="S384" i="1"/>
  <c r="X383" i="1"/>
  <c r="W383" i="1"/>
  <c r="T383" i="1"/>
  <c r="U383" i="1" s="1"/>
  <c r="S383" i="1"/>
  <c r="X382" i="1"/>
  <c r="W382" i="1"/>
  <c r="T382" i="1"/>
  <c r="U382" i="1" s="1"/>
  <c r="S382" i="1"/>
  <c r="X381" i="1"/>
  <c r="W381" i="1"/>
  <c r="U381" i="1"/>
  <c r="T381" i="1"/>
  <c r="S381" i="1"/>
  <c r="X380" i="1"/>
  <c r="W380" i="1"/>
  <c r="T380" i="1"/>
  <c r="U380" i="1" s="1"/>
  <c r="S380" i="1"/>
  <c r="X379" i="1"/>
  <c r="W379" i="1"/>
  <c r="T379" i="1"/>
  <c r="U379" i="1" s="1"/>
  <c r="S379" i="1"/>
  <c r="X378" i="1"/>
  <c r="W378" i="1"/>
  <c r="U378" i="1"/>
  <c r="T378" i="1"/>
  <c r="S378" i="1"/>
  <c r="X377" i="1"/>
  <c r="W377" i="1"/>
  <c r="T377" i="1"/>
  <c r="U377" i="1" s="1"/>
  <c r="S377" i="1"/>
  <c r="X376" i="1"/>
  <c r="W376" i="1"/>
  <c r="T376" i="1"/>
  <c r="U376" i="1" s="1"/>
  <c r="S376" i="1"/>
  <c r="X375" i="1"/>
  <c r="W375" i="1"/>
  <c r="T375" i="1"/>
  <c r="U375" i="1" s="1"/>
  <c r="S375" i="1"/>
  <c r="X374" i="1"/>
  <c r="W374" i="1"/>
  <c r="U374" i="1"/>
  <c r="T374" i="1"/>
  <c r="S374" i="1"/>
  <c r="X373" i="1"/>
  <c r="W373" i="1"/>
  <c r="T373" i="1"/>
  <c r="U373" i="1" s="1"/>
  <c r="S373" i="1"/>
  <c r="X372" i="1"/>
  <c r="W372" i="1"/>
  <c r="T372" i="1"/>
  <c r="U372" i="1" s="1"/>
  <c r="S372" i="1"/>
  <c r="X371" i="1"/>
  <c r="W371" i="1"/>
  <c r="T371" i="1"/>
  <c r="U371" i="1" s="1"/>
  <c r="S371" i="1"/>
  <c r="X370" i="1"/>
  <c r="W370" i="1"/>
  <c r="T370" i="1"/>
  <c r="U370" i="1" s="1"/>
  <c r="S370" i="1"/>
  <c r="X369" i="1"/>
  <c r="W369" i="1"/>
  <c r="T369" i="1"/>
  <c r="U369" i="1" s="1"/>
  <c r="S369" i="1"/>
  <c r="X368" i="1"/>
  <c r="W368" i="1"/>
  <c r="T368" i="1"/>
  <c r="U368" i="1" s="1"/>
  <c r="S368" i="1"/>
  <c r="X367" i="1"/>
  <c r="W367" i="1"/>
  <c r="T367" i="1"/>
  <c r="U367" i="1" s="1"/>
  <c r="S367" i="1"/>
  <c r="X366" i="1"/>
  <c r="W366" i="1"/>
  <c r="T366" i="1"/>
  <c r="U366" i="1" s="1"/>
  <c r="S366" i="1"/>
  <c r="X365" i="1"/>
  <c r="W365" i="1"/>
  <c r="T365" i="1"/>
  <c r="U365" i="1" s="1"/>
  <c r="S365" i="1"/>
  <c r="X364" i="1"/>
  <c r="W364" i="1"/>
  <c r="T364" i="1"/>
  <c r="U364" i="1" s="1"/>
  <c r="S364" i="1"/>
  <c r="X363" i="1"/>
  <c r="W363" i="1"/>
  <c r="T363" i="1"/>
  <c r="U363" i="1" s="1"/>
  <c r="S363" i="1"/>
  <c r="X362" i="1"/>
  <c r="W362" i="1"/>
  <c r="T362" i="1"/>
  <c r="U362" i="1" s="1"/>
  <c r="S362" i="1"/>
  <c r="X361" i="1"/>
  <c r="W361" i="1"/>
  <c r="U361" i="1"/>
  <c r="T361" i="1"/>
  <c r="S361" i="1"/>
  <c r="X360" i="1"/>
  <c r="W360" i="1"/>
  <c r="T360" i="1"/>
  <c r="U360" i="1" s="1"/>
  <c r="S360" i="1"/>
  <c r="X359" i="1"/>
  <c r="W359" i="1"/>
  <c r="T359" i="1"/>
  <c r="U359" i="1" s="1"/>
  <c r="S359" i="1"/>
  <c r="X358" i="1"/>
  <c r="W358" i="1"/>
  <c r="T358" i="1"/>
  <c r="U358" i="1" s="1"/>
  <c r="S358" i="1"/>
  <c r="X357" i="1"/>
  <c r="W357" i="1"/>
  <c r="T357" i="1"/>
  <c r="U357" i="1" s="1"/>
  <c r="S357" i="1"/>
  <c r="X356" i="1"/>
  <c r="W356" i="1"/>
  <c r="T356" i="1"/>
  <c r="U356" i="1" s="1"/>
  <c r="S356" i="1"/>
  <c r="X355" i="1"/>
  <c r="W355" i="1"/>
  <c r="U355" i="1"/>
  <c r="T355" i="1"/>
  <c r="S355" i="1"/>
  <c r="X354" i="1"/>
  <c r="W354" i="1"/>
  <c r="T354" i="1"/>
  <c r="U354" i="1" s="1"/>
  <c r="S354" i="1"/>
  <c r="X353" i="1"/>
  <c r="W353" i="1"/>
  <c r="U353" i="1"/>
  <c r="T353" i="1"/>
  <c r="S353" i="1"/>
  <c r="X352" i="1"/>
  <c r="W352" i="1"/>
  <c r="T352" i="1"/>
  <c r="U352" i="1" s="1"/>
  <c r="S352" i="1"/>
  <c r="X351" i="1"/>
  <c r="W351" i="1"/>
  <c r="T351" i="1"/>
  <c r="U351" i="1" s="1"/>
  <c r="S351" i="1"/>
  <c r="X350" i="1"/>
  <c r="W350" i="1"/>
  <c r="T350" i="1"/>
  <c r="U350" i="1" s="1"/>
  <c r="S350" i="1"/>
  <c r="X349" i="1"/>
  <c r="W349" i="1"/>
  <c r="T349" i="1"/>
  <c r="U349" i="1" s="1"/>
  <c r="S349" i="1"/>
  <c r="X348" i="1"/>
  <c r="W348" i="1"/>
  <c r="T348" i="1"/>
  <c r="U348" i="1" s="1"/>
  <c r="S348" i="1"/>
  <c r="X347" i="1"/>
  <c r="W347" i="1"/>
  <c r="U347" i="1"/>
  <c r="T347" i="1"/>
  <c r="S347" i="1"/>
  <c r="X346" i="1"/>
  <c r="W346" i="1"/>
  <c r="T346" i="1"/>
  <c r="U346" i="1" s="1"/>
  <c r="S346" i="1"/>
  <c r="X345" i="1"/>
  <c r="W345" i="1"/>
  <c r="T345" i="1"/>
  <c r="U345" i="1" s="1"/>
  <c r="S345" i="1"/>
  <c r="X344" i="1"/>
  <c r="W344" i="1"/>
  <c r="T344" i="1"/>
  <c r="U344" i="1" s="1"/>
  <c r="S344" i="1"/>
  <c r="X343" i="1"/>
  <c r="W343" i="1"/>
  <c r="U343" i="1"/>
  <c r="T343" i="1"/>
  <c r="S343" i="1"/>
  <c r="X342" i="1"/>
  <c r="W342" i="1"/>
  <c r="T342" i="1"/>
  <c r="U342" i="1" s="1"/>
  <c r="S342" i="1"/>
  <c r="X341" i="1"/>
  <c r="W341" i="1"/>
  <c r="U341" i="1"/>
  <c r="T341" i="1"/>
  <c r="S341" i="1"/>
  <c r="X340" i="1"/>
  <c r="W340" i="1"/>
  <c r="T340" i="1"/>
  <c r="U340" i="1" s="1"/>
  <c r="S340" i="1"/>
  <c r="X339" i="1"/>
  <c r="W339" i="1"/>
  <c r="T339" i="1"/>
  <c r="U339" i="1" s="1"/>
  <c r="S339" i="1"/>
  <c r="X338" i="1"/>
  <c r="W338" i="1"/>
  <c r="U338" i="1"/>
  <c r="T338" i="1"/>
  <c r="S338" i="1"/>
  <c r="X337" i="1"/>
  <c r="W337" i="1"/>
  <c r="T337" i="1"/>
  <c r="U337" i="1" s="1"/>
  <c r="S337" i="1"/>
  <c r="X336" i="1"/>
  <c r="W336" i="1"/>
  <c r="T336" i="1"/>
  <c r="U336" i="1" s="1"/>
  <c r="S336" i="1"/>
  <c r="X335" i="1"/>
  <c r="W335" i="1"/>
  <c r="T335" i="1"/>
  <c r="U335" i="1" s="1"/>
  <c r="S335" i="1"/>
  <c r="X334" i="1"/>
  <c r="W334" i="1"/>
  <c r="T334" i="1"/>
  <c r="U334" i="1" s="1"/>
  <c r="S334" i="1"/>
  <c r="X333" i="1"/>
  <c r="W333" i="1"/>
  <c r="U333" i="1"/>
  <c r="T333" i="1"/>
  <c r="S333" i="1"/>
  <c r="X332" i="1"/>
  <c r="W332" i="1"/>
  <c r="T332" i="1"/>
  <c r="U332" i="1" s="1"/>
  <c r="S332" i="1"/>
  <c r="X331" i="1"/>
  <c r="W331" i="1"/>
  <c r="T331" i="1"/>
  <c r="U331" i="1" s="1"/>
  <c r="S331" i="1"/>
  <c r="X330" i="1"/>
  <c r="W330" i="1"/>
  <c r="T330" i="1"/>
  <c r="U330" i="1" s="1"/>
  <c r="S330" i="1"/>
  <c r="X329" i="1"/>
  <c r="W329" i="1"/>
  <c r="T329" i="1"/>
  <c r="U329" i="1" s="1"/>
  <c r="S329" i="1"/>
  <c r="X328" i="1"/>
  <c r="W328" i="1"/>
  <c r="T328" i="1"/>
  <c r="U328" i="1" s="1"/>
  <c r="S328" i="1"/>
  <c r="X327" i="1"/>
  <c r="W327" i="1"/>
  <c r="T327" i="1"/>
  <c r="U327" i="1" s="1"/>
  <c r="S327" i="1"/>
  <c r="X326" i="1"/>
  <c r="W326" i="1"/>
  <c r="U326" i="1"/>
  <c r="T326" i="1"/>
  <c r="S326" i="1"/>
  <c r="X325" i="1"/>
  <c r="W325" i="1"/>
  <c r="T325" i="1"/>
  <c r="U325" i="1" s="1"/>
  <c r="S325" i="1"/>
  <c r="X324" i="1"/>
  <c r="W324" i="1"/>
  <c r="T324" i="1"/>
  <c r="U324" i="1" s="1"/>
  <c r="S324" i="1"/>
  <c r="X323" i="1"/>
  <c r="W323" i="1"/>
  <c r="T323" i="1"/>
  <c r="U323" i="1" s="1"/>
  <c r="S323" i="1"/>
  <c r="X322" i="1"/>
  <c r="W322" i="1"/>
  <c r="U322" i="1"/>
  <c r="T322" i="1"/>
  <c r="S322" i="1"/>
  <c r="X321" i="1"/>
  <c r="W321" i="1"/>
  <c r="U321" i="1"/>
  <c r="T321" i="1"/>
  <c r="S321" i="1"/>
  <c r="X320" i="1"/>
  <c r="W320" i="1"/>
  <c r="T320" i="1"/>
  <c r="U320" i="1" s="1"/>
  <c r="S320" i="1"/>
  <c r="X319" i="1"/>
  <c r="W319" i="1"/>
  <c r="T319" i="1"/>
  <c r="U319" i="1" s="1"/>
  <c r="S319" i="1"/>
  <c r="X318" i="1"/>
  <c r="W318" i="1"/>
  <c r="T318" i="1"/>
  <c r="U318" i="1" s="1"/>
  <c r="S318" i="1"/>
  <c r="X317" i="1"/>
  <c r="W317" i="1"/>
  <c r="U317" i="1"/>
  <c r="T317" i="1"/>
  <c r="S317" i="1"/>
  <c r="X316" i="1"/>
  <c r="W316" i="1"/>
  <c r="T316" i="1"/>
  <c r="U316" i="1" s="1"/>
  <c r="S316" i="1"/>
  <c r="X315" i="1"/>
  <c r="W315" i="1"/>
  <c r="U315" i="1"/>
  <c r="T315" i="1"/>
  <c r="S315" i="1"/>
  <c r="X314" i="1"/>
  <c r="W314" i="1"/>
  <c r="T314" i="1"/>
  <c r="U314" i="1" s="1"/>
  <c r="S314" i="1"/>
  <c r="X313" i="1"/>
  <c r="W313" i="1"/>
  <c r="U313" i="1"/>
  <c r="T313" i="1"/>
  <c r="S313" i="1"/>
  <c r="X312" i="1"/>
  <c r="W312" i="1"/>
  <c r="T312" i="1"/>
  <c r="U312" i="1" s="1"/>
  <c r="S312" i="1"/>
  <c r="X311" i="1"/>
  <c r="W311" i="1"/>
  <c r="U311" i="1"/>
  <c r="T311" i="1"/>
  <c r="S311" i="1"/>
  <c r="X310" i="1"/>
  <c r="W310" i="1"/>
  <c r="T310" i="1"/>
  <c r="U310" i="1" s="1"/>
  <c r="S310" i="1"/>
  <c r="X309" i="1"/>
  <c r="W309" i="1"/>
  <c r="T309" i="1"/>
  <c r="U309" i="1" s="1"/>
  <c r="S309" i="1"/>
  <c r="X308" i="1"/>
  <c r="W308" i="1"/>
  <c r="T308" i="1"/>
  <c r="U308" i="1" s="1"/>
  <c r="S308" i="1"/>
  <c r="X307" i="1"/>
  <c r="W307" i="1"/>
  <c r="U307" i="1"/>
  <c r="T307" i="1"/>
  <c r="S307" i="1"/>
  <c r="X306" i="1"/>
  <c r="W306" i="1"/>
  <c r="T306" i="1"/>
  <c r="U306" i="1" s="1"/>
  <c r="S306" i="1"/>
  <c r="X305" i="1"/>
  <c r="W305" i="1"/>
  <c r="U305" i="1"/>
  <c r="T305" i="1"/>
  <c r="S305" i="1"/>
  <c r="X304" i="1"/>
  <c r="W304" i="1"/>
  <c r="T304" i="1"/>
  <c r="U304" i="1" s="1"/>
  <c r="S304" i="1"/>
  <c r="X303" i="1"/>
  <c r="W303" i="1"/>
  <c r="U303" i="1"/>
  <c r="T303" i="1"/>
  <c r="S303" i="1"/>
  <c r="X302" i="1"/>
  <c r="W302" i="1"/>
  <c r="T302" i="1"/>
  <c r="U302" i="1" s="1"/>
  <c r="S302" i="1"/>
  <c r="X301" i="1"/>
  <c r="W301" i="1"/>
  <c r="U301" i="1"/>
  <c r="T301" i="1"/>
  <c r="S301" i="1"/>
  <c r="X300" i="1"/>
  <c r="W300" i="1"/>
  <c r="T300" i="1"/>
  <c r="U300" i="1" s="1"/>
  <c r="S300" i="1"/>
  <c r="X299" i="1"/>
  <c r="W299" i="1"/>
  <c r="T299" i="1"/>
  <c r="U299" i="1" s="1"/>
  <c r="S299" i="1"/>
  <c r="X298" i="1"/>
  <c r="W298" i="1"/>
  <c r="T298" i="1"/>
  <c r="U298" i="1" s="1"/>
  <c r="S298" i="1"/>
  <c r="X297" i="1"/>
  <c r="W297" i="1"/>
  <c r="T297" i="1"/>
  <c r="U297" i="1" s="1"/>
  <c r="S297" i="1"/>
  <c r="X296" i="1"/>
  <c r="W296" i="1"/>
  <c r="T296" i="1"/>
  <c r="U296" i="1" s="1"/>
  <c r="S296" i="1"/>
  <c r="X295" i="1"/>
  <c r="W295" i="1"/>
  <c r="T295" i="1"/>
  <c r="U295" i="1" s="1"/>
  <c r="S295" i="1"/>
  <c r="X294" i="1"/>
  <c r="W294" i="1"/>
  <c r="U294" i="1"/>
  <c r="T294" i="1"/>
  <c r="S294" i="1"/>
  <c r="X293" i="1"/>
  <c r="W293" i="1"/>
  <c r="T293" i="1"/>
  <c r="U293" i="1" s="1"/>
  <c r="S293" i="1"/>
  <c r="X292" i="1"/>
  <c r="W292" i="1"/>
  <c r="T292" i="1"/>
  <c r="U292" i="1" s="1"/>
  <c r="S292" i="1"/>
  <c r="X291" i="1"/>
  <c r="W291" i="1"/>
  <c r="T291" i="1"/>
  <c r="U291" i="1" s="1"/>
  <c r="S291" i="1"/>
  <c r="X290" i="1"/>
  <c r="W290" i="1"/>
  <c r="U290" i="1"/>
  <c r="T290" i="1"/>
  <c r="S290" i="1"/>
  <c r="X289" i="1"/>
  <c r="W289" i="1"/>
  <c r="T289" i="1"/>
  <c r="U289" i="1" s="1"/>
  <c r="S289" i="1"/>
  <c r="X288" i="1"/>
  <c r="W288" i="1"/>
  <c r="T288" i="1"/>
  <c r="U288" i="1" s="1"/>
  <c r="S288" i="1"/>
  <c r="X287" i="1"/>
  <c r="W287" i="1"/>
  <c r="T287" i="1"/>
  <c r="U287" i="1" s="1"/>
  <c r="S287" i="1"/>
  <c r="X286" i="1"/>
  <c r="W286" i="1"/>
  <c r="T286" i="1"/>
  <c r="U286" i="1" s="1"/>
  <c r="S286" i="1"/>
  <c r="X285" i="1"/>
  <c r="W285" i="1"/>
  <c r="T285" i="1"/>
  <c r="U285" i="1" s="1"/>
  <c r="S285" i="1"/>
  <c r="X284" i="1"/>
  <c r="W284" i="1"/>
  <c r="T284" i="1"/>
  <c r="U284" i="1" s="1"/>
  <c r="S284" i="1"/>
  <c r="X283" i="1"/>
  <c r="W283" i="1"/>
  <c r="T283" i="1"/>
  <c r="U283" i="1" s="1"/>
  <c r="S283" i="1"/>
  <c r="X282" i="1"/>
  <c r="W282" i="1"/>
  <c r="T282" i="1"/>
  <c r="U282" i="1" s="1"/>
  <c r="S282" i="1"/>
  <c r="X281" i="1"/>
  <c r="W281" i="1"/>
  <c r="U281" i="1"/>
  <c r="T281" i="1"/>
  <c r="S281" i="1"/>
  <c r="X280" i="1"/>
  <c r="W280" i="1"/>
  <c r="T280" i="1"/>
  <c r="U280" i="1" s="1"/>
  <c r="S280" i="1"/>
  <c r="X279" i="1"/>
  <c r="W279" i="1"/>
  <c r="T279" i="1"/>
  <c r="U279" i="1" s="1"/>
  <c r="S279" i="1"/>
  <c r="X278" i="1"/>
  <c r="W278" i="1"/>
  <c r="T278" i="1"/>
  <c r="U278" i="1" s="1"/>
  <c r="S278" i="1"/>
  <c r="X277" i="1"/>
  <c r="W277" i="1"/>
  <c r="T277" i="1"/>
  <c r="U277" i="1" s="1"/>
  <c r="S277" i="1"/>
  <c r="X276" i="1"/>
  <c r="W276" i="1"/>
  <c r="T276" i="1"/>
  <c r="U276" i="1" s="1"/>
  <c r="S276" i="1"/>
  <c r="X275" i="1"/>
  <c r="W275" i="1"/>
  <c r="T275" i="1"/>
  <c r="U275" i="1" s="1"/>
  <c r="S275" i="1"/>
  <c r="X274" i="1"/>
  <c r="W274" i="1"/>
  <c r="T274" i="1"/>
  <c r="U274" i="1" s="1"/>
  <c r="S274" i="1"/>
  <c r="X273" i="1"/>
  <c r="W273" i="1"/>
  <c r="T273" i="1"/>
  <c r="U273" i="1" s="1"/>
  <c r="S273" i="1"/>
  <c r="X272" i="1"/>
  <c r="W272" i="1"/>
  <c r="U272" i="1"/>
  <c r="T272" i="1"/>
  <c r="S272" i="1"/>
  <c r="X271" i="1"/>
  <c r="W271" i="1"/>
  <c r="T271" i="1"/>
  <c r="U271" i="1" s="1"/>
  <c r="S271" i="1"/>
  <c r="X270" i="1"/>
  <c r="W270" i="1"/>
  <c r="T270" i="1"/>
  <c r="U270" i="1" s="1"/>
  <c r="S270" i="1"/>
  <c r="X269" i="1"/>
  <c r="W269" i="1"/>
  <c r="T269" i="1"/>
  <c r="U269" i="1" s="1"/>
  <c r="S269" i="1"/>
  <c r="X268" i="1"/>
  <c r="W268" i="1"/>
  <c r="T268" i="1"/>
  <c r="U268" i="1" s="1"/>
  <c r="S268" i="1"/>
  <c r="X267" i="1"/>
  <c r="W267" i="1"/>
  <c r="T267" i="1"/>
  <c r="U267" i="1" s="1"/>
  <c r="S267" i="1"/>
  <c r="X266" i="1"/>
  <c r="W266" i="1"/>
  <c r="U266" i="1"/>
  <c r="T266" i="1"/>
  <c r="S266" i="1"/>
  <c r="X265" i="1"/>
  <c r="W265" i="1"/>
  <c r="T265" i="1"/>
  <c r="U265" i="1" s="1"/>
  <c r="S265" i="1"/>
  <c r="X264" i="1"/>
  <c r="W264" i="1"/>
  <c r="T264" i="1"/>
  <c r="U264" i="1" s="1"/>
  <c r="S264" i="1"/>
  <c r="X263" i="1"/>
  <c r="W263" i="1"/>
  <c r="T263" i="1"/>
  <c r="U263" i="1" s="1"/>
  <c r="S263" i="1"/>
  <c r="X262" i="1"/>
  <c r="W262" i="1"/>
  <c r="U262" i="1"/>
  <c r="T262" i="1"/>
  <c r="S262" i="1"/>
  <c r="X261" i="1"/>
  <c r="W261" i="1"/>
  <c r="T261" i="1"/>
  <c r="U261" i="1" s="1"/>
  <c r="S261" i="1"/>
  <c r="X260" i="1"/>
  <c r="W260" i="1"/>
  <c r="U260" i="1"/>
  <c r="T260" i="1"/>
  <c r="S260" i="1"/>
  <c r="X259" i="1"/>
  <c r="W259" i="1"/>
  <c r="T259" i="1"/>
  <c r="U259" i="1" s="1"/>
  <c r="S259" i="1"/>
  <c r="X258" i="1"/>
  <c r="W258" i="1"/>
  <c r="T258" i="1"/>
  <c r="U258" i="1" s="1"/>
  <c r="S258" i="1"/>
  <c r="X257" i="1"/>
  <c r="W257" i="1"/>
  <c r="T257" i="1"/>
  <c r="U257" i="1" s="1"/>
  <c r="S257" i="1"/>
  <c r="X256" i="1"/>
  <c r="W256" i="1"/>
  <c r="T256" i="1"/>
  <c r="U256" i="1" s="1"/>
  <c r="S256" i="1"/>
  <c r="X255" i="1"/>
  <c r="W255" i="1"/>
  <c r="T255" i="1"/>
  <c r="U255" i="1" s="1"/>
  <c r="S255" i="1"/>
  <c r="X254" i="1"/>
  <c r="W254" i="1"/>
  <c r="U254" i="1"/>
  <c r="T254" i="1"/>
  <c r="S254" i="1"/>
  <c r="X253" i="1"/>
  <c r="W253" i="1"/>
  <c r="T253" i="1"/>
  <c r="U253" i="1" s="1"/>
  <c r="S253" i="1"/>
  <c r="X252" i="1"/>
  <c r="W252" i="1"/>
  <c r="T252" i="1"/>
  <c r="U252" i="1" s="1"/>
  <c r="S252" i="1"/>
  <c r="X251" i="1"/>
  <c r="W251" i="1"/>
  <c r="T251" i="1"/>
  <c r="U251" i="1" s="1"/>
  <c r="S251" i="1"/>
  <c r="X250" i="1"/>
  <c r="W250" i="1"/>
  <c r="T250" i="1"/>
  <c r="U250" i="1" s="1"/>
  <c r="S250" i="1"/>
  <c r="X249" i="1"/>
  <c r="W249" i="1"/>
  <c r="T249" i="1"/>
  <c r="U249" i="1" s="1"/>
  <c r="S249" i="1"/>
  <c r="X248" i="1"/>
  <c r="W248" i="1"/>
  <c r="T248" i="1"/>
  <c r="U248" i="1" s="1"/>
  <c r="S248" i="1"/>
  <c r="X247" i="1"/>
  <c r="W247" i="1"/>
  <c r="T247" i="1"/>
  <c r="U247" i="1" s="1"/>
  <c r="S247" i="1"/>
  <c r="X246" i="1"/>
  <c r="W246" i="1"/>
  <c r="T246" i="1"/>
  <c r="U246" i="1" s="1"/>
  <c r="S246" i="1"/>
  <c r="X245" i="1"/>
  <c r="W245" i="1"/>
  <c r="U245" i="1"/>
  <c r="T245" i="1"/>
  <c r="S245" i="1"/>
  <c r="X244" i="1"/>
  <c r="W244" i="1"/>
  <c r="T244" i="1"/>
  <c r="U244" i="1" s="1"/>
  <c r="S244" i="1"/>
  <c r="X243" i="1"/>
  <c r="W243" i="1"/>
  <c r="T243" i="1"/>
  <c r="U243" i="1" s="1"/>
  <c r="S243" i="1"/>
  <c r="X242" i="1"/>
  <c r="W242" i="1"/>
  <c r="T242" i="1"/>
  <c r="U242" i="1" s="1"/>
  <c r="S242" i="1"/>
  <c r="X241" i="1"/>
  <c r="W241" i="1"/>
  <c r="U241" i="1"/>
  <c r="T241" i="1"/>
  <c r="S241" i="1"/>
  <c r="X240" i="1"/>
  <c r="W240" i="1"/>
  <c r="T240" i="1"/>
  <c r="U240" i="1" s="1"/>
  <c r="S240" i="1"/>
  <c r="X239" i="1"/>
  <c r="W239" i="1"/>
  <c r="T239" i="1"/>
  <c r="U239" i="1" s="1"/>
  <c r="S239" i="1"/>
  <c r="X238" i="1"/>
  <c r="W238" i="1"/>
  <c r="T238" i="1"/>
  <c r="U238" i="1" s="1"/>
  <c r="S238" i="1"/>
  <c r="X237" i="1"/>
  <c r="W237" i="1"/>
  <c r="T237" i="1"/>
  <c r="U237" i="1" s="1"/>
  <c r="S237" i="1"/>
  <c r="X236" i="1"/>
  <c r="W236" i="1"/>
  <c r="T236" i="1"/>
  <c r="U236" i="1" s="1"/>
  <c r="S236" i="1"/>
  <c r="X235" i="1"/>
  <c r="W235" i="1"/>
  <c r="T235" i="1"/>
  <c r="U235" i="1" s="1"/>
  <c r="S235" i="1"/>
  <c r="X234" i="1"/>
  <c r="W234" i="1"/>
  <c r="T234" i="1"/>
  <c r="U234" i="1" s="1"/>
  <c r="S234" i="1"/>
  <c r="X233" i="1"/>
  <c r="W233" i="1"/>
  <c r="T233" i="1"/>
  <c r="U233" i="1" s="1"/>
  <c r="S233" i="1"/>
  <c r="X232" i="1"/>
  <c r="W232" i="1"/>
  <c r="T232" i="1"/>
  <c r="U232" i="1" s="1"/>
  <c r="S232" i="1"/>
  <c r="X231" i="1"/>
  <c r="W231" i="1"/>
  <c r="T231" i="1"/>
  <c r="U231" i="1" s="1"/>
  <c r="S231" i="1"/>
  <c r="X230" i="1"/>
  <c r="W230" i="1"/>
  <c r="T230" i="1"/>
  <c r="U230" i="1" s="1"/>
  <c r="S230" i="1"/>
  <c r="X229" i="1"/>
  <c r="W229" i="1"/>
  <c r="T229" i="1"/>
  <c r="U229" i="1" s="1"/>
  <c r="S229" i="1"/>
  <c r="X228" i="1"/>
  <c r="W228" i="1"/>
  <c r="T228" i="1"/>
  <c r="U228" i="1" s="1"/>
  <c r="S228" i="1"/>
  <c r="X227" i="1"/>
  <c r="W227" i="1"/>
  <c r="T227" i="1"/>
  <c r="U227" i="1" s="1"/>
  <c r="S227" i="1"/>
  <c r="X226" i="1"/>
  <c r="W226" i="1"/>
  <c r="T226" i="1"/>
  <c r="U226" i="1" s="1"/>
  <c r="S226" i="1"/>
  <c r="X225" i="1"/>
  <c r="W225" i="1"/>
  <c r="T225" i="1"/>
  <c r="U225" i="1" s="1"/>
  <c r="S225" i="1"/>
  <c r="X224" i="1"/>
  <c r="W224" i="1"/>
  <c r="U224" i="1"/>
  <c r="T224" i="1"/>
  <c r="S224" i="1"/>
  <c r="X223" i="1"/>
  <c r="W223" i="1"/>
  <c r="T223" i="1"/>
  <c r="U223" i="1" s="1"/>
  <c r="S223" i="1"/>
  <c r="X222" i="1"/>
  <c r="W222" i="1"/>
  <c r="U222" i="1"/>
  <c r="T222" i="1"/>
  <c r="S222" i="1"/>
  <c r="X221" i="1"/>
  <c r="W221" i="1"/>
  <c r="U221" i="1"/>
  <c r="T221" i="1"/>
  <c r="S221" i="1"/>
  <c r="X220" i="1"/>
  <c r="W220" i="1"/>
  <c r="U220" i="1"/>
  <c r="T220" i="1"/>
  <c r="S220" i="1"/>
  <c r="X219" i="1"/>
  <c r="W219" i="1"/>
  <c r="T219" i="1"/>
  <c r="U219" i="1" s="1"/>
  <c r="S219" i="1"/>
  <c r="X218" i="1"/>
  <c r="W218" i="1"/>
  <c r="T218" i="1"/>
  <c r="U218" i="1" s="1"/>
  <c r="S218" i="1"/>
  <c r="X217" i="1"/>
  <c r="W217" i="1"/>
  <c r="T217" i="1"/>
  <c r="U217" i="1" s="1"/>
  <c r="S217" i="1"/>
  <c r="X216" i="1"/>
  <c r="W216" i="1"/>
  <c r="T216" i="1"/>
  <c r="U216" i="1" s="1"/>
  <c r="S216" i="1"/>
  <c r="X215" i="1"/>
  <c r="W215" i="1"/>
  <c r="T215" i="1"/>
  <c r="U215" i="1" s="1"/>
  <c r="S215" i="1"/>
  <c r="X214" i="1"/>
  <c r="W214" i="1"/>
  <c r="T214" i="1"/>
  <c r="U214" i="1" s="1"/>
  <c r="S214" i="1"/>
  <c r="X213" i="1"/>
  <c r="W213" i="1"/>
  <c r="T213" i="1"/>
  <c r="U213" i="1" s="1"/>
  <c r="S213" i="1"/>
  <c r="X212" i="1"/>
  <c r="W212" i="1"/>
  <c r="T212" i="1"/>
  <c r="U212" i="1" s="1"/>
  <c r="S212" i="1"/>
  <c r="X211" i="1"/>
  <c r="W211" i="1"/>
  <c r="T211" i="1"/>
  <c r="U211" i="1" s="1"/>
  <c r="S211" i="1"/>
  <c r="X210" i="1"/>
  <c r="W210" i="1"/>
  <c r="T210" i="1"/>
  <c r="U210" i="1" s="1"/>
  <c r="S210" i="1"/>
  <c r="X209" i="1"/>
  <c r="W209" i="1"/>
  <c r="T209" i="1"/>
  <c r="U209" i="1" s="1"/>
  <c r="S209" i="1"/>
  <c r="X208" i="1"/>
  <c r="W208" i="1"/>
  <c r="T208" i="1"/>
  <c r="U208" i="1" s="1"/>
  <c r="S208" i="1"/>
  <c r="X207" i="1"/>
  <c r="W207" i="1"/>
  <c r="T207" i="1"/>
  <c r="U207" i="1" s="1"/>
  <c r="S207" i="1"/>
  <c r="X206" i="1"/>
  <c r="W206" i="1"/>
  <c r="T206" i="1"/>
  <c r="U206" i="1" s="1"/>
  <c r="S206" i="1"/>
  <c r="X205" i="1"/>
  <c r="W205" i="1"/>
  <c r="T205" i="1"/>
  <c r="U205" i="1" s="1"/>
  <c r="S205" i="1"/>
  <c r="X204" i="1"/>
  <c r="W204" i="1"/>
  <c r="U204" i="1"/>
  <c r="T204" i="1"/>
  <c r="S204" i="1"/>
  <c r="X203" i="1"/>
  <c r="W203" i="1"/>
  <c r="T203" i="1"/>
  <c r="U203" i="1" s="1"/>
  <c r="S203" i="1"/>
  <c r="X202" i="1"/>
  <c r="W202" i="1"/>
  <c r="T202" i="1"/>
  <c r="U202" i="1" s="1"/>
  <c r="S202" i="1"/>
  <c r="X201" i="1"/>
  <c r="W201" i="1"/>
  <c r="U201" i="1"/>
  <c r="T201" i="1"/>
  <c r="S201" i="1"/>
  <c r="X200" i="1"/>
  <c r="W200" i="1"/>
  <c r="T200" i="1"/>
  <c r="U200" i="1" s="1"/>
  <c r="S200" i="1"/>
  <c r="X199" i="1"/>
  <c r="W199" i="1"/>
  <c r="U199" i="1"/>
  <c r="T199" i="1"/>
  <c r="S199" i="1"/>
  <c r="X198" i="1"/>
  <c r="W198" i="1"/>
  <c r="T198" i="1"/>
  <c r="U198" i="1" s="1"/>
  <c r="S198" i="1"/>
  <c r="X197" i="1"/>
  <c r="W197" i="1"/>
  <c r="U197" i="1"/>
  <c r="T197" i="1"/>
  <c r="S197" i="1"/>
  <c r="X196" i="1"/>
  <c r="W196" i="1"/>
  <c r="T196" i="1"/>
  <c r="U196" i="1" s="1"/>
  <c r="S196" i="1"/>
  <c r="X195" i="1"/>
  <c r="W195" i="1"/>
  <c r="U195" i="1"/>
  <c r="T195" i="1"/>
  <c r="S195" i="1"/>
  <c r="X194" i="1"/>
  <c r="W194" i="1"/>
  <c r="T194" i="1"/>
  <c r="U194" i="1" s="1"/>
  <c r="S194" i="1"/>
  <c r="X193" i="1"/>
  <c r="W193" i="1"/>
  <c r="U193" i="1"/>
  <c r="T193" i="1"/>
  <c r="S193" i="1"/>
  <c r="X192" i="1"/>
  <c r="W192" i="1"/>
  <c r="T192" i="1"/>
  <c r="U192" i="1" s="1"/>
  <c r="S192" i="1"/>
  <c r="X191" i="1"/>
  <c r="W191" i="1"/>
  <c r="U191" i="1"/>
  <c r="T191" i="1"/>
  <c r="S191" i="1"/>
  <c r="X190" i="1"/>
  <c r="W190" i="1"/>
  <c r="T190" i="1"/>
  <c r="U190" i="1" s="1"/>
  <c r="S190" i="1"/>
  <c r="X189" i="1"/>
  <c r="W189" i="1"/>
  <c r="U189" i="1"/>
  <c r="T189" i="1"/>
  <c r="S189" i="1"/>
  <c r="X188" i="1"/>
  <c r="W188" i="1"/>
  <c r="T188" i="1"/>
  <c r="U188" i="1" s="1"/>
  <c r="S188" i="1"/>
  <c r="X187" i="1"/>
  <c r="W187" i="1"/>
  <c r="U187" i="1"/>
  <c r="T187" i="1"/>
  <c r="S187" i="1"/>
  <c r="X186" i="1"/>
  <c r="W186" i="1"/>
  <c r="T186" i="1"/>
  <c r="U186" i="1" s="1"/>
  <c r="S186" i="1"/>
  <c r="X185" i="1"/>
  <c r="W185" i="1"/>
  <c r="U185" i="1"/>
  <c r="T185" i="1"/>
  <c r="S185" i="1"/>
  <c r="X184" i="1"/>
  <c r="W184" i="1"/>
  <c r="T184" i="1"/>
  <c r="U184" i="1" s="1"/>
  <c r="S184" i="1"/>
  <c r="X183" i="1"/>
  <c r="W183" i="1"/>
  <c r="U183" i="1"/>
  <c r="T183" i="1"/>
  <c r="S183" i="1"/>
  <c r="X182" i="1"/>
  <c r="W182" i="1"/>
  <c r="T182" i="1"/>
  <c r="U182" i="1" s="1"/>
  <c r="S182" i="1"/>
  <c r="X181" i="1"/>
  <c r="W181" i="1"/>
  <c r="U181" i="1"/>
  <c r="T181" i="1"/>
  <c r="S181" i="1"/>
  <c r="X180" i="1"/>
  <c r="W180" i="1"/>
  <c r="T180" i="1"/>
  <c r="U180" i="1" s="1"/>
  <c r="S180" i="1"/>
  <c r="X179" i="1"/>
  <c r="W179" i="1"/>
  <c r="U179" i="1"/>
  <c r="T179" i="1"/>
  <c r="S179" i="1"/>
  <c r="X178" i="1"/>
  <c r="W178" i="1"/>
  <c r="T178" i="1"/>
  <c r="U178" i="1" s="1"/>
  <c r="S178" i="1"/>
  <c r="X177" i="1"/>
  <c r="W177" i="1"/>
  <c r="U177" i="1"/>
  <c r="T177" i="1"/>
  <c r="S177" i="1"/>
  <c r="X176" i="1"/>
  <c r="W176" i="1"/>
  <c r="T176" i="1"/>
  <c r="U176" i="1" s="1"/>
  <c r="S176" i="1"/>
  <c r="X175" i="1"/>
  <c r="W175" i="1"/>
  <c r="U175" i="1"/>
  <c r="T175" i="1"/>
  <c r="S175" i="1"/>
  <c r="X174" i="1"/>
  <c r="W174" i="1"/>
  <c r="T174" i="1"/>
  <c r="U174" i="1" s="1"/>
  <c r="S174" i="1"/>
  <c r="X173" i="1"/>
  <c r="W173" i="1"/>
  <c r="U173" i="1"/>
  <c r="T173" i="1"/>
  <c r="S173" i="1"/>
  <c r="X172" i="1"/>
  <c r="W172" i="1"/>
  <c r="T172" i="1"/>
  <c r="U172" i="1" s="1"/>
  <c r="S172" i="1"/>
  <c r="X171" i="1"/>
  <c r="W171" i="1"/>
  <c r="U171" i="1"/>
  <c r="T171" i="1"/>
  <c r="S171" i="1"/>
  <c r="X170" i="1"/>
  <c r="W170" i="1"/>
  <c r="T170" i="1"/>
  <c r="U170" i="1" s="1"/>
  <c r="S170" i="1"/>
  <c r="X169" i="1"/>
  <c r="W169" i="1"/>
  <c r="U169" i="1"/>
  <c r="T169" i="1"/>
  <c r="S169" i="1"/>
  <c r="X168" i="1"/>
  <c r="W168" i="1"/>
  <c r="U168" i="1"/>
  <c r="T168" i="1"/>
  <c r="S168" i="1"/>
  <c r="X167" i="1"/>
  <c r="W167" i="1"/>
  <c r="U167" i="1"/>
  <c r="T167" i="1"/>
  <c r="S167" i="1"/>
  <c r="X166" i="1"/>
  <c r="W166" i="1"/>
  <c r="T166" i="1"/>
  <c r="U166" i="1" s="1"/>
  <c r="S166" i="1"/>
  <c r="X165" i="1"/>
  <c r="W165" i="1"/>
  <c r="U165" i="1"/>
  <c r="T165" i="1"/>
  <c r="S165" i="1"/>
  <c r="X164" i="1"/>
  <c r="W164" i="1"/>
  <c r="T164" i="1"/>
  <c r="U164" i="1" s="1"/>
  <c r="S164" i="1"/>
  <c r="X163" i="1"/>
  <c r="W163" i="1"/>
  <c r="U163" i="1"/>
  <c r="T163" i="1"/>
  <c r="S163" i="1"/>
  <c r="X162" i="1"/>
  <c r="W162" i="1"/>
  <c r="T162" i="1"/>
  <c r="U162" i="1" s="1"/>
  <c r="S162" i="1"/>
  <c r="X161" i="1"/>
  <c r="W161" i="1"/>
  <c r="U161" i="1"/>
  <c r="T161" i="1"/>
  <c r="S161" i="1"/>
  <c r="X160" i="1"/>
  <c r="W160" i="1"/>
  <c r="T160" i="1"/>
  <c r="U160" i="1" s="1"/>
  <c r="S160" i="1"/>
  <c r="X159" i="1"/>
  <c r="W159" i="1"/>
  <c r="U159" i="1"/>
  <c r="T159" i="1"/>
  <c r="S159" i="1"/>
  <c r="X158" i="1"/>
  <c r="W158" i="1"/>
  <c r="T158" i="1"/>
  <c r="U158" i="1" s="1"/>
  <c r="S158" i="1"/>
  <c r="X157" i="1"/>
  <c r="W157" i="1"/>
  <c r="U157" i="1"/>
  <c r="T157" i="1"/>
  <c r="S157" i="1"/>
  <c r="X156" i="1"/>
  <c r="W156" i="1"/>
  <c r="T156" i="1"/>
  <c r="U156" i="1" s="1"/>
  <c r="S156" i="1"/>
  <c r="X155" i="1"/>
  <c r="W155" i="1"/>
  <c r="U155" i="1"/>
  <c r="T155" i="1"/>
  <c r="S155" i="1"/>
  <c r="X154" i="1"/>
  <c r="W154" i="1"/>
  <c r="T154" i="1"/>
  <c r="U154" i="1" s="1"/>
  <c r="S154" i="1"/>
  <c r="X153" i="1"/>
  <c r="W153" i="1"/>
  <c r="U153" i="1"/>
  <c r="T153" i="1"/>
  <c r="S153" i="1"/>
  <c r="X152" i="1"/>
  <c r="W152" i="1"/>
  <c r="T152" i="1"/>
  <c r="U152" i="1" s="1"/>
  <c r="S152" i="1"/>
  <c r="X151" i="1"/>
  <c r="W151" i="1"/>
  <c r="U151" i="1"/>
  <c r="T151" i="1"/>
  <c r="S151" i="1"/>
  <c r="X150" i="1"/>
  <c r="W150" i="1"/>
  <c r="T150" i="1"/>
  <c r="U150" i="1" s="1"/>
  <c r="S150" i="1"/>
  <c r="X149" i="1"/>
  <c r="W149" i="1"/>
  <c r="U149" i="1"/>
  <c r="T149" i="1"/>
  <c r="S149" i="1"/>
  <c r="X148" i="1"/>
  <c r="W148" i="1"/>
  <c r="T148" i="1"/>
  <c r="U148" i="1" s="1"/>
  <c r="S148" i="1"/>
  <c r="X147" i="1"/>
  <c r="W147" i="1"/>
  <c r="U147" i="1"/>
  <c r="T147" i="1"/>
  <c r="S147" i="1"/>
  <c r="X146" i="1"/>
  <c r="W146" i="1"/>
  <c r="T146" i="1"/>
  <c r="U146" i="1" s="1"/>
  <c r="S146" i="1"/>
  <c r="X145" i="1"/>
  <c r="W145" i="1"/>
  <c r="U145" i="1"/>
  <c r="T145" i="1"/>
  <c r="S145" i="1"/>
  <c r="X144" i="1"/>
  <c r="W144" i="1"/>
  <c r="T144" i="1"/>
  <c r="U144" i="1" s="1"/>
  <c r="S144" i="1"/>
  <c r="X143" i="1"/>
  <c r="W143" i="1"/>
  <c r="U143" i="1"/>
  <c r="T143" i="1"/>
  <c r="S143" i="1"/>
  <c r="X142" i="1"/>
  <c r="W142" i="1"/>
  <c r="T142" i="1"/>
  <c r="U142" i="1" s="1"/>
  <c r="S142" i="1"/>
  <c r="X141" i="1"/>
  <c r="W141" i="1"/>
  <c r="U141" i="1"/>
  <c r="T141" i="1"/>
  <c r="S141" i="1"/>
  <c r="X140" i="1"/>
  <c r="W140" i="1"/>
  <c r="T140" i="1"/>
  <c r="U140" i="1" s="1"/>
  <c r="S140" i="1"/>
  <c r="X139" i="1"/>
  <c r="W139" i="1"/>
  <c r="U139" i="1"/>
  <c r="T139" i="1"/>
  <c r="S139" i="1"/>
  <c r="X138" i="1"/>
  <c r="W138" i="1"/>
  <c r="T138" i="1"/>
  <c r="U138" i="1" s="1"/>
  <c r="S138" i="1"/>
  <c r="X137" i="1"/>
  <c r="W137" i="1"/>
  <c r="U137" i="1"/>
  <c r="T137" i="1"/>
  <c r="S137" i="1"/>
  <c r="X136" i="1"/>
  <c r="W136" i="1"/>
  <c r="T136" i="1"/>
  <c r="U136" i="1" s="1"/>
  <c r="S136" i="1"/>
  <c r="X135" i="1"/>
  <c r="W135" i="1"/>
  <c r="U135" i="1"/>
  <c r="T135" i="1"/>
  <c r="S135" i="1"/>
  <c r="X134" i="1"/>
  <c r="W134" i="1"/>
  <c r="T134" i="1"/>
  <c r="U134" i="1" s="1"/>
  <c r="S134" i="1"/>
  <c r="X133" i="1"/>
  <c r="W133" i="1"/>
  <c r="U133" i="1"/>
  <c r="T133" i="1"/>
  <c r="S133" i="1"/>
  <c r="X132" i="1"/>
  <c r="W132" i="1"/>
  <c r="T132" i="1"/>
  <c r="U132" i="1" s="1"/>
  <c r="S132" i="1"/>
  <c r="X131" i="1"/>
  <c r="W131" i="1"/>
  <c r="U131" i="1"/>
  <c r="T131" i="1"/>
  <c r="S131" i="1"/>
  <c r="X130" i="1"/>
  <c r="W130" i="1"/>
  <c r="T130" i="1"/>
  <c r="U130" i="1" s="1"/>
  <c r="S130" i="1"/>
  <c r="X129" i="1"/>
  <c r="W129" i="1"/>
  <c r="U129" i="1"/>
  <c r="T129" i="1"/>
  <c r="S129" i="1"/>
  <c r="X128" i="1"/>
  <c r="W128" i="1"/>
  <c r="U128" i="1"/>
  <c r="T128" i="1"/>
  <c r="S128" i="1"/>
  <c r="X127" i="1"/>
  <c r="W127" i="1"/>
  <c r="U127" i="1"/>
  <c r="T127" i="1"/>
  <c r="S127" i="1"/>
  <c r="X126" i="1"/>
  <c r="W126" i="1"/>
  <c r="T126" i="1"/>
  <c r="U126" i="1" s="1"/>
  <c r="S126" i="1"/>
  <c r="X125" i="1"/>
  <c r="W125" i="1"/>
  <c r="U125" i="1"/>
  <c r="T125" i="1"/>
  <c r="S125" i="1"/>
  <c r="X124" i="1"/>
  <c r="W124" i="1"/>
  <c r="T124" i="1"/>
  <c r="U124" i="1" s="1"/>
  <c r="S124" i="1"/>
  <c r="X123" i="1"/>
  <c r="W123" i="1"/>
  <c r="U123" i="1"/>
  <c r="T123" i="1"/>
  <c r="S123" i="1"/>
  <c r="X122" i="1"/>
  <c r="W122" i="1"/>
  <c r="T122" i="1"/>
  <c r="U122" i="1" s="1"/>
  <c r="S122" i="1"/>
  <c r="X121" i="1"/>
  <c r="W121" i="1"/>
  <c r="U121" i="1"/>
  <c r="T121" i="1"/>
  <c r="S121" i="1"/>
  <c r="X120" i="1"/>
  <c r="W120" i="1"/>
  <c r="T120" i="1"/>
  <c r="U120" i="1" s="1"/>
  <c r="S120" i="1"/>
  <c r="X119" i="1"/>
  <c r="W119" i="1"/>
  <c r="U119" i="1"/>
  <c r="T119" i="1"/>
  <c r="S119" i="1"/>
  <c r="X118" i="1"/>
  <c r="W118" i="1"/>
  <c r="T118" i="1"/>
  <c r="U118" i="1" s="1"/>
  <c r="S118" i="1"/>
  <c r="X117" i="1"/>
  <c r="W117" i="1"/>
  <c r="U117" i="1"/>
  <c r="T117" i="1"/>
  <c r="S117" i="1"/>
  <c r="X116" i="1"/>
  <c r="W116" i="1"/>
  <c r="T116" i="1"/>
  <c r="U116" i="1" s="1"/>
  <c r="S116" i="1"/>
  <c r="X115" i="1"/>
  <c r="W115" i="1"/>
  <c r="U115" i="1"/>
  <c r="T115" i="1"/>
  <c r="S115" i="1"/>
  <c r="X114" i="1"/>
  <c r="W114" i="1"/>
  <c r="T114" i="1"/>
  <c r="U114" i="1" s="1"/>
  <c r="S114" i="1"/>
  <c r="X113" i="1"/>
  <c r="W113" i="1"/>
  <c r="U113" i="1"/>
  <c r="T113" i="1"/>
  <c r="S113" i="1"/>
  <c r="X112" i="1"/>
  <c r="W112" i="1"/>
  <c r="T112" i="1"/>
  <c r="U112" i="1" s="1"/>
  <c r="S112" i="1"/>
  <c r="X111" i="1"/>
  <c r="W111" i="1"/>
  <c r="U111" i="1"/>
  <c r="T111" i="1"/>
  <c r="S111" i="1"/>
  <c r="X110" i="1"/>
  <c r="W110" i="1"/>
  <c r="T110" i="1"/>
  <c r="U110" i="1" s="1"/>
  <c r="S110" i="1"/>
  <c r="X109" i="1"/>
  <c r="W109" i="1"/>
  <c r="U109" i="1"/>
  <c r="T109" i="1"/>
  <c r="S109" i="1"/>
  <c r="X108" i="1"/>
  <c r="W108" i="1"/>
  <c r="T108" i="1"/>
  <c r="U108" i="1" s="1"/>
  <c r="S108" i="1"/>
  <c r="X107" i="1"/>
  <c r="W107" i="1"/>
  <c r="U107" i="1"/>
  <c r="T107" i="1"/>
  <c r="S107" i="1"/>
  <c r="X106" i="1"/>
  <c r="W106" i="1"/>
  <c r="T106" i="1"/>
  <c r="U106" i="1" s="1"/>
  <c r="S106" i="1"/>
  <c r="X105" i="1"/>
  <c r="W105" i="1"/>
  <c r="U105" i="1"/>
  <c r="T105" i="1"/>
  <c r="S105" i="1"/>
  <c r="X104" i="1"/>
  <c r="W104" i="1"/>
  <c r="T104" i="1"/>
  <c r="U104" i="1" s="1"/>
  <c r="S104" i="1"/>
  <c r="X103" i="1"/>
  <c r="W103" i="1"/>
  <c r="U103" i="1"/>
  <c r="T103" i="1"/>
  <c r="S103" i="1"/>
  <c r="X102" i="1"/>
  <c r="W102" i="1"/>
  <c r="T102" i="1"/>
  <c r="U102" i="1" s="1"/>
  <c r="S102" i="1"/>
  <c r="X101" i="1"/>
  <c r="W101" i="1"/>
  <c r="U101" i="1"/>
  <c r="T101" i="1"/>
  <c r="S101" i="1"/>
  <c r="X100" i="1"/>
  <c r="W100" i="1"/>
  <c r="T100" i="1"/>
  <c r="U100" i="1" s="1"/>
  <c r="S100" i="1"/>
  <c r="X99" i="1"/>
  <c r="W99" i="1"/>
  <c r="U99" i="1"/>
  <c r="T99" i="1"/>
  <c r="S99" i="1"/>
  <c r="X98" i="1"/>
  <c r="W98" i="1"/>
  <c r="T98" i="1"/>
  <c r="U98" i="1" s="1"/>
  <c r="S98" i="1"/>
  <c r="X97" i="1"/>
  <c r="W97" i="1"/>
  <c r="U97" i="1"/>
  <c r="T97" i="1"/>
  <c r="S97" i="1"/>
  <c r="X96" i="1"/>
  <c r="W96" i="1"/>
  <c r="T96" i="1"/>
  <c r="U96" i="1" s="1"/>
  <c r="S96" i="1"/>
  <c r="X95" i="1"/>
  <c r="W95" i="1"/>
  <c r="U95" i="1"/>
  <c r="T95" i="1"/>
  <c r="S95" i="1"/>
  <c r="X94" i="1"/>
  <c r="W94" i="1"/>
  <c r="T94" i="1"/>
  <c r="U94" i="1" s="1"/>
  <c r="S94" i="1"/>
  <c r="X93" i="1"/>
  <c r="W93" i="1"/>
  <c r="U93" i="1"/>
  <c r="T93" i="1"/>
  <c r="S93" i="1"/>
  <c r="X92" i="1"/>
  <c r="W92" i="1"/>
  <c r="T92" i="1"/>
  <c r="U92" i="1" s="1"/>
  <c r="S92" i="1"/>
  <c r="X91" i="1"/>
  <c r="W91" i="1"/>
  <c r="U91" i="1"/>
  <c r="T91" i="1"/>
  <c r="S91" i="1"/>
  <c r="X90" i="1"/>
  <c r="W90" i="1"/>
  <c r="T90" i="1"/>
  <c r="U90" i="1" s="1"/>
  <c r="S90" i="1"/>
  <c r="X89" i="1"/>
  <c r="W89" i="1"/>
  <c r="U89" i="1"/>
  <c r="T89" i="1"/>
  <c r="S89" i="1"/>
  <c r="X88" i="1"/>
  <c r="W88" i="1"/>
  <c r="U88" i="1"/>
  <c r="T88" i="1"/>
  <c r="S88" i="1"/>
  <c r="X87" i="1"/>
  <c r="W87" i="1"/>
  <c r="U87" i="1"/>
  <c r="T87" i="1"/>
  <c r="S87" i="1"/>
  <c r="X86" i="1"/>
  <c r="W86" i="1"/>
  <c r="T86" i="1"/>
  <c r="U86" i="1" s="1"/>
  <c r="S86" i="1"/>
  <c r="X85" i="1"/>
  <c r="W85" i="1"/>
  <c r="U85" i="1"/>
  <c r="T85" i="1"/>
  <c r="S85" i="1"/>
  <c r="X84" i="1"/>
  <c r="W84" i="1"/>
  <c r="T84" i="1"/>
  <c r="U84" i="1" s="1"/>
  <c r="S84" i="1"/>
  <c r="X83" i="1"/>
  <c r="W83" i="1"/>
  <c r="U83" i="1"/>
  <c r="T83" i="1"/>
  <c r="S83" i="1"/>
  <c r="X82" i="1"/>
  <c r="W82" i="1"/>
  <c r="T82" i="1"/>
  <c r="U82" i="1" s="1"/>
  <c r="S82" i="1"/>
  <c r="X81" i="1"/>
  <c r="W81" i="1"/>
  <c r="U81" i="1"/>
  <c r="T81" i="1"/>
  <c r="S81" i="1"/>
  <c r="X80" i="1"/>
  <c r="W80" i="1"/>
  <c r="U80" i="1"/>
  <c r="T80" i="1"/>
  <c r="S80" i="1"/>
  <c r="X79" i="1"/>
  <c r="W79" i="1"/>
  <c r="U79" i="1"/>
  <c r="T79" i="1"/>
  <c r="S79" i="1"/>
  <c r="X78" i="1"/>
  <c r="W78" i="1"/>
  <c r="T78" i="1"/>
  <c r="U78" i="1" s="1"/>
  <c r="S78" i="1"/>
  <c r="X77" i="1"/>
  <c r="W77" i="1"/>
  <c r="U77" i="1"/>
  <c r="T77" i="1"/>
  <c r="S77" i="1"/>
  <c r="X76" i="1"/>
  <c r="W76" i="1"/>
  <c r="U76" i="1"/>
  <c r="T76" i="1"/>
  <c r="S76" i="1"/>
  <c r="X75" i="1"/>
  <c r="W75" i="1"/>
  <c r="U75" i="1"/>
  <c r="T75" i="1"/>
  <c r="S75" i="1"/>
  <c r="X74" i="1"/>
  <c r="W74" i="1"/>
  <c r="T74" i="1"/>
  <c r="U74" i="1" s="1"/>
  <c r="S74" i="1"/>
  <c r="X73" i="1"/>
  <c r="W73" i="1"/>
  <c r="U73" i="1"/>
  <c r="T73" i="1"/>
  <c r="S73" i="1"/>
  <c r="X72" i="1"/>
  <c r="W72" i="1"/>
  <c r="T72" i="1"/>
  <c r="U72" i="1" s="1"/>
  <c r="S72" i="1"/>
  <c r="X71" i="1"/>
  <c r="W71" i="1"/>
  <c r="U71" i="1"/>
  <c r="T71" i="1"/>
  <c r="S71" i="1"/>
  <c r="X70" i="1"/>
  <c r="W70" i="1"/>
  <c r="T70" i="1"/>
  <c r="U70" i="1" s="1"/>
  <c r="S70" i="1"/>
  <c r="X69" i="1"/>
  <c r="W69" i="1"/>
  <c r="U69" i="1"/>
  <c r="T69" i="1"/>
  <c r="S69" i="1"/>
  <c r="X68" i="1"/>
  <c r="W68" i="1"/>
  <c r="U68" i="1"/>
  <c r="T68" i="1"/>
  <c r="S68" i="1"/>
  <c r="X67" i="1"/>
  <c r="W67" i="1"/>
  <c r="U67" i="1"/>
  <c r="T67" i="1"/>
  <c r="S67" i="1"/>
  <c r="X66" i="1"/>
  <c r="W66" i="1"/>
  <c r="T66" i="1"/>
  <c r="U66" i="1" s="1"/>
  <c r="S66" i="1"/>
  <c r="X65" i="1"/>
  <c r="W65" i="1"/>
  <c r="U65" i="1"/>
  <c r="T65" i="1"/>
  <c r="S65" i="1"/>
  <c r="X64" i="1"/>
  <c r="W64" i="1"/>
  <c r="U64" i="1"/>
  <c r="T64" i="1"/>
  <c r="S64" i="1"/>
  <c r="X63" i="1"/>
  <c r="W63" i="1"/>
  <c r="U63" i="1"/>
  <c r="T63" i="1"/>
  <c r="S63" i="1"/>
  <c r="X62" i="1"/>
  <c r="W62" i="1"/>
  <c r="T62" i="1"/>
  <c r="U62" i="1" s="1"/>
  <c r="S62" i="1"/>
  <c r="X61" i="1"/>
  <c r="W61" i="1"/>
  <c r="U61" i="1"/>
  <c r="T61" i="1"/>
  <c r="S61" i="1"/>
  <c r="X60" i="1"/>
  <c r="W60" i="1"/>
  <c r="T60" i="1"/>
  <c r="U60" i="1" s="1"/>
  <c r="S60" i="1"/>
  <c r="X59" i="1"/>
  <c r="W59" i="1"/>
  <c r="U59" i="1"/>
  <c r="T59" i="1"/>
  <c r="S59" i="1"/>
  <c r="X58" i="1"/>
  <c r="W58" i="1"/>
  <c r="T58" i="1"/>
  <c r="U58" i="1" s="1"/>
  <c r="S58" i="1"/>
  <c r="X57" i="1"/>
  <c r="W57" i="1"/>
  <c r="U57" i="1"/>
  <c r="T57" i="1"/>
  <c r="S57" i="1"/>
  <c r="X56" i="1"/>
  <c r="W56" i="1"/>
  <c r="T56" i="1"/>
  <c r="U56" i="1" s="1"/>
  <c r="S56" i="1"/>
  <c r="X55" i="1"/>
  <c r="W55" i="1"/>
  <c r="U55" i="1"/>
  <c r="T55" i="1"/>
  <c r="S55" i="1"/>
  <c r="X54" i="1"/>
  <c r="W54" i="1"/>
  <c r="T54" i="1"/>
  <c r="U54" i="1" s="1"/>
  <c r="S54" i="1"/>
  <c r="X53" i="1"/>
  <c r="W53" i="1"/>
  <c r="U53" i="1"/>
  <c r="T53" i="1"/>
  <c r="S53" i="1"/>
  <c r="X52" i="1"/>
  <c r="W52" i="1"/>
  <c r="T52" i="1"/>
  <c r="U52" i="1" s="1"/>
  <c r="S52" i="1"/>
  <c r="X51" i="1"/>
  <c r="W51" i="1"/>
  <c r="U51" i="1"/>
  <c r="T51" i="1"/>
  <c r="S51" i="1"/>
  <c r="X50" i="1"/>
  <c r="W50" i="1"/>
  <c r="T50" i="1"/>
  <c r="U50" i="1" s="1"/>
  <c r="S50" i="1"/>
  <c r="X49" i="1"/>
  <c r="W49" i="1"/>
  <c r="U49" i="1"/>
  <c r="T49" i="1"/>
  <c r="S49" i="1"/>
  <c r="X48" i="1"/>
  <c r="W48" i="1"/>
  <c r="U48" i="1"/>
  <c r="T48" i="1"/>
  <c r="S48" i="1"/>
  <c r="X47" i="1"/>
  <c r="W47" i="1"/>
  <c r="U47" i="1"/>
  <c r="T47" i="1"/>
  <c r="S47" i="1"/>
  <c r="X46" i="1"/>
  <c r="W46" i="1"/>
  <c r="T46" i="1"/>
  <c r="U46" i="1" s="1"/>
  <c r="S46" i="1"/>
  <c r="X45" i="1"/>
  <c r="W45" i="1"/>
  <c r="U45" i="1"/>
  <c r="T45" i="1"/>
  <c r="S45" i="1"/>
  <c r="X44" i="1"/>
  <c r="W44" i="1"/>
  <c r="T44" i="1"/>
  <c r="U44" i="1" s="1"/>
  <c r="S44" i="1"/>
  <c r="X43" i="1"/>
  <c r="W43" i="1"/>
  <c r="U43" i="1"/>
  <c r="T43" i="1"/>
  <c r="S43" i="1"/>
  <c r="X42" i="1"/>
  <c r="W42" i="1"/>
  <c r="T42" i="1"/>
  <c r="U42" i="1" s="1"/>
  <c r="S42" i="1"/>
  <c r="X41" i="1"/>
  <c r="W41" i="1"/>
  <c r="U41" i="1"/>
  <c r="T41" i="1"/>
  <c r="S41" i="1"/>
  <c r="X40" i="1"/>
  <c r="W40" i="1"/>
  <c r="T40" i="1"/>
  <c r="U40" i="1" s="1"/>
  <c r="S40" i="1"/>
  <c r="X39" i="1"/>
  <c r="W39" i="1"/>
  <c r="U39" i="1"/>
  <c r="T39" i="1"/>
  <c r="S39" i="1"/>
  <c r="X38" i="1"/>
  <c r="W38" i="1"/>
  <c r="T38" i="1"/>
  <c r="U38" i="1" s="1"/>
  <c r="S38" i="1"/>
  <c r="X37" i="1"/>
  <c r="W37" i="1"/>
  <c r="U37" i="1"/>
  <c r="T37" i="1"/>
  <c r="S37" i="1"/>
  <c r="X36" i="1"/>
  <c r="W36" i="1"/>
  <c r="T36" i="1"/>
  <c r="U36" i="1" s="1"/>
  <c r="S36" i="1"/>
  <c r="X35" i="1"/>
  <c r="W35" i="1"/>
  <c r="U35" i="1"/>
  <c r="T35" i="1"/>
  <c r="S35" i="1"/>
  <c r="X34" i="1"/>
  <c r="W34" i="1"/>
  <c r="T34" i="1"/>
  <c r="U34" i="1" s="1"/>
  <c r="S34" i="1"/>
  <c r="X33" i="1"/>
  <c r="W33" i="1"/>
  <c r="U33" i="1"/>
  <c r="T33" i="1"/>
  <c r="S33" i="1"/>
  <c r="X32" i="1"/>
  <c r="W32" i="1"/>
  <c r="T32" i="1"/>
  <c r="U32" i="1" s="1"/>
  <c r="S32" i="1"/>
  <c r="X31" i="1"/>
  <c r="W31" i="1"/>
  <c r="U31" i="1"/>
  <c r="T31" i="1"/>
  <c r="S31" i="1"/>
  <c r="X30" i="1"/>
  <c r="W30" i="1"/>
  <c r="T30" i="1"/>
  <c r="U30" i="1" s="1"/>
  <c r="S30" i="1"/>
  <c r="X29" i="1"/>
  <c r="W29" i="1"/>
  <c r="U29" i="1"/>
  <c r="T29" i="1"/>
  <c r="S29" i="1"/>
  <c r="X28" i="1"/>
  <c r="W28" i="1"/>
  <c r="T28" i="1"/>
  <c r="U28" i="1" s="1"/>
  <c r="S28" i="1"/>
  <c r="X27" i="1"/>
  <c r="W27" i="1"/>
  <c r="U27" i="1"/>
  <c r="T27" i="1"/>
  <c r="S27" i="1"/>
  <c r="X26" i="1"/>
  <c r="W26" i="1"/>
  <c r="T26" i="1"/>
  <c r="U26" i="1" s="1"/>
  <c r="S26" i="1"/>
  <c r="X25" i="1"/>
  <c r="W25" i="1"/>
  <c r="U25" i="1"/>
  <c r="T25" i="1"/>
  <c r="S25" i="1"/>
  <c r="X24" i="1"/>
  <c r="W24" i="1"/>
  <c r="T24" i="1"/>
  <c r="U24" i="1" s="1"/>
  <c r="S24" i="1"/>
  <c r="X23" i="1"/>
  <c r="W23" i="1"/>
  <c r="U23" i="1"/>
  <c r="T23" i="1"/>
  <c r="S23" i="1"/>
  <c r="X22" i="1"/>
  <c r="W22" i="1"/>
  <c r="T22" i="1"/>
  <c r="U22" i="1" s="1"/>
  <c r="S22" i="1"/>
  <c r="X21" i="1"/>
  <c r="W21" i="1"/>
  <c r="U21" i="1"/>
  <c r="T21" i="1"/>
  <c r="S21" i="1"/>
  <c r="X20" i="1"/>
  <c r="W20" i="1"/>
  <c r="T20" i="1"/>
  <c r="U20" i="1" s="1"/>
  <c r="S20" i="1"/>
  <c r="X19" i="1"/>
  <c r="W19" i="1"/>
  <c r="U19" i="1"/>
  <c r="T19" i="1"/>
  <c r="S19" i="1"/>
  <c r="X18" i="1"/>
  <c r="W18" i="1"/>
  <c r="T18" i="1"/>
  <c r="U18" i="1" s="1"/>
  <c r="S18" i="1"/>
  <c r="X17" i="1"/>
  <c r="W17" i="1"/>
  <c r="U17" i="1"/>
  <c r="T17" i="1"/>
  <c r="S17" i="1"/>
  <c r="X16" i="1"/>
  <c r="W16" i="1"/>
  <c r="T16" i="1"/>
  <c r="U16" i="1" s="1"/>
  <c r="S16" i="1"/>
  <c r="X15" i="1"/>
  <c r="W15" i="1"/>
  <c r="U15" i="1"/>
  <c r="T15" i="1"/>
  <c r="S15" i="1"/>
  <c r="X14" i="1"/>
  <c r="W14" i="1"/>
  <c r="T14" i="1"/>
  <c r="U14" i="1" s="1"/>
  <c r="S14" i="1"/>
  <c r="X13" i="1"/>
  <c r="W13" i="1"/>
  <c r="U13" i="1"/>
  <c r="T13" i="1"/>
  <c r="S13" i="1"/>
  <c r="X12" i="1"/>
  <c r="W12" i="1"/>
  <c r="T12" i="1"/>
  <c r="U12" i="1" s="1"/>
  <c r="S12" i="1"/>
  <c r="X11" i="1"/>
  <c r="W11" i="1"/>
  <c r="U11" i="1"/>
  <c r="T11" i="1"/>
  <c r="S11" i="1"/>
  <c r="X10" i="1"/>
  <c r="W10" i="1"/>
  <c r="T10" i="1"/>
  <c r="U10" i="1" s="1"/>
  <c r="S10" i="1"/>
  <c r="X9" i="1"/>
  <c r="W9" i="1"/>
  <c r="U9" i="1"/>
  <c r="T9" i="1"/>
  <c r="S9" i="1"/>
  <c r="X8" i="1"/>
  <c r="W8" i="1"/>
  <c r="T8" i="1"/>
  <c r="U8" i="1" s="1"/>
  <c r="S8" i="1"/>
  <c r="X7" i="1"/>
  <c r="W7" i="1"/>
  <c r="U7" i="1"/>
  <c r="T7" i="1"/>
  <c r="S7" i="1"/>
  <c r="X6" i="1"/>
  <c r="W6" i="1"/>
  <c r="T6" i="1"/>
  <c r="U6" i="1" s="1"/>
  <c r="S6" i="1"/>
  <c r="X5" i="1"/>
  <c r="W5" i="1"/>
  <c r="U5" i="1"/>
  <c r="T5" i="1"/>
  <c r="S5" i="1"/>
  <c r="X4" i="1"/>
  <c r="W4" i="1"/>
  <c r="T4" i="1"/>
  <c r="U4" i="1" s="1"/>
  <c r="S4" i="1"/>
  <c r="X3" i="1"/>
  <c r="W3" i="1"/>
  <c r="U3" i="1"/>
  <c r="T3" i="1"/>
  <c r="S3" i="1"/>
  <c r="X2" i="1"/>
  <c r="W2" i="1"/>
  <c r="T2" i="1"/>
  <c r="U2" i="1" s="1"/>
  <c r="S2" i="1"/>
  <c r="K6" i="2" l="1"/>
  <c r="K90" i="2"/>
  <c r="L90" i="2" s="1"/>
  <c r="N90" i="2" s="1"/>
  <c r="K12" i="2"/>
  <c r="K42" i="2"/>
  <c r="K36" i="2"/>
  <c r="N32" i="2"/>
  <c r="T32" i="2" s="1" a="1"/>
  <c r="T32" i="2" s="1"/>
  <c r="K52" i="2"/>
  <c r="N52" i="2" s="1"/>
  <c r="K71" i="2"/>
  <c r="L71" i="2" s="1"/>
  <c r="K86" i="2"/>
  <c r="L86" i="2" s="1"/>
  <c r="O86" i="2" s="1"/>
  <c r="B114" i="2"/>
  <c r="K77" i="2"/>
  <c r="L77" i="2" s="1"/>
  <c r="K8" i="2"/>
  <c r="C118" i="2"/>
  <c r="B117" i="2"/>
  <c r="K13" i="2"/>
  <c r="K4" i="2"/>
  <c r="M4" i="2" s="1"/>
  <c r="K9" i="2"/>
  <c r="N9" i="2" s="1"/>
  <c r="T9" i="2" s="1" a="1"/>
  <c r="T9" i="2" s="1"/>
  <c r="O9" i="2" s="1"/>
  <c r="K29" i="2"/>
  <c r="M29" i="2" s="1"/>
  <c r="K39" i="2"/>
  <c r="M39" i="2" s="1"/>
  <c r="K58" i="2"/>
  <c r="L58" i="2" s="1"/>
  <c r="O58" i="2" s="1"/>
  <c r="K73" i="2"/>
  <c r="L73" i="2" s="1"/>
  <c r="K93" i="2"/>
  <c r="L93" i="2" s="1"/>
  <c r="N93" i="2" s="1"/>
  <c r="K103" i="2"/>
  <c r="L103" i="2" s="1"/>
  <c r="K78" i="2"/>
  <c r="L78" i="2" s="1"/>
  <c r="K64" i="2"/>
  <c r="L64" i="2" s="1"/>
  <c r="K23" i="2"/>
  <c r="K10" i="2"/>
  <c r="K45" i="2"/>
  <c r="M42" i="2"/>
  <c r="N42" i="2"/>
  <c r="T42" i="2" s="1" a="1"/>
  <c r="T42" i="2" s="1"/>
  <c r="N78" i="2"/>
  <c r="O78" i="2"/>
  <c r="T78" i="2" s="1" a="1"/>
  <c r="T78" i="2" s="1"/>
  <c r="P78" i="2" s="1"/>
  <c r="Q78" i="2" s="1"/>
  <c r="K48" i="2"/>
  <c r="N48" i="2" s="1"/>
  <c r="K98" i="2"/>
  <c r="L98" i="2" s="1"/>
  <c r="O98" i="2" s="1"/>
  <c r="K94" i="2"/>
  <c r="L94" i="2" s="1"/>
  <c r="O94" i="2" s="1"/>
  <c r="K20" i="2"/>
  <c r="N20" i="2" s="1"/>
  <c r="T20" i="2" s="1" a="1"/>
  <c r="T20" i="2" s="1"/>
  <c r="O20" i="2" s="1"/>
  <c r="K25" i="2"/>
  <c r="N25" i="2" s="1"/>
  <c r="K30" i="2"/>
  <c r="N30" i="2" s="1"/>
  <c r="K51" i="2"/>
  <c r="N51" i="2" s="1"/>
  <c r="T51" i="2" s="1" a="1"/>
  <c r="T51" i="2" s="1"/>
  <c r="O51" i="2" s="1"/>
  <c r="P51" i="2" s="1"/>
  <c r="K24" i="2"/>
  <c r="M24" i="2" s="1"/>
  <c r="K18" i="2"/>
  <c r="N18" i="2" s="1"/>
  <c r="K35" i="2"/>
  <c r="M35" i="2" s="1"/>
  <c r="K104" i="2"/>
  <c r="L104" i="2" s="1"/>
  <c r="K22" i="2"/>
  <c r="N22" i="2" s="1"/>
  <c r="T22" i="2" s="1" a="1"/>
  <c r="T22" i="2" s="1"/>
  <c r="O22" i="2" s="1"/>
  <c r="K5" i="2"/>
  <c r="N5" i="2" s="1"/>
  <c r="T5" i="2" s="1" a="1"/>
  <c r="T5" i="2" s="1"/>
  <c r="O5" i="2" s="1"/>
  <c r="K79" i="2"/>
  <c r="L79" i="2" s="1"/>
  <c r="N79" i="2" s="1"/>
  <c r="K66" i="2"/>
  <c r="L66" i="2" s="1"/>
  <c r="N66" i="2" s="1"/>
  <c r="K11" i="2"/>
  <c r="K21" i="2"/>
  <c r="N21" i="2" s="1"/>
  <c r="T21" i="2" s="1" a="1"/>
  <c r="T21" i="2" s="1"/>
  <c r="K67" i="2"/>
  <c r="L67" i="2" s="1"/>
  <c r="O67" i="2" s="1"/>
  <c r="T67" i="2" s="1" a="1"/>
  <c r="T67" i="2" s="1"/>
  <c r="P67" i="2" s="1"/>
  <c r="Q67" i="2" s="1"/>
  <c r="N10" i="2"/>
  <c r="T10" i="2" s="1" a="1"/>
  <c r="T10" i="2" s="1"/>
  <c r="O10" i="2" s="1"/>
  <c r="K31" i="2"/>
  <c r="M31" i="2" s="1"/>
  <c r="K41" i="2"/>
  <c r="M41" i="2" s="1"/>
  <c r="K81" i="2"/>
  <c r="L81" i="2" s="1"/>
  <c r="O81" i="2" s="1"/>
  <c r="K105" i="2"/>
  <c r="L105" i="2" s="1"/>
  <c r="O105" i="2" s="1"/>
  <c r="K91" i="2"/>
  <c r="L91" i="2" s="1"/>
  <c r="O91" i="2" s="1"/>
  <c r="K84" i="2"/>
  <c r="L84" i="2" s="1"/>
  <c r="O84" i="2" s="1"/>
  <c r="T84" i="2" s="1" a="1"/>
  <c r="T84" i="2" s="1"/>
  <c r="P84" i="2" s="1"/>
  <c r="Q84" i="2" s="1"/>
  <c r="R84" i="2" s="1"/>
  <c r="K63" i="2"/>
  <c r="L63" i="2" s="1"/>
  <c r="N63" i="2" s="1"/>
  <c r="K3" i="2"/>
  <c r="K17" i="2"/>
  <c r="N17" i="2" s="1"/>
  <c r="K27" i="2"/>
  <c r="N27" i="2" s="1"/>
  <c r="K68" i="2"/>
  <c r="L68" i="2" s="1"/>
  <c r="O68" i="2" s="1"/>
  <c r="T68" i="2" s="1" a="1"/>
  <c r="T68" i="2" s="1"/>
  <c r="P68" i="2" s="1"/>
  <c r="Q68" i="2" s="1"/>
  <c r="S68" i="2" s="1"/>
  <c r="K101" i="2"/>
  <c r="L101" i="2" s="1"/>
  <c r="N101" i="2" s="1"/>
  <c r="K33" i="2"/>
  <c r="N33" i="2" s="1"/>
  <c r="T33" i="2" s="1" a="1"/>
  <c r="T33" i="2" s="1"/>
  <c r="O33" i="2" s="1"/>
  <c r="B118" i="2"/>
  <c r="K46" i="2"/>
  <c r="M46" i="2" s="1"/>
  <c r="K97" i="2"/>
  <c r="L97" i="2" s="1"/>
  <c r="L8" i="4"/>
  <c r="M8" i="4" s="1"/>
  <c r="O32" i="2"/>
  <c r="K37" i="2"/>
  <c r="N37" i="2" s="1"/>
  <c r="T37" i="2" s="1" a="1"/>
  <c r="T37" i="2" s="1"/>
  <c r="O37" i="2" s="1"/>
  <c r="K72" i="2"/>
  <c r="L72" i="2" s="1"/>
  <c r="K38" i="2"/>
  <c r="M38" i="2" s="1"/>
  <c r="O42" i="2"/>
  <c r="Q42" i="2" s="1"/>
  <c r="S42" i="2" s="1"/>
  <c r="N35" i="2"/>
  <c r="T35" i="2" s="1" a="1"/>
  <c r="T35" i="2" s="1"/>
  <c r="O35" i="2" s="1"/>
  <c r="K47" i="2"/>
  <c r="M47" i="2" s="1"/>
  <c r="K43" i="2"/>
  <c r="N43" i="2" s="1"/>
  <c r="K87" i="2"/>
  <c r="L87" i="2" s="1"/>
  <c r="O87" i="2" s="1"/>
  <c r="T87" i="2" s="1" a="1"/>
  <c r="T87" i="2" s="1"/>
  <c r="P87" i="2" s="1"/>
  <c r="Q87" i="2" s="1"/>
  <c r="S87" i="2" s="1"/>
  <c r="K92" i="2"/>
  <c r="L92" i="2" s="1"/>
  <c r="N92" i="2" s="1"/>
  <c r="K40" i="2"/>
  <c r="M40" i="2" s="1"/>
  <c r="K70" i="2"/>
  <c r="L70" i="2" s="1"/>
  <c r="K106" i="2"/>
  <c r="L106" i="2" s="1"/>
  <c r="N106" i="2" s="1"/>
  <c r="K57" i="2"/>
  <c r="L57" i="2" s="1"/>
  <c r="K14" i="2"/>
  <c r="M14" i="2" s="1"/>
  <c r="K62" i="2"/>
  <c r="L62" i="2" s="1"/>
  <c r="O62" i="2" s="1"/>
  <c r="T62" i="2" s="1" a="1"/>
  <c r="T62" i="2" s="1"/>
  <c r="P62" i="2" s="1"/>
  <c r="Q62" i="2" s="1"/>
  <c r="S62" i="2" s="1"/>
  <c r="M21" i="4"/>
  <c r="N23" i="2"/>
  <c r="M23" i="2"/>
  <c r="M16" i="4"/>
  <c r="P32" i="2"/>
  <c r="Q32" i="2"/>
  <c r="O90" i="2"/>
  <c r="O74" i="2"/>
  <c r="N74" i="2"/>
  <c r="N50" i="2"/>
  <c r="M50" i="2"/>
  <c r="O71" i="2"/>
  <c r="N71" i="2"/>
  <c r="N44" i="2"/>
  <c r="M44" i="2"/>
  <c r="O59" i="2"/>
  <c r="T59" i="2" s="1" a="1"/>
  <c r="T59" i="2" s="1"/>
  <c r="P59" i="2" s="1"/>
  <c r="Q59" i="2" s="1"/>
  <c r="N59" i="2"/>
  <c r="O73" i="2"/>
  <c r="N73" i="2"/>
  <c r="M10" i="2"/>
  <c r="N67" i="2"/>
  <c r="O69" i="2"/>
  <c r="N69" i="2"/>
  <c r="K26" i="2"/>
  <c r="M26" i="2" s="1"/>
  <c r="K28" i="2"/>
  <c r="M28" i="2" s="1"/>
  <c r="N3" i="2"/>
  <c r="M3" i="2"/>
  <c r="M20" i="4"/>
  <c r="M21" i="2"/>
  <c r="O21" i="2"/>
  <c r="K16" i="2"/>
  <c r="N16" i="2" s="1"/>
  <c r="C29" i="4"/>
  <c r="B29" i="4"/>
  <c r="L3" i="4"/>
  <c r="M6" i="2"/>
  <c r="N6" i="2"/>
  <c r="M33" i="2"/>
  <c r="N86" i="2"/>
  <c r="L9" i="4"/>
  <c r="M9" i="4" s="1"/>
  <c r="N97" i="2"/>
  <c r="O97" i="2"/>
  <c r="N8" i="2"/>
  <c r="T8" i="2" s="1" a="1"/>
  <c r="T8" i="2" s="1"/>
  <c r="O8" i="2" s="1"/>
  <c r="M8" i="2"/>
  <c r="O70" i="2"/>
  <c r="N70" i="2"/>
  <c r="O104" i="2"/>
  <c r="T104" i="2" s="1" a="1"/>
  <c r="T104" i="2" s="1"/>
  <c r="P104" i="2" s="1"/>
  <c r="Q104" i="2" s="1"/>
  <c r="S104" i="2" s="1"/>
  <c r="N104" i="2"/>
  <c r="O76" i="2"/>
  <c r="N76" i="2"/>
  <c r="M32" i="2"/>
  <c r="O65" i="2"/>
  <c r="N65" i="2"/>
  <c r="K75" i="2"/>
  <c r="L75" i="2" s="1"/>
  <c r="N75" i="2" s="1"/>
  <c r="K83" i="2"/>
  <c r="L83" i="2" s="1"/>
  <c r="O83" i="2" s="1"/>
  <c r="K89" i="2"/>
  <c r="L89" i="2" s="1"/>
  <c r="O89" i="2" s="1"/>
  <c r="N13" i="2"/>
  <c r="M13" i="2"/>
  <c r="O77" i="2"/>
  <c r="N77" i="2"/>
  <c r="K85" i="2"/>
  <c r="L85" i="2" s="1"/>
  <c r="O85" i="2" s="1"/>
  <c r="K88" i="2"/>
  <c r="L88" i="2" s="1"/>
  <c r="O88" i="2" s="1"/>
  <c r="O93" i="2"/>
  <c r="N45" i="2"/>
  <c r="M45" i="2"/>
  <c r="M36" i="2"/>
  <c r="N36" i="2"/>
  <c r="O101" i="2"/>
  <c r="M22" i="4"/>
  <c r="O64" i="2"/>
  <c r="N64" i="2"/>
  <c r="N103" i="2"/>
  <c r="O103" i="2"/>
  <c r="L4" i="4"/>
  <c r="M4" i="4" s="1"/>
  <c r="K49" i="2"/>
  <c r="N49" i="2" s="1"/>
  <c r="K15" i="2"/>
  <c r="K19" i="2"/>
  <c r="M19" i="2" s="1"/>
  <c r="K7" i="2"/>
  <c r="N12" i="2"/>
  <c r="M12" i="2"/>
  <c r="K60" i="2"/>
  <c r="L60" i="2" s="1"/>
  <c r="O99" i="2"/>
  <c r="N99" i="2"/>
  <c r="L6" i="4"/>
  <c r="M6" i="4" s="1"/>
  <c r="B28" i="4"/>
  <c r="M15" i="4"/>
  <c r="K100" i="2"/>
  <c r="L100" i="2" s="1"/>
  <c r="N100" i="2" s="1"/>
  <c r="K80" i="2"/>
  <c r="L80" i="2" s="1"/>
  <c r="B27" i="4"/>
  <c r="O106" i="2"/>
  <c r="K102" i="2"/>
  <c r="L102" i="2" s="1"/>
  <c r="K96" i="2"/>
  <c r="L96" i="2" s="1"/>
  <c r="K34" i="2"/>
  <c r="N39" i="2"/>
  <c r="T39" i="2" s="1" a="1"/>
  <c r="T39" i="2" s="1"/>
  <c r="O39" i="2" s="1"/>
  <c r="K61" i="2"/>
  <c r="L61" i="2" s="1"/>
  <c r="K82" i="2"/>
  <c r="L82" i="2" s="1"/>
  <c r="K95" i="2"/>
  <c r="L95" i="2" s="1"/>
  <c r="L5" i="4"/>
  <c r="M5" i="4" s="1"/>
  <c r="M19" i="4"/>
  <c r="Q10" i="2" l="1"/>
  <c r="P10" i="2"/>
  <c r="R78" i="2"/>
  <c r="S78" i="2"/>
  <c r="N41" i="2"/>
  <c r="T41" i="2" s="1" a="1"/>
  <c r="T41" i="2" s="1"/>
  <c r="O41" i="2" s="1"/>
  <c r="P41" i="2" s="1"/>
  <c r="M25" i="2"/>
  <c r="N91" i="2"/>
  <c r="N29" i="2"/>
  <c r="N62" i="2"/>
  <c r="N58" i="2"/>
  <c r="P42" i="2"/>
  <c r="N14" i="2"/>
  <c r="T14" i="2" s="1" a="1"/>
  <c r="T14" i="2" s="1"/>
  <c r="O14" i="2" s="1"/>
  <c r="N84" i="2"/>
  <c r="N98" i="2"/>
  <c r="N94" i="2"/>
  <c r="M30" i="2"/>
  <c r="N31" i="2"/>
  <c r="T31" i="2" s="1" a="1"/>
  <c r="T31" i="2" s="1"/>
  <c r="O31" i="2" s="1"/>
  <c r="O63" i="2"/>
  <c r="T63" i="2" s="1" a="1"/>
  <c r="T63" i="2" s="1"/>
  <c r="P63" i="2" s="1"/>
  <c r="Q63" i="2" s="1"/>
  <c r="M9" i="2"/>
  <c r="N4" i="2"/>
  <c r="T4" i="2" s="1" a="1"/>
  <c r="T4" i="2" s="1"/>
  <c r="O4" i="2" s="1"/>
  <c r="M52" i="2"/>
  <c r="N40" i="2"/>
  <c r="S59" i="2"/>
  <c r="R59" i="2"/>
  <c r="P5" i="2"/>
  <c r="Q5" i="2"/>
  <c r="R5" i="2" s="1"/>
  <c r="Q9" i="2"/>
  <c r="P9" i="2"/>
  <c r="M22" i="2"/>
  <c r="M27" i="2"/>
  <c r="M18" i="2"/>
  <c r="N24" i="2"/>
  <c r="M17" i="2"/>
  <c r="T3" i="2" a="1"/>
  <c r="T3" i="2" s="1"/>
  <c r="O3" i="2" s="1"/>
  <c r="Q3" i="2" s="1"/>
  <c r="N105" i="2"/>
  <c r="O79" i="2"/>
  <c r="T79" i="2" s="1" a="1"/>
  <c r="T79" i="2" s="1"/>
  <c r="P79" i="2" s="1"/>
  <c r="Q79" i="2" s="1"/>
  <c r="N46" i="2"/>
  <c r="T46" i="2" s="1" a="1"/>
  <c r="T46" i="2" s="1"/>
  <c r="O46" i="2" s="1"/>
  <c r="O66" i="2"/>
  <c r="T66" i="2" s="1" a="1"/>
  <c r="T66" i="2" s="1"/>
  <c r="P66" i="2" s="1"/>
  <c r="Q66" i="2" s="1"/>
  <c r="M5" i="2"/>
  <c r="N68" i="2"/>
  <c r="M48" i="2"/>
  <c r="N81" i="2"/>
  <c r="M20" i="2"/>
  <c r="M51" i="2"/>
  <c r="M11" i="2"/>
  <c r="N11" i="2"/>
  <c r="T11" i="2" s="1" a="1"/>
  <c r="T11" i="2" s="1"/>
  <c r="O11" i="2" s="1"/>
  <c r="Q11" i="2" s="1"/>
  <c r="T43" i="2" a="1"/>
  <c r="T43" i="2" s="1"/>
  <c r="O43" i="2" s="1"/>
  <c r="T49" i="2" a="1"/>
  <c r="T49" i="2" s="1"/>
  <c r="O49" i="2" s="1"/>
  <c r="S67" i="2"/>
  <c r="R67" i="2"/>
  <c r="T85" i="2" a="1"/>
  <c r="T85" i="2" s="1"/>
  <c r="P85" i="2" s="1"/>
  <c r="Q85" i="2" s="1"/>
  <c r="P22" i="2"/>
  <c r="Q22" i="2"/>
  <c r="S22" i="2" s="1"/>
  <c r="T90" i="2" a="1"/>
  <c r="T90" i="2" s="1"/>
  <c r="P90" i="2" s="1"/>
  <c r="Q90" i="2" s="1"/>
  <c r="T12" i="2" a="1"/>
  <c r="T12" i="2" s="1"/>
  <c r="O12" i="2" s="1"/>
  <c r="T65" i="2" a="1"/>
  <c r="T65" i="2" s="1"/>
  <c r="P65" i="2" s="1"/>
  <c r="Q65" i="2" s="1"/>
  <c r="T91" i="2" a="1"/>
  <c r="T91" i="2" s="1"/>
  <c r="P91" i="2" s="1"/>
  <c r="Q91" i="2" s="1"/>
  <c r="T77" i="2" a="1"/>
  <c r="T77" i="2" s="1"/>
  <c r="P77" i="2" s="1"/>
  <c r="Q77" i="2" s="1"/>
  <c r="T24" i="2" a="1"/>
  <c r="T24" i="2" s="1"/>
  <c r="O24" i="2" s="1"/>
  <c r="T58" i="2" a="1"/>
  <c r="T58" i="2" s="1"/>
  <c r="P58" i="2" s="1"/>
  <c r="Q58" i="2" s="1"/>
  <c r="T94" i="2" a="1"/>
  <c r="T94" i="2" s="1"/>
  <c r="P94" i="2" s="1"/>
  <c r="Q94" i="2" s="1"/>
  <c r="T36" i="2" a="1"/>
  <c r="T36" i="2" s="1"/>
  <c r="O36" i="2" s="1"/>
  <c r="T86" i="2" a="1"/>
  <c r="T86" i="2" s="1"/>
  <c r="P86" i="2" s="1"/>
  <c r="Q86" i="2" s="1"/>
  <c r="T17" i="2" a="1"/>
  <c r="T17" i="2" s="1"/>
  <c r="O17" i="2" s="1"/>
  <c r="T98" i="2" a="1"/>
  <c r="T98" i="2" s="1"/>
  <c r="P98" i="2" s="1"/>
  <c r="Q98" i="2" s="1"/>
  <c r="O100" i="2"/>
  <c r="T16" i="2" a="1"/>
  <c r="T16" i="2" s="1"/>
  <c r="O16" i="2" s="1"/>
  <c r="T44" i="2" a="1"/>
  <c r="T44" i="2" s="1"/>
  <c r="O44" i="2" s="1"/>
  <c r="Q44" i="2" s="1"/>
  <c r="M49" i="2"/>
  <c r="M43" i="2"/>
  <c r="N87" i="2"/>
  <c r="Q51" i="2"/>
  <c r="S51" i="2" s="1"/>
  <c r="N57" i="2"/>
  <c r="O57" i="2"/>
  <c r="T18" i="2" a="1"/>
  <c r="T18" i="2" s="1"/>
  <c r="O18" i="2" s="1"/>
  <c r="M37" i="2"/>
  <c r="T88" i="2" a="1"/>
  <c r="T88" i="2" s="1"/>
  <c r="P88" i="2" s="1"/>
  <c r="Q88" i="2" s="1"/>
  <c r="T71" i="2" a="1"/>
  <c r="T71" i="2" s="1"/>
  <c r="P71" i="2" s="1"/>
  <c r="Q71" i="2" s="1"/>
  <c r="T74" i="2" a="1"/>
  <c r="T74" i="2" s="1"/>
  <c r="P74" i="2" s="1"/>
  <c r="Q74" i="2" s="1"/>
  <c r="T101" i="2" a="1"/>
  <c r="T101" i="2" s="1"/>
  <c r="P101" i="2" s="1"/>
  <c r="Q101" i="2" s="1"/>
  <c r="N85" i="2"/>
  <c r="T73" i="2" a="1"/>
  <c r="T73" i="2" s="1"/>
  <c r="P73" i="2" s="1"/>
  <c r="Q73" i="2" s="1"/>
  <c r="T40" i="2" a="1"/>
  <c r="T40" i="2" s="1"/>
  <c r="O40" i="2" s="1"/>
  <c r="T89" i="2" a="1"/>
  <c r="T89" i="2" s="1"/>
  <c r="P89" i="2" s="1"/>
  <c r="Q89" i="2" s="1"/>
  <c r="T52" i="2" a="1"/>
  <c r="T52" i="2" s="1"/>
  <c r="O52" i="2" s="1"/>
  <c r="N47" i="2"/>
  <c r="T105" i="2" a="1"/>
  <c r="T105" i="2" s="1"/>
  <c r="P105" i="2" s="1"/>
  <c r="Q105" i="2" s="1"/>
  <c r="T29" i="2" a="1"/>
  <c r="T29" i="2" s="1"/>
  <c r="O29" i="2" s="1"/>
  <c r="N28" i="2"/>
  <c r="T28" i="2" s="1" a="1"/>
  <c r="T28" i="2" s="1"/>
  <c r="O28" i="2" s="1"/>
  <c r="P28" i="2" s="1"/>
  <c r="T103" i="2" a="1"/>
  <c r="T103" i="2" s="1"/>
  <c r="P103" i="2" s="1"/>
  <c r="Q103" i="2" s="1"/>
  <c r="N38" i="2"/>
  <c r="T50" i="2" a="1"/>
  <c r="T50" i="2" s="1"/>
  <c r="O50" i="2" s="1"/>
  <c r="T70" i="2" a="1"/>
  <c r="T70" i="2" s="1"/>
  <c r="P70" i="2" s="1"/>
  <c r="Q70" i="2" s="1"/>
  <c r="T64" i="2" a="1"/>
  <c r="T64" i="2" s="1"/>
  <c r="P64" i="2" s="1"/>
  <c r="Q64" i="2" s="1"/>
  <c r="T81" i="2" a="1"/>
  <c r="T81" i="2" s="1"/>
  <c r="P81" i="2" s="1"/>
  <c r="Q81" i="2" s="1"/>
  <c r="T83" i="2" a="1"/>
  <c r="T83" i="2" s="1"/>
  <c r="P83" i="2" s="1"/>
  <c r="Q83" i="2" s="1"/>
  <c r="T30" i="2" a="1"/>
  <c r="T30" i="2" s="1"/>
  <c r="O30" i="2" s="1"/>
  <c r="O92" i="2"/>
  <c r="T106" i="2" a="1"/>
  <c r="T106" i="2" s="1"/>
  <c r="P106" i="2" s="1"/>
  <c r="Q106" i="2" s="1"/>
  <c r="S106" i="2" s="1"/>
  <c r="N88" i="2"/>
  <c r="T13" i="2" a="1"/>
  <c r="T13" i="2" s="1"/>
  <c r="O13" i="2" s="1"/>
  <c r="T76" i="2" a="1"/>
  <c r="T76" i="2" s="1"/>
  <c r="P76" i="2" s="1"/>
  <c r="Q76" i="2" s="1"/>
  <c r="Q35" i="2"/>
  <c r="P35" i="2"/>
  <c r="T27" i="2" a="1"/>
  <c r="T27" i="2" s="1"/>
  <c r="O27" i="2" s="1"/>
  <c r="S84" i="2"/>
  <c r="T69" i="2" a="1"/>
  <c r="T69" i="2" s="1"/>
  <c r="P69" i="2" s="1"/>
  <c r="Q69" i="2" s="1"/>
  <c r="T23" i="2" a="1"/>
  <c r="T23" i="2" s="1"/>
  <c r="O23" i="2" s="1"/>
  <c r="N72" i="2"/>
  <c r="O72" i="2"/>
  <c r="T48" i="2" a="1"/>
  <c r="T48" i="2" s="1"/>
  <c r="O48" i="2" s="1"/>
  <c r="T25" i="2" a="1"/>
  <c r="T25" i="2" s="1"/>
  <c r="O25" i="2" s="1"/>
  <c r="P25" i="2" s="1"/>
  <c r="T45" i="2" a="1"/>
  <c r="T45" i="2" s="1"/>
  <c r="O45" i="2" s="1"/>
  <c r="T6" i="2" a="1"/>
  <c r="T6" i="2" s="1"/>
  <c r="O6" i="2" s="1"/>
  <c r="T99" i="2" a="1"/>
  <c r="T99" i="2" s="1"/>
  <c r="P99" i="2" s="1"/>
  <c r="Q99" i="2" s="1"/>
  <c r="N83" i="2"/>
  <c r="T93" i="2" a="1"/>
  <c r="T93" i="2" s="1"/>
  <c r="P93" i="2" s="1"/>
  <c r="Q93" i="2" s="1"/>
  <c r="T97" i="2" a="1"/>
  <c r="T97" i="2" s="1"/>
  <c r="P97" i="2" s="1"/>
  <c r="Q97" i="2" s="1"/>
  <c r="M3" i="4"/>
  <c r="M11" i="4" s="1"/>
  <c r="L11" i="4"/>
  <c r="Q14" i="2"/>
  <c r="P14" i="2"/>
  <c r="Q21" i="2"/>
  <c r="P21" i="2"/>
  <c r="Q20" i="2"/>
  <c r="P20" i="2"/>
  <c r="S32" i="2"/>
  <c r="R32" i="2"/>
  <c r="Q33" i="2"/>
  <c r="P33" i="2"/>
  <c r="R62" i="2"/>
  <c r="R42" i="2"/>
  <c r="N80" i="2"/>
  <c r="O80" i="2"/>
  <c r="M16" i="2"/>
  <c r="O61" i="2"/>
  <c r="N61" i="2"/>
  <c r="N19" i="2"/>
  <c r="R68" i="2"/>
  <c r="N26" i="2"/>
  <c r="R104" i="2"/>
  <c r="O95" i="2"/>
  <c r="N95" i="2"/>
  <c r="N60" i="2"/>
  <c r="O60" i="2"/>
  <c r="M23" i="4"/>
  <c r="N7" i="2"/>
  <c r="M7" i="2"/>
  <c r="Q28" i="2"/>
  <c r="N15" i="2"/>
  <c r="M15" i="2"/>
  <c r="R10" i="2"/>
  <c r="S10" i="2"/>
  <c r="O82" i="2"/>
  <c r="N82" i="2"/>
  <c r="O75" i="2"/>
  <c r="Q37" i="2"/>
  <c r="P37" i="2"/>
  <c r="N89" i="2"/>
  <c r="N34" i="2"/>
  <c r="M34" i="2"/>
  <c r="Q41" i="2"/>
  <c r="N96" i="2"/>
  <c r="O96" i="2"/>
  <c r="O102" i="2"/>
  <c r="N102" i="2"/>
  <c r="R87" i="2"/>
  <c r="P39" i="2"/>
  <c r="Q39" i="2"/>
  <c r="P8" i="2"/>
  <c r="Q8" i="2"/>
  <c r="B115" i="2" l="1"/>
  <c r="S5" i="2"/>
  <c r="B116" i="2"/>
  <c r="R22" i="2"/>
  <c r="R9" i="2"/>
  <c r="S9" i="2"/>
  <c r="P11" i="2"/>
  <c r="P3" i="2"/>
  <c r="R98" i="2"/>
  <c r="S98" i="2"/>
  <c r="P30" i="2"/>
  <c r="Q30" i="2"/>
  <c r="Q17" i="2"/>
  <c r="R17" i="2" s="1"/>
  <c r="P17" i="2"/>
  <c r="P45" i="2"/>
  <c r="Q45" i="2"/>
  <c r="R45" i="2" s="1"/>
  <c r="R63" i="2"/>
  <c r="S63" i="2"/>
  <c r="R81" i="2"/>
  <c r="S81" i="2"/>
  <c r="Q46" i="2"/>
  <c r="R46" i="2" s="1"/>
  <c r="P46" i="2"/>
  <c r="S64" i="2"/>
  <c r="R64" i="2"/>
  <c r="S94" i="2"/>
  <c r="R94" i="2"/>
  <c r="Q48" i="2"/>
  <c r="R48" i="2" s="1"/>
  <c r="P48" i="2"/>
  <c r="S71" i="2"/>
  <c r="R71" i="2"/>
  <c r="R88" i="2"/>
  <c r="S88" i="2"/>
  <c r="P24" i="2"/>
  <c r="Q24" i="2"/>
  <c r="R24" i="2" s="1"/>
  <c r="S103" i="2"/>
  <c r="R103" i="2"/>
  <c r="Q18" i="2"/>
  <c r="S18" i="2" s="1"/>
  <c r="P18" i="2"/>
  <c r="S69" i="2"/>
  <c r="R69" i="2"/>
  <c r="P29" i="2"/>
  <c r="Q29" i="2"/>
  <c r="S105" i="2"/>
  <c r="R105" i="2"/>
  <c r="S76" i="2"/>
  <c r="R76" i="2"/>
  <c r="P52" i="2"/>
  <c r="Q52" i="2"/>
  <c r="S52" i="2" s="1"/>
  <c r="Q13" i="2"/>
  <c r="P13" i="2"/>
  <c r="S89" i="2"/>
  <c r="R89" i="2"/>
  <c r="Q40" i="2"/>
  <c r="P40" i="2"/>
  <c r="P16" i="2"/>
  <c r="Q16" i="2"/>
  <c r="R16" i="2" s="1"/>
  <c r="P49" i="2"/>
  <c r="Q49" i="2"/>
  <c r="R49" i="2" s="1"/>
  <c r="R99" i="2"/>
  <c r="S99" i="2"/>
  <c r="S79" i="2"/>
  <c r="R79" i="2"/>
  <c r="Q6" i="2"/>
  <c r="S6" i="2" s="1"/>
  <c r="P6" i="2"/>
  <c r="S101" i="2"/>
  <c r="R101" i="2"/>
  <c r="R83" i="2"/>
  <c r="S83" i="2"/>
  <c r="R66" i="2"/>
  <c r="S66" i="2"/>
  <c r="P4" i="2"/>
  <c r="Q4" i="2"/>
  <c r="R4" i="2" s="1"/>
  <c r="S86" i="2"/>
  <c r="R86" i="2"/>
  <c r="Q36" i="2"/>
  <c r="S36" i="2" s="1"/>
  <c r="P36" i="2"/>
  <c r="S74" i="2"/>
  <c r="R74" i="2"/>
  <c r="R70" i="2"/>
  <c r="S70" i="2"/>
  <c r="R58" i="2"/>
  <c r="S58" i="2"/>
  <c r="Q50" i="2"/>
  <c r="S50" i="2" s="1"/>
  <c r="P50" i="2"/>
  <c r="R77" i="2"/>
  <c r="S77" i="2"/>
  <c r="P23" i="2"/>
  <c r="Q23" i="2"/>
  <c r="R23" i="2" s="1"/>
  <c r="S91" i="2"/>
  <c r="R91" i="2"/>
  <c r="S65" i="2"/>
  <c r="R65" i="2"/>
  <c r="Q12" i="2"/>
  <c r="P12" i="2"/>
  <c r="Q27" i="2"/>
  <c r="R27" i="2" s="1"/>
  <c r="P27" i="2"/>
  <c r="R90" i="2"/>
  <c r="S90" i="2"/>
  <c r="Q31" i="2"/>
  <c r="S31" i="2" s="1"/>
  <c r="P31" i="2"/>
  <c r="S85" i="2"/>
  <c r="R85" i="2"/>
  <c r="R97" i="2"/>
  <c r="S97" i="2"/>
  <c r="R93" i="2"/>
  <c r="S93" i="2"/>
  <c r="S73" i="2"/>
  <c r="R73" i="2"/>
  <c r="P43" i="2"/>
  <c r="Q43" i="2"/>
  <c r="T7" i="2" a="1"/>
  <c r="T7" i="2" s="1"/>
  <c r="O7" i="2" s="1"/>
  <c r="T80" i="2" a="1"/>
  <c r="T80" i="2" s="1"/>
  <c r="P80" i="2" s="1"/>
  <c r="Q80" i="2" s="1"/>
  <c r="R106" i="2"/>
  <c r="T92" i="2" a="1"/>
  <c r="T92" i="2" s="1"/>
  <c r="P92" i="2" s="1"/>
  <c r="Q92" i="2" s="1"/>
  <c r="T100" i="2" a="1"/>
  <c r="T100" i="2" s="1"/>
  <c r="P100" i="2" s="1"/>
  <c r="Q100" i="2" s="1"/>
  <c r="T60" i="2" a="1"/>
  <c r="T60" i="2" s="1"/>
  <c r="P60" i="2" s="1"/>
  <c r="Q60" i="2" s="1"/>
  <c r="T47" i="2" a="1"/>
  <c r="T47" i="2" s="1"/>
  <c r="O47" i="2" s="1"/>
  <c r="T96" i="2" a="1"/>
  <c r="T96" i="2" s="1"/>
  <c r="P96" i="2" s="1"/>
  <c r="Q96" i="2" s="1"/>
  <c r="T95" i="2" a="1"/>
  <c r="T95" i="2" s="1"/>
  <c r="P95" i="2" s="1"/>
  <c r="Q95" i="2" s="1"/>
  <c r="T19" i="2" a="1"/>
  <c r="T19" i="2" s="1"/>
  <c r="O19" i="2" s="1"/>
  <c r="P44" i="2"/>
  <c r="T61" i="2" a="1"/>
  <c r="T61" i="2" s="1"/>
  <c r="P61" i="2" s="1"/>
  <c r="Q61" i="2" s="1"/>
  <c r="S35" i="2"/>
  <c r="R35" i="2"/>
  <c r="T57" i="2" a="1"/>
  <c r="T57" i="2" s="1"/>
  <c r="P57" i="2" s="1"/>
  <c r="T15" i="2" a="1"/>
  <c r="T15" i="2" s="1"/>
  <c r="O15" i="2" s="1"/>
  <c r="T38" i="2" a="1"/>
  <c r="T38" i="2" s="1"/>
  <c r="O38" i="2" s="1"/>
  <c r="T26" i="2" a="1"/>
  <c r="T26" i="2" s="1"/>
  <c r="O26" i="2" s="1"/>
  <c r="T72" i="2" a="1"/>
  <c r="T72" i="2" s="1"/>
  <c r="P72" i="2" s="1"/>
  <c r="Q72" i="2" s="1"/>
  <c r="S11" i="2"/>
  <c r="R11" i="2"/>
  <c r="T75" i="2" a="1"/>
  <c r="T75" i="2" s="1"/>
  <c r="P75" i="2" s="1"/>
  <c r="Q75" i="2" s="1"/>
  <c r="S75" i="2" s="1"/>
  <c r="T82" i="2" a="1"/>
  <c r="T82" i="2" s="1"/>
  <c r="P82" i="2" s="1"/>
  <c r="Q82" i="2" s="1"/>
  <c r="Q25" i="2"/>
  <c r="T102" i="2" a="1"/>
  <c r="T102" i="2" s="1"/>
  <c r="P102" i="2" s="1"/>
  <c r="Q102" i="2" s="1"/>
  <c r="T34" i="2" a="1"/>
  <c r="T34" i="2" s="1"/>
  <c r="O34" i="2" s="1"/>
  <c r="R51" i="2"/>
  <c r="R3" i="2"/>
  <c r="S3" i="2"/>
  <c r="S21" i="2"/>
  <c r="R21" i="2"/>
  <c r="R14" i="2"/>
  <c r="S14" i="2"/>
  <c r="S13" i="2"/>
  <c r="R13" i="2"/>
  <c r="R44" i="2"/>
  <c r="S44" i="2"/>
  <c r="S41" i="2"/>
  <c r="R41" i="2"/>
  <c r="S28" i="2"/>
  <c r="R28" i="2"/>
  <c r="R43" i="2"/>
  <c r="S43" i="2"/>
  <c r="S25" i="2"/>
  <c r="R25" i="2"/>
  <c r="S30" i="2"/>
  <c r="R30" i="2"/>
  <c r="R36" i="2"/>
  <c r="S37" i="2"/>
  <c r="R37" i="2"/>
  <c r="R39" i="2"/>
  <c r="S39" i="2"/>
  <c r="B31" i="4"/>
  <c r="R20" i="2"/>
  <c r="S20" i="2"/>
  <c r="S33" i="2"/>
  <c r="R33" i="2"/>
  <c r="S8" i="2"/>
  <c r="R8" i="2"/>
  <c r="R12" i="2"/>
  <c r="S12" i="2"/>
  <c r="S4" i="2"/>
  <c r="S40" i="2"/>
  <c r="R40" i="2"/>
  <c r="R31" i="2" l="1"/>
  <c r="S24" i="2"/>
  <c r="S17" i="2"/>
  <c r="S16" i="2"/>
  <c r="P15" i="2"/>
  <c r="Q15" i="2"/>
  <c r="S15" i="2" s="1"/>
  <c r="Q57" i="2"/>
  <c r="P107" i="2"/>
  <c r="R61" i="2"/>
  <c r="S61" i="2"/>
  <c r="R96" i="2"/>
  <c r="S96" i="2"/>
  <c r="P34" i="2"/>
  <c r="Q34" i="2"/>
  <c r="R34" i="2" s="1"/>
  <c r="P47" i="2"/>
  <c r="Q47" i="2"/>
  <c r="S102" i="2"/>
  <c r="R102" i="2"/>
  <c r="S60" i="2"/>
  <c r="R60" i="2"/>
  <c r="S100" i="2"/>
  <c r="R100" i="2"/>
  <c r="S82" i="2"/>
  <c r="R82" i="2"/>
  <c r="R80" i="2"/>
  <c r="S80" i="2"/>
  <c r="R72" i="2"/>
  <c r="S72" i="2"/>
  <c r="Q38" i="2"/>
  <c r="P38" i="2"/>
  <c r="Q19" i="2"/>
  <c r="S19" i="2" s="1"/>
  <c r="P19" i="2"/>
  <c r="S95" i="2"/>
  <c r="R95" i="2"/>
  <c r="S92" i="2"/>
  <c r="R92" i="2"/>
  <c r="O53" i="2"/>
  <c r="Q7" i="2"/>
  <c r="S7" i="2" s="1"/>
  <c r="P7" i="2"/>
  <c r="Q26" i="2"/>
  <c r="R26" i="2" s="1"/>
  <c r="P26" i="2"/>
  <c r="S23" i="2"/>
  <c r="R75" i="2"/>
  <c r="R6" i="2"/>
  <c r="R52" i="2"/>
  <c r="S48" i="2"/>
  <c r="R50" i="2"/>
  <c r="S45" i="2"/>
  <c r="R29" i="2"/>
  <c r="S29" i="2"/>
  <c r="R18" i="2"/>
  <c r="S27" i="2"/>
  <c r="S49" i="2"/>
  <c r="S46" i="2"/>
  <c r="S26" i="2" l="1"/>
  <c r="R38" i="2"/>
  <c r="S38" i="2"/>
  <c r="S57" i="2"/>
  <c r="R57" i="2"/>
  <c r="S34" i="2"/>
  <c r="R19" i="2"/>
  <c r="P53" i="2"/>
  <c r="B121" i="2" s="1"/>
  <c r="B122" i="2" s="1"/>
  <c r="R15" i="2"/>
  <c r="R7" i="2"/>
  <c r="R47" i="2"/>
  <c r="S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<sst xmlns="http://schemas.openxmlformats.org/spreadsheetml/2006/main" count="149" uniqueCount="57">
  <si>
    <t>Invoice number</t>
  </si>
  <si>
    <t>Invoice origin</t>
  </si>
  <si>
    <t>Invoice date</t>
  </si>
  <si>
    <t>Exchange rate</t>
  </si>
  <si>
    <t>Purchase order</t>
  </si>
  <si>
    <t>Invoice medium</t>
  </si>
  <si>
    <t>Invoice partner</t>
  </si>
  <si>
    <t>Product name</t>
  </si>
  <si>
    <t>Quantity</t>
  </si>
  <si>
    <t>Sale price</t>
  </si>
  <si>
    <t>Sale currency</t>
  </si>
  <si>
    <t>Paid through Stripe</t>
  </si>
  <si>
    <t>Purchase order price</t>
  </si>
  <si>
    <t>Purchase order currency</t>
  </si>
  <si>
    <t>Stock price</t>
  </si>
  <si>
    <t>Stock currency</t>
  </si>
  <si>
    <t>Discount</t>
  </si>
  <si>
    <t>total purchse</t>
  </si>
  <si>
    <t>subtotal sale</t>
  </si>
  <si>
    <t>total sale</t>
  </si>
  <si>
    <t>Facturas USD</t>
  </si>
  <si>
    <t>Facturas MXN</t>
  </si>
  <si>
    <t>VENTAS DOLARES</t>
  </si>
  <si>
    <t>#</t>
  </si>
  <si>
    <t>Orden de venta</t>
  </si>
  <si>
    <t>Orden de compra</t>
  </si>
  <si>
    <t>Origen</t>
  </si>
  <si>
    <t>Cliente</t>
  </si>
  <si>
    <t>Monto de venta sin IVA</t>
  </si>
  <si>
    <t>Costo de los productos comprados en USD</t>
  </si>
  <si>
    <t>Costo de los productos comprados en MXN</t>
  </si>
  <si>
    <t>Comision Stripe</t>
  </si>
  <si>
    <t>Costo total en USD</t>
  </si>
  <si>
    <t>Tipo de cambio de la factura</t>
  </si>
  <si>
    <t>Margen de utilidad bruta</t>
  </si>
  <si>
    <t>Porcentaje de ganancia</t>
  </si>
  <si>
    <t>Comisión en dólares</t>
  </si>
  <si>
    <t>Comisión en pesos</t>
  </si>
  <si>
    <t>Costo después de comision</t>
  </si>
  <si>
    <t>Margen bruto después de comision</t>
  </si>
  <si>
    <t>Porcentaje de ganancia después de comision</t>
  </si>
  <si>
    <t>Comisión otorgada</t>
  </si>
  <si>
    <t>TOTAL</t>
  </si>
  <si>
    <t>VENTAS PESOS</t>
  </si>
  <si>
    <t>Costo total en MXN</t>
  </si>
  <si>
    <t>Mario Castro</t>
  </si>
  <si>
    <t>Facturas emitidas</t>
  </si>
  <si>
    <t>Margen de utilidad bruta promedio de venta del mes</t>
  </si>
  <si>
    <t>Comision total</t>
  </si>
  <si>
    <t>Porcentaje de comision sobre venta</t>
  </si>
  <si>
    <t>Total de instalaciones en MXN sin IVA</t>
  </si>
  <si>
    <t>Total de instalaciones en USD sin IVA</t>
  </si>
  <si>
    <t>Emmanuel Murillo</t>
  </si>
  <si>
    <t>Porcentaje de ganancia promedio de venta del mes</t>
  </si>
  <si>
    <t>Subtotal de venta en MXN sin IVA</t>
  </si>
  <si>
    <t>Subtotal de venta en USD sin IVA</t>
  </si>
  <si>
    <t>Total de venta en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</si>
</sst>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164" formatCode="_-&quot;$&quot;* #,##0.00_-;\-&quot;$&quot;* #,##0.00_-;_-&quot;$&quot;* &quot;-&quot;??_-;_-@"/>
    <numFmt numFmtId="165" formatCode="&quot;$&quot;#,##0.00"/>
    <numFmt numFmtId="166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6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6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/>
    <xf numFmtId="10" fontId="3" fillId="2" borderId="2" xfId="0" applyNumberFormat="1" applyFont="1" applyFill="1" applyBorder="1"/>
    <xf numFmtId="10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6" fontId="1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  <color rgb="FFEFE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I1" workbookViewId="0">
      <selection activeCell="O31" sqref="O31"/>
    </sheetView>
  </sheetViews>
  <sheetFormatPr defaultColWidth="14.44140625" defaultRowHeight="15" customHeight="1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5546875" customWidth="1"/>
    <col min="18" max="19" width="12.33203125" customWidth="1"/>
    <col min="20" max="20" width="11.5546875" customWidth="1"/>
    <col min="23" max="23" width="12.33203125" customWidth="1"/>
    <col min="24" max="24" width="13" customWidth="1"/>
    <col min="25" max="25" width="11.88671875" customWidth="1"/>
    <col min="26" max="26" width="12.6640625" customWidth="1"/>
    <col min="27" max="27" width="8.664062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W1" s="1" t="s">
        <v>20</v>
      </c>
      <c r="X1" s="1" t="s">
        <v>21</v>
      </c>
    </row>
    <row r="2" spans="1:24" ht="14.25" customHeight="1" x14ac:dyDescent="0.3">
      <c r="C2" s="2"/>
      <c r="S2" s="1">
        <f t="shared" ref="S2:S256" si="0">IF(M2&gt;0,M2*I2,O2*I2)</f>
        <v>0</v>
      </c>
      <c r="T2" s="3">
        <f t="shared" ref="T2:T256" si="1">J2*I2</f>
        <v>0</v>
      </c>
      <c r="U2" s="3">
        <f t="shared" ref="U2:U256" si="2">T2 * (1-Q2)</f>
        <v>0</v>
      </c>
      <c r="W2" s="1" t="str">
        <f t="shared" ref="W2:W256" si="3">IF(K2="USD",A2,"Facturas USD")</f>
        <v>Facturas USD</v>
      </c>
      <c r="X2" s="1" t="str">
        <f t="shared" ref="X2:X256" si="4">IF(K2="MXN",A2,"Facturas MXN")</f>
        <v>Facturas MXN</v>
      </c>
    </row>
    <row r="3" spans="1:24" ht="14.25" customHeight="1" x14ac:dyDescent="0.3">
      <c r="C3" s="2"/>
      <c r="S3" s="1">
        <f t="shared" si="0"/>
        <v>0</v>
      </c>
      <c r="T3" s="3">
        <f t="shared" si="1"/>
        <v>0</v>
      </c>
      <c r="U3" s="3">
        <f t="shared" si="2"/>
        <v>0</v>
      </c>
      <c r="W3" s="1" t="str">
        <f t="shared" si="3"/>
        <v>Facturas USD</v>
      </c>
      <c r="X3" s="1" t="str">
        <f t="shared" si="4"/>
        <v>Facturas MXN</v>
      </c>
    </row>
    <row r="4" spans="1:24" ht="14.25" customHeight="1" x14ac:dyDescent="0.3">
      <c r="C4" s="2"/>
      <c r="S4" s="1">
        <f t="shared" si="0"/>
        <v>0</v>
      </c>
      <c r="T4" s="3">
        <f t="shared" si="1"/>
        <v>0</v>
      </c>
      <c r="U4" s="3">
        <f t="shared" si="2"/>
        <v>0</v>
      </c>
      <c r="W4" s="1" t="str">
        <f t="shared" si="3"/>
        <v>Facturas USD</v>
      </c>
      <c r="X4" s="1" t="str">
        <f t="shared" si="4"/>
        <v>Facturas MXN</v>
      </c>
    </row>
    <row r="5" spans="1:24" ht="14.25" customHeight="1" x14ac:dyDescent="0.3">
      <c r="C5" s="2"/>
      <c r="S5" s="1">
        <f t="shared" si="0"/>
        <v>0</v>
      </c>
      <c r="T5" s="3">
        <f t="shared" si="1"/>
        <v>0</v>
      </c>
      <c r="U5" s="3">
        <f t="shared" si="2"/>
        <v>0</v>
      </c>
      <c r="W5" s="1" t="str">
        <f t="shared" si="3"/>
        <v>Facturas USD</v>
      </c>
      <c r="X5" s="1" t="str">
        <f t="shared" si="4"/>
        <v>Facturas MXN</v>
      </c>
    </row>
    <row r="6" spans="1:24" ht="14.25" customHeight="1" x14ac:dyDescent="0.3">
      <c r="C6" s="2"/>
      <c r="S6" s="1">
        <f t="shared" si="0"/>
        <v>0</v>
      </c>
      <c r="T6" s="3">
        <f t="shared" si="1"/>
        <v>0</v>
      </c>
      <c r="U6" s="3">
        <f t="shared" si="2"/>
        <v>0</v>
      </c>
      <c r="W6" s="1" t="str">
        <f t="shared" si="3"/>
        <v>Facturas USD</v>
      </c>
      <c r="X6" s="1" t="str">
        <f t="shared" si="4"/>
        <v>Facturas MXN</v>
      </c>
    </row>
    <row r="7" spans="1:24" ht="14.25" customHeight="1" x14ac:dyDescent="0.3">
      <c r="C7" s="2"/>
      <c r="S7" s="1">
        <f t="shared" si="0"/>
        <v>0</v>
      </c>
      <c r="T7" s="3">
        <f t="shared" si="1"/>
        <v>0</v>
      </c>
      <c r="U7" s="3">
        <f t="shared" si="2"/>
        <v>0</v>
      </c>
      <c r="W7" s="1" t="str">
        <f t="shared" si="3"/>
        <v>Facturas USD</v>
      </c>
      <c r="X7" s="1" t="str">
        <f t="shared" si="4"/>
        <v>Facturas MXN</v>
      </c>
    </row>
    <row r="8" spans="1:24" ht="14.25" customHeight="1" x14ac:dyDescent="0.3">
      <c r="C8" s="2"/>
      <c r="S8" s="1">
        <f t="shared" si="0"/>
        <v>0</v>
      </c>
      <c r="T8" s="3">
        <f t="shared" si="1"/>
        <v>0</v>
      </c>
      <c r="U8" s="3">
        <f t="shared" si="2"/>
        <v>0</v>
      </c>
      <c r="W8" s="1" t="str">
        <f t="shared" si="3"/>
        <v>Facturas USD</v>
      </c>
      <c r="X8" s="1" t="str">
        <f t="shared" si="4"/>
        <v>Facturas MXN</v>
      </c>
    </row>
    <row r="9" spans="1:24" ht="14.25" customHeight="1" x14ac:dyDescent="0.3">
      <c r="C9" s="2"/>
      <c r="S9" s="1">
        <f t="shared" si="0"/>
        <v>0</v>
      </c>
      <c r="T9" s="3">
        <f t="shared" si="1"/>
        <v>0</v>
      </c>
      <c r="U9" s="3">
        <f t="shared" si="2"/>
        <v>0</v>
      </c>
      <c r="W9" s="1" t="str">
        <f t="shared" si="3"/>
        <v>Facturas USD</v>
      </c>
      <c r="X9" s="1" t="str">
        <f t="shared" si="4"/>
        <v>Facturas MXN</v>
      </c>
    </row>
    <row r="10" spans="1:24" ht="14.25" customHeight="1" x14ac:dyDescent="0.3">
      <c r="C10" s="2"/>
      <c r="S10" s="1">
        <f t="shared" si="0"/>
        <v>0</v>
      </c>
      <c r="T10" s="3">
        <f t="shared" si="1"/>
        <v>0</v>
      </c>
      <c r="U10" s="3">
        <f t="shared" si="2"/>
        <v>0</v>
      </c>
      <c r="W10" s="1" t="str">
        <f t="shared" si="3"/>
        <v>Facturas USD</v>
      </c>
      <c r="X10" s="1" t="str">
        <f t="shared" si="4"/>
        <v>Facturas MXN</v>
      </c>
    </row>
    <row r="11" spans="1:24" ht="14.25" customHeight="1" x14ac:dyDescent="0.3">
      <c r="C11" s="2"/>
      <c r="S11" s="1">
        <f t="shared" si="0"/>
        <v>0</v>
      </c>
      <c r="T11" s="3">
        <f t="shared" si="1"/>
        <v>0</v>
      </c>
      <c r="U11" s="3">
        <f t="shared" si="2"/>
        <v>0</v>
      </c>
      <c r="W11" s="1" t="str">
        <f t="shared" si="3"/>
        <v>Facturas USD</v>
      </c>
      <c r="X11" s="1" t="str">
        <f t="shared" si="4"/>
        <v>Facturas MXN</v>
      </c>
    </row>
    <row r="12" spans="1:24" ht="14.25" customHeight="1" x14ac:dyDescent="0.3">
      <c r="C12" s="2"/>
      <c r="S12" s="1">
        <f t="shared" si="0"/>
        <v>0</v>
      </c>
      <c r="T12" s="3">
        <f t="shared" si="1"/>
        <v>0</v>
      </c>
      <c r="U12" s="3">
        <f t="shared" si="2"/>
        <v>0</v>
      </c>
      <c r="W12" s="1" t="str">
        <f t="shared" si="3"/>
        <v>Facturas USD</v>
      </c>
      <c r="X12" s="1" t="str">
        <f t="shared" si="4"/>
        <v>Facturas MXN</v>
      </c>
    </row>
    <row r="13" spans="1:24" ht="14.25" customHeight="1" x14ac:dyDescent="0.3">
      <c r="C13" s="2"/>
      <c r="S13" s="1">
        <f t="shared" si="0"/>
        <v>0</v>
      </c>
      <c r="T13" s="3">
        <f t="shared" si="1"/>
        <v>0</v>
      </c>
      <c r="U13" s="3">
        <f t="shared" si="2"/>
        <v>0</v>
      </c>
      <c r="W13" s="1" t="str">
        <f t="shared" si="3"/>
        <v>Facturas USD</v>
      </c>
      <c r="X13" s="1" t="str">
        <f t="shared" si="4"/>
        <v>Facturas MXN</v>
      </c>
    </row>
    <row r="14" spans="1:24" ht="14.25" customHeight="1" x14ac:dyDescent="0.3">
      <c r="C14" s="2"/>
      <c r="S14" s="1">
        <f t="shared" si="0"/>
        <v>0</v>
      </c>
      <c r="T14" s="3">
        <f t="shared" si="1"/>
        <v>0</v>
      </c>
      <c r="U14" s="3">
        <f t="shared" si="2"/>
        <v>0</v>
      </c>
      <c r="W14" s="1" t="str">
        <f t="shared" si="3"/>
        <v>Facturas USD</v>
      </c>
      <c r="X14" s="1" t="str">
        <f t="shared" si="4"/>
        <v>Facturas MXN</v>
      </c>
    </row>
    <row r="15" spans="1:24" ht="14.25" customHeight="1" x14ac:dyDescent="0.3">
      <c r="C15" s="2"/>
      <c r="S15" s="1">
        <f t="shared" si="0"/>
        <v>0</v>
      </c>
      <c r="T15" s="3">
        <f t="shared" si="1"/>
        <v>0</v>
      </c>
      <c r="U15" s="3">
        <f t="shared" si="2"/>
        <v>0</v>
      </c>
      <c r="W15" s="1" t="str">
        <f t="shared" si="3"/>
        <v>Facturas USD</v>
      </c>
      <c r="X15" s="1" t="str">
        <f t="shared" si="4"/>
        <v>Facturas MXN</v>
      </c>
    </row>
    <row r="16" spans="1:24" ht="14.25" customHeight="1" x14ac:dyDescent="0.3">
      <c r="C16" s="2"/>
      <c r="S16" s="1">
        <f t="shared" si="0"/>
        <v>0</v>
      </c>
      <c r="T16" s="3">
        <f t="shared" si="1"/>
        <v>0</v>
      </c>
      <c r="U16" s="3">
        <f t="shared" si="2"/>
        <v>0</v>
      </c>
      <c r="W16" s="1" t="str">
        <f t="shared" si="3"/>
        <v>Facturas USD</v>
      </c>
      <c r="X16" s="1" t="str">
        <f t="shared" si="4"/>
        <v>Facturas MXN</v>
      </c>
    </row>
    <row r="17" spans="3:24" ht="14.25" customHeight="1" x14ac:dyDescent="0.3">
      <c r="C17" s="2"/>
      <c r="S17" s="1">
        <f t="shared" si="0"/>
        <v>0</v>
      </c>
      <c r="T17" s="3">
        <f t="shared" si="1"/>
        <v>0</v>
      </c>
      <c r="U17" s="3">
        <f t="shared" si="2"/>
        <v>0</v>
      </c>
      <c r="W17" s="1" t="str">
        <f t="shared" si="3"/>
        <v>Facturas USD</v>
      </c>
      <c r="X17" s="1" t="str">
        <f t="shared" si="4"/>
        <v>Facturas MXN</v>
      </c>
    </row>
    <row r="18" spans="3:24" ht="14.25" customHeight="1" x14ac:dyDescent="0.3">
      <c r="C18" s="2"/>
      <c r="S18" s="1">
        <f t="shared" si="0"/>
        <v>0</v>
      </c>
      <c r="T18" s="3">
        <f t="shared" si="1"/>
        <v>0</v>
      </c>
      <c r="U18" s="3">
        <f t="shared" si="2"/>
        <v>0</v>
      </c>
      <c r="W18" s="1" t="str">
        <f t="shared" si="3"/>
        <v>Facturas USD</v>
      </c>
      <c r="X18" s="1" t="str">
        <f t="shared" si="4"/>
        <v>Facturas MXN</v>
      </c>
    </row>
    <row r="19" spans="3:24" ht="14.25" customHeight="1" x14ac:dyDescent="0.3">
      <c r="C19" s="2"/>
      <c r="H19" s="4"/>
      <c r="S19" s="1">
        <f t="shared" si="0"/>
        <v>0</v>
      </c>
      <c r="T19" s="3">
        <f t="shared" si="1"/>
        <v>0</v>
      </c>
      <c r="U19" s="3">
        <f t="shared" si="2"/>
        <v>0</v>
      </c>
      <c r="W19" s="1" t="str">
        <f t="shared" si="3"/>
        <v>Facturas USD</v>
      </c>
      <c r="X19" s="1" t="str">
        <f t="shared" si="4"/>
        <v>Facturas MXN</v>
      </c>
    </row>
    <row r="20" spans="3:24" ht="14.25" customHeight="1" x14ac:dyDescent="0.3">
      <c r="C20" s="2"/>
      <c r="H20" s="4"/>
      <c r="S20" s="1">
        <f t="shared" si="0"/>
        <v>0</v>
      </c>
      <c r="T20" s="3">
        <f t="shared" si="1"/>
        <v>0</v>
      </c>
      <c r="U20" s="3">
        <f t="shared" si="2"/>
        <v>0</v>
      </c>
      <c r="W20" s="1" t="str">
        <f t="shared" si="3"/>
        <v>Facturas USD</v>
      </c>
      <c r="X20" s="1" t="str">
        <f t="shared" si="4"/>
        <v>Facturas MXN</v>
      </c>
    </row>
    <row r="21" spans="3:24" ht="14.25" customHeight="1" x14ac:dyDescent="0.3">
      <c r="C21" s="2"/>
      <c r="S21" s="1">
        <f t="shared" si="0"/>
        <v>0</v>
      </c>
      <c r="T21" s="3">
        <f t="shared" si="1"/>
        <v>0</v>
      </c>
      <c r="U21" s="3">
        <f t="shared" si="2"/>
        <v>0</v>
      </c>
      <c r="W21" s="1" t="str">
        <f t="shared" si="3"/>
        <v>Facturas USD</v>
      </c>
      <c r="X21" s="1" t="str">
        <f t="shared" si="4"/>
        <v>Facturas MXN</v>
      </c>
    </row>
    <row r="22" spans="3:24" ht="14.25" customHeight="1" x14ac:dyDescent="0.3">
      <c r="C22" s="2"/>
      <c r="S22" s="1">
        <f t="shared" si="0"/>
        <v>0</v>
      </c>
      <c r="T22" s="3">
        <f t="shared" si="1"/>
        <v>0</v>
      </c>
      <c r="U22" s="3">
        <f t="shared" si="2"/>
        <v>0</v>
      </c>
      <c r="W22" s="1" t="str">
        <f t="shared" si="3"/>
        <v>Facturas USD</v>
      </c>
      <c r="X22" s="1" t="str">
        <f t="shared" si="4"/>
        <v>Facturas MXN</v>
      </c>
    </row>
    <row r="23" spans="3:24" ht="14.25" customHeight="1" x14ac:dyDescent="0.3">
      <c r="C23" s="2"/>
      <c r="S23" s="1">
        <f t="shared" si="0"/>
        <v>0</v>
      </c>
      <c r="T23" s="3">
        <f t="shared" si="1"/>
        <v>0</v>
      </c>
      <c r="U23" s="3">
        <f t="shared" si="2"/>
        <v>0</v>
      </c>
      <c r="W23" s="1" t="str">
        <f t="shared" si="3"/>
        <v>Facturas USD</v>
      </c>
      <c r="X23" s="1" t="str">
        <f t="shared" si="4"/>
        <v>Facturas MXN</v>
      </c>
    </row>
    <row r="24" spans="3:24" ht="14.25" customHeight="1" x14ac:dyDescent="0.3">
      <c r="S24" s="1">
        <f t="shared" si="0"/>
        <v>0</v>
      </c>
      <c r="T24" s="3">
        <f t="shared" si="1"/>
        <v>0</v>
      </c>
      <c r="U24" s="3">
        <f t="shared" si="2"/>
        <v>0</v>
      </c>
      <c r="W24" s="1" t="str">
        <f t="shared" si="3"/>
        <v>Facturas USD</v>
      </c>
      <c r="X24" s="1" t="str">
        <f t="shared" si="4"/>
        <v>Facturas MXN</v>
      </c>
    </row>
    <row r="25" spans="3:24" ht="14.25" customHeight="1" x14ac:dyDescent="0.3">
      <c r="S25" s="1">
        <f t="shared" si="0"/>
        <v>0</v>
      </c>
      <c r="T25" s="3">
        <f t="shared" si="1"/>
        <v>0</v>
      </c>
      <c r="U25" s="3">
        <f t="shared" si="2"/>
        <v>0</v>
      </c>
      <c r="W25" s="1" t="str">
        <f t="shared" si="3"/>
        <v>Facturas USD</v>
      </c>
      <c r="X25" s="1" t="str">
        <f t="shared" si="4"/>
        <v>Facturas MXN</v>
      </c>
    </row>
    <row r="26" spans="3:24" ht="14.25" customHeight="1" x14ac:dyDescent="0.3">
      <c r="S26" s="1">
        <f t="shared" si="0"/>
        <v>0</v>
      </c>
      <c r="T26" s="3">
        <f t="shared" si="1"/>
        <v>0</v>
      </c>
      <c r="U26" s="3">
        <f t="shared" si="2"/>
        <v>0</v>
      </c>
      <c r="W26" s="1" t="str">
        <f t="shared" si="3"/>
        <v>Facturas USD</v>
      </c>
      <c r="X26" s="1" t="str">
        <f t="shared" si="4"/>
        <v>Facturas MXN</v>
      </c>
    </row>
    <row r="27" spans="3:24" ht="14.25" customHeight="1" x14ac:dyDescent="0.3">
      <c r="S27" s="1">
        <f t="shared" si="0"/>
        <v>0</v>
      </c>
      <c r="T27" s="3">
        <f t="shared" si="1"/>
        <v>0</v>
      </c>
      <c r="U27" s="3">
        <f t="shared" si="2"/>
        <v>0</v>
      </c>
      <c r="W27" s="1" t="str">
        <f t="shared" si="3"/>
        <v>Facturas USD</v>
      </c>
      <c r="X27" s="1" t="str">
        <f t="shared" si="4"/>
        <v>Facturas MXN</v>
      </c>
    </row>
    <row r="28" spans="3:24" ht="14.25" customHeight="1" x14ac:dyDescent="0.3">
      <c r="S28" s="1">
        <f t="shared" si="0"/>
        <v>0</v>
      </c>
      <c r="T28" s="3">
        <f t="shared" si="1"/>
        <v>0</v>
      </c>
      <c r="U28" s="3">
        <f t="shared" si="2"/>
        <v>0</v>
      </c>
      <c r="W28" s="1" t="str">
        <f t="shared" si="3"/>
        <v>Facturas USD</v>
      </c>
      <c r="X28" s="1" t="str">
        <f t="shared" si="4"/>
        <v>Facturas MXN</v>
      </c>
    </row>
    <row r="29" spans="3:24" ht="14.25" customHeight="1" x14ac:dyDescent="0.3">
      <c r="S29" s="1">
        <f t="shared" si="0"/>
        <v>0</v>
      </c>
      <c r="T29" s="3">
        <f t="shared" si="1"/>
        <v>0</v>
      </c>
      <c r="U29" s="3">
        <f t="shared" si="2"/>
        <v>0</v>
      </c>
      <c r="W29" s="1" t="str">
        <f t="shared" si="3"/>
        <v>Facturas USD</v>
      </c>
      <c r="X29" s="1" t="str">
        <f t="shared" si="4"/>
        <v>Facturas MXN</v>
      </c>
    </row>
    <row r="30" spans="3:24" ht="14.25" customHeight="1" x14ac:dyDescent="0.3">
      <c r="S30" s="1">
        <f t="shared" si="0"/>
        <v>0</v>
      </c>
      <c r="T30" s="3">
        <f t="shared" si="1"/>
        <v>0</v>
      </c>
      <c r="U30" s="3">
        <f t="shared" si="2"/>
        <v>0</v>
      </c>
      <c r="W30" s="1" t="str">
        <f t="shared" si="3"/>
        <v>Facturas USD</v>
      </c>
      <c r="X30" s="1" t="str">
        <f t="shared" si="4"/>
        <v>Facturas MXN</v>
      </c>
    </row>
    <row r="31" spans="3:24" ht="14.25" customHeight="1" x14ac:dyDescent="0.3">
      <c r="S31" s="1">
        <f t="shared" si="0"/>
        <v>0</v>
      </c>
      <c r="T31" s="3">
        <f t="shared" si="1"/>
        <v>0</v>
      </c>
      <c r="U31" s="3">
        <f t="shared" si="2"/>
        <v>0</v>
      </c>
      <c r="W31" s="1" t="str">
        <f t="shared" si="3"/>
        <v>Facturas USD</v>
      </c>
      <c r="X31" s="1" t="str">
        <f t="shared" si="4"/>
        <v>Facturas MXN</v>
      </c>
    </row>
    <row r="32" spans="3:24" ht="14.25" customHeight="1" x14ac:dyDescent="0.3">
      <c r="S32" s="1">
        <f t="shared" si="0"/>
        <v>0</v>
      </c>
      <c r="T32" s="3">
        <f t="shared" si="1"/>
        <v>0</v>
      </c>
      <c r="U32" s="3">
        <f t="shared" si="2"/>
        <v>0</v>
      </c>
      <c r="W32" s="1" t="str">
        <f t="shared" si="3"/>
        <v>Facturas USD</v>
      </c>
      <c r="X32" s="1" t="str">
        <f t="shared" si="4"/>
        <v>Facturas MXN</v>
      </c>
    </row>
    <row r="33" spans="19:24" ht="14.25" customHeight="1" x14ac:dyDescent="0.3">
      <c r="S33" s="1">
        <f t="shared" si="0"/>
        <v>0</v>
      </c>
      <c r="T33" s="3">
        <f t="shared" si="1"/>
        <v>0</v>
      </c>
      <c r="U33" s="3">
        <f t="shared" si="2"/>
        <v>0</v>
      </c>
      <c r="W33" s="1" t="str">
        <f t="shared" si="3"/>
        <v>Facturas USD</v>
      </c>
      <c r="X33" s="1" t="str">
        <f t="shared" si="4"/>
        <v>Facturas MXN</v>
      </c>
    </row>
    <row r="34" spans="19:24" ht="14.25" customHeight="1" x14ac:dyDescent="0.3">
      <c r="S34" s="1">
        <f t="shared" si="0"/>
        <v>0</v>
      </c>
      <c r="T34" s="3">
        <f t="shared" si="1"/>
        <v>0</v>
      </c>
      <c r="U34" s="3">
        <f t="shared" si="2"/>
        <v>0</v>
      </c>
      <c r="W34" s="1" t="str">
        <f t="shared" si="3"/>
        <v>Facturas USD</v>
      </c>
      <c r="X34" s="1" t="str">
        <f t="shared" si="4"/>
        <v>Facturas MXN</v>
      </c>
    </row>
    <row r="35" spans="19:24" ht="14.25" customHeight="1" x14ac:dyDescent="0.3">
      <c r="S35" s="1">
        <f t="shared" si="0"/>
        <v>0</v>
      </c>
      <c r="T35" s="3">
        <f t="shared" si="1"/>
        <v>0</v>
      </c>
      <c r="U35" s="3">
        <f t="shared" si="2"/>
        <v>0</v>
      </c>
      <c r="W35" s="1" t="str">
        <f t="shared" si="3"/>
        <v>Facturas USD</v>
      </c>
      <c r="X35" s="1" t="str">
        <f t="shared" si="4"/>
        <v>Facturas MXN</v>
      </c>
    </row>
    <row r="36" spans="19:24" ht="14.25" customHeight="1" x14ac:dyDescent="0.3">
      <c r="S36" s="1">
        <f t="shared" si="0"/>
        <v>0</v>
      </c>
      <c r="T36" s="3">
        <f t="shared" si="1"/>
        <v>0</v>
      </c>
      <c r="U36" s="3">
        <f t="shared" si="2"/>
        <v>0</v>
      </c>
      <c r="W36" s="1" t="str">
        <f t="shared" si="3"/>
        <v>Facturas USD</v>
      </c>
      <c r="X36" s="1" t="str">
        <f t="shared" si="4"/>
        <v>Facturas MXN</v>
      </c>
    </row>
    <row r="37" spans="19:24" ht="14.25" customHeight="1" x14ac:dyDescent="0.3">
      <c r="S37" s="1">
        <f t="shared" si="0"/>
        <v>0</v>
      </c>
      <c r="T37" s="3">
        <f t="shared" si="1"/>
        <v>0</v>
      </c>
      <c r="U37" s="3">
        <f t="shared" si="2"/>
        <v>0</v>
      </c>
      <c r="W37" s="1" t="str">
        <f t="shared" si="3"/>
        <v>Facturas USD</v>
      </c>
      <c r="X37" s="1" t="str">
        <f t="shared" si="4"/>
        <v>Facturas MXN</v>
      </c>
    </row>
    <row r="38" spans="19:24" ht="14.25" customHeight="1" x14ac:dyDescent="0.3">
      <c r="S38" s="1">
        <f t="shared" si="0"/>
        <v>0</v>
      </c>
      <c r="T38" s="3">
        <f t="shared" si="1"/>
        <v>0</v>
      </c>
      <c r="U38" s="3">
        <f t="shared" si="2"/>
        <v>0</v>
      </c>
      <c r="W38" s="1" t="str">
        <f t="shared" si="3"/>
        <v>Facturas USD</v>
      </c>
      <c r="X38" s="1" t="str">
        <f t="shared" si="4"/>
        <v>Facturas MXN</v>
      </c>
    </row>
    <row r="39" spans="19:24" ht="14.25" customHeight="1" x14ac:dyDescent="0.3">
      <c r="S39" s="1">
        <f t="shared" si="0"/>
        <v>0</v>
      </c>
      <c r="T39" s="3">
        <f t="shared" si="1"/>
        <v>0</v>
      </c>
      <c r="U39" s="3">
        <f t="shared" si="2"/>
        <v>0</v>
      </c>
      <c r="W39" s="1" t="str">
        <f t="shared" si="3"/>
        <v>Facturas USD</v>
      </c>
      <c r="X39" s="1" t="str">
        <f t="shared" si="4"/>
        <v>Facturas MXN</v>
      </c>
    </row>
    <row r="40" spans="19:24" ht="14.25" customHeight="1" x14ac:dyDescent="0.3">
      <c r="S40" s="1">
        <f t="shared" si="0"/>
        <v>0</v>
      </c>
      <c r="T40" s="3">
        <f t="shared" si="1"/>
        <v>0</v>
      </c>
      <c r="U40" s="3">
        <f t="shared" si="2"/>
        <v>0</v>
      </c>
      <c r="W40" s="1" t="str">
        <f t="shared" si="3"/>
        <v>Facturas USD</v>
      </c>
      <c r="X40" s="1" t="str">
        <f t="shared" si="4"/>
        <v>Facturas MXN</v>
      </c>
    </row>
    <row r="41" spans="19:24" ht="14.25" customHeight="1" x14ac:dyDescent="0.3">
      <c r="S41" s="1">
        <f t="shared" si="0"/>
        <v>0</v>
      </c>
      <c r="T41" s="3">
        <f t="shared" si="1"/>
        <v>0</v>
      </c>
      <c r="U41" s="3">
        <f t="shared" si="2"/>
        <v>0</v>
      </c>
      <c r="W41" s="1" t="str">
        <f t="shared" si="3"/>
        <v>Facturas USD</v>
      </c>
      <c r="X41" s="1" t="str">
        <f t="shared" si="4"/>
        <v>Facturas MXN</v>
      </c>
    </row>
    <row r="42" spans="19:24" ht="14.25" customHeight="1" x14ac:dyDescent="0.3">
      <c r="S42" s="1">
        <f t="shared" si="0"/>
        <v>0</v>
      </c>
      <c r="T42" s="3">
        <f t="shared" si="1"/>
        <v>0</v>
      </c>
      <c r="U42" s="3">
        <f t="shared" si="2"/>
        <v>0</v>
      </c>
      <c r="W42" s="1" t="str">
        <f t="shared" si="3"/>
        <v>Facturas USD</v>
      </c>
      <c r="X42" s="1" t="str">
        <f t="shared" si="4"/>
        <v>Facturas MXN</v>
      </c>
    </row>
    <row r="43" spans="19:24" ht="14.25" customHeight="1" x14ac:dyDescent="0.3">
      <c r="S43" s="1">
        <f t="shared" si="0"/>
        <v>0</v>
      </c>
      <c r="T43" s="3">
        <f t="shared" si="1"/>
        <v>0</v>
      </c>
      <c r="U43" s="3">
        <f t="shared" si="2"/>
        <v>0</v>
      </c>
      <c r="W43" s="1" t="str">
        <f t="shared" si="3"/>
        <v>Facturas USD</v>
      </c>
      <c r="X43" s="1" t="str">
        <f t="shared" si="4"/>
        <v>Facturas MXN</v>
      </c>
    </row>
    <row r="44" spans="19:24" ht="14.25" customHeight="1" x14ac:dyDescent="0.3">
      <c r="S44" s="1">
        <f t="shared" si="0"/>
        <v>0</v>
      </c>
      <c r="T44" s="3">
        <f t="shared" si="1"/>
        <v>0</v>
      </c>
      <c r="U44" s="3">
        <f t="shared" si="2"/>
        <v>0</v>
      </c>
      <c r="W44" s="1" t="str">
        <f t="shared" si="3"/>
        <v>Facturas USD</v>
      </c>
      <c r="X44" s="1" t="str">
        <f t="shared" si="4"/>
        <v>Facturas MXN</v>
      </c>
    </row>
    <row r="45" spans="19:24" ht="14.25" customHeight="1" x14ac:dyDescent="0.3">
      <c r="S45" s="1">
        <f t="shared" si="0"/>
        <v>0</v>
      </c>
      <c r="T45" s="3">
        <f t="shared" si="1"/>
        <v>0</v>
      </c>
      <c r="U45" s="3">
        <f t="shared" si="2"/>
        <v>0</v>
      </c>
      <c r="W45" s="1" t="str">
        <f t="shared" si="3"/>
        <v>Facturas USD</v>
      </c>
      <c r="X45" s="1" t="str">
        <f t="shared" si="4"/>
        <v>Facturas MXN</v>
      </c>
    </row>
    <row r="46" spans="19:24" ht="14.25" customHeight="1" x14ac:dyDescent="0.3">
      <c r="S46" s="1">
        <f t="shared" si="0"/>
        <v>0</v>
      </c>
      <c r="T46" s="3">
        <f t="shared" si="1"/>
        <v>0</v>
      </c>
      <c r="U46" s="3">
        <f t="shared" si="2"/>
        <v>0</v>
      </c>
      <c r="W46" s="1" t="str">
        <f t="shared" si="3"/>
        <v>Facturas USD</v>
      </c>
      <c r="X46" s="1" t="str">
        <f t="shared" si="4"/>
        <v>Facturas MXN</v>
      </c>
    </row>
    <row r="47" spans="19:24" ht="14.25" customHeight="1" x14ac:dyDescent="0.3">
      <c r="S47" s="1">
        <f t="shared" si="0"/>
        <v>0</v>
      </c>
      <c r="T47" s="3">
        <f t="shared" si="1"/>
        <v>0</v>
      </c>
      <c r="U47" s="3">
        <f t="shared" si="2"/>
        <v>0</v>
      </c>
      <c r="W47" s="1" t="str">
        <f t="shared" si="3"/>
        <v>Facturas USD</v>
      </c>
      <c r="X47" s="1" t="str">
        <f t="shared" si="4"/>
        <v>Facturas MXN</v>
      </c>
    </row>
    <row r="48" spans="19:24" ht="14.25" customHeight="1" x14ac:dyDescent="0.3">
      <c r="S48" s="1">
        <f t="shared" si="0"/>
        <v>0</v>
      </c>
      <c r="T48" s="3">
        <f t="shared" si="1"/>
        <v>0</v>
      </c>
      <c r="U48" s="3">
        <f t="shared" si="2"/>
        <v>0</v>
      </c>
      <c r="W48" s="1" t="str">
        <f t="shared" si="3"/>
        <v>Facturas USD</v>
      </c>
      <c r="X48" s="1" t="str">
        <f t="shared" si="4"/>
        <v>Facturas MXN</v>
      </c>
    </row>
    <row r="49" spans="19:24" ht="14.25" customHeight="1" x14ac:dyDescent="0.3">
      <c r="S49" s="1">
        <f t="shared" si="0"/>
        <v>0</v>
      </c>
      <c r="T49" s="3">
        <f t="shared" si="1"/>
        <v>0</v>
      </c>
      <c r="U49" s="3">
        <f t="shared" si="2"/>
        <v>0</v>
      </c>
      <c r="W49" s="1" t="str">
        <f t="shared" si="3"/>
        <v>Facturas USD</v>
      </c>
      <c r="X49" s="1" t="str">
        <f t="shared" si="4"/>
        <v>Facturas MXN</v>
      </c>
    </row>
    <row r="50" spans="19:24" ht="14.25" customHeight="1" x14ac:dyDescent="0.3">
      <c r="S50" s="1">
        <f t="shared" si="0"/>
        <v>0</v>
      </c>
      <c r="T50" s="3">
        <f t="shared" si="1"/>
        <v>0</v>
      </c>
      <c r="U50" s="3">
        <f t="shared" si="2"/>
        <v>0</v>
      </c>
      <c r="W50" s="1" t="str">
        <f t="shared" si="3"/>
        <v>Facturas USD</v>
      </c>
      <c r="X50" s="1" t="str">
        <f t="shared" si="4"/>
        <v>Facturas MXN</v>
      </c>
    </row>
    <row r="51" spans="19:24" ht="14.25" customHeight="1" x14ac:dyDescent="0.3">
      <c r="S51" s="1">
        <f t="shared" si="0"/>
        <v>0</v>
      </c>
      <c r="T51" s="3">
        <f t="shared" si="1"/>
        <v>0</v>
      </c>
      <c r="U51" s="3">
        <f t="shared" si="2"/>
        <v>0</v>
      </c>
      <c r="W51" s="1" t="str">
        <f t="shared" si="3"/>
        <v>Facturas USD</v>
      </c>
      <c r="X51" s="1" t="str">
        <f t="shared" si="4"/>
        <v>Facturas MXN</v>
      </c>
    </row>
    <row r="52" spans="19:24" ht="14.25" customHeight="1" x14ac:dyDescent="0.3">
      <c r="S52" s="1">
        <f t="shared" si="0"/>
        <v>0</v>
      </c>
      <c r="T52" s="3">
        <f t="shared" si="1"/>
        <v>0</v>
      </c>
      <c r="U52" s="3">
        <f t="shared" si="2"/>
        <v>0</v>
      </c>
      <c r="W52" s="1" t="str">
        <f t="shared" si="3"/>
        <v>Facturas USD</v>
      </c>
      <c r="X52" s="1" t="str">
        <f t="shared" si="4"/>
        <v>Facturas MXN</v>
      </c>
    </row>
    <row r="53" spans="19:24" ht="14.25" customHeight="1" x14ac:dyDescent="0.3">
      <c r="S53" s="1">
        <f t="shared" si="0"/>
        <v>0</v>
      </c>
      <c r="T53" s="3">
        <f t="shared" si="1"/>
        <v>0</v>
      </c>
      <c r="U53" s="3">
        <f t="shared" si="2"/>
        <v>0</v>
      </c>
      <c r="W53" s="1" t="str">
        <f t="shared" si="3"/>
        <v>Facturas USD</v>
      </c>
      <c r="X53" s="1" t="str">
        <f t="shared" si="4"/>
        <v>Facturas MXN</v>
      </c>
    </row>
    <row r="54" spans="19:24" ht="14.25" customHeight="1" x14ac:dyDescent="0.3">
      <c r="S54" s="1">
        <f t="shared" si="0"/>
        <v>0</v>
      </c>
      <c r="T54" s="3">
        <f t="shared" si="1"/>
        <v>0</v>
      </c>
      <c r="U54" s="3">
        <f t="shared" si="2"/>
        <v>0</v>
      </c>
      <c r="W54" s="1" t="str">
        <f t="shared" si="3"/>
        <v>Facturas USD</v>
      </c>
      <c r="X54" s="1" t="str">
        <f t="shared" si="4"/>
        <v>Facturas MXN</v>
      </c>
    </row>
    <row r="55" spans="19:24" ht="14.25" customHeight="1" x14ac:dyDescent="0.3">
      <c r="S55" s="1">
        <f t="shared" si="0"/>
        <v>0</v>
      </c>
      <c r="T55" s="3">
        <f t="shared" si="1"/>
        <v>0</v>
      </c>
      <c r="U55" s="3">
        <f t="shared" si="2"/>
        <v>0</v>
      </c>
      <c r="W55" s="1" t="str">
        <f t="shared" si="3"/>
        <v>Facturas USD</v>
      </c>
      <c r="X55" s="1" t="str">
        <f t="shared" si="4"/>
        <v>Facturas MXN</v>
      </c>
    </row>
    <row r="56" spans="19:24" ht="14.25" customHeight="1" x14ac:dyDescent="0.3">
      <c r="S56" s="1">
        <f t="shared" si="0"/>
        <v>0</v>
      </c>
      <c r="T56" s="3">
        <f t="shared" si="1"/>
        <v>0</v>
      </c>
      <c r="U56" s="3">
        <f t="shared" si="2"/>
        <v>0</v>
      </c>
      <c r="W56" s="1" t="str">
        <f t="shared" si="3"/>
        <v>Facturas USD</v>
      </c>
      <c r="X56" s="1" t="str">
        <f t="shared" si="4"/>
        <v>Facturas MXN</v>
      </c>
    </row>
    <row r="57" spans="19:24" ht="14.25" customHeight="1" x14ac:dyDescent="0.3">
      <c r="S57" s="1">
        <f t="shared" si="0"/>
        <v>0</v>
      </c>
      <c r="T57" s="3">
        <f t="shared" si="1"/>
        <v>0</v>
      </c>
      <c r="U57" s="3">
        <f t="shared" si="2"/>
        <v>0</v>
      </c>
      <c r="W57" s="1" t="str">
        <f t="shared" si="3"/>
        <v>Facturas USD</v>
      </c>
      <c r="X57" s="1" t="str">
        <f t="shared" si="4"/>
        <v>Facturas MXN</v>
      </c>
    </row>
    <row r="58" spans="19:24" ht="14.25" customHeight="1" x14ac:dyDescent="0.3">
      <c r="S58" s="1">
        <f t="shared" si="0"/>
        <v>0</v>
      </c>
      <c r="T58" s="3">
        <f t="shared" si="1"/>
        <v>0</v>
      </c>
      <c r="U58" s="3">
        <f t="shared" si="2"/>
        <v>0</v>
      </c>
      <c r="W58" s="1" t="str">
        <f t="shared" si="3"/>
        <v>Facturas USD</v>
      </c>
      <c r="X58" s="1" t="str">
        <f t="shared" si="4"/>
        <v>Facturas MXN</v>
      </c>
    </row>
    <row r="59" spans="19:24" ht="14.25" customHeight="1" x14ac:dyDescent="0.3">
      <c r="S59" s="1">
        <f t="shared" si="0"/>
        <v>0</v>
      </c>
      <c r="T59" s="3">
        <f t="shared" si="1"/>
        <v>0</v>
      </c>
      <c r="U59" s="3">
        <f t="shared" si="2"/>
        <v>0</v>
      </c>
      <c r="W59" s="1" t="str">
        <f t="shared" si="3"/>
        <v>Facturas USD</v>
      </c>
      <c r="X59" s="1" t="str">
        <f t="shared" si="4"/>
        <v>Facturas MXN</v>
      </c>
    </row>
    <row r="60" spans="19:24" ht="14.25" customHeight="1" x14ac:dyDescent="0.3">
      <c r="S60" s="1">
        <f t="shared" si="0"/>
        <v>0</v>
      </c>
      <c r="T60" s="3">
        <f t="shared" si="1"/>
        <v>0</v>
      </c>
      <c r="U60" s="3">
        <f t="shared" si="2"/>
        <v>0</v>
      </c>
      <c r="W60" s="1" t="str">
        <f t="shared" si="3"/>
        <v>Facturas USD</v>
      </c>
      <c r="X60" s="1" t="str">
        <f t="shared" si="4"/>
        <v>Facturas MXN</v>
      </c>
    </row>
    <row r="61" spans="19:24" ht="14.25" customHeight="1" x14ac:dyDescent="0.3">
      <c r="S61" s="1">
        <f t="shared" si="0"/>
        <v>0</v>
      </c>
      <c r="T61" s="3">
        <f t="shared" si="1"/>
        <v>0</v>
      </c>
      <c r="U61" s="3">
        <f t="shared" si="2"/>
        <v>0</v>
      </c>
      <c r="W61" s="1" t="str">
        <f t="shared" si="3"/>
        <v>Facturas USD</v>
      </c>
      <c r="X61" s="1" t="str">
        <f t="shared" si="4"/>
        <v>Facturas MXN</v>
      </c>
    </row>
    <row r="62" spans="19:24" ht="14.25" customHeight="1" x14ac:dyDescent="0.3">
      <c r="S62" s="1">
        <f t="shared" si="0"/>
        <v>0</v>
      </c>
      <c r="T62" s="3">
        <f t="shared" si="1"/>
        <v>0</v>
      </c>
      <c r="U62" s="3">
        <f t="shared" si="2"/>
        <v>0</v>
      </c>
      <c r="W62" s="1" t="str">
        <f t="shared" si="3"/>
        <v>Facturas USD</v>
      </c>
      <c r="X62" s="1" t="str">
        <f t="shared" si="4"/>
        <v>Facturas MXN</v>
      </c>
    </row>
    <row r="63" spans="19:24" ht="14.25" customHeight="1" x14ac:dyDescent="0.3">
      <c r="S63" s="1">
        <f t="shared" si="0"/>
        <v>0</v>
      </c>
      <c r="T63" s="3">
        <f t="shared" si="1"/>
        <v>0</v>
      </c>
      <c r="U63" s="3">
        <f t="shared" si="2"/>
        <v>0</v>
      </c>
      <c r="W63" s="1" t="str">
        <f t="shared" si="3"/>
        <v>Facturas USD</v>
      </c>
      <c r="X63" s="1" t="str">
        <f t="shared" si="4"/>
        <v>Facturas MXN</v>
      </c>
    </row>
    <row r="64" spans="19:24" ht="14.25" customHeight="1" x14ac:dyDescent="0.3">
      <c r="S64" s="1">
        <f t="shared" si="0"/>
        <v>0</v>
      </c>
      <c r="T64" s="3">
        <f t="shared" si="1"/>
        <v>0</v>
      </c>
      <c r="U64" s="3">
        <f t="shared" si="2"/>
        <v>0</v>
      </c>
      <c r="W64" s="1" t="str">
        <f t="shared" si="3"/>
        <v>Facturas USD</v>
      </c>
      <c r="X64" s="1" t="str">
        <f t="shared" si="4"/>
        <v>Facturas MXN</v>
      </c>
    </row>
    <row r="65" spans="19:24" ht="14.25" customHeight="1" x14ac:dyDescent="0.3">
      <c r="S65" s="1">
        <f t="shared" si="0"/>
        <v>0</v>
      </c>
      <c r="T65" s="3">
        <f t="shared" si="1"/>
        <v>0</v>
      </c>
      <c r="U65" s="3">
        <f t="shared" si="2"/>
        <v>0</v>
      </c>
      <c r="W65" s="1" t="str">
        <f t="shared" si="3"/>
        <v>Facturas USD</v>
      </c>
      <c r="X65" s="1" t="str">
        <f t="shared" si="4"/>
        <v>Facturas MXN</v>
      </c>
    </row>
    <row r="66" spans="19:24" ht="14.25" customHeight="1" x14ac:dyDescent="0.3">
      <c r="S66" s="1">
        <f t="shared" si="0"/>
        <v>0</v>
      </c>
      <c r="T66" s="3">
        <f t="shared" si="1"/>
        <v>0</v>
      </c>
      <c r="U66" s="3">
        <f t="shared" si="2"/>
        <v>0</v>
      </c>
      <c r="W66" s="1" t="str">
        <f t="shared" si="3"/>
        <v>Facturas USD</v>
      </c>
      <c r="X66" s="1" t="str">
        <f t="shared" si="4"/>
        <v>Facturas MXN</v>
      </c>
    </row>
    <row r="67" spans="19:24" ht="14.25" customHeight="1" x14ac:dyDescent="0.3">
      <c r="S67" s="1">
        <f t="shared" si="0"/>
        <v>0</v>
      </c>
      <c r="T67" s="3">
        <f t="shared" si="1"/>
        <v>0</v>
      </c>
      <c r="U67" s="3">
        <f t="shared" si="2"/>
        <v>0</v>
      </c>
      <c r="W67" s="1" t="str">
        <f t="shared" si="3"/>
        <v>Facturas USD</v>
      </c>
      <c r="X67" s="1" t="str">
        <f t="shared" si="4"/>
        <v>Facturas MXN</v>
      </c>
    </row>
    <row r="68" spans="19:24" ht="14.25" customHeight="1" x14ac:dyDescent="0.3">
      <c r="S68" s="1">
        <f t="shared" si="0"/>
        <v>0</v>
      </c>
      <c r="T68" s="3">
        <f t="shared" si="1"/>
        <v>0</v>
      </c>
      <c r="U68" s="3">
        <f t="shared" si="2"/>
        <v>0</v>
      </c>
      <c r="W68" s="1" t="str">
        <f t="shared" si="3"/>
        <v>Facturas USD</v>
      </c>
      <c r="X68" s="1" t="str">
        <f t="shared" si="4"/>
        <v>Facturas MXN</v>
      </c>
    </row>
    <row r="69" spans="19:24" ht="14.25" customHeight="1" x14ac:dyDescent="0.3">
      <c r="S69" s="1">
        <f t="shared" si="0"/>
        <v>0</v>
      </c>
      <c r="T69" s="3">
        <f t="shared" si="1"/>
        <v>0</v>
      </c>
      <c r="U69" s="3">
        <f t="shared" si="2"/>
        <v>0</v>
      </c>
      <c r="W69" s="1" t="str">
        <f t="shared" si="3"/>
        <v>Facturas USD</v>
      </c>
      <c r="X69" s="1" t="str">
        <f t="shared" si="4"/>
        <v>Facturas MXN</v>
      </c>
    </row>
    <row r="70" spans="19:24" ht="14.25" customHeight="1" x14ac:dyDescent="0.3">
      <c r="S70" s="1">
        <f t="shared" si="0"/>
        <v>0</v>
      </c>
      <c r="T70" s="3">
        <f t="shared" si="1"/>
        <v>0</v>
      </c>
      <c r="U70" s="3">
        <f t="shared" si="2"/>
        <v>0</v>
      </c>
      <c r="W70" s="1" t="str">
        <f t="shared" si="3"/>
        <v>Facturas USD</v>
      </c>
      <c r="X70" s="1" t="str">
        <f t="shared" si="4"/>
        <v>Facturas MXN</v>
      </c>
    </row>
    <row r="71" spans="19:24" ht="14.25" customHeight="1" x14ac:dyDescent="0.3">
      <c r="S71" s="1">
        <f t="shared" si="0"/>
        <v>0</v>
      </c>
      <c r="T71" s="3">
        <f t="shared" si="1"/>
        <v>0</v>
      </c>
      <c r="U71" s="3">
        <f t="shared" si="2"/>
        <v>0</v>
      </c>
      <c r="W71" s="1" t="str">
        <f t="shared" si="3"/>
        <v>Facturas USD</v>
      </c>
      <c r="X71" s="1" t="str">
        <f t="shared" si="4"/>
        <v>Facturas MXN</v>
      </c>
    </row>
    <row r="72" spans="19:24" ht="14.25" customHeight="1" x14ac:dyDescent="0.3">
      <c r="S72" s="1">
        <f t="shared" si="0"/>
        <v>0</v>
      </c>
      <c r="T72" s="3">
        <f t="shared" si="1"/>
        <v>0</v>
      </c>
      <c r="U72" s="3">
        <f t="shared" si="2"/>
        <v>0</v>
      </c>
      <c r="W72" s="1" t="str">
        <f t="shared" si="3"/>
        <v>Facturas USD</v>
      </c>
      <c r="X72" s="1" t="str">
        <f t="shared" si="4"/>
        <v>Facturas MXN</v>
      </c>
    </row>
    <row r="73" spans="19:24" ht="14.25" customHeight="1" x14ac:dyDescent="0.3">
      <c r="S73" s="1">
        <f t="shared" si="0"/>
        <v>0</v>
      </c>
      <c r="T73" s="3">
        <f t="shared" si="1"/>
        <v>0</v>
      </c>
      <c r="U73" s="3">
        <f t="shared" si="2"/>
        <v>0</v>
      </c>
      <c r="W73" s="1" t="str">
        <f t="shared" si="3"/>
        <v>Facturas USD</v>
      </c>
      <c r="X73" s="1" t="str">
        <f t="shared" si="4"/>
        <v>Facturas MXN</v>
      </c>
    </row>
    <row r="74" spans="19:24" ht="14.25" customHeight="1" x14ac:dyDescent="0.3">
      <c r="S74" s="1">
        <f t="shared" si="0"/>
        <v>0</v>
      </c>
      <c r="T74" s="3">
        <f t="shared" si="1"/>
        <v>0</v>
      </c>
      <c r="U74" s="3">
        <f t="shared" si="2"/>
        <v>0</v>
      </c>
      <c r="W74" s="1" t="str">
        <f t="shared" si="3"/>
        <v>Facturas USD</v>
      </c>
      <c r="X74" s="1" t="str">
        <f t="shared" si="4"/>
        <v>Facturas MXN</v>
      </c>
    </row>
    <row r="75" spans="19:24" ht="14.25" customHeight="1" x14ac:dyDescent="0.3">
      <c r="S75" s="1">
        <f t="shared" si="0"/>
        <v>0</v>
      </c>
      <c r="T75" s="3">
        <f t="shared" si="1"/>
        <v>0</v>
      </c>
      <c r="U75" s="3">
        <f t="shared" si="2"/>
        <v>0</v>
      </c>
      <c r="W75" s="1" t="str">
        <f t="shared" si="3"/>
        <v>Facturas USD</v>
      </c>
      <c r="X75" s="1" t="str">
        <f t="shared" si="4"/>
        <v>Facturas MXN</v>
      </c>
    </row>
    <row r="76" spans="19:24" ht="14.25" customHeight="1" x14ac:dyDescent="0.3">
      <c r="S76" s="1">
        <f t="shared" si="0"/>
        <v>0</v>
      </c>
      <c r="T76" s="3">
        <f t="shared" si="1"/>
        <v>0</v>
      </c>
      <c r="U76" s="3">
        <f t="shared" si="2"/>
        <v>0</v>
      </c>
      <c r="W76" s="1" t="str">
        <f t="shared" si="3"/>
        <v>Facturas USD</v>
      </c>
      <c r="X76" s="1" t="str">
        <f t="shared" si="4"/>
        <v>Facturas MXN</v>
      </c>
    </row>
    <row r="77" spans="19:24" ht="14.25" customHeight="1" x14ac:dyDescent="0.3">
      <c r="S77" s="1">
        <f t="shared" si="0"/>
        <v>0</v>
      </c>
      <c r="T77" s="3">
        <f t="shared" si="1"/>
        <v>0</v>
      </c>
      <c r="U77" s="3">
        <f t="shared" si="2"/>
        <v>0</v>
      </c>
      <c r="W77" s="1" t="str">
        <f t="shared" si="3"/>
        <v>Facturas USD</v>
      </c>
      <c r="X77" s="1" t="str">
        <f t="shared" si="4"/>
        <v>Facturas MXN</v>
      </c>
    </row>
    <row r="78" spans="19:24" ht="14.25" customHeight="1" x14ac:dyDescent="0.3">
      <c r="S78" s="1">
        <f t="shared" si="0"/>
        <v>0</v>
      </c>
      <c r="T78" s="3">
        <f t="shared" si="1"/>
        <v>0</v>
      </c>
      <c r="U78" s="3">
        <f t="shared" si="2"/>
        <v>0</v>
      </c>
      <c r="W78" s="1" t="str">
        <f t="shared" si="3"/>
        <v>Facturas USD</v>
      </c>
      <c r="X78" s="1" t="str">
        <f t="shared" si="4"/>
        <v>Facturas MXN</v>
      </c>
    </row>
    <row r="79" spans="19:24" ht="14.25" customHeight="1" x14ac:dyDescent="0.3">
      <c r="S79" s="1">
        <f t="shared" si="0"/>
        <v>0</v>
      </c>
      <c r="T79" s="3">
        <f t="shared" si="1"/>
        <v>0</v>
      </c>
      <c r="U79" s="3">
        <f t="shared" si="2"/>
        <v>0</v>
      </c>
      <c r="W79" s="1" t="str">
        <f t="shared" si="3"/>
        <v>Facturas USD</v>
      </c>
      <c r="X79" s="1" t="str">
        <f t="shared" si="4"/>
        <v>Facturas MXN</v>
      </c>
    </row>
    <row r="80" spans="19:24" ht="14.25" customHeight="1" x14ac:dyDescent="0.3">
      <c r="S80" s="1">
        <f t="shared" si="0"/>
        <v>0</v>
      </c>
      <c r="T80" s="3">
        <f t="shared" si="1"/>
        <v>0</v>
      </c>
      <c r="U80" s="3">
        <f t="shared" si="2"/>
        <v>0</v>
      </c>
      <c r="W80" s="1" t="str">
        <f t="shared" si="3"/>
        <v>Facturas USD</v>
      </c>
      <c r="X80" s="1" t="str">
        <f t="shared" si="4"/>
        <v>Facturas MXN</v>
      </c>
    </row>
    <row r="81" spans="19:24" ht="14.25" customHeight="1" x14ac:dyDescent="0.3">
      <c r="S81" s="1">
        <f t="shared" si="0"/>
        <v>0</v>
      </c>
      <c r="T81" s="3">
        <f t="shared" si="1"/>
        <v>0</v>
      </c>
      <c r="U81" s="3">
        <f t="shared" si="2"/>
        <v>0</v>
      </c>
      <c r="W81" s="1" t="str">
        <f t="shared" si="3"/>
        <v>Facturas USD</v>
      </c>
      <c r="X81" s="1" t="str">
        <f t="shared" si="4"/>
        <v>Facturas MXN</v>
      </c>
    </row>
    <row r="82" spans="19:24" ht="14.25" customHeight="1" x14ac:dyDescent="0.3">
      <c r="S82" s="1">
        <f t="shared" si="0"/>
        <v>0</v>
      </c>
      <c r="T82" s="3">
        <f t="shared" si="1"/>
        <v>0</v>
      </c>
      <c r="U82" s="3">
        <f t="shared" si="2"/>
        <v>0</v>
      </c>
      <c r="W82" s="1" t="str">
        <f t="shared" si="3"/>
        <v>Facturas USD</v>
      </c>
      <c r="X82" s="1" t="str">
        <f t="shared" si="4"/>
        <v>Facturas MXN</v>
      </c>
    </row>
    <row r="83" spans="19:24" ht="14.25" customHeight="1" x14ac:dyDescent="0.3">
      <c r="S83" s="1">
        <f t="shared" si="0"/>
        <v>0</v>
      </c>
      <c r="T83" s="3">
        <f t="shared" si="1"/>
        <v>0</v>
      </c>
      <c r="U83" s="3">
        <f t="shared" si="2"/>
        <v>0</v>
      </c>
      <c r="W83" s="1" t="str">
        <f t="shared" si="3"/>
        <v>Facturas USD</v>
      </c>
      <c r="X83" s="1" t="str">
        <f t="shared" si="4"/>
        <v>Facturas MXN</v>
      </c>
    </row>
    <row r="84" spans="19:24" ht="14.25" customHeight="1" x14ac:dyDescent="0.3">
      <c r="S84" s="1">
        <f t="shared" si="0"/>
        <v>0</v>
      </c>
      <c r="T84" s="3">
        <f t="shared" si="1"/>
        <v>0</v>
      </c>
      <c r="U84" s="3">
        <f t="shared" si="2"/>
        <v>0</v>
      </c>
      <c r="W84" s="1" t="str">
        <f t="shared" si="3"/>
        <v>Facturas USD</v>
      </c>
      <c r="X84" s="1" t="str">
        <f t="shared" si="4"/>
        <v>Facturas MXN</v>
      </c>
    </row>
    <row r="85" spans="19:24" ht="14.25" customHeight="1" x14ac:dyDescent="0.3">
      <c r="S85" s="1">
        <f t="shared" si="0"/>
        <v>0</v>
      </c>
      <c r="T85" s="3">
        <f t="shared" si="1"/>
        <v>0</v>
      </c>
      <c r="U85" s="3">
        <f t="shared" si="2"/>
        <v>0</v>
      </c>
      <c r="W85" s="1" t="str">
        <f t="shared" si="3"/>
        <v>Facturas USD</v>
      </c>
      <c r="X85" s="1" t="str">
        <f t="shared" si="4"/>
        <v>Facturas MXN</v>
      </c>
    </row>
    <row r="86" spans="19:24" ht="14.25" customHeight="1" x14ac:dyDescent="0.3">
      <c r="S86" s="1">
        <f t="shared" si="0"/>
        <v>0</v>
      </c>
      <c r="T86" s="3">
        <f t="shared" si="1"/>
        <v>0</v>
      </c>
      <c r="U86" s="3">
        <f t="shared" si="2"/>
        <v>0</v>
      </c>
      <c r="W86" s="1" t="str">
        <f t="shared" si="3"/>
        <v>Facturas USD</v>
      </c>
      <c r="X86" s="1" t="str">
        <f t="shared" si="4"/>
        <v>Facturas MXN</v>
      </c>
    </row>
    <row r="87" spans="19:24" ht="14.25" customHeight="1" x14ac:dyDescent="0.3">
      <c r="S87" s="1">
        <f t="shared" si="0"/>
        <v>0</v>
      </c>
      <c r="T87" s="3">
        <f t="shared" si="1"/>
        <v>0</v>
      </c>
      <c r="U87" s="3">
        <f t="shared" si="2"/>
        <v>0</v>
      </c>
      <c r="W87" s="1" t="str">
        <f t="shared" si="3"/>
        <v>Facturas USD</v>
      </c>
      <c r="X87" s="1" t="str">
        <f t="shared" si="4"/>
        <v>Facturas MXN</v>
      </c>
    </row>
    <row r="88" spans="19:24" ht="14.25" customHeight="1" x14ac:dyDescent="0.3">
      <c r="S88" s="1">
        <f t="shared" si="0"/>
        <v>0</v>
      </c>
      <c r="T88" s="3">
        <f t="shared" si="1"/>
        <v>0</v>
      </c>
      <c r="U88" s="3">
        <f t="shared" si="2"/>
        <v>0</v>
      </c>
      <c r="W88" s="1" t="str">
        <f t="shared" si="3"/>
        <v>Facturas USD</v>
      </c>
      <c r="X88" s="1" t="str">
        <f t="shared" si="4"/>
        <v>Facturas MXN</v>
      </c>
    </row>
    <row r="89" spans="19:24" ht="14.25" customHeight="1" x14ac:dyDescent="0.3">
      <c r="S89" s="1">
        <f t="shared" si="0"/>
        <v>0</v>
      </c>
      <c r="T89" s="3">
        <f t="shared" si="1"/>
        <v>0</v>
      </c>
      <c r="U89" s="3">
        <f t="shared" si="2"/>
        <v>0</v>
      </c>
      <c r="W89" s="1" t="str">
        <f t="shared" si="3"/>
        <v>Facturas USD</v>
      </c>
      <c r="X89" s="1" t="str">
        <f t="shared" si="4"/>
        <v>Facturas MXN</v>
      </c>
    </row>
    <row r="90" spans="19:24" ht="14.25" customHeight="1" x14ac:dyDescent="0.3">
      <c r="S90" s="1">
        <f t="shared" si="0"/>
        <v>0</v>
      </c>
      <c r="T90" s="3">
        <f t="shared" si="1"/>
        <v>0</v>
      </c>
      <c r="U90" s="3">
        <f t="shared" si="2"/>
        <v>0</v>
      </c>
      <c r="W90" s="1" t="str">
        <f t="shared" si="3"/>
        <v>Facturas USD</v>
      </c>
      <c r="X90" s="1" t="str">
        <f t="shared" si="4"/>
        <v>Facturas MXN</v>
      </c>
    </row>
    <row r="91" spans="19:24" ht="14.25" customHeight="1" x14ac:dyDescent="0.3">
      <c r="S91" s="1">
        <f t="shared" si="0"/>
        <v>0</v>
      </c>
      <c r="T91" s="3">
        <f t="shared" si="1"/>
        <v>0</v>
      </c>
      <c r="U91" s="3">
        <f t="shared" si="2"/>
        <v>0</v>
      </c>
      <c r="W91" s="1" t="str">
        <f t="shared" si="3"/>
        <v>Facturas USD</v>
      </c>
      <c r="X91" s="1" t="str">
        <f t="shared" si="4"/>
        <v>Facturas MXN</v>
      </c>
    </row>
    <row r="92" spans="19:24" ht="14.25" customHeight="1" x14ac:dyDescent="0.3">
      <c r="S92" s="1">
        <f t="shared" si="0"/>
        <v>0</v>
      </c>
      <c r="T92" s="3">
        <f t="shared" si="1"/>
        <v>0</v>
      </c>
      <c r="U92" s="3">
        <f t="shared" si="2"/>
        <v>0</v>
      </c>
      <c r="W92" s="1" t="str">
        <f t="shared" si="3"/>
        <v>Facturas USD</v>
      </c>
      <c r="X92" s="1" t="str">
        <f t="shared" si="4"/>
        <v>Facturas MXN</v>
      </c>
    </row>
    <row r="93" spans="19:24" ht="14.25" customHeight="1" x14ac:dyDescent="0.3">
      <c r="S93" s="1">
        <f t="shared" si="0"/>
        <v>0</v>
      </c>
      <c r="T93" s="3">
        <f t="shared" si="1"/>
        <v>0</v>
      </c>
      <c r="U93" s="3">
        <f t="shared" si="2"/>
        <v>0</v>
      </c>
      <c r="W93" s="1" t="str">
        <f t="shared" si="3"/>
        <v>Facturas USD</v>
      </c>
      <c r="X93" s="1" t="str">
        <f t="shared" si="4"/>
        <v>Facturas MXN</v>
      </c>
    </row>
    <row r="94" spans="19:24" ht="14.25" customHeight="1" x14ac:dyDescent="0.3">
      <c r="S94" s="1">
        <f t="shared" si="0"/>
        <v>0</v>
      </c>
      <c r="T94" s="3">
        <f t="shared" si="1"/>
        <v>0</v>
      </c>
      <c r="U94" s="3">
        <f t="shared" si="2"/>
        <v>0</v>
      </c>
      <c r="W94" s="1" t="str">
        <f t="shared" si="3"/>
        <v>Facturas USD</v>
      </c>
      <c r="X94" s="1" t="str">
        <f t="shared" si="4"/>
        <v>Facturas MXN</v>
      </c>
    </row>
    <row r="95" spans="19:24" ht="14.25" customHeight="1" x14ac:dyDescent="0.3">
      <c r="S95" s="1">
        <f t="shared" si="0"/>
        <v>0</v>
      </c>
      <c r="T95" s="3">
        <f t="shared" si="1"/>
        <v>0</v>
      </c>
      <c r="U95" s="3">
        <f t="shared" si="2"/>
        <v>0</v>
      </c>
      <c r="W95" s="1" t="str">
        <f t="shared" si="3"/>
        <v>Facturas USD</v>
      </c>
      <c r="X95" s="1" t="str">
        <f t="shared" si="4"/>
        <v>Facturas MXN</v>
      </c>
    </row>
    <row r="96" spans="19:24" ht="14.25" customHeight="1" x14ac:dyDescent="0.3">
      <c r="S96" s="1">
        <f t="shared" si="0"/>
        <v>0</v>
      </c>
      <c r="T96" s="3">
        <f t="shared" si="1"/>
        <v>0</v>
      </c>
      <c r="U96" s="3">
        <f t="shared" si="2"/>
        <v>0</v>
      </c>
      <c r="W96" s="1" t="str">
        <f t="shared" si="3"/>
        <v>Facturas USD</v>
      </c>
      <c r="X96" s="1" t="str">
        <f t="shared" si="4"/>
        <v>Facturas MXN</v>
      </c>
    </row>
    <row r="97" spans="19:24" ht="14.25" customHeight="1" x14ac:dyDescent="0.3">
      <c r="S97" s="1">
        <f t="shared" si="0"/>
        <v>0</v>
      </c>
      <c r="T97" s="3">
        <f t="shared" si="1"/>
        <v>0</v>
      </c>
      <c r="U97" s="3">
        <f t="shared" si="2"/>
        <v>0</v>
      </c>
      <c r="W97" s="1" t="str">
        <f t="shared" si="3"/>
        <v>Facturas USD</v>
      </c>
      <c r="X97" s="1" t="str">
        <f t="shared" si="4"/>
        <v>Facturas MXN</v>
      </c>
    </row>
    <row r="98" spans="19:24" ht="14.25" customHeight="1" x14ac:dyDescent="0.3">
      <c r="S98" s="1">
        <f t="shared" si="0"/>
        <v>0</v>
      </c>
      <c r="T98" s="3">
        <f t="shared" si="1"/>
        <v>0</v>
      </c>
      <c r="U98" s="3">
        <f t="shared" si="2"/>
        <v>0</v>
      </c>
      <c r="W98" s="1" t="str">
        <f t="shared" si="3"/>
        <v>Facturas USD</v>
      </c>
      <c r="X98" s="1" t="str">
        <f t="shared" si="4"/>
        <v>Facturas MXN</v>
      </c>
    </row>
    <row r="99" spans="19:24" ht="14.25" customHeight="1" x14ac:dyDescent="0.3">
      <c r="S99" s="1">
        <f t="shared" si="0"/>
        <v>0</v>
      </c>
      <c r="T99" s="3">
        <f t="shared" si="1"/>
        <v>0</v>
      </c>
      <c r="U99" s="3">
        <f t="shared" si="2"/>
        <v>0</v>
      </c>
      <c r="W99" s="1" t="str">
        <f t="shared" si="3"/>
        <v>Facturas USD</v>
      </c>
      <c r="X99" s="1" t="str">
        <f t="shared" si="4"/>
        <v>Facturas MXN</v>
      </c>
    </row>
    <row r="100" spans="19:24" ht="14.25" customHeight="1" x14ac:dyDescent="0.3">
      <c r="S100" s="1">
        <f t="shared" si="0"/>
        <v>0</v>
      </c>
      <c r="T100" s="3">
        <f t="shared" si="1"/>
        <v>0</v>
      </c>
      <c r="U100" s="3">
        <f t="shared" si="2"/>
        <v>0</v>
      </c>
      <c r="W100" s="1" t="str">
        <f t="shared" si="3"/>
        <v>Facturas USD</v>
      </c>
      <c r="X100" s="1" t="str">
        <f t="shared" si="4"/>
        <v>Facturas MXN</v>
      </c>
    </row>
    <row r="101" spans="19:24" ht="14.25" customHeight="1" x14ac:dyDescent="0.3">
      <c r="S101" s="1">
        <f t="shared" si="0"/>
        <v>0</v>
      </c>
      <c r="T101" s="3">
        <f t="shared" si="1"/>
        <v>0</v>
      </c>
      <c r="U101" s="3">
        <f t="shared" si="2"/>
        <v>0</v>
      </c>
      <c r="W101" s="1" t="str">
        <f t="shared" si="3"/>
        <v>Facturas USD</v>
      </c>
      <c r="X101" s="1" t="str">
        <f t="shared" si="4"/>
        <v>Facturas MXN</v>
      </c>
    </row>
    <row r="102" spans="19:24" ht="14.25" customHeight="1" x14ac:dyDescent="0.3">
      <c r="S102" s="1">
        <f t="shared" si="0"/>
        <v>0</v>
      </c>
      <c r="T102" s="3">
        <f t="shared" si="1"/>
        <v>0</v>
      </c>
      <c r="U102" s="3">
        <f t="shared" si="2"/>
        <v>0</v>
      </c>
      <c r="W102" s="1" t="str">
        <f t="shared" si="3"/>
        <v>Facturas USD</v>
      </c>
      <c r="X102" s="1" t="str">
        <f t="shared" si="4"/>
        <v>Facturas MXN</v>
      </c>
    </row>
    <row r="103" spans="19:24" ht="14.25" customHeight="1" x14ac:dyDescent="0.3">
      <c r="S103" s="1">
        <f t="shared" si="0"/>
        <v>0</v>
      </c>
      <c r="T103" s="3">
        <f t="shared" si="1"/>
        <v>0</v>
      </c>
      <c r="U103" s="3">
        <f t="shared" si="2"/>
        <v>0</v>
      </c>
      <c r="W103" s="1" t="str">
        <f t="shared" si="3"/>
        <v>Facturas USD</v>
      </c>
      <c r="X103" s="1" t="str">
        <f t="shared" si="4"/>
        <v>Facturas MXN</v>
      </c>
    </row>
    <row r="104" spans="19:24" ht="14.25" customHeight="1" x14ac:dyDescent="0.3">
      <c r="S104" s="1">
        <f t="shared" si="0"/>
        <v>0</v>
      </c>
      <c r="T104" s="3">
        <f t="shared" si="1"/>
        <v>0</v>
      </c>
      <c r="U104" s="3">
        <f t="shared" si="2"/>
        <v>0</v>
      </c>
      <c r="W104" s="1" t="str">
        <f t="shared" si="3"/>
        <v>Facturas USD</v>
      </c>
      <c r="X104" s="1" t="str">
        <f t="shared" si="4"/>
        <v>Facturas MXN</v>
      </c>
    </row>
    <row r="105" spans="19:24" ht="14.25" customHeight="1" x14ac:dyDescent="0.3">
      <c r="S105" s="1">
        <f t="shared" si="0"/>
        <v>0</v>
      </c>
      <c r="T105" s="3">
        <f t="shared" si="1"/>
        <v>0</v>
      </c>
      <c r="U105" s="3">
        <f t="shared" si="2"/>
        <v>0</v>
      </c>
      <c r="W105" s="1" t="str">
        <f t="shared" si="3"/>
        <v>Facturas USD</v>
      </c>
      <c r="X105" s="1" t="str">
        <f t="shared" si="4"/>
        <v>Facturas MXN</v>
      </c>
    </row>
    <row r="106" spans="19:24" ht="14.25" customHeight="1" x14ac:dyDescent="0.3">
      <c r="S106" s="1">
        <f t="shared" si="0"/>
        <v>0</v>
      </c>
      <c r="T106" s="3">
        <f t="shared" si="1"/>
        <v>0</v>
      </c>
      <c r="U106" s="3">
        <f t="shared" si="2"/>
        <v>0</v>
      </c>
      <c r="W106" s="1" t="str">
        <f t="shared" si="3"/>
        <v>Facturas USD</v>
      </c>
      <c r="X106" s="1" t="str">
        <f t="shared" si="4"/>
        <v>Facturas MXN</v>
      </c>
    </row>
    <row r="107" spans="19:24" ht="14.25" customHeight="1" x14ac:dyDescent="0.3">
      <c r="S107" s="1">
        <f t="shared" si="0"/>
        <v>0</v>
      </c>
      <c r="T107" s="3">
        <f t="shared" si="1"/>
        <v>0</v>
      </c>
      <c r="U107" s="3">
        <f t="shared" si="2"/>
        <v>0</v>
      </c>
      <c r="W107" s="1" t="str">
        <f t="shared" si="3"/>
        <v>Facturas USD</v>
      </c>
      <c r="X107" s="1" t="str">
        <f t="shared" si="4"/>
        <v>Facturas MXN</v>
      </c>
    </row>
    <row r="108" spans="19:24" ht="14.25" customHeight="1" x14ac:dyDescent="0.3">
      <c r="S108" s="1">
        <f t="shared" si="0"/>
        <v>0</v>
      </c>
      <c r="T108" s="3">
        <f t="shared" si="1"/>
        <v>0</v>
      </c>
      <c r="U108" s="3">
        <f t="shared" si="2"/>
        <v>0</v>
      </c>
      <c r="W108" s="1" t="str">
        <f t="shared" si="3"/>
        <v>Facturas USD</v>
      </c>
      <c r="X108" s="1" t="str">
        <f t="shared" si="4"/>
        <v>Facturas MXN</v>
      </c>
    </row>
    <row r="109" spans="19:24" ht="14.25" customHeight="1" x14ac:dyDescent="0.3">
      <c r="S109" s="1">
        <f t="shared" si="0"/>
        <v>0</v>
      </c>
      <c r="T109" s="3">
        <f t="shared" si="1"/>
        <v>0</v>
      </c>
      <c r="U109" s="3">
        <f t="shared" si="2"/>
        <v>0</v>
      </c>
      <c r="W109" s="1" t="str">
        <f t="shared" si="3"/>
        <v>Facturas USD</v>
      </c>
      <c r="X109" s="1" t="str">
        <f t="shared" si="4"/>
        <v>Facturas MXN</v>
      </c>
    </row>
    <row r="110" spans="19:24" ht="14.25" customHeight="1" x14ac:dyDescent="0.3">
      <c r="S110" s="1">
        <f t="shared" si="0"/>
        <v>0</v>
      </c>
      <c r="T110" s="3">
        <f t="shared" si="1"/>
        <v>0</v>
      </c>
      <c r="U110" s="3">
        <f t="shared" si="2"/>
        <v>0</v>
      </c>
      <c r="W110" s="1" t="str">
        <f t="shared" si="3"/>
        <v>Facturas USD</v>
      </c>
      <c r="X110" s="1" t="str">
        <f t="shared" si="4"/>
        <v>Facturas MXN</v>
      </c>
    </row>
    <row r="111" spans="19:24" ht="14.25" customHeight="1" x14ac:dyDescent="0.3">
      <c r="S111" s="1">
        <f t="shared" si="0"/>
        <v>0</v>
      </c>
      <c r="T111" s="3">
        <f t="shared" si="1"/>
        <v>0</v>
      </c>
      <c r="U111" s="3">
        <f t="shared" si="2"/>
        <v>0</v>
      </c>
      <c r="W111" s="1" t="str">
        <f t="shared" si="3"/>
        <v>Facturas USD</v>
      </c>
      <c r="X111" s="1" t="str">
        <f t="shared" si="4"/>
        <v>Facturas MXN</v>
      </c>
    </row>
    <row r="112" spans="19:24" ht="14.25" customHeight="1" x14ac:dyDescent="0.3">
      <c r="S112" s="1">
        <f t="shared" si="0"/>
        <v>0</v>
      </c>
      <c r="T112" s="3">
        <f t="shared" si="1"/>
        <v>0</v>
      </c>
      <c r="U112" s="3">
        <f t="shared" si="2"/>
        <v>0</v>
      </c>
      <c r="W112" s="1" t="str">
        <f t="shared" si="3"/>
        <v>Facturas USD</v>
      </c>
      <c r="X112" s="1" t="str">
        <f t="shared" si="4"/>
        <v>Facturas MXN</v>
      </c>
    </row>
    <row r="113" spans="19:24" ht="14.25" customHeight="1" x14ac:dyDescent="0.3">
      <c r="S113" s="1">
        <f t="shared" si="0"/>
        <v>0</v>
      </c>
      <c r="T113" s="3">
        <f t="shared" si="1"/>
        <v>0</v>
      </c>
      <c r="U113" s="3">
        <f t="shared" si="2"/>
        <v>0</v>
      </c>
      <c r="W113" s="1" t="str">
        <f t="shared" si="3"/>
        <v>Facturas USD</v>
      </c>
      <c r="X113" s="1" t="str">
        <f t="shared" si="4"/>
        <v>Facturas MXN</v>
      </c>
    </row>
    <row r="114" spans="19:24" ht="14.25" customHeight="1" x14ac:dyDescent="0.3">
      <c r="S114" s="1">
        <f t="shared" si="0"/>
        <v>0</v>
      </c>
      <c r="T114" s="3">
        <f t="shared" si="1"/>
        <v>0</v>
      </c>
      <c r="U114" s="3">
        <f t="shared" si="2"/>
        <v>0</v>
      </c>
      <c r="W114" s="1" t="str">
        <f t="shared" si="3"/>
        <v>Facturas USD</v>
      </c>
      <c r="X114" s="1" t="str">
        <f t="shared" si="4"/>
        <v>Facturas MXN</v>
      </c>
    </row>
    <row r="115" spans="19:24" ht="14.25" customHeight="1" x14ac:dyDescent="0.3">
      <c r="S115" s="1">
        <f t="shared" si="0"/>
        <v>0</v>
      </c>
      <c r="T115" s="3">
        <f t="shared" si="1"/>
        <v>0</v>
      </c>
      <c r="U115" s="3">
        <f t="shared" si="2"/>
        <v>0</v>
      </c>
      <c r="W115" s="1" t="str">
        <f t="shared" si="3"/>
        <v>Facturas USD</v>
      </c>
      <c r="X115" s="1" t="str">
        <f t="shared" si="4"/>
        <v>Facturas MXN</v>
      </c>
    </row>
    <row r="116" spans="19:24" ht="14.25" customHeight="1" x14ac:dyDescent="0.3">
      <c r="S116" s="1">
        <f t="shared" si="0"/>
        <v>0</v>
      </c>
      <c r="T116" s="3">
        <f t="shared" si="1"/>
        <v>0</v>
      </c>
      <c r="U116" s="3">
        <f t="shared" si="2"/>
        <v>0</v>
      </c>
      <c r="W116" s="1" t="str">
        <f t="shared" si="3"/>
        <v>Facturas USD</v>
      </c>
      <c r="X116" s="1" t="str">
        <f t="shared" si="4"/>
        <v>Facturas MXN</v>
      </c>
    </row>
    <row r="117" spans="19:24" ht="14.25" customHeight="1" x14ac:dyDescent="0.3">
      <c r="S117" s="1">
        <f t="shared" si="0"/>
        <v>0</v>
      </c>
      <c r="T117" s="3">
        <f t="shared" si="1"/>
        <v>0</v>
      </c>
      <c r="U117" s="3">
        <f t="shared" si="2"/>
        <v>0</v>
      </c>
      <c r="W117" s="1" t="str">
        <f t="shared" si="3"/>
        <v>Facturas USD</v>
      </c>
      <c r="X117" s="1" t="str">
        <f t="shared" si="4"/>
        <v>Facturas MXN</v>
      </c>
    </row>
    <row r="118" spans="19:24" ht="14.25" customHeight="1" x14ac:dyDescent="0.3">
      <c r="S118" s="1">
        <f t="shared" si="0"/>
        <v>0</v>
      </c>
      <c r="T118" s="3">
        <f t="shared" si="1"/>
        <v>0</v>
      </c>
      <c r="U118" s="3">
        <f t="shared" si="2"/>
        <v>0</v>
      </c>
      <c r="W118" s="1" t="str">
        <f t="shared" si="3"/>
        <v>Facturas USD</v>
      </c>
      <c r="X118" s="1" t="str">
        <f t="shared" si="4"/>
        <v>Facturas MXN</v>
      </c>
    </row>
    <row r="119" spans="19:24" ht="14.25" customHeight="1" x14ac:dyDescent="0.3">
      <c r="S119" s="1">
        <f t="shared" si="0"/>
        <v>0</v>
      </c>
      <c r="T119" s="3">
        <f t="shared" si="1"/>
        <v>0</v>
      </c>
      <c r="U119" s="3">
        <f t="shared" si="2"/>
        <v>0</v>
      </c>
      <c r="W119" s="1" t="str">
        <f t="shared" si="3"/>
        <v>Facturas USD</v>
      </c>
      <c r="X119" s="1" t="str">
        <f t="shared" si="4"/>
        <v>Facturas MXN</v>
      </c>
    </row>
    <row r="120" spans="19:24" ht="14.25" customHeight="1" x14ac:dyDescent="0.3">
      <c r="S120" s="1">
        <f t="shared" si="0"/>
        <v>0</v>
      </c>
      <c r="T120" s="3">
        <f t="shared" si="1"/>
        <v>0</v>
      </c>
      <c r="U120" s="3">
        <f t="shared" si="2"/>
        <v>0</v>
      </c>
      <c r="W120" s="1" t="str">
        <f t="shared" si="3"/>
        <v>Facturas USD</v>
      </c>
      <c r="X120" s="1" t="str">
        <f t="shared" si="4"/>
        <v>Facturas MXN</v>
      </c>
    </row>
    <row r="121" spans="19:24" ht="14.25" customHeight="1" x14ac:dyDescent="0.3">
      <c r="S121" s="1">
        <f t="shared" si="0"/>
        <v>0</v>
      </c>
      <c r="T121" s="3">
        <f t="shared" si="1"/>
        <v>0</v>
      </c>
      <c r="U121" s="3">
        <f t="shared" si="2"/>
        <v>0</v>
      </c>
      <c r="W121" s="1" t="str">
        <f t="shared" si="3"/>
        <v>Facturas USD</v>
      </c>
      <c r="X121" s="1" t="str">
        <f t="shared" si="4"/>
        <v>Facturas MXN</v>
      </c>
    </row>
    <row r="122" spans="19:24" ht="14.25" customHeight="1" x14ac:dyDescent="0.3">
      <c r="S122" s="1">
        <f t="shared" si="0"/>
        <v>0</v>
      </c>
      <c r="T122" s="3">
        <f t="shared" si="1"/>
        <v>0</v>
      </c>
      <c r="U122" s="3">
        <f t="shared" si="2"/>
        <v>0</v>
      </c>
      <c r="W122" s="1" t="str">
        <f t="shared" si="3"/>
        <v>Facturas USD</v>
      </c>
      <c r="X122" s="1" t="str">
        <f t="shared" si="4"/>
        <v>Facturas MXN</v>
      </c>
    </row>
    <row r="123" spans="19:24" ht="14.25" customHeight="1" x14ac:dyDescent="0.3">
      <c r="S123" s="1">
        <f t="shared" si="0"/>
        <v>0</v>
      </c>
      <c r="T123" s="3">
        <f t="shared" si="1"/>
        <v>0</v>
      </c>
      <c r="U123" s="3">
        <f t="shared" si="2"/>
        <v>0</v>
      </c>
      <c r="W123" s="1" t="str">
        <f t="shared" si="3"/>
        <v>Facturas USD</v>
      </c>
      <c r="X123" s="1" t="str">
        <f t="shared" si="4"/>
        <v>Facturas MXN</v>
      </c>
    </row>
    <row r="124" spans="19:24" ht="14.25" customHeight="1" x14ac:dyDescent="0.3">
      <c r="S124" s="1">
        <f t="shared" si="0"/>
        <v>0</v>
      </c>
      <c r="T124" s="3">
        <f t="shared" si="1"/>
        <v>0</v>
      </c>
      <c r="U124" s="3">
        <f t="shared" si="2"/>
        <v>0</v>
      </c>
      <c r="W124" s="1" t="str">
        <f t="shared" si="3"/>
        <v>Facturas USD</v>
      </c>
      <c r="X124" s="1" t="str">
        <f t="shared" si="4"/>
        <v>Facturas MXN</v>
      </c>
    </row>
    <row r="125" spans="19:24" ht="14.25" customHeight="1" x14ac:dyDescent="0.3">
      <c r="S125" s="1">
        <f t="shared" si="0"/>
        <v>0</v>
      </c>
      <c r="T125" s="3">
        <f t="shared" si="1"/>
        <v>0</v>
      </c>
      <c r="U125" s="3">
        <f t="shared" si="2"/>
        <v>0</v>
      </c>
      <c r="W125" s="1" t="str">
        <f t="shared" si="3"/>
        <v>Facturas USD</v>
      </c>
      <c r="X125" s="1" t="str">
        <f t="shared" si="4"/>
        <v>Facturas MXN</v>
      </c>
    </row>
    <row r="126" spans="19:24" ht="14.25" customHeight="1" x14ac:dyDescent="0.3">
      <c r="S126" s="1">
        <f t="shared" si="0"/>
        <v>0</v>
      </c>
      <c r="T126" s="3">
        <f t="shared" si="1"/>
        <v>0</v>
      </c>
      <c r="U126" s="3">
        <f t="shared" si="2"/>
        <v>0</v>
      </c>
      <c r="W126" s="1" t="str">
        <f t="shared" si="3"/>
        <v>Facturas USD</v>
      </c>
      <c r="X126" s="1" t="str">
        <f t="shared" si="4"/>
        <v>Facturas MXN</v>
      </c>
    </row>
    <row r="127" spans="19:24" ht="14.25" customHeight="1" x14ac:dyDescent="0.3">
      <c r="S127" s="1">
        <f t="shared" si="0"/>
        <v>0</v>
      </c>
      <c r="T127" s="3">
        <f t="shared" si="1"/>
        <v>0</v>
      </c>
      <c r="U127" s="3">
        <f t="shared" si="2"/>
        <v>0</v>
      </c>
      <c r="W127" s="1" t="str">
        <f t="shared" si="3"/>
        <v>Facturas USD</v>
      </c>
      <c r="X127" s="1" t="str">
        <f t="shared" si="4"/>
        <v>Facturas MXN</v>
      </c>
    </row>
    <row r="128" spans="19:24" ht="14.25" customHeight="1" x14ac:dyDescent="0.3">
      <c r="S128" s="1">
        <f t="shared" si="0"/>
        <v>0</v>
      </c>
      <c r="T128" s="3">
        <f t="shared" si="1"/>
        <v>0</v>
      </c>
      <c r="U128" s="3">
        <f t="shared" si="2"/>
        <v>0</v>
      </c>
      <c r="W128" s="1" t="str">
        <f t="shared" si="3"/>
        <v>Facturas USD</v>
      </c>
      <c r="X128" s="1" t="str">
        <f t="shared" si="4"/>
        <v>Facturas MXN</v>
      </c>
    </row>
    <row r="129" spans="19:24" ht="14.25" customHeight="1" x14ac:dyDescent="0.3">
      <c r="S129" s="1">
        <f t="shared" si="0"/>
        <v>0</v>
      </c>
      <c r="T129" s="3">
        <f t="shared" si="1"/>
        <v>0</v>
      </c>
      <c r="U129" s="3">
        <f t="shared" si="2"/>
        <v>0</v>
      </c>
      <c r="W129" s="1" t="str">
        <f t="shared" si="3"/>
        <v>Facturas USD</v>
      </c>
      <c r="X129" s="1" t="str">
        <f t="shared" si="4"/>
        <v>Facturas MXN</v>
      </c>
    </row>
    <row r="130" spans="19:24" ht="14.25" customHeight="1" x14ac:dyDescent="0.3">
      <c r="S130" s="1">
        <f t="shared" si="0"/>
        <v>0</v>
      </c>
      <c r="T130" s="3">
        <f t="shared" si="1"/>
        <v>0</v>
      </c>
      <c r="U130" s="3">
        <f t="shared" si="2"/>
        <v>0</v>
      </c>
      <c r="W130" s="1" t="str">
        <f t="shared" si="3"/>
        <v>Facturas USD</v>
      </c>
      <c r="X130" s="1" t="str">
        <f t="shared" si="4"/>
        <v>Facturas MXN</v>
      </c>
    </row>
    <row r="131" spans="19:24" ht="14.25" customHeight="1" x14ac:dyDescent="0.3">
      <c r="S131" s="1">
        <f t="shared" si="0"/>
        <v>0</v>
      </c>
      <c r="T131" s="3">
        <f t="shared" si="1"/>
        <v>0</v>
      </c>
      <c r="U131" s="3">
        <f t="shared" si="2"/>
        <v>0</v>
      </c>
      <c r="W131" s="1" t="str">
        <f t="shared" si="3"/>
        <v>Facturas USD</v>
      </c>
      <c r="X131" s="1" t="str">
        <f t="shared" si="4"/>
        <v>Facturas MXN</v>
      </c>
    </row>
    <row r="132" spans="19:24" ht="14.25" customHeight="1" x14ac:dyDescent="0.3">
      <c r="S132" s="1">
        <f t="shared" si="0"/>
        <v>0</v>
      </c>
      <c r="T132" s="3">
        <f t="shared" si="1"/>
        <v>0</v>
      </c>
      <c r="U132" s="3">
        <f t="shared" si="2"/>
        <v>0</v>
      </c>
      <c r="W132" s="1" t="str">
        <f t="shared" si="3"/>
        <v>Facturas USD</v>
      </c>
      <c r="X132" s="1" t="str">
        <f t="shared" si="4"/>
        <v>Facturas MXN</v>
      </c>
    </row>
    <row r="133" spans="19:24" ht="14.25" customHeight="1" x14ac:dyDescent="0.3">
      <c r="S133" s="1">
        <f t="shared" si="0"/>
        <v>0</v>
      </c>
      <c r="T133" s="3">
        <f t="shared" si="1"/>
        <v>0</v>
      </c>
      <c r="U133" s="3">
        <f t="shared" si="2"/>
        <v>0</v>
      </c>
      <c r="W133" s="1" t="str">
        <f t="shared" si="3"/>
        <v>Facturas USD</v>
      </c>
      <c r="X133" s="1" t="str">
        <f t="shared" si="4"/>
        <v>Facturas MXN</v>
      </c>
    </row>
    <row r="134" spans="19:24" ht="14.25" customHeight="1" x14ac:dyDescent="0.3">
      <c r="S134" s="1">
        <f t="shared" si="0"/>
        <v>0</v>
      </c>
      <c r="T134" s="3">
        <f t="shared" si="1"/>
        <v>0</v>
      </c>
      <c r="U134" s="3">
        <f t="shared" si="2"/>
        <v>0</v>
      </c>
      <c r="W134" s="1" t="str">
        <f t="shared" si="3"/>
        <v>Facturas USD</v>
      </c>
      <c r="X134" s="1" t="str">
        <f t="shared" si="4"/>
        <v>Facturas MXN</v>
      </c>
    </row>
    <row r="135" spans="19:24" ht="14.25" customHeight="1" x14ac:dyDescent="0.3">
      <c r="S135" s="1">
        <f t="shared" si="0"/>
        <v>0</v>
      </c>
      <c r="T135" s="3">
        <f t="shared" si="1"/>
        <v>0</v>
      </c>
      <c r="U135" s="3">
        <f t="shared" si="2"/>
        <v>0</v>
      </c>
      <c r="W135" s="1" t="str">
        <f t="shared" si="3"/>
        <v>Facturas USD</v>
      </c>
      <c r="X135" s="1" t="str">
        <f t="shared" si="4"/>
        <v>Facturas MXN</v>
      </c>
    </row>
    <row r="136" spans="19:24" ht="14.25" customHeight="1" x14ac:dyDescent="0.3">
      <c r="S136" s="1">
        <f t="shared" si="0"/>
        <v>0</v>
      </c>
      <c r="T136" s="3">
        <f t="shared" si="1"/>
        <v>0</v>
      </c>
      <c r="U136" s="3">
        <f t="shared" si="2"/>
        <v>0</v>
      </c>
      <c r="W136" s="1" t="str">
        <f t="shared" si="3"/>
        <v>Facturas USD</v>
      </c>
      <c r="X136" s="1" t="str">
        <f t="shared" si="4"/>
        <v>Facturas MXN</v>
      </c>
    </row>
    <row r="137" spans="19:24" ht="14.25" customHeight="1" x14ac:dyDescent="0.3">
      <c r="S137" s="1">
        <f t="shared" si="0"/>
        <v>0</v>
      </c>
      <c r="T137" s="3">
        <f t="shared" si="1"/>
        <v>0</v>
      </c>
      <c r="U137" s="3">
        <f t="shared" si="2"/>
        <v>0</v>
      </c>
      <c r="W137" s="1" t="str">
        <f t="shared" si="3"/>
        <v>Facturas USD</v>
      </c>
      <c r="X137" s="1" t="str">
        <f t="shared" si="4"/>
        <v>Facturas MXN</v>
      </c>
    </row>
    <row r="138" spans="19:24" ht="14.25" customHeight="1" x14ac:dyDescent="0.3">
      <c r="S138" s="1">
        <f t="shared" si="0"/>
        <v>0</v>
      </c>
      <c r="T138" s="3">
        <f t="shared" si="1"/>
        <v>0</v>
      </c>
      <c r="U138" s="3">
        <f t="shared" si="2"/>
        <v>0</v>
      </c>
      <c r="W138" s="1" t="str">
        <f t="shared" si="3"/>
        <v>Facturas USD</v>
      </c>
      <c r="X138" s="1" t="str">
        <f t="shared" si="4"/>
        <v>Facturas MXN</v>
      </c>
    </row>
    <row r="139" spans="19:24" ht="14.25" customHeight="1" x14ac:dyDescent="0.3">
      <c r="S139" s="1">
        <f t="shared" si="0"/>
        <v>0</v>
      </c>
      <c r="T139" s="3">
        <f t="shared" si="1"/>
        <v>0</v>
      </c>
      <c r="U139" s="3">
        <f t="shared" si="2"/>
        <v>0</v>
      </c>
      <c r="W139" s="1" t="str">
        <f t="shared" si="3"/>
        <v>Facturas USD</v>
      </c>
      <c r="X139" s="1" t="str">
        <f t="shared" si="4"/>
        <v>Facturas MXN</v>
      </c>
    </row>
    <row r="140" spans="19:24" ht="14.25" customHeight="1" x14ac:dyDescent="0.3">
      <c r="S140" s="1">
        <f t="shared" si="0"/>
        <v>0</v>
      </c>
      <c r="T140" s="3">
        <f t="shared" si="1"/>
        <v>0</v>
      </c>
      <c r="U140" s="3">
        <f t="shared" si="2"/>
        <v>0</v>
      </c>
      <c r="W140" s="1" t="str">
        <f t="shared" si="3"/>
        <v>Facturas USD</v>
      </c>
      <c r="X140" s="1" t="str">
        <f t="shared" si="4"/>
        <v>Facturas MXN</v>
      </c>
    </row>
    <row r="141" spans="19:24" ht="14.25" customHeight="1" x14ac:dyDescent="0.3">
      <c r="S141" s="1">
        <f t="shared" si="0"/>
        <v>0</v>
      </c>
      <c r="T141" s="3">
        <f t="shared" si="1"/>
        <v>0</v>
      </c>
      <c r="U141" s="3">
        <f t="shared" si="2"/>
        <v>0</v>
      </c>
      <c r="W141" s="1" t="str">
        <f t="shared" si="3"/>
        <v>Facturas USD</v>
      </c>
      <c r="X141" s="1" t="str">
        <f t="shared" si="4"/>
        <v>Facturas MXN</v>
      </c>
    </row>
    <row r="142" spans="19:24" ht="14.25" customHeight="1" x14ac:dyDescent="0.3">
      <c r="S142" s="1">
        <f t="shared" si="0"/>
        <v>0</v>
      </c>
      <c r="T142" s="3">
        <f t="shared" si="1"/>
        <v>0</v>
      </c>
      <c r="U142" s="3">
        <f t="shared" si="2"/>
        <v>0</v>
      </c>
      <c r="W142" s="1" t="str">
        <f t="shared" si="3"/>
        <v>Facturas USD</v>
      </c>
      <c r="X142" s="1" t="str">
        <f t="shared" si="4"/>
        <v>Facturas MXN</v>
      </c>
    </row>
    <row r="143" spans="19:24" ht="14.25" customHeight="1" x14ac:dyDescent="0.3">
      <c r="S143" s="1">
        <f t="shared" si="0"/>
        <v>0</v>
      </c>
      <c r="T143" s="3">
        <f t="shared" si="1"/>
        <v>0</v>
      </c>
      <c r="U143" s="3">
        <f t="shared" si="2"/>
        <v>0</v>
      </c>
      <c r="W143" s="1" t="str">
        <f t="shared" si="3"/>
        <v>Facturas USD</v>
      </c>
      <c r="X143" s="1" t="str">
        <f t="shared" si="4"/>
        <v>Facturas MXN</v>
      </c>
    </row>
    <row r="144" spans="19:24" ht="14.25" customHeight="1" x14ac:dyDescent="0.3">
      <c r="S144" s="1">
        <f t="shared" si="0"/>
        <v>0</v>
      </c>
      <c r="T144" s="3">
        <f t="shared" si="1"/>
        <v>0</v>
      </c>
      <c r="U144" s="3">
        <f t="shared" si="2"/>
        <v>0</v>
      </c>
      <c r="W144" s="1" t="str">
        <f t="shared" si="3"/>
        <v>Facturas USD</v>
      </c>
      <c r="X144" s="1" t="str">
        <f t="shared" si="4"/>
        <v>Facturas MXN</v>
      </c>
    </row>
    <row r="145" spans="19:24" ht="14.25" customHeight="1" x14ac:dyDescent="0.3">
      <c r="S145" s="1">
        <f t="shared" si="0"/>
        <v>0</v>
      </c>
      <c r="T145" s="3">
        <f t="shared" si="1"/>
        <v>0</v>
      </c>
      <c r="U145" s="3">
        <f t="shared" si="2"/>
        <v>0</v>
      </c>
      <c r="W145" s="1" t="str">
        <f t="shared" si="3"/>
        <v>Facturas USD</v>
      </c>
      <c r="X145" s="1" t="str">
        <f t="shared" si="4"/>
        <v>Facturas MXN</v>
      </c>
    </row>
    <row r="146" spans="19:24" ht="14.25" customHeight="1" x14ac:dyDescent="0.3">
      <c r="S146" s="1">
        <f t="shared" si="0"/>
        <v>0</v>
      </c>
      <c r="T146" s="3">
        <f t="shared" si="1"/>
        <v>0</v>
      </c>
      <c r="U146" s="3">
        <f t="shared" si="2"/>
        <v>0</v>
      </c>
      <c r="W146" s="1" t="str">
        <f t="shared" si="3"/>
        <v>Facturas USD</v>
      </c>
      <c r="X146" s="1" t="str">
        <f t="shared" si="4"/>
        <v>Facturas MXN</v>
      </c>
    </row>
    <row r="147" spans="19:24" ht="14.25" customHeight="1" x14ac:dyDescent="0.3">
      <c r="S147" s="1">
        <f t="shared" si="0"/>
        <v>0</v>
      </c>
      <c r="T147" s="3">
        <f t="shared" si="1"/>
        <v>0</v>
      </c>
      <c r="U147" s="3">
        <f t="shared" si="2"/>
        <v>0</v>
      </c>
      <c r="W147" s="1" t="str">
        <f t="shared" si="3"/>
        <v>Facturas USD</v>
      </c>
      <c r="X147" s="1" t="str">
        <f t="shared" si="4"/>
        <v>Facturas MXN</v>
      </c>
    </row>
    <row r="148" spans="19:24" ht="14.25" customHeight="1" x14ac:dyDescent="0.3">
      <c r="S148" s="1">
        <f t="shared" si="0"/>
        <v>0</v>
      </c>
      <c r="T148" s="3">
        <f t="shared" si="1"/>
        <v>0</v>
      </c>
      <c r="U148" s="3">
        <f t="shared" si="2"/>
        <v>0</v>
      </c>
      <c r="W148" s="1" t="str">
        <f t="shared" si="3"/>
        <v>Facturas USD</v>
      </c>
      <c r="X148" s="1" t="str">
        <f t="shared" si="4"/>
        <v>Facturas MXN</v>
      </c>
    </row>
    <row r="149" spans="19:24" ht="14.25" customHeight="1" x14ac:dyDescent="0.3">
      <c r="S149" s="1">
        <f t="shared" si="0"/>
        <v>0</v>
      </c>
      <c r="T149" s="3">
        <f t="shared" si="1"/>
        <v>0</v>
      </c>
      <c r="U149" s="3">
        <f t="shared" si="2"/>
        <v>0</v>
      </c>
      <c r="W149" s="1" t="str">
        <f t="shared" si="3"/>
        <v>Facturas USD</v>
      </c>
      <c r="X149" s="1" t="str">
        <f t="shared" si="4"/>
        <v>Facturas MXN</v>
      </c>
    </row>
    <row r="150" spans="19:24" ht="14.25" customHeight="1" x14ac:dyDescent="0.3">
      <c r="S150" s="1">
        <f t="shared" si="0"/>
        <v>0</v>
      </c>
      <c r="T150" s="3">
        <f t="shared" si="1"/>
        <v>0</v>
      </c>
      <c r="U150" s="3">
        <f t="shared" si="2"/>
        <v>0</v>
      </c>
      <c r="W150" s="1" t="str">
        <f t="shared" si="3"/>
        <v>Facturas USD</v>
      </c>
      <c r="X150" s="1" t="str">
        <f t="shared" si="4"/>
        <v>Facturas MXN</v>
      </c>
    </row>
    <row r="151" spans="19:24" ht="14.25" customHeight="1" x14ac:dyDescent="0.3">
      <c r="S151" s="1">
        <f t="shared" si="0"/>
        <v>0</v>
      </c>
      <c r="T151" s="3">
        <f t="shared" si="1"/>
        <v>0</v>
      </c>
      <c r="U151" s="3">
        <f t="shared" si="2"/>
        <v>0</v>
      </c>
      <c r="W151" s="1" t="str">
        <f t="shared" si="3"/>
        <v>Facturas USD</v>
      </c>
      <c r="X151" s="1" t="str">
        <f t="shared" si="4"/>
        <v>Facturas MXN</v>
      </c>
    </row>
    <row r="152" spans="19:24" ht="14.25" customHeight="1" x14ac:dyDescent="0.3">
      <c r="S152" s="1">
        <f t="shared" si="0"/>
        <v>0</v>
      </c>
      <c r="T152" s="3">
        <f t="shared" si="1"/>
        <v>0</v>
      </c>
      <c r="U152" s="3">
        <f t="shared" si="2"/>
        <v>0</v>
      </c>
      <c r="W152" s="1" t="str">
        <f t="shared" si="3"/>
        <v>Facturas USD</v>
      </c>
      <c r="X152" s="1" t="str">
        <f t="shared" si="4"/>
        <v>Facturas MXN</v>
      </c>
    </row>
    <row r="153" spans="19:24" ht="14.25" customHeight="1" x14ac:dyDescent="0.3">
      <c r="S153" s="1">
        <f t="shared" si="0"/>
        <v>0</v>
      </c>
      <c r="T153" s="3">
        <f t="shared" si="1"/>
        <v>0</v>
      </c>
      <c r="U153" s="3">
        <f t="shared" si="2"/>
        <v>0</v>
      </c>
      <c r="W153" s="1" t="str">
        <f t="shared" si="3"/>
        <v>Facturas USD</v>
      </c>
      <c r="X153" s="1" t="str">
        <f t="shared" si="4"/>
        <v>Facturas MXN</v>
      </c>
    </row>
    <row r="154" spans="19:24" ht="14.25" customHeight="1" x14ac:dyDescent="0.3">
      <c r="S154" s="1">
        <f t="shared" si="0"/>
        <v>0</v>
      </c>
      <c r="T154" s="3">
        <f t="shared" si="1"/>
        <v>0</v>
      </c>
      <c r="U154" s="3">
        <f t="shared" si="2"/>
        <v>0</v>
      </c>
      <c r="W154" s="1" t="str">
        <f t="shared" si="3"/>
        <v>Facturas USD</v>
      </c>
      <c r="X154" s="1" t="str">
        <f t="shared" si="4"/>
        <v>Facturas MXN</v>
      </c>
    </row>
    <row r="155" spans="19:24" ht="14.25" customHeight="1" x14ac:dyDescent="0.3">
      <c r="S155" s="1">
        <f t="shared" si="0"/>
        <v>0</v>
      </c>
      <c r="T155" s="3">
        <f t="shared" si="1"/>
        <v>0</v>
      </c>
      <c r="U155" s="3">
        <f t="shared" si="2"/>
        <v>0</v>
      </c>
      <c r="W155" s="1" t="str">
        <f t="shared" si="3"/>
        <v>Facturas USD</v>
      </c>
      <c r="X155" s="1" t="str">
        <f t="shared" si="4"/>
        <v>Facturas MXN</v>
      </c>
    </row>
    <row r="156" spans="19:24" ht="14.25" customHeight="1" x14ac:dyDescent="0.3">
      <c r="S156" s="1">
        <f t="shared" si="0"/>
        <v>0</v>
      </c>
      <c r="T156" s="3">
        <f t="shared" si="1"/>
        <v>0</v>
      </c>
      <c r="U156" s="3">
        <f t="shared" si="2"/>
        <v>0</v>
      </c>
      <c r="W156" s="1" t="str">
        <f t="shared" si="3"/>
        <v>Facturas USD</v>
      </c>
      <c r="X156" s="1" t="str">
        <f t="shared" si="4"/>
        <v>Facturas MXN</v>
      </c>
    </row>
    <row r="157" spans="19:24" ht="14.25" customHeight="1" x14ac:dyDescent="0.3">
      <c r="S157" s="1">
        <f t="shared" si="0"/>
        <v>0</v>
      </c>
      <c r="T157" s="3">
        <f t="shared" si="1"/>
        <v>0</v>
      </c>
      <c r="U157" s="3">
        <f t="shared" si="2"/>
        <v>0</v>
      </c>
      <c r="W157" s="1" t="str">
        <f t="shared" si="3"/>
        <v>Facturas USD</v>
      </c>
      <c r="X157" s="1" t="str">
        <f t="shared" si="4"/>
        <v>Facturas MXN</v>
      </c>
    </row>
    <row r="158" spans="19:24" ht="14.25" customHeight="1" x14ac:dyDescent="0.3">
      <c r="S158" s="1">
        <f t="shared" si="0"/>
        <v>0</v>
      </c>
      <c r="T158" s="3">
        <f t="shared" si="1"/>
        <v>0</v>
      </c>
      <c r="U158" s="3">
        <f t="shared" si="2"/>
        <v>0</v>
      </c>
      <c r="W158" s="1" t="str">
        <f t="shared" si="3"/>
        <v>Facturas USD</v>
      </c>
      <c r="X158" s="1" t="str">
        <f t="shared" si="4"/>
        <v>Facturas MXN</v>
      </c>
    </row>
    <row r="159" spans="19:24" ht="14.25" customHeight="1" x14ac:dyDescent="0.3">
      <c r="S159" s="1">
        <f t="shared" si="0"/>
        <v>0</v>
      </c>
      <c r="T159" s="3">
        <f t="shared" si="1"/>
        <v>0</v>
      </c>
      <c r="U159" s="3">
        <f t="shared" si="2"/>
        <v>0</v>
      </c>
      <c r="W159" s="1" t="str">
        <f t="shared" si="3"/>
        <v>Facturas USD</v>
      </c>
      <c r="X159" s="1" t="str">
        <f t="shared" si="4"/>
        <v>Facturas MXN</v>
      </c>
    </row>
    <row r="160" spans="19:24" ht="14.25" customHeight="1" x14ac:dyDescent="0.3">
      <c r="S160" s="1">
        <f t="shared" si="0"/>
        <v>0</v>
      </c>
      <c r="T160" s="3">
        <f t="shared" si="1"/>
        <v>0</v>
      </c>
      <c r="U160" s="3">
        <f t="shared" si="2"/>
        <v>0</v>
      </c>
      <c r="W160" s="1" t="str">
        <f t="shared" si="3"/>
        <v>Facturas USD</v>
      </c>
      <c r="X160" s="1" t="str">
        <f t="shared" si="4"/>
        <v>Facturas MXN</v>
      </c>
    </row>
    <row r="161" spans="19:24" ht="14.25" customHeight="1" x14ac:dyDescent="0.3">
      <c r="S161" s="1">
        <f t="shared" si="0"/>
        <v>0</v>
      </c>
      <c r="T161" s="3">
        <f t="shared" si="1"/>
        <v>0</v>
      </c>
      <c r="U161" s="3">
        <f t="shared" si="2"/>
        <v>0</v>
      </c>
      <c r="W161" s="1" t="str">
        <f t="shared" si="3"/>
        <v>Facturas USD</v>
      </c>
      <c r="X161" s="1" t="str">
        <f t="shared" si="4"/>
        <v>Facturas MXN</v>
      </c>
    </row>
    <row r="162" spans="19:24" ht="14.25" customHeight="1" x14ac:dyDescent="0.3">
      <c r="S162" s="1">
        <f t="shared" si="0"/>
        <v>0</v>
      </c>
      <c r="T162" s="3">
        <f t="shared" si="1"/>
        <v>0</v>
      </c>
      <c r="U162" s="3">
        <f t="shared" si="2"/>
        <v>0</v>
      </c>
      <c r="W162" s="1" t="str">
        <f t="shared" si="3"/>
        <v>Facturas USD</v>
      </c>
      <c r="X162" s="1" t="str">
        <f t="shared" si="4"/>
        <v>Facturas MXN</v>
      </c>
    </row>
    <row r="163" spans="19:24" ht="14.25" customHeight="1" x14ac:dyDescent="0.3">
      <c r="S163" s="1">
        <f t="shared" si="0"/>
        <v>0</v>
      </c>
      <c r="T163" s="3">
        <f t="shared" si="1"/>
        <v>0</v>
      </c>
      <c r="U163" s="3">
        <f t="shared" si="2"/>
        <v>0</v>
      </c>
      <c r="W163" s="1" t="str">
        <f t="shared" si="3"/>
        <v>Facturas USD</v>
      </c>
      <c r="X163" s="1" t="str">
        <f t="shared" si="4"/>
        <v>Facturas MXN</v>
      </c>
    </row>
    <row r="164" spans="19:24" ht="14.25" customHeight="1" x14ac:dyDescent="0.3">
      <c r="S164" s="1">
        <f t="shared" si="0"/>
        <v>0</v>
      </c>
      <c r="T164" s="3">
        <f t="shared" si="1"/>
        <v>0</v>
      </c>
      <c r="U164" s="3">
        <f t="shared" si="2"/>
        <v>0</v>
      </c>
      <c r="W164" s="1" t="str">
        <f t="shared" si="3"/>
        <v>Facturas USD</v>
      </c>
      <c r="X164" s="1" t="str">
        <f t="shared" si="4"/>
        <v>Facturas MXN</v>
      </c>
    </row>
    <row r="165" spans="19:24" ht="14.25" customHeight="1" x14ac:dyDescent="0.3">
      <c r="S165" s="1">
        <f t="shared" si="0"/>
        <v>0</v>
      </c>
      <c r="T165" s="3">
        <f t="shared" si="1"/>
        <v>0</v>
      </c>
      <c r="U165" s="3">
        <f t="shared" si="2"/>
        <v>0</v>
      </c>
      <c r="W165" s="1" t="str">
        <f t="shared" si="3"/>
        <v>Facturas USD</v>
      </c>
      <c r="X165" s="1" t="str">
        <f t="shared" si="4"/>
        <v>Facturas MXN</v>
      </c>
    </row>
    <row r="166" spans="19:24" ht="14.25" customHeight="1" x14ac:dyDescent="0.3">
      <c r="S166" s="1">
        <f t="shared" si="0"/>
        <v>0</v>
      </c>
      <c r="T166" s="3">
        <f t="shared" si="1"/>
        <v>0</v>
      </c>
      <c r="U166" s="3">
        <f t="shared" si="2"/>
        <v>0</v>
      </c>
      <c r="W166" s="1" t="str">
        <f t="shared" si="3"/>
        <v>Facturas USD</v>
      </c>
      <c r="X166" s="1" t="str">
        <f t="shared" si="4"/>
        <v>Facturas MXN</v>
      </c>
    </row>
    <row r="167" spans="19:24" ht="14.25" customHeight="1" x14ac:dyDescent="0.3">
      <c r="S167" s="1">
        <f t="shared" si="0"/>
        <v>0</v>
      </c>
      <c r="T167" s="3">
        <f t="shared" si="1"/>
        <v>0</v>
      </c>
      <c r="U167" s="3">
        <f t="shared" si="2"/>
        <v>0</v>
      </c>
      <c r="W167" s="1" t="str">
        <f t="shared" si="3"/>
        <v>Facturas USD</v>
      </c>
      <c r="X167" s="1" t="str">
        <f t="shared" si="4"/>
        <v>Facturas MXN</v>
      </c>
    </row>
    <row r="168" spans="19:24" ht="14.25" customHeight="1" x14ac:dyDescent="0.3">
      <c r="S168" s="1">
        <f t="shared" si="0"/>
        <v>0</v>
      </c>
      <c r="T168" s="3">
        <f t="shared" si="1"/>
        <v>0</v>
      </c>
      <c r="U168" s="3">
        <f t="shared" si="2"/>
        <v>0</v>
      </c>
      <c r="W168" s="1" t="str">
        <f t="shared" si="3"/>
        <v>Facturas USD</v>
      </c>
      <c r="X168" s="1" t="str">
        <f t="shared" si="4"/>
        <v>Facturas MXN</v>
      </c>
    </row>
    <row r="169" spans="19:24" ht="14.25" customHeight="1" x14ac:dyDescent="0.3">
      <c r="S169" s="1">
        <f t="shared" si="0"/>
        <v>0</v>
      </c>
      <c r="T169" s="3">
        <f t="shared" si="1"/>
        <v>0</v>
      </c>
      <c r="U169" s="3">
        <f t="shared" si="2"/>
        <v>0</v>
      </c>
      <c r="W169" s="1" t="str">
        <f t="shared" si="3"/>
        <v>Facturas USD</v>
      </c>
      <c r="X169" s="1" t="str">
        <f t="shared" si="4"/>
        <v>Facturas MXN</v>
      </c>
    </row>
    <row r="170" spans="19:24" ht="14.25" customHeight="1" x14ac:dyDescent="0.3">
      <c r="S170" s="1">
        <f t="shared" si="0"/>
        <v>0</v>
      </c>
      <c r="T170" s="3">
        <f t="shared" si="1"/>
        <v>0</v>
      </c>
      <c r="U170" s="3">
        <f t="shared" si="2"/>
        <v>0</v>
      </c>
      <c r="W170" s="1" t="str">
        <f t="shared" si="3"/>
        <v>Facturas USD</v>
      </c>
      <c r="X170" s="1" t="str">
        <f t="shared" si="4"/>
        <v>Facturas MXN</v>
      </c>
    </row>
    <row r="171" spans="19:24" ht="14.25" customHeight="1" x14ac:dyDescent="0.3">
      <c r="S171" s="1">
        <f t="shared" si="0"/>
        <v>0</v>
      </c>
      <c r="T171" s="3">
        <f t="shared" si="1"/>
        <v>0</v>
      </c>
      <c r="U171" s="3">
        <f t="shared" si="2"/>
        <v>0</v>
      </c>
      <c r="W171" s="1" t="str">
        <f t="shared" si="3"/>
        <v>Facturas USD</v>
      </c>
      <c r="X171" s="1" t="str">
        <f t="shared" si="4"/>
        <v>Facturas MXN</v>
      </c>
    </row>
    <row r="172" spans="19:24" ht="14.25" customHeight="1" x14ac:dyDescent="0.3">
      <c r="S172" s="1">
        <f t="shared" si="0"/>
        <v>0</v>
      </c>
      <c r="T172" s="3">
        <f t="shared" si="1"/>
        <v>0</v>
      </c>
      <c r="U172" s="3">
        <f t="shared" si="2"/>
        <v>0</v>
      </c>
      <c r="W172" s="1" t="str">
        <f t="shared" si="3"/>
        <v>Facturas USD</v>
      </c>
      <c r="X172" s="1" t="str">
        <f t="shared" si="4"/>
        <v>Facturas MXN</v>
      </c>
    </row>
    <row r="173" spans="19:24" ht="14.25" customHeight="1" x14ac:dyDescent="0.3">
      <c r="S173" s="1">
        <f t="shared" si="0"/>
        <v>0</v>
      </c>
      <c r="T173" s="3">
        <f t="shared" si="1"/>
        <v>0</v>
      </c>
      <c r="U173" s="3">
        <f t="shared" si="2"/>
        <v>0</v>
      </c>
      <c r="W173" s="1" t="str">
        <f t="shared" si="3"/>
        <v>Facturas USD</v>
      </c>
      <c r="X173" s="1" t="str">
        <f t="shared" si="4"/>
        <v>Facturas MXN</v>
      </c>
    </row>
    <row r="174" spans="19:24" ht="14.25" customHeight="1" x14ac:dyDescent="0.3">
      <c r="S174" s="1">
        <f t="shared" si="0"/>
        <v>0</v>
      </c>
      <c r="T174" s="3">
        <f t="shared" si="1"/>
        <v>0</v>
      </c>
      <c r="U174" s="3">
        <f t="shared" si="2"/>
        <v>0</v>
      </c>
      <c r="W174" s="1" t="str">
        <f t="shared" si="3"/>
        <v>Facturas USD</v>
      </c>
      <c r="X174" s="1" t="str">
        <f t="shared" si="4"/>
        <v>Facturas MXN</v>
      </c>
    </row>
    <row r="175" spans="19:24" ht="14.25" customHeight="1" x14ac:dyDescent="0.3">
      <c r="S175" s="1">
        <f t="shared" si="0"/>
        <v>0</v>
      </c>
      <c r="T175" s="3">
        <f t="shared" si="1"/>
        <v>0</v>
      </c>
      <c r="U175" s="3">
        <f t="shared" si="2"/>
        <v>0</v>
      </c>
      <c r="W175" s="1" t="str">
        <f t="shared" si="3"/>
        <v>Facturas USD</v>
      </c>
      <c r="X175" s="1" t="str">
        <f t="shared" si="4"/>
        <v>Facturas MXN</v>
      </c>
    </row>
    <row r="176" spans="19:24" ht="14.25" customHeight="1" x14ac:dyDescent="0.3">
      <c r="S176" s="1">
        <f t="shared" si="0"/>
        <v>0</v>
      </c>
      <c r="T176" s="3">
        <f t="shared" si="1"/>
        <v>0</v>
      </c>
      <c r="U176" s="3">
        <f t="shared" si="2"/>
        <v>0</v>
      </c>
      <c r="W176" s="1" t="str">
        <f t="shared" si="3"/>
        <v>Facturas USD</v>
      </c>
      <c r="X176" s="1" t="str">
        <f t="shared" si="4"/>
        <v>Facturas MXN</v>
      </c>
    </row>
    <row r="177" spans="19:24" ht="14.25" customHeight="1" x14ac:dyDescent="0.3">
      <c r="S177" s="1">
        <f t="shared" si="0"/>
        <v>0</v>
      </c>
      <c r="T177" s="3">
        <f t="shared" si="1"/>
        <v>0</v>
      </c>
      <c r="U177" s="3">
        <f t="shared" si="2"/>
        <v>0</v>
      </c>
      <c r="W177" s="1" t="str">
        <f t="shared" si="3"/>
        <v>Facturas USD</v>
      </c>
      <c r="X177" s="1" t="str">
        <f t="shared" si="4"/>
        <v>Facturas MXN</v>
      </c>
    </row>
    <row r="178" spans="19:24" ht="14.25" customHeight="1" x14ac:dyDescent="0.3">
      <c r="S178" s="1">
        <f t="shared" si="0"/>
        <v>0</v>
      </c>
      <c r="T178" s="3">
        <f t="shared" si="1"/>
        <v>0</v>
      </c>
      <c r="U178" s="3">
        <f t="shared" si="2"/>
        <v>0</v>
      </c>
      <c r="W178" s="1" t="str">
        <f t="shared" si="3"/>
        <v>Facturas USD</v>
      </c>
      <c r="X178" s="1" t="str">
        <f t="shared" si="4"/>
        <v>Facturas MXN</v>
      </c>
    </row>
    <row r="179" spans="19:24" ht="14.25" customHeight="1" x14ac:dyDescent="0.3">
      <c r="S179" s="1">
        <f t="shared" si="0"/>
        <v>0</v>
      </c>
      <c r="T179" s="3">
        <f t="shared" si="1"/>
        <v>0</v>
      </c>
      <c r="U179" s="3">
        <f t="shared" si="2"/>
        <v>0</v>
      </c>
      <c r="W179" s="1" t="str">
        <f t="shared" si="3"/>
        <v>Facturas USD</v>
      </c>
      <c r="X179" s="1" t="str">
        <f t="shared" si="4"/>
        <v>Facturas MXN</v>
      </c>
    </row>
    <row r="180" spans="19:24" ht="14.25" customHeight="1" x14ac:dyDescent="0.3">
      <c r="S180" s="1">
        <f t="shared" si="0"/>
        <v>0</v>
      </c>
      <c r="T180" s="3">
        <f t="shared" si="1"/>
        <v>0</v>
      </c>
      <c r="U180" s="3">
        <f t="shared" si="2"/>
        <v>0</v>
      </c>
      <c r="W180" s="1" t="str">
        <f t="shared" si="3"/>
        <v>Facturas USD</v>
      </c>
      <c r="X180" s="1" t="str">
        <f t="shared" si="4"/>
        <v>Facturas MXN</v>
      </c>
    </row>
    <row r="181" spans="19:24" ht="14.25" customHeight="1" x14ac:dyDescent="0.3">
      <c r="S181" s="1">
        <f t="shared" si="0"/>
        <v>0</v>
      </c>
      <c r="T181" s="3">
        <f t="shared" si="1"/>
        <v>0</v>
      </c>
      <c r="U181" s="3">
        <f t="shared" si="2"/>
        <v>0</v>
      </c>
      <c r="W181" s="1" t="str">
        <f t="shared" si="3"/>
        <v>Facturas USD</v>
      </c>
      <c r="X181" s="1" t="str">
        <f t="shared" si="4"/>
        <v>Facturas MXN</v>
      </c>
    </row>
    <row r="182" spans="19:24" ht="14.25" customHeight="1" x14ac:dyDescent="0.3">
      <c r="S182" s="1">
        <f t="shared" si="0"/>
        <v>0</v>
      </c>
      <c r="T182" s="3">
        <f t="shared" si="1"/>
        <v>0</v>
      </c>
      <c r="U182" s="3">
        <f t="shared" si="2"/>
        <v>0</v>
      </c>
      <c r="W182" s="1" t="str">
        <f t="shared" si="3"/>
        <v>Facturas USD</v>
      </c>
      <c r="X182" s="1" t="str">
        <f t="shared" si="4"/>
        <v>Facturas MXN</v>
      </c>
    </row>
    <row r="183" spans="19:24" ht="14.25" customHeight="1" x14ac:dyDescent="0.3">
      <c r="S183" s="1">
        <f t="shared" si="0"/>
        <v>0</v>
      </c>
      <c r="T183" s="3">
        <f t="shared" si="1"/>
        <v>0</v>
      </c>
      <c r="U183" s="3">
        <f t="shared" si="2"/>
        <v>0</v>
      </c>
      <c r="W183" s="1" t="str">
        <f t="shared" si="3"/>
        <v>Facturas USD</v>
      </c>
      <c r="X183" s="1" t="str">
        <f t="shared" si="4"/>
        <v>Facturas MXN</v>
      </c>
    </row>
    <row r="184" spans="19:24" ht="14.25" customHeight="1" x14ac:dyDescent="0.3">
      <c r="S184" s="1">
        <f t="shared" si="0"/>
        <v>0</v>
      </c>
      <c r="T184" s="3">
        <f t="shared" si="1"/>
        <v>0</v>
      </c>
      <c r="U184" s="3">
        <f t="shared" si="2"/>
        <v>0</v>
      </c>
      <c r="W184" s="1" t="str">
        <f t="shared" si="3"/>
        <v>Facturas USD</v>
      </c>
      <c r="X184" s="1" t="str">
        <f t="shared" si="4"/>
        <v>Facturas MXN</v>
      </c>
    </row>
    <row r="185" spans="19:24" ht="14.25" customHeight="1" x14ac:dyDescent="0.3">
      <c r="S185" s="1">
        <f t="shared" si="0"/>
        <v>0</v>
      </c>
      <c r="T185" s="3">
        <f t="shared" si="1"/>
        <v>0</v>
      </c>
      <c r="U185" s="3">
        <f t="shared" si="2"/>
        <v>0</v>
      </c>
      <c r="W185" s="1" t="str">
        <f t="shared" si="3"/>
        <v>Facturas USD</v>
      </c>
      <c r="X185" s="1" t="str">
        <f t="shared" si="4"/>
        <v>Facturas MXN</v>
      </c>
    </row>
    <row r="186" spans="19:24" ht="14.25" customHeight="1" x14ac:dyDescent="0.3">
      <c r="S186" s="1">
        <f t="shared" si="0"/>
        <v>0</v>
      </c>
      <c r="T186" s="3">
        <f t="shared" si="1"/>
        <v>0</v>
      </c>
      <c r="U186" s="3">
        <f t="shared" si="2"/>
        <v>0</v>
      </c>
      <c r="W186" s="1" t="str">
        <f t="shared" si="3"/>
        <v>Facturas USD</v>
      </c>
      <c r="X186" s="1" t="str">
        <f t="shared" si="4"/>
        <v>Facturas MXN</v>
      </c>
    </row>
    <row r="187" spans="19:24" ht="14.25" customHeight="1" x14ac:dyDescent="0.3">
      <c r="S187" s="1">
        <f t="shared" si="0"/>
        <v>0</v>
      </c>
      <c r="T187" s="3">
        <f t="shared" si="1"/>
        <v>0</v>
      </c>
      <c r="U187" s="3">
        <f t="shared" si="2"/>
        <v>0</v>
      </c>
      <c r="W187" s="1" t="str">
        <f t="shared" si="3"/>
        <v>Facturas USD</v>
      </c>
      <c r="X187" s="1" t="str">
        <f t="shared" si="4"/>
        <v>Facturas MXN</v>
      </c>
    </row>
    <row r="188" spans="19:24" ht="14.25" customHeight="1" x14ac:dyDescent="0.3">
      <c r="S188" s="1">
        <f t="shared" si="0"/>
        <v>0</v>
      </c>
      <c r="T188" s="3">
        <f t="shared" si="1"/>
        <v>0</v>
      </c>
      <c r="U188" s="3">
        <f t="shared" si="2"/>
        <v>0</v>
      </c>
      <c r="W188" s="1" t="str">
        <f t="shared" si="3"/>
        <v>Facturas USD</v>
      </c>
      <c r="X188" s="1" t="str">
        <f t="shared" si="4"/>
        <v>Facturas MXN</v>
      </c>
    </row>
    <row r="189" spans="19:24" ht="14.25" customHeight="1" x14ac:dyDescent="0.3">
      <c r="S189" s="1">
        <f t="shared" si="0"/>
        <v>0</v>
      </c>
      <c r="T189" s="3">
        <f t="shared" si="1"/>
        <v>0</v>
      </c>
      <c r="U189" s="3">
        <f t="shared" si="2"/>
        <v>0</v>
      </c>
      <c r="W189" s="1" t="str">
        <f t="shared" si="3"/>
        <v>Facturas USD</v>
      </c>
      <c r="X189" s="1" t="str">
        <f t="shared" si="4"/>
        <v>Facturas MXN</v>
      </c>
    </row>
    <row r="190" spans="19:24" ht="14.25" customHeight="1" x14ac:dyDescent="0.3">
      <c r="S190" s="1">
        <f t="shared" si="0"/>
        <v>0</v>
      </c>
      <c r="T190" s="3">
        <f t="shared" si="1"/>
        <v>0</v>
      </c>
      <c r="U190" s="3">
        <f t="shared" si="2"/>
        <v>0</v>
      </c>
      <c r="W190" s="1" t="str">
        <f t="shared" si="3"/>
        <v>Facturas USD</v>
      </c>
      <c r="X190" s="1" t="str">
        <f t="shared" si="4"/>
        <v>Facturas MXN</v>
      </c>
    </row>
    <row r="191" spans="19:24" ht="14.25" customHeight="1" x14ac:dyDescent="0.3">
      <c r="S191" s="1">
        <f t="shared" si="0"/>
        <v>0</v>
      </c>
      <c r="T191" s="3">
        <f t="shared" si="1"/>
        <v>0</v>
      </c>
      <c r="U191" s="3">
        <f t="shared" si="2"/>
        <v>0</v>
      </c>
      <c r="W191" s="1" t="str">
        <f t="shared" si="3"/>
        <v>Facturas USD</v>
      </c>
      <c r="X191" s="1" t="str">
        <f t="shared" si="4"/>
        <v>Facturas MXN</v>
      </c>
    </row>
    <row r="192" spans="19:24" ht="14.25" customHeight="1" x14ac:dyDescent="0.3">
      <c r="S192" s="1">
        <f t="shared" si="0"/>
        <v>0</v>
      </c>
      <c r="T192" s="3">
        <f t="shared" si="1"/>
        <v>0</v>
      </c>
      <c r="U192" s="3">
        <f t="shared" si="2"/>
        <v>0</v>
      </c>
      <c r="W192" s="1" t="str">
        <f t="shared" si="3"/>
        <v>Facturas USD</v>
      </c>
      <c r="X192" s="1" t="str">
        <f t="shared" si="4"/>
        <v>Facturas MXN</v>
      </c>
    </row>
    <row r="193" spans="19:24" ht="14.25" customHeight="1" x14ac:dyDescent="0.3">
      <c r="S193" s="1">
        <f t="shared" si="0"/>
        <v>0</v>
      </c>
      <c r="T193" s="3">
        <f t="shared" si="1"/>
        <v>0</v>
      </c>
      <c r="U193" s="3">
        <f t="shared" si="2"/>
        <v>0</v>
      </c>
      <c r="W193" s="1" t="str">
        <f t="shared" si="3"/>
        <v>Facturas USD</v>
      </c>
      <c r="X193" s="1" t="str">
        <f t="shared" si="4"/>
        <v>Facturas MXN</v>
      </c>
    </row>
    <row r="194" spans="19:24" ht="14.25" customHeight="1" x14ac:dyDescent="0.3">
      <c r="S194" s="1">
        <f t="shared" si="0"/>
        <v>0</v>
      </c>
      <c r="T194" s="3">
        <f t="shared" si="1"/>
        <v>0</v>
      </c>
      <c r="U194" s="3">
        <f t="shared" si="2"/>
        <v>0</v>
      </c>
      <c r="W194" s="1" t="str">
        <f t="shared" si="3"/>
        <v>Facturas USD</v>
      </c>
      <c r="X194" s="1" t="str">
        <f t="shared" si="4"/>
        <v>Facturas MXN</v>
      </c>
    </row>
    <row r="195" spans="19:24" ht="14.25" customHeight="1" x14ac:dyDescent="0.3">
      <c r="S195" s="1">
        <f t="shared" si="0"/>
        <v>0</v>
      </c>
      <c r="T195" s="3">
        <f t="shared" si="1"/>
        <v>0</v>
      </c>
      <c r="U195" s="3">
        <f t="shared" si="2"/>
        <v>0</v>
      </c>
      <c r="W195" s="1" t="str">
        <f t="shared" si="3"/>
        <v>Facturas USD</v>
      </c>
      <c r="X195" s="1" t="str">
        <f t="shared" si="4"/>
        <v>Facturas MXN</v>
      </c>
    </row>
    <row r="196" spans="19:24" ht="14.25" customHeight="1" x14ac:dyDescent="0.3">
      <c r="S196" s="1">
        <f t="shared" si="0"/>
        <v>0</v>
      </c>
      <c r="T196" s="3">
        <f t="shared" si="1"/>
        <v>0</v>
      </c>
      <c r="U196" s="3">
        <f t="shared" si="2"/>
        <v>0</v>
      </c>
      <c r="W196" s="1" t="str">
        <f t="shared" si="3"/>
        <v>Facturas USD</v>
      </c>
      <c r="X196" s="1" t="str">
        <f t="shared" si="4"/>
        <v>Facturas MXN</v>
      </c>
    </row>
    <row r="197" spans="19:24" ht="14.25" customHeight="1" x14ac:dyDescent="0.3">
      <c r="S197" s="1">
        <f t="shared" si="0"/>
        <v>0</v>
      </c>
      <c r="T197" s="3">
        <f t="shared" si="1"/>
        <v>0</v>
      </c>
      <c r="U197" s="3">
        <f t="shared" si="2"/>
        <v>0</v>
      </c>
      <c r="W197" s="1" t="str">
        <f t="shared" si="3"/>
        <v>Facturas USD</v>
      </c>
      <c r="X197" s="1" t="str">
        <f t="shared" si="4"/>
        <v>Facturas MXN</v>
      </c>
    </row>
    <row r="198" spans="19:24" ht="14.25" customHeight="1" x14ac:dyDescent="0.3">
      <c r="S198" s="1">
        <f t="shared" si="0"/>
        <v>0</v>
      </c>
      <c r="T198" s="3">
        <f t="shared" si="1"/>
        <v>0</v>
      </c>
      <c r="U198" s="3">
        <f t="shared" si="2"/>
        <v>0</v>
      </c>
      <c r="W198" s="1" t="str">
        <f t="shared" si="3"/>
        <v>Facturas USD</v>
      </c>
      <c r="X198" s="1" t="str">
        <f t="shared" si="4"/>
        <v>Facturas MXN</v>
      </c>
    </row>
    <row r="199" spans="19:24" ht="14.25" customHeight="1" x14ac:dyDescent="0.3">
      <c r="S199" s="1">
        <f t="shared" si="0"/>
        <v>0</v>
      </c>
      <c r="T199" s="3">
        <f t="shared" si="1"/>
        <v>0</v>
      </c>
      <c r="U199" s="3">
        <f t="shared" si="2"/>
        <v>0</v>
      </c>
      <c r="W199" s="1" t="str">
        <f t="shared" si="3"/>
        <v>Facturas USD</v>
      </c>
      <c r="X199" s="1" t="str">
        <f t="shared" si="4"/>
        <v>Facturas MXN</v>
      </c>
    </row>
    <row r="200" spans="19:24" ht="14.25" customHeight="1" x14ac:dyDescent="0.3">
      <c r="S200" s="1">
        <f t="shared" si="0"/>
        <v>0</v>
      </c>
      <c r="T200" s="3">
        <f t="shared" si="1"/>
        <v>0</v>
      </c>
      <c r="U200" s="3">
        <f t="shared" si="2"/>
        <v>0</v>
      </c>
      <c r="W200" s="1" t="str">
        <f t="shared" si="3"/>
        <v>Facturas USD</v>
      </c>
      <c r="X200" s="1" t="str">
        <f t="shared" si="4"/>
        <v>Facturas MXN</v>
      </c>
    </row>
    <row r="201" spans="19:24" ht="14.25" customHeight="1" x14ac:dyDescent="0.3">
      <c r="S201" s="1">
        <f t="shared" si="0"/>
        <v>0</v>
      </c>
      <c r="T201" s="3">
        <f t="shared" si="1"/>
        <v>0</v>
      </c>
      <c r="U201" s="3">
        <f t="shared" si="2"/>
        <v>0</v>
      </c>
      <c r="W201" s="1" t="str">
        <f t="shared" si="3"/>
        <v>Facturas USD</v>
      </c>
      <c r="X201" s="1" t="str">
        <f t="shared" si="4"/>
        <v>Facturas MXN</v>
      </c>
    </row>
    <row r="202" spans="19:24" ht="14.25" customHeight="1" x14ac:dyDescent="0.3">
      <c r="S202" s="1">
        <f t="shared" si="0"/>
        <v>0</v>
      </c>
      <c r="T202" s="3">
        <f t="shared" si="1"/>
        <v>0</v>
      </c>
      <c r="U202" s="3">
        <f t="shared" si="2"/>
        <v>0</v>
      </c>
      <c r="W202" s="1" t="str">
        <f t="shared" si="3"/>
        <v>Facturas USD</v>
      </c>
      <c r="X202" s="1" t="str">
        <f t="shared" si="4"/>
        <v>Facturas MXN</v>
      </c>
    </row>
    <row r="203" spans="19:24" ht="14.25" customHeight="1" x14ac:dyDescent="0.3">
      <c r="S203" s="1">
        <f t="shared" si="0"/>
        <v>0</v>
      </c>
      <c r="T203" s="3">
        <f t="shared" si="1"/>
        <v>0</v>
      </c>
      <c r="U203" s="3">
        <f t="shared" si="2"/>
        <v>0</v>
      </c>
      <c r="W203" s="1" t="str">
        <f t="shared" si="3"/>
        <v>Facturas USD</v>
      </c>
      <c r="X203" s="1" t="str">
        <f t="shared" si="4"/>
        <v>Facturas MXN</v>
      </c>
    </row>
    <row r="204" spans="19:24" ht="14.25" customHeight="1" x14ac:dyDescent="0.3">
      <c r="S204" s="1">
        <f t="shared" si="0"/>
        <v>0</v>
      </c>
      <c r="T204" s="3">
        <f t="shared" si="1"/>
        <v>0</v>
      </c>
      <c r="U204" s="3">
        <f t="shared" si="2"/>
        <v>0</v>
      </c>
      <c r="W204" s="1" t="str">
        <f t="shared" si="3"/>
        <v>Facturas USD</v>
      </c>
      <c r="X204" s="1" t="str">
        <f t="shared" si="4"/>
        <v>Facturas MXN</v>
      </c>
    </row>
    <row r="205" spans="19:24" ht="14.25" customHeight="1" x14ac:dyDescent="0.3">
      <c r="S205" s="1">
        <f t="shared" si="0"/>
        <v>0</v>
      </c>
      <c r="T205" s="3">
        <f t="shared" si="1"/>
        <v>0</v>
      </c>
      <c r="U205" s="3">
        <f t="shared" si="2"/>
        <v>0</v>
      </c>
      <c r="W205" s="1" t="str">
        <f t="shared" si="3"/>
        <v>Facturas USD</v>
      </c>
      <c r="X205" s="1" t="str">
        <f t="shared" si="4"/>
        <v>Facturas MXN</v>
      </c>
    </row>
    <row r="206" spans="19:24" ht="14.25" customHeight="1" x14ac:dyDescent="0.3">
      <c r="S206" s="1">
        <f t="shared" si="0"/>
        <v>0</v>
      </c>
      <c r="T206" s="3">
        <f t="shared" si="1"/>
        <v>0</v>
      </c>
      <c r="U206" s="3">
        <f t="shared" si="2"/>
        <v>0</v>
      </c>
      <c r="W206" s="1" t="str">
        <f t="shared" si="3"/>
        <v>Facturas USD</v>
      </c>
      <c r="X206" s="1" t="str">
        <f t="shared" si="4"/>
        <v>Facturas MXN</v>
      </c>
    </row>
    <row r="207" spans="19:24" ht="14.25" customHeight="1" x14ac:dyDescent="0.3">
      <c r="S207" s="1">
        <f t="shared" si="0"/>
        <v>0</v>
      </c>
      <c r="T207" s="3">
        <f t="shared" si="1"/>
        <v>0</v>
      </c>
      <c r="U207" s="3">
        <f t="shared" si="2"/>
        <v>0</v>
      </c>
      <c r="W207" s="1" t="str">
        <f t="shared" si="3"/>
        <v>Facturas USD</v>
      </c>
      <c r="X207" s="1" t="str">
        <f t="shared" si="4"/>
        <v>Facturas MXN</v>
      </c>
    </row>
    <row r="208" spans="19:24" ht="14.25" customHeight="1" x14ac:dyDescent="0.3">
      <c r="S208" s="1">
        <f t="shared" si="0"/>
        <v>0</v>
      </c>
      <c r="T208" s="3">
        <f t="shared" si="1"/>
        <v>0</v>
      </c>
      <c r="U208" s="3">
        <f t="shared" si="2"/>
        <v>0</v>
      </c>
      <c r="W208" s="1" t="str">
        <f t="shared" si="3"/>
        <v>Facturas USD</v>
      </c>
      <c r="X208" s="1" t="str">
        <f t="shared" si="4"/>
        <v>Facturas MXN</v>
      </c>
    </row>
    <row r="209" spans="19:24" ht="14.25" customHeight="1" x14ac:dyDescent="0.3">
      <c r="S209" s="1">
        <f t="shared" si="0"/>
        <v>0</v>
      </c>
      <c r="T209" s="3">
        <f t="shared" si="1"/>
        <v>0</v>
      </c>
      <c r="U209" s="3">
        <f t="shared" si="2"/>
        <v>0</v>
      </c>
      <c r="W209" s="1" t="str">
        <f t="shared" si="3"/>
        <v>Facturas USD</v>
      </c>
      <c r="X209" s="1" t="str">
        <f t="shared" si="4"/>
        <v>Facturas MXN</v>
      </c>
    </row>
    <row r="210" spans="19:24" ht="14.25" customHeight="1" x14ac:dyDescent="0.3">
      <c r="S210" s="1">
        <f t="shared" si="0"/>
        <v>0</v>
      </c>
      <c r="T210" s="3">
        <f t="shared" si="1"/>
        <v>0</v>
      </c>
      <c r="U210" s="3">
        <f t="shared" si="2"/>
        <v>0</v>
      </c>
      <c r="W210" s="1" t="str">
        <f t="shared" si="3"/>
        <v>Facturas USD</v>
      </c>
      <c r="X210" s="1" t="str">
        <f t="shared" si="4"/>
        <v>Facturas MXN</v>
      </c>
    </row>
    <row r="211" spans="19:24" ht="14.25" customHeight="1" x14ac:dyDescent="0.3">
      <c r="S211" s="1">
        <f t="shared" si="0"/>
        <v>0</v>
      </c>
      <c r="T211" s="3">
        <f t="shared" si="1"/>
        <v>0</v>
      </c>
      <c r="U211" s="3">
        <f t="shared" si="2"/>
        <v>0</v>
      </c>
      <c r="W211" s="1" t="str">
        <f t="shared" si="3"/>
        <v>Facturas USD</v>
      </c>
      <c r="X211" s="1" t="str">
        <f t="shared" si="4"/>
        <v>Facturas MXN</v>
      </c>
    </row>
    <row r="212" spans="19:24" ht="14.25" customHeight="1" x14ac:dyDescent="0.3">
      <c r="S212" s="1">
        <f t="shared" si="0"/>
        <v>0</v>
      </c>
      <c r="T212" s="3">
        <f t="shared" si="1"/>
        <v>0</v>
      </c>
      <c r="U212" s="3">
        <f t="shared" si="2"/>
        <v>0</v>
      </c>
      <c r="W212" s="1" t="str">
        <f t="shared" si="3"/>
        <v>Facturas USD</v>
      </c>
      <c r="X212" s="1" t="str">
        <f t="shared" si="4"/>
        <v>Facturas MXN</v>
      </c>
    </row>
    <row r="213" spans="19:24" ht="14.25" customHeight="1" x14ac:dyDescent="0.3">
      <c r="S213" s="1">
        <f t="shared" si="0"/>
        <v>0</v>
      </c>
      <c r="T213" s="3">
        <f t="shared" si="1"/>
        <v>0</v>
      </c>
      <c r="U213" s="3">
        <f t="shared" si="2"/>
        <v>0</v>
      </c>
      <c r="W213" s="1" t="str">
        <f t="shared" si="3"/>
        <v>Facturas USD</v>
      </c>
      <c r="X213" s="1" t="str">
        <f t="shared" si="4"/>
        <v>Facturas MXN</v>
      </c>
    </row>
    <row r="214" spans="19:24" ht="14.25" customHeight="1" x14ac:dyDescent="0.3">
      <c r="S214" s="1">
        <f t="shared" si="0"/>
        <v>0</v>
      </c>
      <c r="T214" s="3">
        <f t="shared" si="1"/>
        <v>0</v>
      </c>
      <c r="U214" s="3">
        <f t="shared" si="2"/>
        <v>0</v>
      </c>
      <c r="W214" s="1" t="str">
        <f t="shared" si="3"/>
        <v>Facturas USD</v>
      </c>
      <c r="X214" s="1" t="str">
        <f t="shared" si="4"/>
        <v>Facturas MXN</v>
      </c>
    </row>
    <row r="215" spans="19:24" ht="14.25" customHeight="1" x14ac:dyDescent="0.3">
      <c r="S215" s="1">
        <f t="shared" si="0"/>
        <v>0</v>
      </c>
      <c r="T215" s="3">
        <f t="shared" si="1"/>
        <v>0</v>
      </c>
      <c r="U215" s="3">
        <f t="shared" si="2"/>
        <v>0</v>
      </c>
      <c r="W215" s="1" t="str">
        <f t="shared" si="3"/>
        <v>Facturas USD</v>
      </c>
      <c r="X215" s="1" t="str">
        <f t="shared" si="4"/>
        <v>Facturas MXN</v>
      </c>
    </row>
    <row r="216" spans="19:24" ht="14.25" customHeight="1" x14ac:dyDescent="0.3">
      <c r="S216" s="1">
        <f t="shared" si="0"/>
        <v>0</v>
      </c>
      <c r="T216" s="3">
        <f t="shared" si="1"/>
        <v>0</v>
      </c>
      <c r="U216" s="3">
        <f t="shared" si="2"/>
        <v>0</v>
      </c>
      <c r="W216" s="1" t="str">
        <f t="shared" si="3"/>
        <v>Facturas USD</v>
      </c>
      <c r="X216" s="1" t="str">
        <f t="shared" si="4"/>
        <v>Facturas MXN</v>
      </c>
    </row>
    <row r="217" spans="19:24" ht="14.25" customHeight="1" x14ac:dyDescent="0.3">
      <c r="S217" s="1">
        <f t="shared" si="0"/>
        <v>0</v>
      </c>
      <c r="T217" s="3">
        <f t="shared" si="1"/>
        <v>0</v>
      </c>
      <c r="U217" s="3">
        <f t="shared" si="2"/>
        <v>0</v>
      </c>
      <c r="W217" s="1" t="str">
        <f t="shared" si="3"/>
        <v>Facturas USD</v>
      </c>
      <c r="X217" s="1" t="str">
        <f t="shared" si="4"/>
        <v>Facturas MXN</v>
      </c>
    </row>
    <row r="218" spans="19:24" ht="14.25" customHeight="1" x14ac:dyDescent="0.3">
      <c r="S218" s="1">
        <f t="shared" si="0"/>
        <v>0</v>
      </c>
      <c r="T218" s="3">
        <f t="shared" si="1"/>
        <v>0</v>
      </c>
      <c r="U218" s="3">
        <f t="shared" si="2"/>
        <v>0</v>
      </c>
      <c r="W218" s="1" t="str">
        <f t="shared" si="3"/>
        <v>Facturas USD</v>
      </c>
      <c r="X218" s="1" t="str">
        <f t="shared" si="4"/>
        <v>Facturas MXN</v>
      </c>
    </row>
    <row r="219" spans="19:24" ht="14.25" customHeight="1" x14ac:dyDescent="0.3">
      <c r="S219" s="1">
        <f t="shared" si="0"/>
        <v>0</v>
      </c>
      <c r="T219" s="3">
        <f t="shared" si="1"/>
        <v>0</v>
      </c>
      <c r="U219" s="3">
        <f t="shared" si="2"/>
        <v>0</v>
      </c>
      <c r="W219" s="1" t="str">
        <f t="shared" si="3"/>
        <v>Facturas USD</v>
      </c>
      <c r="X219" s="1" t="str">
        <f t="shared" si="4"/>
        <v>Facturas MXN</v>
      </c>
    </row>
    <row r="220" spans="19:24" ht="14.25" customHeight="1" x14ac:dyDescent="0.3">
      <c r="S220" s="1">
        <f t="shared" si="0"/>
        <v>0</v>
      </c>
      <c r="T220" s="3">
        <f t="shared" si="1"/>
        <v>0</v>
      </c>
      <c r="U220" s="3">
        <f t="shared" si="2"/>
        <v>0</v>
      </c>
      <c r="W220" s="1" t="str">
        <f t="shared" si="3"/>
        <v>Facturas USD</v>
      </c>
      <c r="X220" s="1" t="str">
        <f t="shared" si="4"/>
        <v>Facturas MXN</v>
      </c>
    </row>
    <row r="221" spans="19:24" ht="14.25" customHeight="1" x14ac:dyDescent="0.3">
      <c r="S221" s="1">
        <f t="shared" si="0"/>
        <v>0</v>
      </c>
      <c r="T221" s="3">
        <f t="shared" si="1"/>
        <v>0</v>
      </c>
      <c r="U221" s="3">
        <f t="shared" si="2"/>
        <v>0</v>
      </c>
      <c r="W221" s="1" t="str">
        <f t="shared" si="3"/>
        <v>Facturas USD</v>
      </c>
      <c r="X221" s="1" t="str">
        <f t="shared" si="4"/>
        <v>Facturas MXN</v>
      </c>
    </row>
    <row r="222" spans="19:24" ht="14.25" customHeight="1" x14ac:dyDescent="0.3">
      <c r="S222" s="1">
        <f t="shared" si="0"/>
        <v>0</v>
      </c>
      <c r="T222" s="3">
        <f t="shared" si="1"/>
        <v>0</v>
      </c>
      <c r="U222" s="3">
        <f t="shared" si="2"/>
        <v>0</v>
      </c>
      <c r="W222" s="1" t="str">
        <f t="shared" si="3"/>
        <v>Facturas USD</v>
      </c>
      <c r="X222" s="1" t="str">
        <f t="shared" si="4"/>
        <v>Facturas MXN</v>
      </c>
    </row>
    <row r="223" spans="19:24" ht="14.25" customHeight="1" x14ac:dyDescent="0.3">
      <c r="S223" s="1">
        <f t="shared" si="0"/>
        <v>0</v>
      </c>
      <c r="T223" s="3">
        <f t="shared" si="1"/>
        <v>0</v>
      </c>
      <c r="U223" s="3">
        <f t="shared" si="2"/>
        <v>0</v>
      </c>
      <c r="W223" s="1" t="str">
        <f t="shared" si="3"/>
        <v>Facturas USD</v>
      </c>
      <c r="X223" s="1" t="str">
        <f t="shared" si="4"/>
        <v>Facturas MXN</v>
      </c>
    </row>
    <row r="224" spans="19:24" ht="14.25" customHeight="1" x14ac:dyDescent="0.3">
      <c r="S224" s="1">
        <f t="shared" si="0"/>
        <v>0</v>
      </c>
      <c r="T224" s="3">
        <f t="shared" si="1"/>
        <v>0</v>
      </c>
      <c r="U224" s="3">
        <f t="shared" si="2"/>
        <v>0</v>
      </c>
      <c r="W224" s="1" t="str">
        <f t="shared" si="3"/>
        <v>Facturas USD</v>
      </c>
      <c r="X224" s="1" t="str">
        <f t="shared" si="4"/>
        <v>Facturas MXN</v>
      </c>
    </row>
    <row r="225" spans="19:24" ht="14.25" customHeight="1" x14ac:dyDescent="0.3">
      <c r="S225" s="1">
        <f t="shared" si="0"/>
        <v>0</v>
      </c>
      <c r="T225" s="3">
        <f t="shared" si="1"/>
        <v>0</v>
      </c>
      <c r="U225" s="3">
        <f t="shared" si="2"/>
        <v>0</v>
      </c>
      <c r="W225" s="1" t="str">
        <f t="shared" si="3"/>
        <v>Facturas USD</v>
      </c>
      <c r="X225" s="1" t="str">
        <f t="shared" si="4"/>
        <v>Facturas MXN</v>
      </c>
    </row>
    <row r="226" spans="19:24" ht="14.25" customHeight="1" x14ac:dyDescent="0.3">
      <c r="S226" s="1">
        <f t="shared" si="0"/>
        <v>0</v>
      </c>
      <c r="T226" s="3">
        <f t="shared" si="1"/>
        <v>0</v>
      </c>
      <c r="U226" s="3">
        <f t="shared" si="2"/>
        <v>0</v>
      </c>
      <c r="W226" s="1" t="str">
        <f t="shared" si="3"/>
        <v>Facturas USD</v>
      </c>
      <c r="X226" s="1" t="str">
        <f t="shared" si="4"/>
        <v>Facturas MXN</v>
      </c>
    </row>
    <row r="227" spans="19:24" ht="14.25" customHeight="1" x14ac:dyDescent="0.3">
      <c r="S227" s="1">
        <f t="shared" si="0"/>
        <v>0</v>
      </c>
      <c r="T227" s="3">
        <f t="shared" si="1"/>
        <v>0</v>
      </c>
      <c r="U227" s="3">
        <f t="shared" si="2"/>
        <v>0</v>
      </c>
      <c r="W227" s="1" t="str">
        <f t="shared" si="3"/>
        <v>Facturas USD</v>
      </c>
      <c r="X227" s="1" t="str">
        <f t="shared" si="4"/>
        <v>Facturas MXN</v>
      </c>
    </row>
    <row r="228" spans="19:24" ht="14.25" customHeight="1" x14ac:dyDescent="0.3">
      <c r="S228" s="1">
        <f t="shared" si="0"/>
        <v>0</v>
      </c>
      <c r="T228" s="3">
        <f t="shared" si="1"/>
        <v>0</v>
      </c>
      <c r="U228" s="3">
        <f t="shared" si="2"/>
        <v>0</v>
      </c>
      <c r="W228" s="1" t="str">
        <f t="shared" si="3"/>
        <v>Facturas USD</v>
      </c>
      <c r="X228" s="1" t="str">
        <f t="shared" si="4"/>
        <v>Facturas MXN</v>
      </c>
    </row>
    <row r="229" spans="19:24" ht="14.25" customHeight="1" x14ac:dyDescent="0.3">
      <c r="S229" s="1">
        <f t="shared" si="0"/>
        <v>0</v>
      </c>
      <c r="T229" s="3">
        <f t="shared" si="1"/>
        <v>0</v>
      </c>
      <c r="U229" s="3">
        <f t="shared" si="2"/>
        <v>0</v>
      </c>
      <c r="W229" s="1" t="str">
        <f t="shared" si="3"/>
        <v>Facturas USD</v>
      </c>
      <c r="X229" s="1" t="str">
        <f t="shared" si="4"/>
        <v>Facturas MXN</v>
      </c>
    </row>
    <row r="230" spans="19:24" ht="14.25" customHeight="1" x14ac:dyDescent="0.3">
      <c r="S230" s="1">
        <f t="shared" si="0"/>
        <v>0</v>
      </c>
      <c r="T230" s="3">
        <f t="shared" si="1"/>
        <v>0</v>
      </c>
      <c r="U230" s="3">
        <f t="shared" si="2"/>
        <v>0</v>
      </c>
      <c r="W230" s="1" t="str">
        <f t="shared" si="3"/>
        <v>Facturas USD</v>
      </c>
      <c r="X230" s="1" t="str">
        <f t="shared" si="4"/>
        <v>Facturas MXN</v>
      </c>
    </row>
    <row r="231" spans="19:24" ht="14.25" customHeight="1" x14ac:dyDescent="0.3">
      <c r="S231" s="1">
        <f t="shared" si="0"/>
        <v>0</v>
      </c>
      <c r="T231" s="3">
        <f t="shared" si="1"/>
        <v>0</v>
      </c>
      <c r="U231" s="3">
        <f t="shared" si="2"/>
        <v>0</v>
      </c>
      <c r="W231" s="1" t="str">
        <f t="shared" si="3"/>
        <v>Facturas USD</v>
      </c>
      <c r="X231" s="1" t="str">
        <f t="shared" si="4"/>
        <v>Facturas MXN</v>
      </c>
    </row>
    <row r="232" spans="19:24" ht="14.25" customHeight="1" x14ac:dyDescent="0.3">
      <c r="S232" s="1">
        <f t="shared" si="0"/>
        <v>0</v>
      </c>
      <c r="T232" s="3">
        <f t="shared" si="1"/>
        <v>0</v>
      </c>
      <c r="U232" s="3">
        <f t="shared" si="2"/>
        <v>0</v>
      </c>
      <c r="W232" s="1" t="str">
        <f t="shared" si="3"/>
        <v>Facturas USD</v>
      </c>
      <c r="X232" s="1" t="str">
        <f t="shared" si="4"/>
        <v>Facturas MXN</v>
      </c>
    </row>
    <row r="233" spans="19:24" ht="14.25" customHeight="1" x14ac:dyDescent="0.3">
      <c r="S233" s="1">
        <f t="shared" si="0"/>
        <v>0</v>
      </c>
      <c r="T233" s="3">
        <f t="shared" si="1"/>
        <v>0</v>
      </c>
      <c r="U233" s="3">
        <f t="shared" si="2"/>
        <v>0</v>
      </c>
      <c r="W233" s="1" t="str">
        <f t="shared" si="3"/>
        <v>Facturas USD</v>
      </c>
      <c r="X233" s="1" t="str">
        <f t="shared" si="4"/>
        <v>Facturas MXN</v>
      </c>
    </row>
    <row r="234" spans="19:24" ht="14.25" customHeight="1" x14ac:dyDescent="0.3">
      <c r="S234" s="1">
        <f t="shared" si="0"/>
        <v>0</v>
      </c>
      <c r="T234" s="3">
        <f t="shared" si="1"/>
        <v>0</v>
      </c>
      <c r="U234" s="3">
        <f t="shared" si="2"/>
        <v>0</v>
      </c>
      <c r="W234" s="1" t="str">
        <f t="shared" si="3"/>
        <v>Facturas USD</v>
      </c>
      <c r="X234" s="1" t="str">
        <f t="shared" si="4"/>
        <v>Facturas MXN</v>
      </c>
    </row>
    <row r="235" spans="19:24" ht="14.25" customHeight="1" x14ac:dyDescent="0.3">
      <c r="S235" s="1">
        <f t="shared" si="0"/>
        <v>0</v>
      </c>
      <c r="T235" s="3">
        <f t="shared" si="1"/>
        <v>0</v>
      </c>
      <c r="U235" s="3">
        <f t="shared" si="2"/>
        <v>0</v>
      </c>
      <c r="W235" s="1" t="str">
        <f t="shared" si="3"/>
        <v>Facturas USD</v>
      </c>
      <c r="X235" s="1" t="str">
        <f t="shared" si="4"/>
        <v>Facturas MXN</v>
      </c>
    </row>
    <row r="236" spans="19:24" ht="14.25" customHeight="1" x14ac:dyDescent="0.3">
      <c r="S236" s="1">
        <f t="shared" si="0"/>
        <v>0</v>
      </c>
      <c r="T236" s="3">
        <f t="shared" si="1"/>
        <v>0</v>
      </c>
      <c r="U236" s="3">
        <f t="shared" si="2"/>
        <v>0</v>
      </c>
      <c r="W236" s="1" t="str">
        <f t="shared" si="3"/>
        <v>Facturas USD</v>
      </c>
      <c r="X236" s="1" t="str">
        <f t="shared" si="4"/>
        <v>Facturas MXN</v>
      </c>
    </row>
    <row r="237" spans="19:24" ht="14.25" customHeight="1" x14ac:dyDescent="0.3">
      <c r="S237" s="1">
        <f t="shared" si="0"/>
        <v>0</v>
      </c>
      <c r="T237" s="3">
        <f t="shared" si="1"/>
        <v>0</v>
      </c>
      <c r="U237" s="3">
        <f t="shared" si="2"/>
        <v>0</v>
      </c>
      <c r="W237" s="1" t="str">
        <f t="shared" si="3"/>
        <v>Facturas USD</v>
      </c>
      <c r="X237" s="1" t="str">
        <f t="shared" si="4"/>
        <v>Facturas MXN</v>
      </c>
    </row>
    <row r="238" spans="19:24" ht="14.25" customHeight="1" x14ac:dyDescent="0.3">
      <c r="S238" s="1">
        <f t="shared" si="0"/>
        <v>0</v>
      </c>
      <c r="T238" s="3">
        <f t="shared" si="1"/>
        <v>0</v>
      </c>
      <c r="U238" s="3">
        <f t="shared" si="2"/>
        <v>0</v>
      </c>
      <c r="W238" s="1" t="str">
        <f t="shared" si="3"/>
        <v>Facturas USD</v>
      </c>
      <c r="X238" s="1" t="str">
        <f t="shared" si="4"/>
        <v>Facturas MXN</v>
      </c>
    </row>
    <row r="239" spans="19:24" ht="14.25" customHeight="1" x14ac:dyDescent="0.3">
      <c r="S239" s="1">
        <f t="shared" si="0"/>
        <v>0</v>
      </c>
      <c r="T239" s="3">
        <f t="shared" si="1"/>
        <v>0</v>
      </c>
      <c r="U239" s="3">
        <f t="shared" si="2"/>
        <v>0</v>
      </c>
      <c r="W239" s="1" t="str">
        <f t="shared" si="3"/>
        <v>Facturas USD</v>
      </c>
      <c r="X239" s="1" t="str">
        <f t="shared" si="4"/>
        <v>Facturas MXN</v>
      </c>
    </row>
    <row r="240" spans="19:24" ht="14.25" customHeight="1" x14ac:dyDescent="0.3">
      <c r="S240" s="1">
        <f t="shared" si="0"/>
        <v>0</v>
      </c>
      <c r="T240" s="3">
        <f t="shared" si="1"/>
        <v>0</v>
      </c>
      <c r="U240" s="3">
        <f t="shared" si="2"/>
        <v>0</v>
      </c>
      <c r="W240" s="1" t="str">
        <f t="shared" si="3"/>
        <v>Facturas USD</v>
      </c>
      <c r="X240" s="1" t="str">
        <f t="shared" si="4"/>
        <v>Facturas MXN</v>
      </c>
    </row>
    <row r="241" spans="19:24" ht="14.25" customHeight="1" x14ac:dyDescent="0.3">
      <c r="S241" s="1">
        <f t="shared" si="0"/>
        <v>0</v>
      </c>
      <c r="T241" s="3">
        <f t="shared" si="1"/>
        <v>0</v>
      </c>
      <c r="U241" s="3">
        <f t="shared" si="2"/>
        <v>0</v>
      </c>
      <c r="W241" s="1" t="str">
        <f t="shared" si="3"/>
        <v>Facturas USD</v>
      </c>
      <c r="X241" s="1" t="str">
        <f t="shared" si="4"/>
        <v>Facturas MXN</v>
      </c>
    </row>
    <row r="242" spans="19:24" ht="14.25" customHeight="1" x14ac:dyDescent="0.3">
      <c r="S242" s="1">
        <f t="shared" si="0"/>
        <v>0</v>
      </c>
      <c r="T242" s="3">
        <f t="shared" si="1"/>
        <v>0</v>
      </c>
      <c r="U242" s="3">
        <f t="shared" si="2"/>
        <v>0</v>
      </c>
      <c r="W242" s="1" t="str">
        <f t="shared" si="3"/>
        <v>Facturas USD</v>
      </c>
      <c r="X242" s="1" t="str">
        <f t="shared" si="4"/>
        <v>Facturas MXN</v>
      </c>
    </row>
    <row r="243" spans="19:24" ht="14.25" customHeight="1" x14ac:dyDescent="0.3">
      <c r="S243" s="1">
        <f t="shared" si="0"/>
        <v>0</v>
      </c>
      <c r="T243" s="3">
        <f t="shared" si="1"/>
        <v>0</v>
      </c>
      <c r="U243" s="3">
        <f t="shared" si="2"/>
        <v>0</v>
      </c>
      <c r="W243" s="1" t="str">
        <f t="shared" si="3"/>
        <v>Facturas USD</v>
      </c>
      <c r="X243" s="1" t="str">
        <f t="shared" si="4"/>
        <v>Facturas MXN</v>
      </c>
    </row>
    <row r="244" spans="19:24" ht="14.25" customHeight="1" x14ac:dyDescent="0.3">
      <c r="S244" s="1">
        <f t="shared" si="0"/>
        <v>0</v>
      </c>
      <c r="T244" s="3">
        <f t="shared" si="1"/>
        <v>0</v>
      </c>
      <c r="U244" s="3">
        <f t="shared" si="2"/>
        <v>0</v>
      </c>
      <c r="W244" s="1" t="str">
        <f t="shared" si="3"/>
        <v>Facturas USD</v>
      </c>
      <c r="X244" s="1" t="str">
        <f t="shared" si="4"/>
        <v>Facturas MXN</v>
      </c>
    </row>
    <row r="245" spans="19:24" ht="14.25" customHeight="1" x14ac:dyDescent="0.3">
      <c r="S245" s="1">
        <f t="shared" si="0"/>
        <v>0</v>
      </c>
      <c r="T245" s="3">
        <f t="shared" si="1"/>
        <v>0</v>
      </c>
      <c r="U245" s="3">
        <f t="shared" si="2"/>
        <v>0</v>
      </c>
      <c r="W245" s="1" t="str">
        <f t="shared" si="3"/>
        <v>Facturas USD</v>
      </c>
      <c r="X245" s="1" t="str">
        <f t="shared" si="4"/>
        <v>Facturas MXN</v>
      </c>
    </row>
    <row r="246" spans="19:24" ht="14.25" customHeight="1" x14ac:dyDescent="0.3">
      <c r="S246" s="1">
        <f t="shared" si="0"/>
        <v>0</v>
      </c>
      <c r="T246" s="3">
        <f t="shared" si="1"/>
        <v>0</v>
      </c>
      <c r="U246" s="3">
        <f t="shared" si="2"/>
        <v>0</v>
      </c>
      <c r="W246" s="1" t="str">
        <f t="shared" si="3"/>
        <v>Facturas USD</v>
      </c>
      <c r="X246" s="1" t="str">
        <f t="shared" si="4"/>
        <v>Facturas MXN</v>
      </c>
    </row>
    <row r="247" spans="19:24" ht="14.25" customHeight="1" x14ac:dyDescent="0.3">
      <c r="S247" s="1">
        <f t="shared" si="0"/>
        <v>0</v>
      </c>
      <c r="T247" s="3">
        <f t="shared" si="1"/>
        <v>0</v>
      </c>
      <c r="U247" s="3">
        <f t="shared" si="2"/>
        <v>0</v>
      </c>
      <c r="W247" s="1" t="str">
        <f t="shared" si="3"/>
        <v>Facturas USD</v>
      </c>
      <c r="X247" s="1" t="str">
        <f t="shared" si="4"/>
        <v>Facturas MXN</v>
      </c>
    </row>
    <row r="248" spans="19:24" ht="14.25" customHeight="1" x14ac:dyDescent="0.3">
      <c r="S248" s="1">
        <f t="shared" si="0"/>
        <v>0</v>
      </c>
      <c r="T248" s="3">
        <f t="shared" si="1"/>
        <v>0</v>
      </c>
      <c r="U248" s="3">
        <f t="shared" si="2"/>
        <v>0</v>
      </c>
      <c r="W248" s="1" t="str">
        <f t="shared" si="3"/>
        <v>Facturas USD</v>
      </c>
      <c r="X248" s="1" t="str">
        <f t="shared" si="4"/>
        <v>Facturas MXN</v>
      </c>
    </row>
    <row r="249" spans="19:24" ht="14.25" customHeight="1" x14ac:dyDescent="0.3">
      <c r="S249" s="1">
        <f t="shared" si="0"/>
        <v>0</v>
      </c>
      <c r="T249" s="3">
        <f t="shared" si="1"/>
        <v>0</v>
      </c>
      <c r="U249" s="3">
        <f t="shared" si="2"/>
        <v>0</v>
      </c>
      <c r="W249" s="1" t="str">
        <f t="shared" si="3"/>
        <v>Facturas USD</v>
      </c>
      <c r="X249" s="1" t="str">
        <f t="shared" si="4"/>
        <v>Facturas MXN</v>
      </c>
    </row>
    <row r="250" spans="19:24" ht="14.25" customHeight="1" x14ac:dyDescent="0.3">
      <c r="S250" s="1">
        <f t="shared" si="0"/>
        <v>0</v>
      </c>
      <c r="T250" s="3">
        <f t="shared" si="1"/>
        <v>0</v>
      </c>
      <c r="U250" s="3">
        <f t="shared" si="2"/>
        <v>0</v>
      </c>
      <c r="W250" s="1" t="str">
        <f t="shared" si="3"/>
        <v>Facturas USD</v>
      </c>
      <c r="X250" s="1" t="str">
        <f t="shared" si="4"/>
        <v>Facturas MXN</v>
      </c>
    </row>
    <row r="251" spans="19:24" ht="14.25" customHeight="1" x14ac:dyDescent="0.3">
      <c r="S251" s="1">
        <f t="shared" si="0"/>
        <v>0</v>
      </c>
      <c r="T251" s="3">
        <f t="shared" si="1"/>
        <v>0</v>
      </c>
      <c r="U251" s="3">
        <f t="shared" si="2"/>
        <v>0</v>
      </c>
      <c r="W251" s="1" t="str">
        <f t="shared" si="3"/>
        <v>Facturas USD</v>
      </c>
      <c r="X251" s="1" t="str">
        <f t="shared" si="4"/>
        <v>Facturas MXN</v>
      </c>
    </row>
    <row r="252" spans="19:24" ht="14.25" customHeight="1" x14ac:dyDescent="0.3">
      <c r="S252" s="1">
        <f t="shared" si="0"/>
        <v>0</v>
      </c>
      <c r="T252" s="3">
        <f t="shared" si="1"/>
        <v>0</v>
      </c>
      <c r="U252" s="3">
        <f t="shared" si="2"/>
        <v>0</v>
      </c>
      <c r="W252" s="1" t="str">
        <f t="shared" si="3"/>
        <v>Facturas USD</v>
      </c>
      <c r="X252" s="1" t="str">
        <f t="shared" si="4"/>
        <v>Facturas MXN</v>
      </c>
    </row>
    <row r="253" spans="19:24" ht="14.25" customHeight="1" x14ac:dyDescent="0.3">
      <c r="S253" s="1">
        <f t="shared" si="0"/>
        <v>0</v>
      </c>
      <c r="T253" s="3">
        <f t="shared" si="1"/>
        <v>0</v>
      </c>
      <c r="U253" s="3">
        <f t="shared" si="2"/>
        <v>0</v>
      </c>
      <c r="W253" s="1" t="str">
        <f t="shared" si="3"/>
        <v>Facturas USD</v>
      </c>
      <c r="X253" s="1" t="str">
        <f t="shared" si="4"/>
        <v>Facturas MXN</v>
      </c>
    </row>
    <row r="254" spans="19:24" ht="14.25" customHeight="1" x14ac:dyDescent="0.3">
      <c r="S254" s="1">
        <f t="shared" si="0"/>
        <v>0</v>
      </c>
      <c r="T254" s="3">
        <f t="shared" si="1"/>
        <v>0</v>
      </c>
      <c r="U254" s="3">
        <f t="shared" si="2"/>
        <v>0</v>
      </c>
      <c r="W254" s="1" t="str">
        <f t="shared" si="3"/>
        <v>Facturas USD</v>
      </c>
      <c r="X254" s="1" t="str">
        <f t="shared" si="4"/>
        <v>Facturas MXN</v>
      </c>
    </row>
    <row r="255" spans="19:24" ht="14.25" customHeight="1" x14ac:dyDescent="0.3">
      <c r="S255" s="1">
        <f t="shared" si="0"/>
        <v>0</v>
      </c>
      <c r="T255" s="3">
        <f t="shared" si="1"/>
        <v>0</v>
      </c>
      <c r="U255" s="3">
        <f t="shared" si="2"/>
        <v>0</v>
      </c>
      <c r="W255" s="1" t="str">
        <f t="shared" si="3"/>
        <v>Facturas USD</v>
      </c>
      <c r="X255" s="1" t="str">
        <f t="shared" si="4"/>
        <v>Facturas MXN</v>
      </c>
    </row>
    <row r="256" spans="19:24" ht="14.25" customHeight="1" x14ac:dyDescent="0.3">
      <c r="S256" s="1">
        <f t="shared" si="0"/>
        <v>0</v>
      </c>
      <c r="T256" s="3">
        <f t="shared" si="1"/>
        <v>0</v>
      </c>
      <c r="U256" s="3">
        <f t="shared" si="2"/>
        <v>0</v>
      </c>
      <c r="W256" s="1" t="str">
        <f t="shared" si="3"/>
        <v>Facturas USD</v>
      </c>
      <c r="X256" s="1" t="str">
        <f t="shared" si="4"/>
        <v>Facturas MXN</v>
      </c>
    </row>
    <row r="257" spans="19:24" ht="14.25" customHeight="1" x14ac:dyDescent="0.3">
      <c r="S257" s="1">
        <f t="shared" ref="S257:S500" si="5">IF(M257&gt;0,M257*I257,O257*I257)</f>
        <v>0</v>
      </c>
      <c r="T257" s="3">
        <f t="shared" ref="T257:T500" si="6">J257*I257</f>
        <v>0</v>
      </c>
      <c r="U257" s="3">
        <f t="shared" ref="U257:U500" si="7">T257 * (1-Q257)</f>
        <v>0</v>
      </c>
      <c r="W257" s="1" t="str">
        <f t="shared" ref="W257:W500" si="8">IF(K257="USD",A257,"Facturas USD")</f>
        <v>Facturas USD</v>
      </c>
      <c r="X257" s="1" t="str">
        <f t="shared" ref="X257:X500" si="9">IF(K257="MXN",A257,"Facturas MXN")</f>
        <v>Facturas MXN</v>
      </c>
    </row>
    <row r="258" spans="19:24" ht="14.25" customHeight="1" x14ac:dyDescent="0.3">
      <c r="S258" s="1">
        <f t="shared" si="5"/>
        <v>0</v>
      </c>
      <c r="T258" s="3">
        <f t="shared" si="6"/>
        <v>0</v>
      </c>
      <c r="U258" s="3">
        <f t="shared" si="7"/>
        <v>0</v>
      </c>
      <c r="W258" s="1" t="str">
        <f t="shared" si="8"/>
        <v>Facturas USD</v>
      </c>
      <c r="X258" s="1" t="str">
        <f t="shared" si="9"/>
        <v>Facturas MXN</v>
      </c>
    </row>
    <row r="259" spans="19:24" ht="14.25" customHeight="1" x14ac:dyDescent="0.3">
      <c r="S259" s="1">
        <f t="shared" si="5"/>
        <v>0</v>
      </c>
      <c r="T259" s="3">
        <f t="shared" si="6"/>
        <v>0</v>
      </c>
      <c r="U259" s="3">
        <f t="shared" si="7"/>
        <v>0</v>
      </c>
      <c r="W259" s="1" t="str">
        <f t="shared" si="8"/>
        <v>Facturas USD</v>
      </c>
      <c r="X259" s="1" t="str">
        <f t="shared" si="9"/>
        <v>Facturas MXN</v>
      </c>
    </row>
    <row r="260" spans="19:24" ht="14.25" customHeight="1" x14ac:dyDescent="0.3">
      <c r="S260" s="1">
        <f t="shared" si="5"/>
        <v>0</v>
      </c>
      <c r="T260" s="3">
        <f t="shared" si="6"/>
        <v>0</v>
      </c>
      <c r="U260" s="3">
        <f t="shared" si="7"/>
        <v>0</v>
      </c>
      <c r="W260" s="1" t="str">
        <f t="shared" si="8"/>
        <v>Facturas USD</v>
      </c>
      <c r="X260" s="1" t="str">
        <f t="shared" si="9"/>
        <v>Facturas MXN</v>
      </c>
    </row>
    <row r="261" spans="19:24" ht="14.25" customHeight="1" x14ac:dyDescent="0.3">
      <c r="S261" s="1">
        <f t="shared" si="5"/>
        <v>0</v>
      </c>
      <c r="T261" s="3">
        <f t="shared" si="6"/>
        <v>0</v>
      </c>
      <c r="U261" s="3">
        <f t="shared" si="7"/>
        <v>0</v>
      </c>
      <c r="W261" s="1" t="str">
        <f t="shared" si="8"/>
        <v>Facturas USD</v>
      </c>
      <c r="X261" s="1" t="str">
        <f t="shared" si="9"/>
        <v>Facturas MXN</v>
      </c>
    </row>
    <row r="262" spans="19:24" ht="14.25" customHeight="1" x14ac:dyDescent="0.3">
      <c r="S262" s="1">
        <f t="shared" si="5"/>
        <v>0</v>
      </c>
      <c r="T262" s="3">
        <f t="shared" si="6"/>
        <v>0</v>
      </c>
      <c r="U262" s="3">
        <f t="shared" si="7"/>
        <v>0</v>
      </c>
      <c r="W262" s="1" t="str">
        <f t="shared" si="8"/>
        <v>Facturas USD</v>
      </c>
      <c r="X262" s="1" t="str">
        <f t="shared" si="9"/>
        <v>Facturas MXN</v>
      </c>
    </row>
    <row r="263" spans="19:24" ht="14.25" customHeight="1" x14ac:dyDescent="0.3">
      <c r="S263" s="1">
        <f t="shared" si="5"/>
        <v>0</v>
      </c>
      <c r="T263" s="3">
        <f t="shared" si="6"/>
        <v>0</v>
      </c>
      <c r="U263" s="3">
        <f t="shared" si="7"/>
        <v>0</v>
      </c>
      <c r="W263" s="1" t="str">
        <f t="shared" si="8"/>
        <v>Facturas USD</v>
      </c>
      <c r="X263" s="1" t="str">
        <f t="shared" si="9"/>
        <v>Facturas MXN</v>
      </c>
    </row>
    <row r="264" spans="19:24" ht="14.25" customHeight="1" x14ac:dyDescent="0.3">
      <c r="S264" s="1">
        <f t="shared" si="5"/>
        <v>0</v>
      </c>
      <c r="T264" s="3">
        <f t="shared" si="6"/>
        <v>0</v>
      </c>
      <c r="U264" s="3">
        <f t="shared" si="7"/>
        <v>0</v>
      </c>
      <c r="W264" s="1" t="str">
        <f t="shared" si="8"/>
        <v>Facturas USD</v>
      </c>
      <c r="X264" s="1" t="str">
        <f t="shared" si="9"/>
        <v>Facturas MXN</v>
      </c>
    </row>
    <row r="265" spans="19:24" ht="14.25" customHeight="1" x14ac:dyDescent="0.3">
      <c r="S265" s="1">
        <f t="shared" si="5"/>
        <v>0</v>
      </c>
      <c r="T265" s="3">
        <f t="shared" si="6"/>
        <v>0</v>
      </c>
      <c r="U265" s="3">
        <f t="shared" si="7"/>
        <v>0</v>
      </c>
      <c r="W265" s="1" t="str">
        <f t="shared" si="8"/>
        <v>Facturas USD</v>
      </c>
      <c r="X265" s="1" t="str">
        <f t="shared" si="9"/>
        <v>Facturas MXN</v>
      </c>
    </row>
    <row r="266" spans="19:24" ht="14.25" customHeight="1" x14ac:dyDescent="0.3">
      <c r="S266" s="1">
        <f t="shared" si="5"/>
        <v>0</v>
      </c>
      <c r="T266" s="3">
        <f t="shared" si="6"/>
        <v>0</v>
      </c>
      <c r="U266" s="3">
        <f t="shared" si="7"/>
        <v>0</v>
      </c>
      <c r="W266" s="1" t="str">
        <f t="shared" si="8"/>
        <v>Facturas USD</v>
      </c>
      <c r="X266" s="1" t="str">
        <f t="shared" si="9"/>
        <v>Facturas MXN</v>
      </c>
    </row>
    <row r="267" spans="19:24" ht="14.25" customHeight="1" x14ac:dyDescent="0.3">
      <c r="S267" s="1">
        <f t="shared" si="5"/>
        <v>0</v>
      </c>
      <c r="T267" s="3">
        <f t="shared" si="6"/>
        <v>0</v>
      </c>
      <c r="U267" s="3">
        <f t="shared" si="7"/>
        <v>0</v>
      </c>
      <c r="W267" s="1" t="str">
        <f t="shared" si="8"/>
        <v>Facturas USD</v>
      </c>
      <c r="X267" s="1" t="str">
        <f t="shared" si="9"/>
        <v>Facturas MXN</v>
      </c>
    </row>
    <row r="268" spans="19:24" ht="14.25" customHeight="1" x14ac:dyDescent="0.3">
      <c r="S268" s="1">
        <f t="shared" si="5"/>
        <v>0</v>
      </c>
      <c r="T268" s="3">
        <f t="shared" si="6"/>
        <v>0</v>
      </c>
      <c r="U268" s="3">
        <f t="shared" si="7"/>
        <v>0</v>
      </c>
      <c r="W268" s="1" t="str">
        <f t="shared" si="8"/>
        <v>Facturas USD</v>
      </c>
      <c r="X268" s="1" t="str">
        <f t="shared" si="9"/>
        <v>Facturas MXN</v>
      </c>
    </row>
    <row r="269" spans="19:24" ht="14.25" customHeight="1" x14ac:dyDescent="0.3">
      <c r="S269" s="1">
        <f t="shared" si="5"/>
        <v>0</v>
      </c>
      <c r="T269" s="3">
        <f t="shared" si="6"/>
        <v>0</v>
      </c>
      <c r="U269" s="3">
        <f t="shared" si="7"/>
        <v>0</v>
      </c>
      <c r="W269" s="1" t="str">
        <f t="shared" si="8"/>
        <v>Facturas USD</v>
      </c>
      <c r="X269" s="1" t="str">
        <f t="shared" si="9"/>
        <v>Facturas MXN</v>
      </c>
    </row>
    <row r="270" spans="19:24" ht="14.25" customHeight="1" x14ac:dyDescent="0.3">
      <c r="S270" s="1">
        <f t="shared" si="5"/>
        <v>0</v>
      </c>
      <c r="T270" s="3">
        <f t="shared" si="6"/>
        <v>0</v>
      </c>
      <c r="U270" s="3">
        <f t="shared" si="7"/>
        <v>0</v>
      </c>
      <c r="W270" s="1" t="str">
        <f t="shared" si="8"/>
        <v>Facturas USD</v>
      </c>
      <c r="X270" s="1" t="str">
        <f t="shared" si="9"/>
        <v>Facturas MXN</v>
      </c>
    </row>
    <row r="271" spans="19:24" ht="14.25" customHeight="1" x14ac:dyDescent="0.3">
      <c r="S271" s="1">
        <f t="shared" si="5"/>
        <v>0</v>
      </c>
      <c r="T271" s="3">
        <f t="shared" si="6"/>
        <v>0</v>
      </c>
      <c r="U271" s="3">
        <f t="shared" si="7"/>
        <v>0</v>
      </c>
      <c r="W271" s="1" t="str">
        <f t="shared" si="8"/>
        <v>Facturas USD</v>
      </c>
      <c r="X271" s="1" t="str">
        <f t="shared" si="9"/>
        <v>Facturas MXN</v>
      </c>
    </row>
    <row r="272" spans="19:24" ht="14.25" customHeight="1" x14ac:dyDescent="0.3">
      <c r="S272" s="1">
        <f t="shared" si="5"/>
        <v>0</v>
      </c>
      <c r="T272" s="3">
        <f t="shared" si="6"/>
        <v>0</v>
      </c>
      <c r="U272" s="3">
        <f t="shared" si="7"/>
        <v>0</v>
      </c>
      <c r="W272" s="1" t="str">
        <f t="shared" si="8"/>
        <v>Facturas USD</v>
      </c>
      <c r="X272" s="1" t="str">
        <f t="shared" si="9"/>
        <v>Facturas MXN</v>
      </c>
    </row>
    <row r="273" spans="19:24" ht="14.25" customHeight="1" x14ac:dyDescent="0.3">
      <c r="S273" s="1">
        <f t="shared" si="5"/>
        <v>0</v>
      </c>
      <c r="T273" s="3">
        <f t="shared" si="6"/>
        <v>0</v>
      </c>
      <c r="U273" s="3">
        <f t="shared" si="7"/>
        <v>0</v>
      </c>
      <c r="W273" s="1" t="str">
        <f t="shared" si="8"/>
        <v>Facturas USD</v>
      </c>
      <c r="X273" s="1" t="str">
        <f t="shared" si="9"/>
        <v>Facturas MXN</v>
      </c>
    </row>
    <row r="274" spans="19:24" ht="14.25" customHeight="1" x14ac:dyDescent="0.3">
      <c r="S274" s="1">
        <f t="shared" si="5"/>
        <v>0</v>
      </c>
      <c r="T274" s="3">
        <f t="shared" si="6"/>
        <v>0</v>
      </c>
      <c r="U274" s="3">
        <f t="shared" si="7"/>
        <v>0</v>
      </c>
      <c r="W274" s="1" t="str">
        <f t="shared" si="8"/>
        <v>Facturas USD</v>
      </c>
      <c r="X274" s="1" t="str">
        <f t="shared" si="9"/>
        <v>Facturas MXN</v>
      </c>
    </row>
    <row r="275" spans="19:24" ht="14.25" customHeight="1" x14ac:dyDescent="0.3">
      <c r="S275" s="1">
        <f t="shared" si="5"/>
        <v>0</v>
      </c>
      <c r="T275" s="3">
        <f t="shared" si="6"/>
        <v>0</v>
      </c>
      <c r="U275" s="3">
        <f t="shared" si="7"/>
        <v>0</v>
      </c>
      <c r="W275" s="1" t="str">
        <f t="shared" si="8"/>
        <v>Facturas USD</v>
      </c>
      <c r="X275" s="1" t="str">
        <f t="shared" si="9"/>
        <v>Facturas MXN</v>
      </c>
    </row>
    <row r="276" spans="19:24" ht="14.25" customHeight="1" x14ac:dyDescent="0.3">
      <c r="S276" s="1">
        <f t="shared" si="5"/>
        <v>0</v>
      </c>
      <c r="T276" s="3">
        <f t="shared" si="6"/>
        <v>0</v>
      </c>
      <c r="U276" s="3">
        <f t="shared" si="7"/>
        <v>0</v>
      </c>
      <c r="W276" s="1" t="str">
        <f t="shared" si="8"/>
        <v>Facturas USD</v>
      </c>
      <c r="X276" s="1" t="str">
        <f t="shared" si="9"/>
        <v>Facturas MXN</v>
      </c>
    </row>
    <row r="277" spans="19:24" ht="14.25" customHeight="1" x14ac:dyDescent="0.3">
      <c r="S277" s="1">
        <f t="shared" si="5"/>
        <v>0</v>
      </c>
      <c r="T277" s="3">
        <f t="shared" si="6"/>
        <v>0</v>
      </c>
      <c r="U277" s="3">
        <f t="shared" si="7"/>
        <v>0</v>
      </c>
      <c r="W277" s="1" t="str">
        <f t="shared" si="8"/>
        <v>Facturas USD</v>
      </c>
      <c r="X277" s="1" t="str">
        <f t="shared" si="9"/>
        <v>Facturas MXN</v>
      </c>
    </row>
    <row r="278" spans="19:24" ht="14.25" customHeight="1" x14ac:dyDescent="0.3">
      <c r="S278" s="1">
        <f t="shared" si="5"/>
        <v>0</v>
      </c>
      <c r="T278" s="3">
        <f t="shared" si="6"/>
        <v>0</v>
      </c>
      <c r="U278" s="3">
        <f t="shared" si="7"/>
        <v>0</v>
      </c>
      <c r="W278" s="1" t="str">
        <f t="shared" si="8"/>
        <v>Facturas USD</v>
      </c>
      <c r="X278" s="1" t="str">
        <f t="shared" si="9"/>
        <v>Facturas MXN</v>
      </c>
    </row>
    <row r="279" spans="19:24" ht="14.25" customHeight="1" x14ac:dyDescent="0.3">
      <c r="S279" s="1">
        <f t="shared" si="5"/>
        <v>0</v>
      </c>
      <c r="T279" s="3">
        <f t="shared" si="6"/>
        <v>0</v>
      </c>
      <c r="U279" s="3">
        <f t="shared" si="7"/>
        <v>0</v>
      </c>
      <c r="W279" s="1" t="str">
        <f t="shared" si="8"/>
        <v>Facturas USD</v>
      </c>
      <c r="X279" s="1" t="str">
        <f t="shared" si="9"/>
        <v>Facturas MXN</v>
      </c>
    </row>
    <row r="280" spans="19:24" ht="14.25" customHeight="1" x14ac:dyDescent="0.3">
      <c r="S280" s="1">
        <f t="shared" si="5"/>
        <v>0</v>
      </c>
      <c r="T280" s="3">
        <f t="shared" si="6"/>
        <v>0</v>
      </c>
      <c r="U280" s="3">
        <f t="shared" si="7"/>
        <v>0</v>
      </c>
      <c r="W280" s="1" t="str">
        <f t="shared" si="8"/>
        <v>Facturas USD</v>
      </c>
      <c r="X280" s="1" t="str">
        <f t="shared" si="9"/>
        <v>Facturas MXN</v>
      </c>
    </row>
    <row r="281" spans="19:24" ht="14.25" customHeight="1" x14ac:dyDescent="0.3">
      <c r="S281" s="1">
        <f t="shared" si="5"/>
        <v>0</v>
      </c>
      <c r="T281" s="3">
        <f t="shared" si="6"/>
        <v>0</v>
      </c>
      <c r="U281" s="3">
        <f t="shared" si="7"/>
        <v>0</v>
      </c>
      <c r="W281" s="1" t="str">
        <f t="shared" si="8"/>
        <v>Facturas USD</v>
      </c>
      <c r="X281" s="1" t="str">
        <f t="shared" si="9"/>
        <v>Facturas MXN</v>
      </c>
    </row>
    <row r="282" spans="19:24" ht="14.25" customHeight="1" x14ac:dyDescent="0.3">
      <c r="S282" s="1">
        <f t="shared" si="5"/>
        <v>0</v>
      </c>
      <c r="T282" s="3">
        <f t="shared" si="6"/>
        <v>0</v>
      </c>
      <c r="U282" s="3">
        <f t="shared" si="7"/>
        <v>0</v>
      </c>
      <c r="W282" s="1" t="str">
        <f t="shared" si="8"/>
        <v>Facturas USD</v>
      </c>
      <c r="X282" s="1" t="str">
        <f t="shared" si="9"/>
        <v>Facturas MXN</v>
      </c>
    </row>
    <row r="283" spans="19:24" ht="14.25" customHeight="1" x14ac:dyDescent="0.3">
      <c r="S283" s="1">
        <f t="shared" si="5"/>
        <v>0</v>
      </c>
      <c r="T283" s="3">
        <f t="shared" si="6"/>
        <v>0</v>
      </c>
      <c r="U283" s="3">
        <f t="shared" si="7"/>
        <v>0</v>
      </c>
      <c r="W283" s="1" t="str">
        <f t="shared" si="8"/>
        <v>Facturas USD</v>
      </c>
      <c r="X283" s="1" t="str">
        <f t="shared" si="9"/>
        <v>Facturas MXN</v>
      </c>
    </row>
    <row r="284" spans="19:24" ht="14.25" customHeight="1" x14ac:dyDescent="0.3">
      <c r="S284" s="1">
        <f t="shared" si="5"/>
        <v>0</v>
      </c>
      <c r="T284" s="3">
        <f t="shared" si="6"/>
        <v>0</v>
      </c>
      <c r="U284" s="3">
        <f t="shared" si="7"/>
        <v>0</v>
      </c>
      <c r="W284" s="1" t="str">
        <f t="shared" si="8"/>
        <v>Facturas USD</v>
      </c>
      <c r="X284" s="1" t="str">
        <f t="shared" si="9"/>
        <v>Facturas MXN</v>
      </c>
    </row>
    <row r="285" spans="19:24" ht="14.25" customHeight="1" x14ac:dyDescent="0.3">
      <c r="S285" s="1">
        <f t="shared" si="5"/>
        <v>0</v>
      </c>
      <c r="T285" s="3">
        <f t="shared" si="6"/>
        <v>0</v>
      </c>
      <c r="U285" s="3">
        <f t="shared" si="7"/>
        <v>0</v>
      </c>
      <c r="W285" s="1" t="str">
        <f t="shared" si="8"/>
        <v>Facturas USD</v>
      </c>
      <c r="X285" s="1" t="str">
        <f t="shared" si="9"/>
        <v>Facturas MXN</v>
      </c>
    </row>
    <row r="286" spans="19:24" ht="14.25" customHeight="1" x14ac:dyDescent="0.3">
      <c r="S286" s="1">
        <f t="shared" si="5"/>
        <v>0</v>
      </c>
      <c r="T286" s="3">
        <f t="shared" si="6"/>
        <v>0</v>
      </c>
      <c r="U286" s="3">
        <f t="shared" si="7"/>
        <v>0</v>
      </c>
      <c r="W286" s="1" t="str">
        <f t="shared" si="8"/>
        <v>Facturas USD</v>
      </c>
      <c r="X286" s="1" t="str">
        <f t="shared" si="9"/>
        <v>Facturas MXN</v>
      </c>
    </row>
    <row r="287" spans="19:24" ht="14.25" customHeight="1" x14ac:dyDescent="0.3">
      <c r="S287" s="1">
        <f t="shared" si="5"/>
        <v>0</v>
      </c>
      <c r="T287" s="3">
        <f t="shared" si="6"/>
        <v>0</v>
      </c>
      <c r="U287" s="3">
        <f t="shared" si="7"/>
        <v>0</v>
      </c>
      <c r="W287" s="1" t="str">
        <f t="shared" si="8"/>
        <v>Facturas USD</v>
      </c>
      <c r="X287" s="1" t="str">
        <f t="shared" si="9"/>
        <v>Facturas MXN</v>
      </c>
    </row>
    <row r="288" spans="19:24" ht="14.25" customHeight="1" x14ac:dyDescent="0.3">
      <c r="S288" s="1">
        <f t="shared" si="5"/>
        <v>0</v>
      </c>
      <c r="T288" s="3">
        <f t="shared" si="6"/>
        <v>0</v>
      </c>
      <c r="U288" s="3">
        <f t="shared" si="7"/>
        <v>0</v>
      </c>
      <c r="W288" s="1" t="str">
        <f t="shared" si="8"/>
        <v>Facturas USD</v>
      </c>
      <c r="X288" s="1" t="str">
        <f t="shared" si="9"/>
        <v>Facturas MXN</v>
      </c>
    </row>
    <row r="289" spans="19:24" ht="14.25" customHeight="1" x14ac:dyDescent="0.3">
      <c r="S289" s="1">
        <f t="shared" si="5"/>
        <v>0</v>
      </c>
      <c r="T289" s="3">
        <f t="shared" si="6"/>
        <v>0</v>
      </c>
      <c r="U289" s="3">
        <f t="shared" si="7"/>
        <v>0</v>
      </c>
      <c r="W289" s="1" t="str">
        <f t="shared" si="8"/>
        <v>Facturas USD</v>
      </c>
      <c r="X289" s="1" t="str">
        <f t="shared" si="9"/>
        <v>Facturas MXN</v>
      </c>
    </row>
    <row r="290" spans="19:24" ht="14.25" customHeight="1" x14ac:dyDescent="0.3">
      <c r="S290" s="1">
        <f t="shared" si="5"/>
        <v>0</v>
      </c>
      <c r="T290" s="3">
        <f t="shared" si="6"/>
        <v>0</v>
      </c>
      <c r="U290" s="3">
        <f t="shared" si="7"/>
        <v>0</v>
      </c>
      <c r="W290" s="1" t="str">
        <f t="shared" si="8"/>
        <v>Facturas USD</v>
      </c>
      <c r="X290" s="1" t="str">
        <f t="shared" si="9"/>
        <v>Facturas MXN</v>
      </c>
    </row>
    <row r="291" spans="19:24" ht="14.25" customHeight="1" x14ac:dyDescent="0.3">
      <c r="S291" s="1">
        <f t="shared" si="5"/>
        <v>0</v>
      </c>
      <c r="T291" s="3">
        <f t="shared" si="6"/>
        <v>0</v>
      </c>
      <c r="U291" s="3">
        <f t="shared" si="7"/>
        <v>0</v>
      </c>
      <c r="W291" s="1" t="str">
        <f t="shared" si="8"/>
        <v>Facturas USD</v>
      </c>
      <c r="X291" s="1" t="str">
        <f t="shared" si="9"/>
        <v>Facturas MXN</v>
      </c>
    </row>
    <row r="292" spans="19:24" ht="14.25" customHeight="1" x14ac:dyDescent="0.3">
      <c r="S292" s="1">
        <f t="shared" si="5"/>
        <v>0</v>
      </c>
      <c r="T292" s="3">
        <f t="shared" si="6"/>
        <v>0</v>
      </c>
      <c r="U292" s="3">
        <f t="shared" si="7"/>
        <v>0</v>
      </c>
      <c r="W292" s="1" t="str">
        <f t="shared" si="8"/>
        <v>Facturas USD</v>
      </c>
      <c r="X292" s="1" t="str">
        <f t="shared" si="9"/>
        <v>Facturas MXN</v>
      </c>
    </row>
    <row r="293" spans="19:24" ht="14.25" customHeight="1" x14ac:dyDescent="0.3">
      <c r="S293" s="1">
        <f t="shared" si="5"/>
        <v>0</v>
      </c>
      <c r="T293" s="3">
        <f t="shared" si="6"/>
        <v>0</v>
      </c>
      <c r="U293" s="3">
        <f t="shared" si="7"/>
        <v>0</v>
      </c>
      <c r="W293" s="1" t="str">
        <f t="shared" si="8"/>
        <v>Facturas USD</v>
      </c>
      <c r="X293" s="1" t="str">
        <f t="shared" si="9"/>
        <v>Facturas MXN</v>
      </c>
    </row>
    <row r="294" spans="19:24" ht="14.25" customHeight="1" x14ac:dyDescent="0.3">
      <c r="S294" s="1">
        <f t="shared" si="5"/>
        <v>0</v>
      </c>
      <c r="T294" s="3">
        <f t="shared" si="6"/>
        <v>0</v>
      </c>
      <c r="U294" s="3">
        <f t="shared" si="7"/>
        <v>0</v>
      </c>
      <c r="W294" s="1" t="str">
        <f t="shared" si="8"/>
        <v>Facturas USD</v>
      </c>
      <c r="X294" s="1" t="str">
        <f t="shared" si="9"/>
        <v>Facturas MXN</v>
      </c>
    </row>
    <row r="295" spans="19:24" ht="14.25" customHeight="1" x14ac:dyDescent="0.3">
      <c r="S295" s="1">
        <f t="shared" si="5"/>
        <v>0</v>
      </c>
      <c r="T295" s="3">
        <f t="shared" si="6"/>
        <v>0</v>
      </c>
      <c r="U295" s="3">
        <f t="shared" si="7"/>
        <v>0</v>
      </c>
      <c r="W295" s="1" t="str">
        <f t="shared" si="8"/>
        <v>Facturas USD</v>
      </c>
      <c r="X295" s="1" t="str">
        <f t="shared" si="9"/>
        <v>Facturas MXN</v>
      </c>
    </row>
    <row r="296" spans="19:24" ht="14.25" customHeight="1" x14ac:dyDescent="0.3">
      <c r="S296" s="1">
        <f t="shared" si="5"/>
        <v>0</v>
      </c>
      <c r="T296" s="3">
        <f t="shared" si="6"/>
        <v>0</v>
      </c>
      <c r="U296" s="3">
        <f t="shared" si="7"/>
        <v>0</v>
      </c>
      <c r="W296" s="1" t="str">
        <f t="shared" si="8"/>
        <v>Facturas USD</v>
      </c>
      <c r="X296" s="1" t="str">
        <f t="shared" si="9"/>
        <v>Facturas MXN</v>
      </c>
    </row>
    <row r="297" spans="19:24" ht="14.25" customHeight="1" x14ac:dyDescent="0.3">
      <c r="S297" s="1">
        <f t="shared" si="5"/>
        <v>0</v>
      </c>
      <c r="T297" s="3">
        <f t="shared" si="6"/>
        <v>0</v>
      </c>
      <c r="U297" s="3">
        <f t="shared" si="7"/>
        <v>0</v>
      </c>
      <c r="W297" s="1" t="str">
        <f t="shared" si="8"/>
        <v>Facturas USD</v>
      </c>
      <c r="X297" s="1" t="str">
        <f t="shared" si="9"/>
        <v>Facturas MXN</v>
      </c>
    </row>
    <row r="298" spans="19:24" ht="14.25" customHeight="1" x14ac:dyDescent="0.3">
      <c r="S298" s="1">
        <f t="shared" si="5"/>
        <v>0</v>
      </c>
      <c r="T298" s="3">
        <f t="shared" si="6"/>
        <v>0</v>
      </c>
      <c r="U298" s="3">
        <f t="shared" si="7"/>
        <v>0</v>
      </c>
      <c r="W298" s="1" t="str">
        <f t="shared" si="8"/>
        <v>Facturas USD</v>
      </c>
      <c r="X298" s="1" t="str">
        <f t="shared" si="9"/>
        <v>Facturas MXN</v>
      </c>
    </row>
    <row r="299" spans="19:24" ht="14.25" customHeight="1" x14ac:dyDescent="0.3">
      <c r="S299" s="1">
        <f t="shared" si="5"/>
        <v>0</v>
      </c>
      <c r="T299" s="3">
        <f t="shared" si="6"/>
        <v>0</v>
      </c>
      <c r="U299" s="3">
        <f t="shared" si="7"/>
        <v>0</v>
      </c>
      <c r="W299" s="1" t="str">
        <f t="shared" si="8"/>
        <v>Facturas USD</v>
      </c>
      <c r="X299" s="1" t="str">
        <f t="shared" si="9"/>
        <v>Facturas MXN</v>
      </c>
    </row>
    <row r="300" spans="19:24" ht="14.25" customHeight="1" x14ac:dyDescent="0.3">
      <c r="S300" s="1">
        <f t="shared" si="5"/>
        <v>0</v>
      </c>
      <c r="T300" s="3">
        <f t="shared" si="6"/>
        <v>0</v>
      </c>
      <c r="U300" s="3">
        <f t="shared" si="7"/>
        <v>0</v>
      </c>
      <c r="W300" s="1" t="str">
        <f t="shared" si="8"/>
        <v>Facturas USD</v>
      </c>
      <c r="X300" s="1" t="str">
        <f t="shared" si="9"/>
        <v>Facturas MXN</v>
      </c>
    </row>
    <row r="301" spans="19:24" ht="14.25" customHeight="1" x14ac:dyDescent="0.3">
      <c r="S301" s="1">
        <f t="shared" si="5"/>
        <v>0</v>
      </c>
      <c r="T301" s="3">
        <f t="shared" si="6"/>
        <v>0</v>
      </c>
      <c r="U301" s="3">
        <f t="shared" si="7"/>
        <v>0</v>
      </c>
      <c r="W301" s="1" t="str">
        <f t="shared" si="8"/>
        <v>Facturas USD</v>
      </c>
      <c r="X301" s="1" t="str">
        <f t="shared" si="9"/>
        <v>Facturas MXN</v>
      </c>
    </row>
    <row r="302" spans="19:24" ht="14.25" customHeight="1" x14ac:dyDescent="0.3">
      <c r="S302" s="1">
        <f t="shared" si="5"/>
        <v>0</v>
      </c>
      <c r="T302" s="3">
        <f t="shared" si="6"/>
        <v>0</v>
      </c>
      <c r="U302" s="3">
        <f t="shared" si="7"/>
        <v>0</v>
      </c>
      <c r="W302" s="1" t="str">
        <f t="shared" si="8"/>
        <v>Facturas USD</v>
      </c>
      <c r="X302" s="1" t="str">
        <f t="shared" si="9"/>
        <v>Facturas MXN</v>
      </c>
    </row>
    <row r="303" spans="19:24" ht="14.25" customHeight="1" x14ac:dyDescent="0.3">
      <c r="S303" s="1">
        <f t="shared" si="5"/>
        <v>0</v>
      </c>
      <c r="T303" s="3">
        <f t="shared" si="6"/>
        <v>0</v>
      </c>
      <c r="U303" s="3">
        <f t="shared" si="7"/>
        <v>0</v>
      </c>
      <c r="W303" s="1" t="str">
        <f t="shared" si="8"/>
        <v>Facturas USD</v>
      </c>
      <c r="X303" s="1" t="str">
        <f t="shared" si="9"/>
        <v>Facturas MXN</v>
      </c>
    </row>
    <row r="304" spans="19:24" ht="14.25" customHeight="1" x14ac:dyDescent="0.3">
      <c r="S304" s="1">
        <f t="shared" si="5"/>
        <v>0</v>
      </c>
      <c r="T304" s="3">
        <f t="shared" si="6"/>
        <v>0</v>
      </c>
      <c r="U304" s="3">
        <f t="shared" si="7"/>
        <v>0</v>
      </c>
      <c r="W304" s="1" t="str">
        <f t="shared" si="8"/>
        <v>Facturas USD</v>
      </c>
      <c r="X304" s="1" t="str">
        <f t="shared" si="9"/>
        <v>Facturas MXN</v>
      </c>
    </row>
    <row r="305" spans="19:24" ht="14.25" customHeight="1" x14ac:dyDescent="0.3">
      <c r="S305" s="1">
        <f t="shared" si="5"/>
        <v>0</v>
      </c>
      <c r="T305" s="3">
        <f t="shared" si="6"/>
        <v>0</v>
      </c>
      <c r="U305" s="3">
        <f t="shared" si="7"/>
        <v>0</v>
      </c>
      <c r="W305" s="1" t="str">
        <f t="shared" si="8"/>
        <v>Facturas USD</v>
      </c>
      <c r="X305" s="1" t="str">
        <f t="shared" si="9"/>
        <v>Facturas MXN</v>
      </c>
    </row>
    <row r="306" spans="19:24" ht="14.25" customHeight="1" x14ac:dyDescent="0.3">
      <c r="S306" s="1">
        <f t="shared" si="5"/>
        <v>0</v>
      </c>
      <c r="T306" s="3">
        <f t="shared" si="6"/>
        <v>0</v>
      </c>
      <c r="U306" s="3">
        <f t="shared" si="7"/>
        <v>0</v>
      </c>
      <c r="W306" s="1" t="str">
        <f t="shared" si="8"/>
        <v>Facturas USD</v>
      </c>
      <c r="X306" s="1" t="str">
        <f t="shared" si="9"/>
        <v>Facturas MXN</v>
      </c>
    </row>
    <row r="307" spans="19:24" ht="14.25" customHeight="1" x14ac:dyDescent="0.3">
      <c r="S307" s="1">
        <f t="shared" si="5"/>
        <v>0</v>
      </c>
      <c r="T307" s="3">
        <f t="shared" si="6"/>
        <v>0</v>
      </c>
      <c r="U307" s="3">
        <f t="shared" si="7"/>
        <v>0</v>
      </c>
      <c r="W307" s="1" t="str">
        <f t="shared" si="8"/>
        <v>Facturas USD</v>
      </c>
      <c r="X307" s="1" t="str">
        <f t="shared" si="9"/>
        <v>Facturas MXN</v>
      </c>
    </row>
    <row r="308" spans="19:24" ht="14.25" customHeight="1" x14ac:dyDescent="0.3">
      <c r="S308" s="1">
        <f t="shared" si="5"/>
        <v>0</v>
      </c>
      <c r="T308" s="3">
        <f t="shared" si="6"/>
        <v>0</v>
      </c>
      <c r="U308" s="3">
        <f t="shared" si="7"/>
        <v>0</v>
      </c>
      <c r="W308" s="1" t="str">
        <f t="shared" si="8"/>
        <v>Facturas USD</v>
      </c>
      <c r="X308" s="1" t="str">
        <f t="shared" si="9"/>
        <v>Facturas MXN</v>
      </c>
    </row>
    <row r="309" spans="19:24" ht="14.25" customHeight="1" x14ac:dyDescent="0.3">
      <c r="S309" s="1">
        <f t="shared" si="5"/>
        <v>0</v>
      </c>
      <c r="T309" s="3">
        <f t="shared" si="6"/>
        <v>0</v>
      </c>
      <c r="U309" s="3">
        <f t="shared" si="7"/>
        <v>0</v>
      </c>
      <c r="W309" s="1" t="str">
        <f t="shared" si="8"/>
        <v>Facturas USD</v>
      </c>
      <c r="X309" s="1" t="str">
        <f t="shared" si="9"/>
        <v>Facturas MXN</v>
      </c>
    </row>
    <row r="310" spans="19:24" ht="14.25" customHeight="1" x14ac:dyDescent="0.3">
      <c r="S310" s="1">
        <f t="shared" si="5"/>
        <v>0</v>
      </c>
      <c r="T310" s="3">
        <f t="shared" si="6"/>
        <v>0</v>
      </c>
      <c r="U310" s="3">
        <f t="shared" si="7"/>
        <v>0</v>
      </c>
      <c r="W310" s="1" t="str">
        <f t="shared" si="8"/>
        <v>Facturas USD</v>
      </c>
      <c r="X310" s="1" t="str">
        <f t="shared" si="9"/>
        <v>Facturas MXN</v>
      </c>
    </row>
    <row r="311" spans="19:24" ht="14.25" customHeight="1" x14ac:dyDescent="0.3">
      <c r="S311" s="1">
        <f t="shared" si="5"/>
        <v>0</v>
      </c>
      <c r="T311" s="3">
        <f t="shared" si="6"/>
        <v>0</v>
      </c>
      <c r="U311" s="3">
        <f t="shared" si="7"/>
        <v>0</v>
      </c>
      <c r="W311" s="1" t="str">
        <f t="shared" si="8"/>
        <v>Facturas USD</v>
      </c>
      <c r="X311" s="1" t="str">
        <f t="shared" si="9"/>
        <v>Facturas MXN</v>
      </c>
    </row>
    <row r="312" spans="19:24" ht="14.25" customHeight="1" x14ac:dyDescent="0.3">
      <c r="S312" s="1">
        <f t="shared" si="5"/>
        <v>0</v>
      </c>
      <c r="T312" s="3">
        <f t="shared" si="6"/>
        <v>0</v>
      </c>
      <c r="U312" s="3">
        <f t="shared" si="7"/>
        <v>0</v>
      </c>
      <c r="W312" s="1" t="str">
        <f t="shared" si="8"/>
        <v>Facturas USD</v>
      </c>
      <c r="X312" s="1" t="str">
        <f t="shared" si="9"/>
        <v>Facturas MXN</v>
      </c>
    </row>
    <row r="313" spans="19:24" ht="14.25" customHeight="1" x14ac:dyDescent="0.3">
      <c r="S313" s="1">
        <f t="shared" si="5"/>
        <v>0</v>
      </c>
      <c r="T313" s="3">
        <f t="shared" si="6"/>
        <v>0</v>
      </c>
      <c r="U313" s="3">
        <f t="shared" si="7"/>
        <v>0</v>
      </c>
      <c r="W313" s="1" t="str">
        <f t="shared" si="8"/>
        <v>Facturas USD</v>
      </c>
      <c r="X313" s="1" t="str">
        <f t="shared" si="9"/>
        <v>Facturas MXN</v>
      </c>
    </row>
    <row r="314" spans="19:24" ht="14.25" customHeight="1" x14ac:dyDescent="0.3">
      <c r="S314" s="1">
        <f t="shared" si="5"/>
        <v>0</v>
      </c>
      <c r="T314" s="3">
        <f t="shared" si="6"/>
        <v>0</v>
      </c>
      <c r="U314" s="3">
        <f t="shared" si="7"/>
        <v>0</v>
      </c>
      <c r="W314" s="1" t="str">
        <f t="shared" si="8"/>
        <v>Facturas USD</v>
      </c>
      <c r="X314" s="1" t="str">
        <f t="shared" si="9"/>
        <v>Facturas MXN</v>
      </c>
    </row>
    <row r="315" spans="19:24" ht="14.25" customHeight="1" x14ac:dyDescent="0.3">
      <c r="S315" s="1">
        <f t="shared" si="5"/>
        <v>0</v>
      </c>
      <c r="T315" s="3">
        <f t="shared" si="6"/>
        <v>0</v>
      </c>
      <c r="U315" s="3">
        <f t="shared" si="7"/>
        <v>0</v>
      </c>
      <c r="W315" s="1" t="str">
        <f t="shared" si="8"/>
        <v>Facturas USD</v>
      </c>
      <c r="X315" s="1" t="str">
        <f t="shared" si="9"/>
        <v>Facturas MXN</v>
      </c>
    </row>
    <row r="316" spans="19:24" ht="14.25" customHeight="1" x14ac:dyDescent="0.3">
      <c r="S316" s="1">
        <f t="shared" si="5"/>
        <v>0</v>
      </c>
      <c r="T316" s="3">
        <f t="shared" si="6"/>
        <v>0</v>
      </c>
      <c r="U316" s="3">
        <f t="shared" si="7"/>
        <v>0</v>
      </c>
      <c r="W316" s="1" t="str">
        <f t="shared" si="8"/>
        <v>Facturas USD</v>
      </c>
      <c r="X316" s="1" t="str">
        <f t="shared" si="9"/>
        <v>Facturas MXN</v>
      </c>
    </row>
    <row r="317" spans="19:24" ht="14.25" customHeight="1" x14ac:dyDescent="0.3">
      <c r="S317" s="1">
        <f t="shared" si="5"/>
        <v>0</v>
      </c>
      <c r="T317" s="3">
        <f t="shared" si="6"/>
        <v>0</v>
      </c>
      <c r="U317" s="3">
        <f t="shared" si="7"/>
        <v>0</v>
      </c>
      <c r="W317" s="1" t="str">
        <f t="shared" si="8"/>
        <v>Facturas USD</v>
      </c>
      <c r="X317" s="1" t="str">
        <f t="shared" si="9"/>
        <v>Facturas MXN</v>
      </c>
    </row>
    <row r="318" spans="19:24" ht="14.25" customHeight="1" x14ac:dyDescent="0.3">
      <c r="S318" s="1">
        <f t="shared" si="5"/>
        <v>0</v>
      </c>
      <c r="T318" s="3">
        <f t="shared" si="6"/>
        <v>0</v>
      </c>
      <c r="U318" s="3">
        <f t="shared" si="7"/>
        <v>0</v>
      </c>
      <c r="W318" s="1" t="str">
        <f t="shared" si="8"/>
        <v>Facturas USD</v>
      </c>
      <c r="X318" s="1" t="str">
        <f t="shared" si="9"/>
        <v>Facturas MXN</v>
      </c>
    </row>
    <row r="319" spans="19:24" ht="14.25" customHeight="1" x14ac:dyDescent="0.3">
      <c r="S319" s="1">
        <f t="shared" si="5"/>
        <v>0</v>
      </c>
      <c r="T319" s="3">
        <f t="shared" si="6"/>
        <v>0</v>
      </c>
      <c r="U319" s="3">
        <f t="shared" si="7"/>
        <v>0</v>
      </c>
      <c r="W319" s="1" t="str">
        <f t="shared" si="8"/>
        <v>Facturas USD</v>
      </c>
      <c r="X319" s="1" t="str">
        <f t="shared" si="9"/>
        <v>Facturas MXN</v>
      </c>
    </row>
    <row r="320" spans="19:24" ht="14.25" customHeight="1" x14ac:dyDescent="0.3">
      <c r="S320" s="1">
        <f t="shared" si="5"/>
        <v>0</v>
      </c>
      <c r="T320" s="3">
        <f t="shared" si="6"/>
        <v>0</v>
      </c>
      <c r="U320" s="3">
        <f t="shared" si="7"/>
        <v>0</v>
      </c>
      <c r="W320" s="1" t="str">
        <f t="shared" si="8"/>
        <v>Facturas USD</v>
      </c>
      <c r="X320" s="1" t="str">
        <f t="shared" si="9"/>
        <v>Facturas MXN</v>
      </c>
    </row>
    <row r="321" spans="19:24" ht="14.25" customHeight="1" x14ac:dyDescent="0.3">
      <c r="S321" s="1">
        <f t="shared" si="5"/>
        <v>0</v>
      </c>
      <c r="T321" s="3">
        <f t="shared" si="6"/>
        <v>0</v>
      </c>
      <c r="U321" s="3">
        <f t="shared" si="7"/>
        <v>0</v>
      </c>
      <c r="W321" s="1" t="str">
        <f t="shared" si="8"/>
        <v>Facturas USD</v>
      </c>
      <c r="X321" s="1" t="str">
        <f t="shared" si="9"/>
        <v>Facturas MXN</v>
      </c>
    </row>
    <row r="322" spans="19:24" ht="14.25" customHeight="1" x14ac:dyDescent="0.3">
      <c r="S322" s="1">
        <f t="shared" si="5"/>
        <v>0</v>
      </c>
      <c r="T322" s="3">
        <f t="shared" si="6"/>
        <v>0</v>
      </c>
      <c r="U322" s="3">
        <f t="shared" si="7"/>
        <v>0</v>
      </c>
      <c r="W322" s="1" t="str">
        <f t="shared" si="8"/>
        <v>Facturas USD</v>
      </c>
      <c r="X322" s="1" t="str">
        <f t="shared" si="9"/>
        <v>Facturas MXN</v>
      </c>
    </row>
    <row r="323" spans="19:24" ht="14.25" customHeight="1" x14ac:dyDescent="0.3">
      <c r="S323" s="1">
        <f t="shared" si="5"/>
        <v>0</v>
      </c>
      <c r="T323" s="3">
        <f t="shared" si="6"/>
        <v>0</v>
      </c>
      <c r="U323" s="3">
        <f t="shared" si="7"/>
        <v>0</v>
      </c>
      <c r="W323" s="1" t="str">
        <f t="shared" si="8"/>
        <v>Facturas USD</v>
      </c>
      <c r="X323" s="1" t="str">
        <f t="shared" si="9"/>
        <v>Facturas MXN</v>
      </c>
    </row>
    <row r="324" spans="19:24" ht="14.25" customHeight="1" x14ac:dyDescent="0.3">
      <c r="S324" s="1">
        <f t="shared" si="5"/>
        <v>0</v>
      </c>
      <c r="T324" s="3">
        <f t="shared" si="6"/>
        <v>0</v>
      </c>
      <c r="U324" s="3">
        <f t="shared" si="7"/>
        <v>0</v>
      </c>
      <c r="W324" s="1" t="str">
        <f t="shared" si="8"/>
        <v>Facturas USD</v>
      </c>
      <c r="X324" s="1" t="str">
        <f t="shared" si="9"/>
        <v>Facturas MXN</v>
      </c>
    </row>
    <row r="325" spans="19:24" ht="14.25" customHeight="1" x14ac:dyDescent="0.3">
      <c r="S325" s="1">
        <f t="shared" si="5"/>
        <v>0</v>
      </c>
      <c r="T325" s="3">
        <f t="shared" si="6"/>
        <v>0</v>
      </c>
      <c r="U325" s="3">
        <f t="shared" si="7"/>
        <v>0</v>
      </c>
      <c r="W325" s="1" t="str">
        <f t="shared" si="8"/>
        <v>Facturas USD</v>
      </c>
      <c r="X325" s="1" t="str">
        <f t="shared" si="9"/>
        <v>Facturas MXN</v>
      </c>
    </row>
    <row r="326" spans="19:24" ht="14.25" customHeight="1" x14ac:dyDescent="0.3">
      <c r="S326" s="1">
        <f t="shared" si="5"/>
        <v>0</v>
      </c>
      <c r="T326" s="3">
        <f t="shared" si="6"/>
        <v>0</v>
      </c>
      <c r="U326" s="3">
        <f t="shared" si="7"/>
        <v>0</v>
      </c>
      <c r="W326" s="1" t="str">
        <f t="shared" si="8"/>
        <v>Facturas USD</v>
      </c>
      <c r="X326" s="1" t="str">
        <f t="shared" si="9"/>
        <v>Facturas MXN</v>
      </c>
    </row>
    <row r="327" spans="19:24" ht="14.25" customHeight="1" x14ac:dyDescent="0.3">
      <c r="S327" s="1">
        <f t="shared" si="5"/>
        <v>0</v>
      </c>
      <c r="T327" s="3">
        <f t="shared" si="6"/>
        <v>0</v>
      </c>
      <c r="U327" s="3">
        <f t="shared" si="7"/>
        <v>0</v>
      </c>
      <c r="W327" s="1" t="str">
        <f t="shared" si="8"/>
        <v>Facturas USD</v>
      </c>
      <c r="X327" s="1" t="str">
        <f t="shared" si="9"/>
        <v>Facturas MXN</v>
      </c>
    </row>
    <row r="328" spans="19:24" ht="14.25" customHeight="1" x14ac:dyDescent="0.3">
      <c r="S328" s="1">
        <f t="shared" si="5"/>
        <v>0</v>
      </c>
      <c r="T328" s="3">
        <f t="shared" si="6"/>
        <v>0</v>
      </c>
      <c r="U328" s="3">
        <f t="shared" si="7"/>
        <v>0</v>
      </c>
      <c r="W328" s="1" t="str">
        <f t="shared" si="8"/>
        <v>Facturas USD</v>
      </c>
      <c r="X328" s="1" t="str">
        <f t="shared" si="9"/>
        <v>Facturas MXN</v>
      </c>
    </row>
    <row r="329" spans="19:24" ht="14.25" customHeight="1" x14ac:dyDescent="0.3">
      <c r="S329" s="1">
        <f t="shared" si="5"/>
        <v>0</v>
      </c>
      <c r="T329" s="3">
        <f t="shared" si="6"/>
        <v>0</v>
      </c>
      <c r="U329" s="3">
        <f t="shared" si="7"/>
        <v>0</v>
      </c>
      <c r="W329" s="1" t="str">
        <f t="shared" si="8"/>
        <v>Facturas USD</v>
      </c>
      <c r="X329" s="1" t="str">
        <f t="shared" si="9"/>
        <v>Facturas MXN</v>
      </c>
    </row>
    <row r="330" spans="19:24" ht="14.25" customHeight="1" x14ac:dyDescent="0.3">
      <c r="S330" s="1">
        <f t="shared" si="5"/>
        <v>0</v>
      </c>
      <c r="T330" s="3">
        <f t="shared" si="6"/>
        <v>0</v>
      </c>
      <c r="U330" s="3">
        <f t="shared" si="7"/>
        <v>0</v>
      </c>
      <c r="W330" s="1" t="str">
        <f t="shared" si="8"/>
        <v>Facturas USD</v>
      </c>
      <c r="X330" s="1" t="str">
        <f t="shared" si="9"/>
        <v>Facturas MXN</v>
      </c>
    </row>
    <row r="331" spans="19:24" ht="14.25" customHeight="1" x14ac:dyDescent="0.3">
      <c r="S331" s="1">
        <f t="shared" si="5"/>
        <v>0</v>
      </c>
      <c r="T331" s="3">
        <f t="shared" si="6"/>
        <v>0</v>
      </c>
      <c r="U331" s="3">
        <f t="shared" si="7"/>
        <v>0</v>
      </c>
      <c r="W331" s="1" t="str">
        <f t="shared" si="8"/>
        <v>Facturas USD</v>
      </c>
      <c r="X331" s="1" t="str">
        <f t="shared" si="9"/>
        <v>Facturas MXN</v>
      </c>
    </row>
    <row r="332" spans="19:24" ht="14.25" customHeight="1" x14ac:dyDescent="0.3">
      <c r="S332" s="1">
        <f t="shared" si="5"/>
        <v>0</v>
      </c>
      <c r="T332" s="3">
        <f t="shared" si="6"/>
        <v>0</v>
      </c>
      <c r="U332" s="3">
        <f t="shared" si="7"/>
        <v>0</v>
      </c>
      <c r="W332" s="1" t="str">
        <f t="shared" si="8"/>
        <v>Facturas USD</v>
      </c>
      <c r="X332" s="1" t="str">
        <f t="shared" si="9"/>
        <v>Facturas MXN</v>
      </c>
    </row>
    <row r="333" spans="19:24" ht="14.25" customHeight="1" x14ac:dyDescent="0.3">
      <c r="S333" s="1">
        <f t="shared" si="5"/>
        <v>0</v>
      </c>
      <c r="T333" s="3">
        <f t="shared" si="6"/>
        <v>0</v>
      </c>
      <c r="U333" s="3">
        <f t="shared" si="7"/>
        <v>0</v>
      </c>
      <c r="W333" s="1" t="str">
        <f t="shared" si="8"/>
        <v>Facturas USD</v>
      </c>
      <c r="X333" s="1" t="str">
        <f t="shared" si="9"/>
        <v>Facturas MXN</v>
      </c>
    </row>
    <row r="334" spans="19:24" ht="14.25" customHeight="1" x14ac:dyDescent="0.3">
      <c r="S334" s="1">
        <f t="shared" si="5"/>
        <v>0</v>
      </c>
      <c r="T334" s="3">
        <f t="shared" si="6"/>
        <v>0</v>
      </c>
      <c r="U334" s="3">
        <f t="shared" si="7"/>
        <v>0</v>
      </c>
      <c r="W334" s="1" t="str">
        <f t="shared" si="8"/>
        <v>Facturas USD</v>
      </c>
      <c r="X334" s="1" t="str">
        <f t="shared" si="9"/>
        <v>Facturas MXN</v>
      </c>
    </row>
    <row r="335" spans="19:24" ht="14.25" customHeight="1" x14ac:dyDescent="0.3">
      <c r="S335" s="1">
        <f t="shared" si="5"/>
        <v>0</v>
      </c>
      <c r="T335" s="3">
        <f t="shared" si="6"/>
        <v>0</v>
      </c>
      <c r="U335" s="3">
        <f t="shared" si="7"/>
        <v>0</v>
      </c>
      <c r="W335" s="1" t="str">
        <f t="shared" si="8"/>
        <v>Facturas USD</v>
      </c>
      <c r="X335" s="1" t="str">
        <f t="shared" si="9"/>
        <v>Facturas MXN</v>
      </c>
    </row>
    <row r="336" spans="19:24" ht="14.25" customHeight="1" x14ac:dyDescent="0.3">
      <c r="S336" s="1">
        <f t="shared" si="5"/>
        <v>0</v>
      </c>
      <c r="T336" s="3">
        <f t="shared" si="6"/>
        <v>0</v>
      </c>
      <c r="U336" s="3">
        <f t="shared" si="7"/>
        <v>0</v>
      </c>
      <c r="W336" s="1" t="str">
        <f t="shared" si="8"/>
        <v>Facturas USD</v>
      </c>
      <c r="X336" s="1" t="str">
        <f t="shared" si="9"/>
        <v>Facturas MXN</v>
      </c>
    </row>
    <row r="337" spans="19:24" ht="14.25" customHeight="1" x14ac:dyDescent="0.3">
      <c r="S337" s="1">
        <f t="shared" si="5"/>
        <v>0</v>
      </c>
      <c r="T337" s="3">
        <f t="shared" si="6"/>
        <v>0</v>
      </c>
      <c r="U337" s="3">
        <f t="shared" si="7"/>
        <v>0</v>
      </c>
      <c r="W337" s="1" t="str">
        <f t="shared" si="8"/>
        <v>Facturas USD</v>
      </c>
      <c r="X337" s="1" t="str">
        <f t="shared" si="9"/>
        <v>Facturas MXN</v>
      </c>
    </row>
    <row r="338" spans="19:24" ht="14.25" customHeight="1" x14ac:dyDescent="0.3">
      <c r="S338" s="1">
        <f t="shared" si="5"/>
        <v>0</v>
      </c>
      <c r="T338" s="3">
        <f t="shared" si="6"/>
        <v>0</v>
      </c>
      <c r="U338" s="3">
        <f t="shared" si="7"/>
        <v>0</v>
      </c>
      <c r="W338" s="1" t="str">
        <f t="shared" si="8"/>
        <v>Facturas USD</v>
      </c>
      <c r="X338" s="1" t="str">
        <f t="shared" si="9"/>
        <v>Facturas MXN</v>
      </c>
    </row>
    <row r="339" spans="19:24" ht="14.25" customHeight="1" x14ac:dyDescent="0.3">
      <c r="S339" s="1">
        <f t="shared" si="5"/>
        <v>0</v>
      </c>
      <c r="T339" s="3">
        <f t="shared" si="6"/>
        <v>0</v>
      </c>
      <c r="U339" s="3">
        <f t="shared" si="7"/>
        <v>0</v>
      </c>
      <c r="W339" s="1" t="str">
        <f t="shared" si="8"/>
        <v>Facturas USD</v>
      </c>
      <c r="X339" s="1" t="str">
        <f t="shared" si="9"/>
        <v>Facturas MXN</v>
      </c>
    </row>
    <row r="340" spans="19:24" ht="14.25" customHeight="1" x14ac:dyDescent="0.3">
      <c r="S340" s="1">
        <f t="shared" si="5"/>
        <v>0</v>
      </c>
      <c r="T340" s="3">
        <f t="shared" si="6"/>
        <v>0</v>
      </c>
      <c r="U340" s="3">
        <f t="shared" si="7"/>
        <v>0</v>
      </c>
      <c r="W340" s="1" t="str">
        <f t="shared" si="8"/>
        <v>Facturas USD</v>
      </c>
      <c r="X340" s="1" t="str">
        <f t="shared" si="9"/>
        <v>Facturas MXN</v>
      </c>
    </row>
    <row r="341" spans="19:24" ht="14.25" customHeight="1" x14ac:dyDescent="0.3">
      <c r="S341" s="1">
        <f t="shared" si="5"/>
        <v>0</v>
      </c>
      <c r="T341" s="3">
        <f t="shared" si="6"/>
        <v>0</v>
      </c>
      <c r="U341" s="3">
        <f t="shared" si="7"/>
        <v>0</v>
      </c>
      <c r="W341" s="1" t="str">
        <f t="shared" si="8"/>
        <v>Facturas USD</v>
      </c>
      <c r="X341" s="1" t="str">
        <f t="shared" si="9"/>
        <v>Facturas MXN</v>
      </c>
    </row>
    <row r="342" spans="19:24" ht="14.25" customHeight="1" x14ac:dyDescent="0.3">
      <c r="S342" s="1">
        <f t="shared" si="5"/>
        <v>0</v>
      </c>
      <c r="T342" s="3">
        <f t="shared" si="6"/>
        <v>0</v>
      </c>
      <c r="U342" s="3">
        <f t="shared" si="7"/>
        <v>0</v>
      </c>
      <c r="W342" s="1" t="str">
        <f t="shared" si="8"/>
        <v>Facturas USD</v>
      </c>
      <c r="X342" s="1" t="str">
        <f t="shared" si="9"/>
        <v>Facturas MXN</v>
      </c>
    </row>
    <row r="343" spans="19:24" ht="14.25" customHeight="1" x14ac:dyDescent="0.3">
      <c r="S343" s="1">
        <f t="shared" si="5"/>
        <v>0</v>
      </c>
      <c r="T343" s="3">
        <f t="shared" si="6"/>
        <v>0</v>
      </c>
      <c r="U343" s="3">
        <f t="shared" si="7"/>
        <v>0</v>
      </c>
      <c r="W343" s="1" t="str">
        <f t="shared" si="8"/>
        <v>Facturas USD</v>
      </c>
      <c r="X343" s="1" t="str">
        <f t="shared" si="9"/>
        <v>Facturas MXN</v>
      </c>
    </row>
    <row r="344" spans="19:24" ht="14.25" customHeight="1" x14ac:dyDescent="0.3">
      <c r="S344" s="1">
        <f t="shared" si="5"/>
        <v>0</v>
      </c>
      <c r="T344" s="3">
        <f t="shared" si="6"/>
        <v>0</v>
      </c>
      <c r="U344" s="3">
        <f t="shared" si="7"/>
        <v>0</v>
      </c>
      <c r="W344" s="1" t="str">
        <f t="shared" si="8"/>
        <v>Facturas USD</v>
      </c>
      <c r="X344" s="1" t="str">
        <f t="shared" si="9"/>
        <v>Facturas MXN</v>
      </c>
    </row>
    <row r="345" spans="19:24" ht="14.25" customHeight="1" x14ac:dyDescent="0.3">
      <c r="S345" s="1">
        <f t="shared" si="5"/>
        <v>0</v>
      </c>
      <c r="T345" s="3">
        <f t="shared" si="6"/>
        <v>0</v>
      </c>
      <c r="U345" s="3">
        <f t="shared" si="7"/>
        <v>0</v>
      </c>
      <c r="W345" s="1" t="str">
        <f t="shared" si="8"/>
        <v>Facturas USD</v>
      </c>
      <c r="X345" s="1" t="str">
        <f t="shared" si="9"/>
        <v>Facturas MXN</v>
      </c>
    </row>
    <row r="346" spans="19:24" ht="14.25" customHeight="1" x14ac:dyDescent="0.3">
      <c r="S346" s="1">
        <f t="shared" si="5"/>
        <v>0</v>
      </c>
      <c r="T346" s="3">
        <f t="shared" si="6"/>
        <v>0</v>
      </c>
      <c r="U346" s="3">
        <f t="shared" si="7"/>
        <v>0</v>
      </c>
      <c r="W346" s="1" t="str">
        <f t="shared" si="8"/>
        <v>Facturas USD</v>
      </c>
      <c r="X346" s="1" t="str">
        <f t="shared" si="9"/>
        <v>Facturas MXN</v>
      </c>
    </row>
    <row r="347" spans="19:24" ht="14.25" customHeight="1" x14ac:dyDescent="0.3">
      <c r="S347" s="1">
        <f t="shared" si="5"/>
        <v>0</v>
      </c>
      <c r="T347" s="3">
        <f t="shared" si="6"/>
        <v>0</v>
      </c>
      <c r="U347" s="3">
        <f t="shared" si="7"/>
        <v>0</v>
      </c>
      <c r="W347" s="1" t="str">
        <f t="shared" si="8"/>
        <v>Facturas USD</v>
      </c>
      <c r="X347" s="1" t="str">
        <f t="shared" si="9"/>
        <v>Facturas MXN</v>
      </c>
    </row>
    <row r="348" spans="19:24" ht="14.25" customHeight="1" x14ac:dyDescent="0.3">
      <c r="S348" s="1">
        <f t="shared" si="5"/>
        <v>0</v>
      </c>
      <c r="T348" s="3">
        <f t="shared" si="6"/>
        <v>0</v>
      </c>
      <c r="U348" s="3">
        <f t="shared" si="7"/>
        <v>0</v>
      </c>
      <c r="W348" s="1" t="str">
        <f t="shared" si="8"/>
        <v>Facturas USD</v>
      </c>
      <c r="X348" s="1" t="str">
        <f t="shared" si="9"/>
        <v>Facturas MXN</v>
      </c>
    </row>
    <row r="349" spans="19:24" ht="14.25" customHeight="1" x14ac:dyDescent="0.3">
      <c r="S349" s="1">
        <f t="shared" si="5"/>
        <v>0</v>
      </c>
      <c r="T349" s="3">
        <f t="shared" si="6"/>
        <v>0</v>
      </c>
      <c r="U349" s="3">
        <f t="shared" si="7"/>
        <v>0</v>
      </c>
      <c r="W349" s="1" t="str">
        <f t="shared" si="8"/>
        <v>Facturas USD</v>
      </c>
      <c r="X349" s="1" t="str">
        <f t="shared" si="9"/>
        <v>Facturas MXN</v>
      </c>
    </row>
    <row r="350" spans="19:24" ht="14.25" customHeight="1" x14ac:dyDescent="0.3">
      <c r="S350" s="1">
        <f t="shared" si="5"/>
        <v>0</v>
      </c>
      <c r="T350" s="3">
        <f t="shared" si="6"/>
        <v>0</v>
      </c>
      <c r="U350" s="3">
        <f t="shared" si="7"/>
        <v>0</v>
      </c>
      <c r="W350" s="1" t="str">
        <f t="shared" si="8"/>
        <v>Facturas USD</v>
      </c>
      <c r="X350" s="1" t="str">
        <f t="shared" si="9"/>
        <v>Facturas MXN</v>
      </c>
    </row>
    <row r="351" spans="19:24" ht="14.25" customHeight="1" x14ac:dyDescent="0.3">
      <c r="S351" s="1">
        <f t="shared" si="5"/>
        <v>0</v>
      </c>
      <c r="T351" s="3">
        <f t="shared" si="6"/>
        <v>0</v>
      </c>
      <c r="U351" s="3">
        <f t="shared" si="7"/>
        <v>0</v>
      </c>
      <c r="W351" s="1" t="str">
        <f t="shared" si="8"/>
        <v>Facturas USD</v>
      </c>
      <c r="X351" s="1" t="str">
        <f t="shared" si="9"/>
        <v>Facturas MXN</v>
      </c>
    </row>
    <row r="352" spans="19:24" ht="14.25" customHeight="1" x14ac:dyDescent="0.3">
      <c r="S352" s="1">
        <f t="shared" si="5"/>
        <v>0</v>
      </c>
      <c r="T352" s="3">
        <f t="shared" si="6"/>
        <v>0</v>
      </c>
      <c r="U352" s="3">
        <f t="shared" si="7"/>
        <v>0</v>
      </c>
      <c r="W352" s="1" t="str">
        <f t="shared" si="8"/>
        <v>Facturas USD</v>
      </c>
      <c r="X352" s="1" t="str">
        <f t="shared" si="9"/>
        <v>Facturas MXN</v>
      </c>
    </row>
    <row r="353" spans="19:24" ht="14.25" customHeight="1" x14ac:dyDescent="0.3">
      <c r="S353" s="1">
        <f t="shared" si="5"/>
        <v>0</v>
      </c>
      <c r="T353" s="3">
        <f t="shared" si="6"/>
        <v>0</v>
      </c>
      <c r="U353" s="3">
        <f t="shared" si="7"/>
        <v>0</v>
      </c>
      <c r="W353" s="1" t="str">
        <f t="shared" si="8"/>
        <v>Facturas USD</v>
      </c>
      <c r="X353" s="1" t="str">
        <f t="shared" si="9"/>
        <v>Facturas MXN</v>
      </c>
    </row>
    <row r="354" spans="19:24" ht="14.25" customHeight="1" x14ac:dyDescent="0.3">
      <c r="S354" s="1">
        <f t="shared" si="5"/>
        <v>0</v>
      </c>
      <c r="T354" s="3">
        <f t="shared" si="6"/>
        <v>0</v>
      </c>
      <c r="U354" s="3">
        <f t="shared" si="7"/>
        <v>0</v>
      </c>
      <c r="W354" s="1" t="str">
        <f t="shared" si="8"/>
        <v>Facturas USD</v>
      </c>
      <c r="X354" s="1" t="str">
        <f t="shared" si="9"/>
        <v>Facturas MXN</v>
      </c>
    </row>
    <row r="355" spans="19:24" ht="14.25" customHeight="1" x14ac:dyDescent="0.3">
      <c r="S355" s="1">
        <f t="shared" si="5"/>
        <v>0</v>
      </c>
      <c r="T355" s="3">
        <f t="shared" si="6"/>
        <v>0</v>
      </c>
      <c r="U355" s="3">
        <f t="shared" si="7"/>
        <v>0</v>
      </c>
      <c r="W355" s="1" t="str">
        <f t="shared" si="8"/>
        <v>Facturas USD</v>
      </c>
      <c r="X355" s="1" t="str">
        <f t="shared" si="9"/>
        <v>Facturas MXN</v>
      </c>
    </row>
    <row r="356" spans="19:24" ht="14.25" customHeight="1" x14ac:dyDescent="0.3">
      <c r="S356" s="1">
        <f t="shared" si="5"/>
        <v>0</v>
      </c>
      <c r="T356" s="3">
        <f t="shared" si="6"/>
        <v>0</v>
      </c>
      <c r="U356" s="3">
        <f t="shared" si="7"/>
        <v>0</v>
      </c>
      <c r="W356" s="1" t="str">
        <f t="shared" si="8"/>
        <v>Facturas USD</v>
      </c>
      <c r="X356" s="1" t="str">
        <f t="shared" si="9"/>
        <v>Facturas MXN</v>
      </c>
    </row>
    <row r="357" spans="19:24" ht="14.25" customHeight="1" x14ac:dyDescent="0.3">
      <c r="S357" s="1">
        <f t="shared" si="5"/>
        <v>0</v>
      </c>
      <c r="T357" s="3">
        <f t="shared" si="6"/>
        <v>0</v>
      </c>
      <c r="U357" s="3">
        <f t="shared" si="7"/>
        <v>0</v>
      </c>
      <c r="W357" s="1" t="str">
        <f t="shared" si="8"/>
        <v>Facturas USD</v>
      </c>
      <c r="X357" s="1" t="str">
        <f t="shared" si="9"/>
        <v>Facturas MXN</v>
      </c>
    </row>
    <row r="358" spans="19:24" ht="14.25" customHeight="1" x14ac:dyDescent="0.3">
      <c r="S358" s="1">
        <f t="shared" si="5"/>
        <v>0</v>
      </c>
      <c r="T358" s="3">
        <f t="shared" si="6"/>
        <v>0</v>
      </c>
      <c r="U358" s="3">
        <f t="shared" si="7"/>
        <v>0</v>
      </c>
      <c r="W358" s="1" t="str">
        <f t="shared" si="8"/>
        <v>Facturas USD</v>
      </c>
      <c r="X358" s="1" t="str">
        <f t="shared" si="9"/>
        <v>Facturas MXN</v>
      </c>
    </row>
    <row r="359" spans="19:24" ht="14.25" customHeight="1" x14ac:dyDescent="0.3">
      <c r="S359" s="1">
        <f t="shared" si="5"/>
        <v>0</v>
      </c>
      <c r="T359" s="3">
        <f t="shared" si="6"/>
        <v>0</v>
      </c>
      <c r="U359" s="3">
        <f t="shared" si="7"/>
        <v>0</v>
      </c>
      <c r="W359" s="1" t="str">
        <f t="shared" si="8"/>
        <v>Facturas USD</v>
      </c>
      <c r="X359" s="1" t="str">
        <f t="shared" si="9"/>
        <v>Facturas MXN</v>
      </c>
    </row>
    <row r="360" spans="19:24" ht="14.25" customHeight="1" x14ac:dyDescent="0.3">
      <c r="S360" s="1">
        <f t="shared" si="5"/>
        <v>0</v>
      </c>
      <c r="T360" s="3">
        <f t="shared" si="6"/>
        <v>0</v>
      </c>
      <c r="U360" s="3">
        <f t="shared" si="7"/>
        <v>0</v>
      </c>
      <c r="W360" s="1" t="str">
        <f t="shared" si="8"/>
        <v>Facturas USD</v>
      </c>
      <c r="X360" s="1" t="str">
        <f t="shared" si="9"/>
        <v>Facturas MXN</v>
      </c>
    </row>
    <row r="361" spans="19:24" ht="14.25" customHeight="1" x14ac:dyDescent="0.3">
      <c r="S361" s="1">
        <f t="shared" si="5"/>
        <v>0</v>
      </c>
      <c r="T361" s="3">
        <f t="shared" si="6"/>
        <v>0</v>
      </c>
      <c r="U361" s="3">
        <f t="shared" si="7"/>
        <v>0</v>
      </c>
      <c r="W361" s="1" t="str">
        <f t="shared" si="8"/>
        <v>Facturas USD</v>
      </c>
      <c r="X361" s="1" t="str">
        <f t="shared" si="9"/>
        <v>Facturas MXN</v>
      </c>
    </row>
    <row r="362" spans="19:24" ht="14.25" customHeight="1" x14ac:dyDescent="0.3">
      <c r="S362" s="1">
        <f t="shared" si="5"/>
        <v>0</v>
      </c>
      <c r="T362" s="3">
        <f t="shared" si="6"/>
        <v>0</v>
      </c>
      <c r="U362" s="3">
        <f t="shared" si="7"/>
        <v>0</v>
      </c>
      <c r="W362" s="1" t="str">
        <f t="shared" si="8"/>
        <v>Facturas USD</v>
      </c>
      <c r="X362" s="1" t="str">
        <f t="shared" si="9"/>
        <v>Facturas MXN</v>
      </c>
    </row>
    <row r="363" spans="19:24" ht="14.25" customHeight="1" x14ac:dyDescent="0.3">
      <c r="S363" s="1">
        <f t="shared" si="5"/>
        <v>0</v>
      </c>
      <c r="T363" s="3">
        <f t="shared" si="6"/>
        <v>0</v>
      </c>
      <c r="U363" s="3">
        <f t="shared" si="7"/>
        <v>0</v>
      </c>
      <c r="W363" s="1" t="str">
        <f t="shared" si="8"/>
        <v>Facturas USD</v>
      </c>
      <c r="X363" s="1" t="str">
        <f t="shared" si="9"/>
        <v>Facturas MXN</v>
      </c>
    </row>
    <row r="364" spans="19:24" ht="14.25" customHeight="1" x14ac:dyDescent="0.3">
      <c r="S364" s="1">
        <f t="shared" si="5"/>
        <v>0</v>
      </c>
      <c r="T364" s="3">
        <f t="shared" si="6"/>
        <v>0</v>
      </c>
      <c r="U364" s="3">
        <f t="shared" si="7"/>
        <v>0</v>
      </c>
      <c r="W364" s="1" t="str">
        <f t="shared" si="8"/>
        <v>Facturas USD</v>
      </c>
      <c r="X364" s="1" t="str">
        <f t="shared" si="9"/>
        <v>Facturas MXN</v>
      </c>
    </row>
    <row r="365" spans="19:24" ht="14.25" customHeight="1" x14ac:dyDescent="0.3">
      <c r="S365" s="1">
        <f t="shared" si="5"/>
        <v>0</v>
      </c>
      <c r="T365" s="3">
        <f t="shared" si="6"/>
        <v>0</v>
      </c>
      <c r="U365" s="3">
        <f t="shared" si="7"/>
        <v>0</v>
      </c>
      <c r="W365" s="1" t="str">
        <f t="shared" si="8"/>
        <v>Facturas USD</v>
      </c>
      <c r="X365" s="1" t="str">
        <f t="shared" si="9"/>
        <v>Facturas MXN</v>
      </c>
    </row>
    <row r="366" spans="19:24" ht="14.25" customHeight="1" x14ac:dyDescent="0.3">
      <c r="S366" s="1">
        <f t="shared" si="5"/>
        <v>0</v>
      </c>
      <c r="T366" s="3">
        <f t="shared" si="6"/>
        <v>0</v>
      </c>
      <c r="U366" s="3">
        <f t="shared" si="7"/>
        <v>0</v>
      </c>
      <c r="W366" s="1" t="str">
        <f t="shared" si="8"/>
        <v>Facturas USD</v>
      </c>
      <c r="X366" s="1" t="str">
        <f t="shared" si="9"/>
        <v>Facturas MXN</v>
      </c>
    </row>
    <row r="367" spans="19:24" ht="14.25" customHeight="1" x14ac:dyDescent="0.3">
      <c r="S367" s="1">
        <f t="shared" si="5"/>
        <v>0</v>
      </c>
      <c r="T367" s="3">
        <f t="shared" si="6"/>
        <v>0</v>
      </c>
      <c r="U367" s="3">
        <f t="shared" si="7"/>
        <v>0</v>
      </c>
      <c r="W367" s="1" t="str">
        <f t="shared" si="8"/>
        <v>Facturas USD</v>
      </c>
      <c r="X367" s="1" t="str">
        <f t="shared" si="9"/>
        <v>Facturas MXN</v>
      </c>
    </row>
    <row r="368" spans="19:24" ht="14.25" customHeight="1" x14ac:dyDescent="0.3">
      <c r="S368" s="1">
        <f t="shared" si="5"/>
        <v>0</v>
      </c>
      <c r="T368" s="3">
        <f t="shared" si="6"/>
        <v>0</v>
      </c>
      <c r="U368" s="3">
        <f t="shared" si="7"/>
        <v>0</v>
      </c>
      <c r="W368" s="1" t="str">
        <f t="shared" si="8"/>
        <v>Facturas USD</v>
      </c>
      <c r="X368" s="1" t="str">
        <f t="shared" si="9"/>
        <v>Facturas MXN</v>
      </c>
    </row>
    <row r="369" spans="19:24" ht="14.25" customHeight="1" x14ac:dyDescent="0.3">
      <c r="S369" s="1">
        <f t="shared" si="5"/>
        <v>0</v>
      </c>
      <c r="T369" s="3">
        <f t="shared" si="6"/>
        <v>0</v>
      </c>
      <c r="U369" s="3">
        <f t="shared" si="7"/>
        <v>0</v>
      </c>
      <c r="W369" s="1" t="str">
        <f t="shared" si="8"/>
        <v>Facturas USD</v>
      </c>
      <c r="X369" s="1" t="str">
        <f t="shared" si="9"/>
        <v>Facturas MXN</v>
      </c>
    </row>
    <row r="370" spans="19:24" ht="14.25" customHeight="1" x14ac:dyDescent="0.3">
      <c r="S370" s="1">
        <f t="shared" si="5"/>
        <v>0</v>
      </c>
      <c r="T370" s="3">
        <f t="shared" si="6"/>
        <v>0</v>
      </c>
      <c r="U370" s="3">
        <f t="shared" si="7"/>
        <v>0</v>
      </c>
      <c r="W370" s="1" t="str">
        <f t="shared" si="8"/>
        <v>Facturas USD</v>
      </c>
      <c r="X370" s="1" t="str">
        <f t="shared" si="9"/>
        <v>Facturas MXN</v>
      </c>
    </row>
    <row r="371" spans="19:24" ht="14.25" customHeight="1" x14ac:dyDescent="0.3">
      <c r="S371" s="1">
        <f t="shared" si="5"/>
        <v>0</v>
      </c>
      <c r="T371" s="3">
        <f t="shared" si="6"/>
        <v>0</v>
      </c>
      <c r="U371" s="3">
        <f t="shared" si="7"/>
        <v>0</v>
      </c>
      <c r="W371" s="1" t="str">
        <f t="shared" si="8"/>
        <v>Facturas USD</v>
      </c>
      <c r="X371" s="1" t="str">
        <f t="shared" si="9"/>
        <v>Facturas MXN</v>
      </c>
    </row>
    <row r="372" spans="19:24" ht="14.25" customHeight="1" x14ac:dyDescent="0.3">
      <c r="S372" s="1">
        <f t="shared" si="5"/>
        <v>0</v>
      </c>
      <c r="T372" s="3">
        <f t="shared" si="6"/>
        <v>0</v>
      </c>
      <c r="U372" s="3">
        <f t="shared" si="7"/>
        <v>0</v>
      </c>
      <c r="W372" s="1" t="str">
        <f t="shared" si="8"/>
        <v>Facturas USD</v>
      </c>
      <c r="X372" s="1" t="str">
        <f t="shared" si="9"/>
        <v>Facturas MXN</v>
      </c>
    </row>
    <row r="373" spans="19:24" ht="14.25" customHeight="1" x14ac:dyDescent="0.3">
      <c r="S373" s="1">
        <f t="shared" si="5"/>
        <v>0</v>
      </c>
      <c r="T373" s="3">
        <f t="shared" si="6"/>
        <v>0</v>
      </c>
      <c r="U373" s="3">
        <f t="shared" si="7"/>
        <v>0</v>
      </c>
      <c r="W373" s="1" t="str">
        <f t="shared" si="8"/>
        <v>Facturas USD</v>
      </c>
      <c r="X373" s="1" t="str">
        <f t="shared" si="9"/>
        <v>Facturas MXN</v>
      </c>
    </row>
    <row r="374" spans="19:24" ht="14.25" customHeight="1" x14ac:dyDescent="0.3">
      <c r="S374" s="1">
        <f t="shared" si="5"/>
        <v>0</v>
      </c>
      <c r="T374" s="3">
        <f t="shared" si="6"/>
        <v>0</v>
      </c>
      <c r="U374" s="3">
        <f t="shared" si="7"/>
        <v>0</v>
      </c>
      <c r="W374" s="1" t="str">
        <f t="shared" si="8"/>
        <v>Facturas USD</v>
      </c>
      <c r="X374" s="1" t="str">
        <f t="shared" si="9"/>
        <v>Facturas MXN</v>
      </c>
    </row>
    <row r="375" spans="19:24" ht="14.25" customHeight="1" x14ac:dyDescent="0.3">
      <c r="S375" s="1">
        <f t="shared" si="5"/>
        <v>0</v>
      </c>
      <c r="T375" s="3">
        <f t="shared" si="6"/>
        <v>0</v>
      </c>
      <c r="U375" s="3">
        <f t="shared" si="7"/>
        <v>0</v>
      </c>
      <c r="W375" s="1" t="str">
        <f t="shared" si="8"/>
        <v>Facturas USD</v>
      </c>
      <c r="X375" s="1" t="str">
        <f t="shared" si="9"/>
        <v>Facturas MXN</v>
      </c>
    </row>
    <row r="376" spans="19:24" ht="14.25" customHeight="1" x14ac:dyDescent="0.3">
      <c r="S376" s="1">
        <f t="shared" si="5"/>
        <v>0</v>
      </c>
      <c r="T376" s="3">
        <f t="shared" si="6"/>
        <v>0</v>
      </c>
      <c r="U376" s="3">
        <f t="shared" si="7"/>
        <v>0</v>
      </c>
      <c r="W376" s="1" t="str">
        <f t="shared" si="8"/>
        <v>Facturas USD</v>
      </c>
      <c r="X376" s="1" t="str">
        <f t="shared" si="9"/>
        <v>Facturas MXN</v>
      </c>
    </row>
    <row r="377" spans="19:24" ht="14.25" customHeight="1" x14ac:dyDescent="0.3">
      <c r="S377" s="1">
        <f t="shared" si="5"/>
        <v>0</v>
      </c>
      <c r="T377" s="3">
        <f t="shared" si="6"/>
        <v>0</v>
      </c>
      <c r="U377" s="3">
        <f t="shared" si="7"/>
        <v>0</v>
      </c>
      <c r="W377" s="1" t="str">
        <f t="shared" si="8"/>
        <v>Facturas USD</v>
      </c>
      <c r="X377" s="1" t="str">
        <f t="shared" si="9"/>
        <v>Facturas MXN</v>
      </c>
    </row>
    <row r="378" spans="19:24" ht="14.25" customHeight="1" x14ac:dyDescent="0.3">
      <c r="S378" s="1">
        <f t="shared" si="5"/>
        <v>0</v>
      </c>
      <c r="T378" s="3">
        <f t="shared" si="6"/>
        <v>0</v>
      </c>
      <c r="U378" s="3">
        <f t="shared" si="7"/>
        <v>0</v>
      </c>
      <c r="W378" s="1" t="str">
        <f t="shared" si="8"/>
        <v>Facturas USD</v>
      </c>
      <c r="X378" s="1" t="str">
        <f t="shared" si="9"/>
        <v>Facturas MXN</v>
      </c>
    </row>
    <row r="379" spans="19:24" ht="14.25" customHeight="1" x14ac:dyDescent="0.3">
      <c r="S379" s="1">
        <f t="shared" si="5"/>
        <v>0</v>
      </c>
      <c r="T379" s="3">
        <f t="shared" si="6"/>
        <v>0</v>
      </c>
      <c r="U379" s="3">
        <f t="shared" si="7"/>
        <v>0</v>
      </c>
      <c r="W379" s="1" t="str">
        <f t="shared" si="8"/>
        <v>Facturas USD</v>
      </c>
      <c r="X379" s="1" t="str">
        <f t="shared" si="9"/>
        <v>Facturas MXN</v>
      </c>
    </row>
    <row r="380" spans="19:24" ht="14.25" customHeight="1" x14ac:dyDescent="0.3">
      <c r="S380" s="1">
        <f t="shared" si="5"/>
        <v>0</v>
      </c>
      <c r="T380" s="3">
        <f t="shared" si="6"/>
        <v>0</v>
      </c>
      <c r="U380" s="3">
        <f t="shared" si="7"/>
        <v>0</v>
      </c>
      <c r="W380" s="1" t="str">
        <f t="shared" si="8"/>
        <v>Facturas USD</v>
      </c>
      <c r="X380" s="1" t="str">
        <f t="shared" si="9"/>
        <v>Facturas MXN</v>
      </c>
    </row>
    <row r="381" spans="19:24" ht="14.25" customHeight="1" x14ac:dyDescent="0.3">
      <c r="S381" s="1">
        <f t="shared" si="5"/>
        <v>0</v>
      </c>
      <c r="T381" s="3">
        <f t="shared" si="6"/>
        <v>0</v>
      </c>
      <c r="U381" s="3">
        <f t="shared" si="7"/>
        <v>0</v>
      </c>
      <c r="W381" s="1" t="str">
        <f t="shared" si="8"/>
        <v>Facturas USD</v>
      </c>
      <c r="X381" s="1" t="str">
        <f t="shared" si="9"/>
        <v>Facturas MXN</v>
      </c>
    </row>
    <row r="382" spans="19:24" ht="14.25" customHeight="1" x14ac:dyDescent="0.3">
      <c r="S382" s="1">
        <f t="shared" si="5"/>
        <v>0</v>
      </c>
      <c r="T382" s="3">
        <f t="shared" si="6"/>
        <v>0</v>
      </c>
      <c r="U382" s="3">
        <f t="shared" si="7"/>
        <v>0</v>
      </c>
      <c r="W382" s="1" t="str">
        <f t="shared" si="8"/>
        <v>Facturas USD</v>
      </c>
      <c r="X382" s="1" t="str">
        <f t="shared" si="9"/>
        <v>Facturas MXN</v>
      </c>
    </row>
    <row r="383" spans="19:24" ht="14.25" customHeight="1" x14ac:dyDescent="0.3">
      <c r="S383" s="1">
        <f t="shared" si="5"/>
        <v>0</v>
      </c>
      <c r="T383" s="3">
        <f t="shared" si="6"/>
        <v>0</v>
      </c>
      <c r="U383" s="3">
        <f t="shared" si="7"/>
        <v>0</v>
      </c>
      <c r="W383" s="1" t="str">
        <f t="shared" si="8"/>
        <v>Facturas USD</v>
      </c>
      <c r="X383" s="1" t="str">
        <f t="shared" si="9"/>
        <v>Facturas MXN</v>
      </c>
    </row>
    <row r="384" spans="19:24" ht="14.25" customHeight="1" x14ac:dyDescent="0.3">
      <c r="S384" s="1">
        <f t="shared" si="5"/>
        <v>0</v>
      </c>
      <c r="T384" s="3">
        <f t="shared" si="6"/>
        <v>0</v>
      </c>
      <c r="U384" s="3">
        <f t="shared" si="7"/>
        <v>0</v>
      </c>
      <c r="W384" s="1" t="str">
        <f t="shared" si="8"/>
        <v>Facturas USD</v>
      </c>
      <c r="X384" s="1" t="str">
        <f t="shared" si="9"/>
        <v>Facturas MXN</v>
      </c>
    </row>
    <row r="385" spans="19:24" ht="14.25" customHeight="1" x14ac:dyDescent="0.3">
      <c r="S385" s="1">
        <f t="shared" si="5"/>
        <v>0</v>
      </c>
      <c r="T385" s="3">
        <f t="shared" si="6"/>
        <v>0</v>
      </c>
      <c r="U385" s="3">
        <f t="shared" si="7"/>
        <v>0</v>
      </c>
      <c r="W385" s="1" t="str">
        <f t="shared" si="8"/>
        <v>Facturas USD</v>
      </c>
      <c r="X385" s="1" t="str">
        <f t="shared" si="9"/>
        <v>Facturas MXN</v>
      </c>
    </row>
    <row r="386" spans="19:24" ht="14.25" customHeight="1" x14ac:dyDescent="0.3">
      <c r="S386" s="1">
        <f t="shared" si="5"/>
        <v>0</v>
      </c>
      <c r="T386" s="3">
        <f t="shared" si="6"/>
        <v>0</v>
      </c>
      <c r="U386" s="3">
        <f t="shared" si="7"/>
        <v>0</v>
      </c>
      <c r="W386" s="1" t="str">
        <f t="shared" si="8"/>
        <v>Facturas USD</v>
      </c>
      <c r="X386" s="1" t="str">
        <f t="shared" si="9"/>
        <v>Facturas MXN</v>
      </c>
    </row>
    <row r="387" spans="19:24" ht="14.25" customHeight="1" x14ac:dyDescent="0.3">
      <c r="S387" s="1">
        <f t="shared" si="5"/>
        <v>0</v>
      </c>
      <c r="T387" s="3">
        <f t="shared" si="6"/>
        <v>0</v>
      </c>
      <c r="U387" s="3">
        <f t="shared" si="7"/>
        <v>0</v>
      </c>
      <c r="W387" s="1" t="str">
        <f t="shared" si="8"/>
        <v>Facturas USD</v>
      </c>
      <c r="X387" s="1" t="str">
        <f t="shared" si="9"/>
        <v>Facturas MXN</v>
      </c>
    </row>
    <row r="388" spans="19:24" ht="14.25" customHeight="1" x14ac:dyDescent="0.3">
      <c r="S388" s="1">
        <f t="shared" si="5"/>
        <v>0</v>
      </c>
      <c r="T388" s="3">
        <f t="shared" si="6"/>
        <v>0</v>
      </c>
      <c r="U388" s="3">
        <f t="shared" si="7"/>
        <v>0</v>
      </c>
      <c r="W388" s="1" t="str">
        <f t="shared" si="8"/>
        <v>Facturas USD</v>
      </c>
      <c r="X388" s="1" t="str">
        <f t="shared" si="9"/>
        <v>Facturas MXN</v>
      </c>
    </row>
    <row r="389" spans="19:24" ht="14.25" customHeight="1" x14ac:dyDescent="0.3">
      <c r="S389" s="1">
        <f t="shared" si="5"/>
        <v>0</v>
      </c>
      <c r="T389" s="3">
        <f t="shared" si="6"/>
        <v>0</v>
      </c>
      <c r="U389" s="3">
        <f t="shared" si="7"/>
        <v>0</v>
      </c>
      <c r="W389" s="1" t="str">
        <f t="shared" si="8"/>
        <v>Facturas USD</v>
      </c>
      <c r="X389" s="1" t="str">
        <f t="shared" si="9"/>
        <v>Facturas MXN</v>
      </c>
    </row>
    <row r="390" spans="19:24" ht="14.25" customHeight="1" x14ac:dyDescent="0.3">
      <c r="S390" s="1">
        <f t="shared" si="5"/>
        <v>0</v>
      </c>
      <c r="T390" s="3">
        <f t="shared" si="6"/>
        <v>0</v>
      </c>
      <c r="U390" s="3">
        <f t="shared" si="7"/>
        <v>0</v>
      </c>
      <c r="W390" s="1" t="str">
        <f t="shared" si="8"/>
        <v>Facturas USD</v>
      </c>
      <c r="X390" s="1" t="str">
        <f t="shared" si="9"/>
        <v>Facturas MXN</v>
      </c>
    </row>
    <row r="391" spans="19:24" ht="14.25" customHeight="1" x14ac:dyDescent="0.3">
      <c r="S391" s="1">
        <f t="shared" si="5"/>
        <v>0</v>
      </c>
      <c r="T391" s="3">
        <f t="shared" si="6"/>
        <v>0</v>
      </c>
      <c r="U391" s="3">
        <f t="shared" si="7"/>
        <v>0</v>
      </c>
      <c r="W391" s="1" t="str">
        <f t="shared" si="8"/>
        <v>Facturas USD</v>
      </c>
      <c r="X391" s="1" t="str">
        <f t="shared" si="9"/>
        <v>Facturas MXN</v>
      </c>
    </row>
    <row r="392" spans="19:24" ht="14.25" customHeight="1" x14ac:dyDescent="0.3">
      <c r="S392" s="1">
        <f t="shared" si="5"/>
        <v>0</v>
      </c>
      <c r="T392" s="3">
        <f t="shared" si="6"/>
        <v>0</v>
      </c>
      <c r="U392" s="3">
        <f t="shared" si="7"/>
        <v>0</v>
      </c>
      <c r="W392" s="1" t="str">
        <f t="shared" si="8"/>
        <v>Facturas USD</v>
      </c>
      <c r="X392" s="1" t="str">
        <f t="shared" si="9"/>
        <v>Facturas MXN</v>
      </c>
    </row>
    <row r="393" spans="19:24" ht="14.25" customHeight="1" x14ac:dyDescent="0.3">
      <c r="S393" s="1">
        <f t="shared" si="5"/>
        <v>0</v>
      </c>
      <c r="T393" s="3">
        <f t="shared" si="6"/>
        <v>0</v>
      </c>
      <c r="U393" s="3">
        <f t="shared" si="7"/>
        <v>0</v>
      </c>
      <c r="W393" s="1" t="str">
        <f t="shared" si="8"/>
        <v>Facturas USD</v>
      </c>
      <c r="X393" s="1" t="str">
        <f t="shared" si="9"/>
        <v>Facturas MXN</v>
      </c>
    </row>
    <row r="394" spans="19:24" ht="14.25" customHeight="1" x14ac:dyDescent="0.3">
      <c r="S394" s="1">
        <f t="shared" si="5"/>
        <v>0</v>
      </c>
      <c r="T394" s="3">
        <f t="shared" si="6"/>
        <v>0</v>
      </c>
      <c r="U394" s="3">
        <f t="shared" si="7"/>
        <v>0</v>
      </c>
      <c r="W394" s="1" t="str">
        <f t="shared" si="8"/>
        <v>Facturas USD</v>
      </c>
      <c r="X394" s="1" t="str">
        <f t="shared" si="9"/>
        <v>Facturas MXN</v>
      </c>
    </row>
    <row r="395" spans="19:24" ht="14.25" customHeight="1" x14ac:dyDescent="0.3">
      <c r="S395" s="1">
        <f t="shared" si="5"/>
        <v>0</v>
      </c>
      <c r="T395" s="3">
        <f t="shared" si="6"/>
        <v>0</v>
      </c>
      <c r="U395" s="3">
        <f t="shared" si="7"/>
        <v>0</v>
      </c>
      <c r="W395" s="1" t="str">
        <f t="shared" si="8"/>
        <v>Facturas USD</v>
      </c>
      <c r="X395" s="1" t="str">
        <f t="shared" si="9"/>
        <v>Facturas MXN</v>
      </c>
    </row>
    <row r="396" spans="19:24" ht="14.25" customHeight="1" x14ac:dyDescent="0.3">
      <c r="S396" s="1">
        <f t="shared" si="5"/>
        <v>0</v>
      </c>
      <c r="T396" s="3">
        <f t="shared" si="6"/>
        <v>0</v>
      </c>
      <c r="U396" s="3">
        <f t="shared" si="7"/>
        <v>0</v>
      </c>
      <c r="W396" s="1" t="str">
        <f t="shared" si="8"/>
        <v>Facturas USD</v>
      </c>
      <c r="X396" s="1" t="str">
        <f t="shared" si="9"/>
        <v>Facturas MXN</v>
      </c>
    </row>
    <row r="397" spans="19:24" ht="14.25" customHeight="1" x14ac:dyDescent="0.3">
      <c r="S397" s="1">
        <f t="shared" si="5"/>
        <v>0</v>
      </c>
      <c r="T397" s="3">
        <f t="shared" si="6"/>
        <v>0</v>
      </c>
      <c r="U397" s="3">
        <f t="shared" si="7"/>
        <v>0</v>
      </c>
      <c r="W397" s="1" t="str">
        <f t="shared" si="8"/>
        <v>Facturas USD</v>
      </c>
      <c r="X397" s="1" t="str">
        <f t="shared" si="9"/>
        <v>Facturas MXN</v>
      </c>
    </row>
    <row r="398" spans="19:24" ht="14.25" customHeight="1" x14ac:dyDescent="0.3">
      <c r="S398" s="1">
        <f t="shared" si="5"/>
        <v>0</v>
      </c>
      <c r="T398" s="3">
        <f t="shared" si="6"/>
        <v>0</v>
      </c>
      <c r="U398" s="3">
        <f t="shared" si="7"/>
        <v>0</v>
      </c>
      <c r="W398" s="1" t="str">
        <f t="shared" si="8"/>
        <v>Facturas USD</v>
      </c>
      <c r="X398" s="1" t="str">
        <f t="shared" si="9"/>
        <v>Facturas MXN</v>
      </c>
    </row>
    <row r="399" spans="19:24" ht="14.25" customHeight="1" x14ac:dyDescent="0.3">
      <c r="S399" s="1">
        <f t="shared" si="5"/>
        <v>0</v>
      </c>
      <c r="T399" s="3">
        <f t="shared" si="6"/>
        <v>0</v>
      </c>
      <c r="U399" s="3">
        <f t="shared" si="7"/>
        <v>0</v>
      </c>
      <c r="W399" s="1" t="str">
        <f t="shared" si="8"/>
        <v>Facturas USD</v>
      </c>
      <c r="X399" s="1" t="str">
        <f t="shared" si="9"/>
        <v>Facturas MXN</v>
      </c>
    </row>
    <row r="400" spans="19:24" ht="14.25" customHeight="1" x14ac:dyDescent="0.3">
      <c r="S400" s="1">
        <f t="shared" si="5"/>
        <v>0</v>
      </c>
      <c r="T400" s="3">
        <f t="shared" si="6"/>
        <v>0</v>
      </c>
      <c r="U400" s="3">
        <f t="shared" si="7"/>
        <v>0</v>
      </c>
      <c r="W400" s="1" t="str">
        <f t="shared" si="8"/>
        <v>Facturas USD</v>
      </c>
      <c r="X400" s="1" t="str">
        <f t="shared" si="9"/>
        <v>Facturas MXN</v>
      </c>
    </row>
    <row r="401" spans="19:24" ht="14.25" customHeight="1" x14ac:dyDescent="0.3">
      <c r="S401" s="1">
        <f t="shared" si="5"/>
        <v>0</v>
      </c>
      <c r="T401" s="3">
        <f t="shared" si="6"/>
        <v>0</v>
      </c>
      <c r="U401" s="3">
        <f t="shared" si="7"/>
        <v>0</v>
      </c>
      <c r="W401" s="1" t="str">
        <f t="shared" si="8"/>
        <v>Facturas USD</v>
      </c>
      <c r="X401" s="1" t="str">
        <f t="shared" si="9"/>
        <v>Facturas MXN</v>
      </c>
    </row>
    <row r="402" spans="19:24" ht="14.25" customHeight="1" x14ac:dyDescent="0.3">
      <c r="S402" s="1">
        <f t="shared" si="5"/>
        <v>0</v>
      </c>
      <c r="T402" s="3">
        <f t="shared" si="6"/>
        <v>0</v>
      </c>
      <c r="U402" s="3">
        <f t="shared" si="7"/>
        <v>0</v>
      </c>
      <c r="W402" s="1" t="str">
        <f t="shared" si="8"/>
        <v>Facturas USD</v>
      </c>
      <c r="X402" s="1" t="str">
        <f t="shared" si="9"/>
        <v>Facturas MXN</v>
      </c>
    </row>
    <row r="403" spans="19:24" ht="14.25" customHeight="1" x14ac:dyDescent="0.3">
      <c r="S403" s="1">
        <f t="shared" si="5"/>
        <v>0</v>
      </c>
      <c r="T403" s="3">
        <f t="shared" si="6"/>
        <v>0</v>
      </c>
      <c r="U403" s="3">
        <f t="shared" si="7"/>
        <v>0</v>
      </c>
      <c r="W403" s="1" t="str">
        <f t="shared" si="8"/>
        <v>Facturas USD</v>
      </c>
      <c r="X403" s="1" t="str">
        <f t="shared" si="9"/>
        <v>Facturas MXN</v>
      </c>
    </row>
    <row r="404" spans="19:24" ht="14.25" customHeight="1" x14ac:dyDescent="0.3">
      <c r="S404" s="1">
        <f t="shared" si="5"/>
        <v>0</v>
      </c>
      <c r="T404" s="3">
        <f t="shared" si="6"/>
        <v>0</v>
      </c>
      <c r="U404" s="3">
        <f t="shared" si="7"/>
        <v>0</v>
      </c>
      <c r="W404" s="1" t="str">
        <f t="shared" si="8"/>
        <v>Facturas USD</v>
      </c>
      <c r="X404" s="1" t="str">
        <f t="shared" si="9"/>
        <v>Facturas MXN</v>
      </c>
    </row>
    <row r="405" spans="19:24" ht="14.25" customHeight="1" x14ac:dyDescent="0.3">
      <c r="S405" s="1">
        <f t="shared" si="5"/>
        <v>0</v>
      </c>
      <c r="T405" s="3">
        <f t="shared" si="6"/>
        <v>0</v>
      </c>
      <c r="U405" s="3">
        <f t="shared" si="7"/>
        <v>0</v>
      </c>
      <c r="W405" s="1" t="str">
        <f t="shared" si="8"/>
        <v>Facturas USD</v>
      </c>
      <c r="X405" s="1" t="str">
        <f t="shared" si="9"/>
        <v>Facturas MXN</v>
      </c>
    </row>
    <row r="406" spans="19:24" ht="14.25" customHeight="1" x14ac:dyDescent="0.3">
      <c r="S406" s="1">
        <f t="shared" si="5"/>
        <v>0</v>
      </c>
      <c r="T406" s="3">
        <f t="shared" si="6"/>
        <v>0</v>
      </c>
      <c r="U406" s="3">
        <f t="shared" si="7"/>
        <v>0</v>
      </c>
      <c r="W406" s="1" t="str">
        <f t="shared" si="8"/>
        <v>Facturas USD</v>
      </c>
      <c r="X406" s="1" t="str">
        <f t="shared" si="9"/>
        <v>Facturas MXN</v>
      </c>
    </row>
    <row r="407" spans="19:24" ht="14.25" customHeight="1" x14ac:dyDescent="0.3">
      <c r="S407" s="1">
        <f t="shared" si="5"/>
        <v>0</v>
      </c>
      <c r="T407" s="3">
        <f t="shared" si="6"/>
        <v>0</v>
      </c>
      <c r="U407" s="3">
        <f t="shared" si="7"/>
        <v>0</v>
      </c>
      <c r="W407" s="1" t="str">
        <f t="shared" si="8"/>
        <v>Facturas USD</v>
      </c>
      <c r="X407" s="1" t="str">
        <f t="shared" si="9"/>
        <v>Facturas MXN</v>
      </c>
    </row>
    <row r="408" spans="19:24" ht="14.25" customHeight="1" x14ac:dyDescent="0.3">
      <c r="S408" s="1">
        <f t="shared" si="5"/>
        <v>0</v>
      </c>
      <c r="T408" s="3">
        <f t="shared" si="6"/>
        <v>0</v>
      </c>
      <c r="U408" s="3">
        <f t="shared" si="7"/>
        <v>0</v>
      </c>
      <c r="W408" s="1" t="str">
        <f t="shared" si="8"/>
        <v>Facturas USD</v>
      </c>
      <c r="X408" s="1" t="str">
        <f t="shared" si="9"/>
        <v>Facturas MXN</v>
      </c>
    </row>
    <row r="409" spans="19:24" ht="14.25" customHeight="1" x14ac:dyDescent="0.3">
      <c r="S409" s="1">
        <f t="shared" si="5"/>
        <v>0</v>
      </c>
      <c r="T409" s="3">
        <f t="shared" si="6"/>
        <v>0</v>
      </c>
      <c r="U409" s="3">
        <f t="shared" si="7"/>
        <v>0</v>
      </c>
      <c r="W409" s="1" t="str">
        <f t="shared" si="8"/>
        <v>Facturas USD</v>
      </c>
      <c r="X409" s="1" t="str">
        <f t="shared" si="9"/>
        <v>Facturas MXN</v>
      </c>
    </row>
    <row r="410" spans="19:24" ht="14.25" customHeight="1" x14ac:dyDescent="0.3">
      <c r="S410" s="1">
        <f t="shared" si="5"/>
        <v>0</v>
      </c>
      <c r="T410" s="3">
        <f t="shared" si="6"/>
        <v>0</v>
      </c>
      <c r="U410" s="3">
        <f t="shared" si="7"/>
        <v>0</v>
      </c>
      <c r="W410" s="1" t="str">
        <f t="shared" si="8"/>
        <v>Facturas USD</v>
      </c>
      <c r="X410" s="1" t="str">
        <f t="shared" si="9"/>
        <v>Facturas MXN</v>
      </c>
    </row>
    <row r="411" spans="19:24" ht="14.25" customHeight="1" x14ac:dyDescent="0.3">
      <c r="S411" s="1">
        <f t="shared" si="5"/>
        <v>0</v>
      </c>
      <c r="T411" s="3">
        <f t="shared" si="6"/>
        <v>0</v>
      </c>
      <c r="U411" s="3">
        <f t="shared" si="7"/>
        <v>0</v>
      </c>
      <c r="W411" s="1" t="str">
        <f t="shared" si="8"/>
        <v>Facturas USD</v>
      </c>
      <c r="X411" s="1" t="str">
        <f t="shared" si="9"/>
        <v>Facturas MXN</v>
      </c>
    </row>
    <row r="412" spans="19:24" ht="14.25" customHeight="1" x14ac:dyDescent="0.3">
      <c r="S412" s="1">
        <f t="shared" si="5"/>
        <v>0</v>
      </c>
      <c r="T412" s="3">
        <f t="shared" si="6"/>
        <v>0</v>
      </c>
      <c r="U412" s="3">
        <f t="shared" si="7"/>
        <v>0</v>
      </c>
      <c r="W412" s="1" t="str">
        <f t="shared" si="8"/>
        <v>Facturas USD</v>
      </c>
      <c r="X412" s="1" t="str">
        <f t="shared" si="9"/>
        <v>Facturas MXN</v>
      </c>
    </row>
    <row r="413" spans="19:24" ht="14.25" customHeight="1" x14ac:dyDescent="0.3">
      <c r="S413" s="1">
        <f t="shared" si="5"/>
        <v>0</v>
      </c>
      <c r="T413" s="3">
        <f t="shared" si="6"/>
        <v>0</v>
      </c>
      <c r="U413" s="3">
        <f t="shared" si="7"/>
        <v>0</v>
      </c>
      <c r="W413" s="1" t="str">
        <f t="shared" si="8"/>
        <v>Facturas USD</v>
      </c>
      <c r="X413" s="1" t="str">
        <f t="shared" si="9"/>
        <v>Facturas MXN</v>
      </c>
    </row>
    <row r="414" spans="19:24" ht="14.25" customHeight="1" x14ac:dyDescent="0.3">
      <c r="S414" s="1">
        <f t="shared" si="5"/>
        <v>0</v>
      </c>
      <c r="T414" s="3">
        <f t="shared" si="6"/>
        <v>0</v>
      </c>
      <c r="U414" s="3">
        <f t="shared" si="7"/>
        <v>0</v>
      </c>
      <c r="W414" s="1" t="str">
        <f t="shared" si="8"/>
        <v>Facturas USD</v>
      </c>
      <c r="X414" s="1" t="str">
        <f t="shared" si="9"/>
        <v>Facturas MXN</v>
      </c>
    </row>
    <row r="415" spans="19:24" ht="14.25" customHeight="1" x14ac:dyDescent="0.3">
      <c r="S415" s="1">
        <f t="shared" si="5"/>
        <v>0</v>
      </c>
      <c r="T415" s="3">
        <f t="shared" si="6"/>
        <v>0</v>
      </c>
      <c r="U415" s="3">
        <f t="shared" si="7"/>
        <v>0</v>
      </c>
      <c r="W415" s="1" t="str">
        <f t="shared" si="8"/>
        <v>Facturas USD</v>
      </c>
      <c r="X415" s="1" t="str">
        <f t="shared" si="9"/>
        <v>Facturas MXN</v>
      </c>
    </row>
    <row r="416" spans="19:24" ht="14.25" customHeight="1" x14ac:dyDescent="0.3">
      <c r="S416" s="1">
        <f t="shared" si="5"/>
        <v>0</v>
      </c>
      <c r="T416" s="3">
        <f t="shared" si="6"/>
        <v>0</v>
      </c>
      <c r="U416" s="3">
        <f t="shared" si="7"/>
        <v>0</v>
      </c>
      <c r="W416" s="1" t="str">
        <f t="shared" si="8"/>
        <v>Facturas USD</v>
      </c>
      <c r="X416" s="1" t="str">
        <f t="shared" si="9"/>
        <v>Facturas MXN</v>
      </c>
    </row>
    <row r="417" spans="19:24" ht="14.25" customHeight="1" x14ac:dyDescent="0.3">
      <c r="S417" s="1">
        <f t="shared" si="5"/>
        <v>0</v>
      </c>
      <c r="T417" s="3">
        <f t="shared" si="6"/>
        <v>0</v>
      </c>
      <c r="U417" s="3">
        <f t="shared" si="7"/>
        <v>0</v>
      </c>
      <c r="W417" s="1" t="str">
        <f t="shared" si="8"/>
        <v>Facturas USD</v>
      </c>
      <c r="X417" s="1" t="str">
        <f t="shared" si="9"/>
        <v>Facturas MXN</v>
      </c>
    </row>
    <row r="418" spans="19:24" ht="14.25" customHeight="1" x14ac:dyDescent="0.3">
      <c r="S418" s="1">
        <f t="shared" si="5"/>
        <v>0</v>
      </c>
      <c r="T418" s="3">
        <f t="shared" si="6"/>
        <v>0</v>
      </c>
      <c r="U418" s="3">
        <f t="shared" si="7"/>
        <v>0</v>
      </c>
      <c r="W418" s="1" t="str">
        <f t="shared" si="8"/>
        <v>Facturas USD</v>
      </c>
      <c r="X418" s="1" t="str">
        <f t="shared" si="9"/>
        <v>Facturas MXN</v>
      </c>
    </row>
    <row r="419" spans="19:24" ht="14.25" customHeight="1" x14ac:dyDescent="0.3">
      <c r="S419" s="1">
        <f t="shared" si="5"/>
        <v>0</v>
      </c>
      <c r="T419" s="3">
        <f t="shared" si="6"/>
        <v>0</v>
      </c>
      <c r="U419" s="3">
        <f t="shared" si="7"/>
        <v>0</v>
      </c>
      <c r="W419" s="1" t="str">
        <f t="shared" si="8"/>
        <v>Facturas USD</v>
      </c>
      <c r="X419" s="1" t="str">
        <f t="shared" si="9"/>
        <v>Facturas MXN</v>
      </c>
    </row>
    <row r="420" spans="19:24" ht="14.25" customHeight="1" x14ac:dyDescent="0.3">
      <c r="S420" s="1">
        <f t="shared" si="5"/>
        <v>0</v>
      </c>
      <c r="T420" s="3">
        <f t="shared" si="6"/>
        <v>0</v>
      </c>
      <c r="U420" s="3">
        <f t="shared" si="7"/>
        <v>0</v>
      </c>
      <c r="W420" s="1" t="str">
        <f t="shared" si="8"/>
        <v>Facturas USD</v>
      </c>
      <c r="X420" s="1" t="str">
        <f t="shared" si="9"/>
        <v>Facturas MXN</v>
      </c>
    </row>
    <row r="421" spans="19:24" ht="14.25" customHeight="1" x14ac:dyDescent="0.3">
      <c r="S421" s="1">
        <f t="shared" si="5"/>
        <v>0</v>
      </c>
      <c r="T421" s="3">
        <f t="shared" si="6"/>
        <v>0</v>
      </c>
      <c r="U421" s="3">
        <f t="shared" si="7"/>
        <v>0</v>
      </c>
      <c r="W421" s="1" t="str">
        <f t="shared" si="8"/>
        <v>Facturas USD</v>
      </c>
      <c r="X421" s="1" t="str">
        <f t="shared" si="9"/>
        <v>Facturas MXN</v>
      </c>
    </row>
    <row r="422" spans="19:24" ht="14.25" customHeight="1" x14ac:dyDescent="0.3">
      <c r="S422" s="1">
        <f t="shared" si="5"/>
        <v>0</v>
      </c>
      <c r="T422" s="3">
        <f t="shared" si="6"/>
        <v>0</v>
      </c>
      <c r="U422" s="3">
        <f t="shared" si="7"/>
        <v>0</v>
      </c>
      <c r="W422" s="1" t="str">
        <f t="shared" si="8"/>
        <v>Facturas USD</v>
      </c>
      <c r="X422" s="1" t="str">
        <f t="shared" si="9"/>
        <v>Facturas MXN</v>
      </c>
    </row>
    <row r="423" spans="19:24" ht="14.25" customHeight="1" x14ac:dyDescent="0.3">
      <c r="S423" s="1">
        <f t="shared" si="5"/>
        <v>0</v>
      </c>
      <c r="T423" s="3">
        <f t="shared" si="6"/>
        <v>0</v>
      </c>
      <c r="U423" s="3">
        <f t="shared" si="7"/>
        <v>0</v>
      </c>
      <c r="W423" s="1" t="str">
        <f t="shared" si="8"/>
        <v>Facturas USD</v>
      </c>
      <c r="X423" s="1" t="str">
        <f t="shared" si="9"/>
        <v>Facturas MXN</v>
      </c>
    </row>
    <row r="424" spans="19:24" ht="14.25" customHeight="1" x14ac:dyDescent="0.3">
      <c r="S424" s="1">
        <f t="shared" si="5"/>
        <v>0</v>
      </c>
      <c r="T424" s="3">
        <f t="shared" si="6"/>
        <v>0</v>
      </c>
      <c r="U424" s="3">
        <f t="shared" si="7"/>
        <v>0</v>
      </c>
      <c r="W424" s="1" t="str">
        <f t="shared" si="8"/>
        <v>Facturas USD</v>
      </c>
      <c r="X424" s="1" t="str">
        <f t="shared" si="9"/>
        <v>Facturas MXN</v>
      </c>
    </row>
    <row r="425" spans="19:24" ht="14.25" customHeight="1" x14ac:dyDescent="0.3">
      <c r="S425" s="1">
        <f t="shared" si="5"/>
        <v>0</v>
      </c>
      <c r="T425" s="3">
        <f t="shared" si="6"/>
        <v>0</v>
      </c>
      <c r="U425" s="3">
        <f t="shared" si="7"/>
        <v>0</v>
      </c>
      <c r="W425" s="1" t="str">
        <f t="shared" si="8"/>
        <v>Facturas USD</v>
      </c>
      <c r="X425" s="1" t="str">
        <f t="shared" si="9"/>
        <v>Facturas MXN</v>
      </c>
    </row>
    <row r="426" spans="19:24" ht="14.25" customHeight="1" x14ac:dyDescent="0.3">
      <c r="S426" s="1">
        <f t="shared" si="5"/>
        <v>0</v>
      </c>
      <c r="T426" s="3">
        <f t="shared" si="6"/>
        <v>0</v>
      </c>
      <c r="U426" s="3">
        <f t="shared" si="7"/>
        <v>0</v>
      </c>
      <c r="W426" s="1" t="str">
        <f t="shared" si="8"/>
        <v>Facturas USD</v>
      </c>
      <c r="X426" s="1" t="str">
        <f t="shared" si="9"/>
        <v>Facturas MXN</v>
      </c>
    </row>
    <row r="427" spans="19:24" ht="14.25" customHeight="1" x14ac:dyDescent="0.3">
      <c r="S427" s="1">
        <f t="shared" si="5"/>
        <v>0</v>
      </c>
      <c r="T427" s="3">
        <f t="shared" si="6"/>
        <v>0</v>
      </c>
      <c r="U427" s="3">
        <f t="shared" si="7"/>
        <v>0</v>
      </c>
      <c r="W427" s="1" t="str">
        <f t="shared" si="8"/>
        <v>Facturas USD</v>
      </c>
      <c r="X427" s="1" t="str">
        <f t="shared" si="9"/>
        <v>Facturas MXN</v>
      </c>
    </row>
    <row r="428" spans="19:24" ht="14.25" customHeight="1" x14ac:dyDescent="0.3">
      <c r="S428" s="1">
        <f t="shared" si="5"/>
        <v>0</v>
      </c>
      <c r="T428" s="3">
        <f t="shared" si="6"/>
        <v>0</v>
      </c>
      <c r="U428" s="3">
        <f t="shared" si="7"/>
        <v>0</v>
      </c>
      <c r="W428" s="1" t="str">
        <f t="shared" si="8"/>
        <v>Facturas USD</v>
      </c>
      <c r="X428" s="1" t="str">
        <f t="shared" si="9"/>
        <v>Facturas MXN</v>
      </c>
    </row>
    <row r="429" spans="19:24" ht="14.25" customHeight="1" x14ac:dyDescent="0.3">
      <c r="S429" s="1">
        <f t="shared" si="5"/>
        <v>0</v>
      </c>
      <c r="T429" s="3">
        <f t="shared" si="6"/>
        <v>0</v>
      </c>
      <c r="U429" s="3">
        <f t="shared" si="7"/>
        <v>0</v>
      </c>
      <c r="W429" s="1" t="str">
        <f t="shared" si="8"/>
        <v>Facturas USD</v>
      </c>
      <c r="X429" s="1" t="str">
        <f t="shared" si="9"/>
        <v>Facturas MXN</v>
      </c>
    </row>
    <row r="430" spans="19:24" ht="14.25" customHeight="1" x14ac:dyDescent="0.3">
      <c r="S430" s="1">
        <f t="shared" si="5"/>
        <v>0</v>
      </c>
      <c r="T430" s="3">
        <f t="shared" si="6"/>
        <v>0</v>
      </c>
      <c r="U430" s="3">
        <f t="shared" si="7"/>
        <v>0</v>
      </c>
      <c r="W430" s="1" t="str">
        <f t="shared" si="8"/>
        <v>Facturas USD</v>
      </c>
      <c r="X430" s="1" t="str">
        <f t="shared" si="9"/>
        <v>Facturas MXN</v>
      </c>
    </row>
    <row r="431" spans="19:24" ht="14.25" customHeight="1" x14ac:dyDescent="0.3">
      <c r="S431" s="1">
        <f t="shared" si="5"/>
        <v>0</v>
      </c>
      <c r="T431" s="3">
        <f t="shared" si="6"/>
        <v>0</v>
      </c>
      <c r="U431" s="3">
        <f t="shared" si="7"/>
        <v>0</v>
      </c>
      <c r="W431" s="1" t="str">
        <f t="shared" si="8"/>
        <v>Facturas USD</v>
      </c>
      <c r="X431" s="1" t="str">
        <f t="shared" si="9"/>
        <v>Facturas MXN</v>
      </c>
    </row>
    <row r="432" spans="19:24" ht="14.25" customHeight="1" x14ac:dyDescent="0.3">
      <c r="S432" s="1">
        <f t="shared" si="5"/>
        <v>0</v>
      </c>
      <c r="T432" s="3">
        <f t="shared" si="6"/>
        <v>0</v>
      </c>
      <c r="U432" s="3">
        <f t="shared" si="7"/>
        <v>0</v>
      </c>
      <c r="W432" s="1" t="str">
        <f t="shared" si="8"/>
        <v>Facturas USD</v>
      </c>
      <c r="X432" s="1" t="str">
        <f t="shared" si="9"/>
        <v>Facturas MXN</v>
      </c>
    </row>
    <row r="433" spans="19:24" ht="14.25" customHeight="1" x14ac:dyDescent="0.3">
      <c r="S433" s="1">
        <f t="shared" si="5"/>
        <v>0</v>
      </c>
      <c r="T433" s="3">
        <f t="shared" si="6"/>
        <v>0</v>
      </c>
      <c r="U433" s="3">
        <f t="shared" si="7"/>
        <v>0</v>
      </c>
      <c r="W433" s="1" t="str">
        <f t="shared" si="8"/>
        <v>Facturas USD</v>
      </c>
      <c r="X433" s="1" t="str">
        <f t="shared" si="9"/>
        <v>Facturas MXN</v>
      </c>
    </row>
    <row r="434" spans="19:24" ht="14.25" customHeight="1" x14ac:dyDescent="0.3">
      <c r="S434" s="1">
        <f t="shared" si="5"/>
        <v>0</v>
      </c>
      <c r="T434" s="3">
        <f t="shared" si="6"/>
        <v>0</v>
      </c>
      <c r="U434" s="3">
        <f t="shared" si="7"/>
        <v>0</v>
      </c>
      <c r="W434" s="1" t="str">
        <f t="shared" si="8"/>
        <v>Facturas USD</v>
      </c>
      <c r="X434" s="1" t="str">
        <f t="shared" si="9"/>
        <v>Facturas MXN</v>
      </c>
    </row>
    <row r="435" spans="19:24" ht="14.25" customHeight="1" x14ac:dyDescent="0.3">
      <c r="S435" s="1">
        <f t="shared" si="5"/>
        <v>0</v>
      </c>
      <c r="T435" s="3">
        <f t="shared" si="6"/>
        <v>0</v>
      </c>
      <c r="U435" s="3">
        <f t="shared" si="7"/>
        <v>0</v>
      </c>
      <c r="W435" s="1" t="str">
        <f t="shared" si="8"/>
        <v>Facturas USD</v>
      </c>
      <c r="X435" s="1" t="str">
        <f t="shared" si="9"/>
        <v>Facturas MXN</v>
      </c>
    </row>
    <row r="436" spans="19:24" ht="14.25" customHeight="1" x14ac:dyDescent="0.3">
      <c r="S436" s="1">
        <f t="shared" si="5"/>
        <v>0</v>
      </c>
      <c r="T436" s="3">
        <f t="shared" si="6"/>
        <v>0</v>
      </c>
      <c r="U436" s="3">
        <f t="shared" si="7"/>
        <v>0</v>
      </c>
      <c r="W436" s="1" t="str">
        <f t="shared" si="8"/>
        <v>Facturas USD</v>
      </c>
      <c r="X436" s="1" t="str">
        <f t="shared" si="9"/>
        <v>Facturas MXN</v>
      </c>
    </row>
    <row r="437" spans="19:24" ht="14.25" customHeight="1" x14ac:dyDescent="0.3">
      <c r="S437" s="1">
        <f t="shared" si="5"/>
        <v>0</v>
      </c>
      <c r="T437" s="3">
        <f t="shared" si="6"/>
        <v>0</v>
      </c>
      <c r="U437" s="3">
        <f t="shared" si="7"/>
        <v>0</v>
      </c>
      <c r="W437" s="1" t="str">
        <f t="shared" si="8"/>
        <v>Facturas USD</v>
      </c>
      <c r="X437" s="1" t="str">
        <f t="shared" si="9"/>
        <v>Facturas MXN</v>
      </c>
    </row>
    <row r="438" spans="19:24" ht="14.25" customHeight="1" x14ac:dyDescent="0.3">
      <c r="S438" s="1">
        <f t="shared" si="5"/>
        <v>0</v>
      </c>
      <c r="T438" s="3">
        <f t="shared" si="6"/>
        <v>0</v>
      </c>
      <c r="U438" s="3">
        <f t="shared" si="7"/>
        <v>0</v>
      </c>
      <c r="W438" s="1" t="str">
        <f t="shared" si="8"/>
        <v>Facturas USD</v>
      </c>
      <c r="X438" s="1" t="str">
        <f t="shared" si="9"/>
        <v>Facturas MXN</v>
      </c>
    </row>
    <row r="439" spans="19:24" ht="14.25" customHeight="1" x14ac:dyDescent="0.3">
      <c r="S439" s="1">
        <f t="shared" si="5"/>
        <v>0</v>
      </c>
      <c r="T439" s="3">
        <f t="shared" si="6"/>
        <v>0</v>
      </c>
      <c r="U439" s="3">
        <f t="shared" si="7"/>
        <v>0</v>
      </c>
      <c r="W439" s="1" t="str">
        <f t="shared" si="8"/>
        <v>Facturas USD</v>
      </c>
      <c r="X439" s="1" t="str">
        <f t="shared" si="9"/>
        <v>Facturas MXN</v>
      </c>
    </row>
    <row r="440" spans="19:24" ht="14.25" customHeight="1" x14ac:dyDescent="0.3">
      <c r="S440" s="1">
        <f t="shared" si="5"/>
        <v>0</v>
      </c>
      <c r="T440" s="3">
        <f t="shared" si="6"/>
        <v>0</v>
      </c>
      <c r="U440" s="3">
        <f t="shared" si="7"/>
        <v>0</v>
      </c>
      <c r="W440" s="1" t="str">
        <f t="shared" si="8"/>
        <v>Facturas USD</v>
      </c>
      <c r="X440" s="1" t="str">
        <f t="shared" si="9"/>
        <v>Facturas MXN</v>
      </c>
    </row>
    <row r="441" spans="19:24" ht="14.25" customHeight="1" x14ac:dyDescent="0.3">
      <c r="S441" s="1">
        <f t="shared" si="5"/>
        <v>0</v>
      </c>
      <c r="T441" s="3">
        <f t="shared" si="6"/>
        <v>0</v>
      </c>
      <c r="U441" s="3">
        <f t="shared" si="7"/>
        <v>0</v>
      </c>
      <c r="W441" s="1" t="str">
        <f t="shared" si="8"/>
        <v>Facturas USD</v>
      </c>
      <c r="X441" s="1" t="str">
        <f t="shared" si="9"/>
        <v>Facturas MXN</v>
      </c>
    </row>
    <row r="442" spans="19:24" ht="14.25" customHeight="1" x14ac:dyDescent="0.3">
      <c r="S442" s="1">
        <f t="shared" si="5"/>
        <v>0</v>
      </c>
      <c r="T442" s="3">
        <f t="shared" si="6"/>
        <v>0</v>
      </c>
      <c r="U442" s="3">
        <f t="shared" si="7"/>
        <v>0</v>
      </c>
      <c r="W442" s="1" t="str">
        <f t="shared" si="8"/>
        <v>Facturas USD</v>
      </c>
      <c r="X442" s="1" t="str">
        <f t="shared" si="9"/>
        <v>Facturas MXN</v>
      </c>
    </row>
    <row r="443" spans="19:24" ht="14.25" customHeight="1" x14ac:dyDescent="0.3">
      <c r="S443" s="1">
        <f t="shared" si="5"/>
        <v>0</v>
      </c>
      <c r="T443" s="3">
        <f t="shared" si="6"/>
        <v>0</v>
      </c>
      <c r="U443" s="3">
        <f t="shared" si="7"/>
        <v>0</v>
      </c>
      <c r="W443" s="1" t="str">
        <f t="shared" si="8"/>
        <v>Facturas USD</v>
      </c>
      <c r="X443" s="1" t="str">
        <f t="shared" si="9"/>
        <v>Facturas MXN</v>
      </c>
    </row>
    <row r="444" spans="19:24" ht="14.25" customHeight="1" x14ac:dyDescent="0.3">
      <c r="S444" s="1">
        <f t="shared" si="5"/>
        <v>0</v>
      </c>
      <c r="T444" s="3">
        <f t="shared" si="6"/>
        <v>0</v>
      </c>
      <c r="U444" s="3">
        <f t="shared" si="7"/>
        <v>0</v>
      </c>
      <c r="W444" s="1" t="str">
        <f t="shared" si="8"/>
        <v>Facturas USD</v>
      </c>
      <c r="X444" s="1" t="str">
        <f t="shared" si="9"/>
        <v>Facturas MXN</v>
      </c>
    </row>
    <row r="445" spans="19:24" ht="14.25" customHeight="1" x14ac:dyDescent="0.3">
      <c r="S445" s="1">
        <f t="shared" si="5"/>
        <v>0</v>
      </c>
      <c r="T445" s="3">
        <f t="shared" si="6"/>
        <v>0</v>
      </c>
      <c r="U445" s="3">
        <f t="shared" si="7"/>
        <v>0</v>
      </c>
      <c r="W445" s="1" t="str">
        <f t="shared" si="8"/>
        <v>Facturas USD</v>
      </c>
      <c r="X445" s="1" t="str">
        <f t="shared" si="9"/>
        <v>Facturas MXN</v>
      </c>
    </row>
    <row r="446" spans="19:24" ht="14.25" customHeight="1" x14ac:dyDescent="0.3">
      <c r="S446" s="1">
        <f t="shared" si="5"/>
        <v>0</v>
      </c>
      <c r="T446" s="3">
        <f t="shared" si="6"/>
        <v>0</v>
      </c>
      <c r="U446" s="3">
        <f t="shared" si="7"/>
        <v>0</v>
      </c>
      <c r="W446" s="1" t="str">
        <f t="shared" si="8"/>
        <v>Facturas USD</v>
      </c>
      <c r="X446" s="1" t="str">
        <f t="shared" si="9"/>
        <v>Facturas MXN</v>
      </c>
    </row>
    <row r="447" spans="19:24" ht="14.25" customHeight="1" x14ac:dyDescent="0.3">
      <c r="S447" s="1">
        <f t="shared" si="5"/>
        <v>0</v>
      </c>
      <c r="T447" s="3">
        <f t="shared" si="6"/>
        <v>0</v>
      </c>
      <c r="U447" s="3">
        <f t="shared" si="7"/>
        <v>0</v>
      </c>
      <c r="W447" s="1" t="str">
        <f t="shared" si="8"/>
        <v>Facturas USD</v>
      </c>
      <c r="X447" s="1" t="str">
        <f t="shared" si="9"/>
        <v>Facturas MXN</v>
      </c>
    </row>
    <row r="448" spans="19:24" ht="14.25" customHeight="1" x14ac:dyDescent="0.3">
      <c r="S448" s="1">
        <f t="shared" si="5"/>
        <v>0</v>
      </c>
      <c r="T448" s="3">
        <f t="shared" si="6"/>
        <v>0</v>
      </c>
      <c r="U448" s="3">
        <f t="shared" si="7"/>
        <v>0</v>
      </c>
      <c r="W448" s="1" t="str">
        <f t="shared" si="8"/>
        <v>Facturas USD</v>
      </c>
      <c r="X448" s="1" t="str">
        <f t="shared" si="9"/>
        <v>Facturas MXN</v>
      </c>
    </row>
    <row r="449" spans="19:24" ht="14.25" customHeight="1" x14ac:dyDescent="0.3">
      <c r="S449" s="1">
        <f t="shared" si="5"/>
        <v>0</v>
      </c>
      <c r="T449" s="3">
        <f t="shared" si="6"/>
        <v>0</v>
      </c>
      <c r="U449" s="3">
        <f t="shared" si="7"/>
        <v>0</v>
      </c>
      <c r="W449" s="1" t="str">
        <f t="shared" si="8"/>
        <v>Facturas USD</v>
      </c>
      <c r="X449" s="1" t="str">
        <f t="shared" si="9"/>
        <v>Facturas MXN</v>
      </c>
    </row>
    <row r="450" spans="19:24" ht="14.25" customHeight="1" x14ac:dyDescent="0.3">
      <c r="S450" s="1">
        <f t="shared" si="5"/>
        <v>0</v>
      </c>
      <c r="T450" s="3">
        <f t="shared" si="6"/>
        <v>0</v>
      </c>
      <c r="U450" s="3">
        <f t="shared" si="7"/>
        <v>0</v>
      </c>
      <c r="W450" s="1" t="str">
        <f t="shared" si="8"/>
        <v>Facturas USD</v>
      </c>
      <c r="X450" s="1" t="str">
        <f t="shared" si="9"/>
        <v>Facturas MXN</v>
      </c>
    </row>
    <row r="451" spans="19:24" ht="14.25" customHeight="1" x14ac:dyDescent="0.3">
      <c r="S451" s="1">
        <f t="shared" si="5"/>
        <v>0</v>
      </c>
      <c r="T451" s="3">
        <f t="shared" si="6"/>
        <v>0</v>
      </c>
      <c r="U451" s="3">
        <f t="shared" si="7"/>
        <v>0</v>
      </c>
      <c r="W451" s="1" t="str">
        <f t="shared" si="8"/>
        <v>Facturas USD</v>
      </c>
      <c r="X451" s="1" t="str">
        <f t="shared" si="9"/>
        <v>Facturas MXN</v>
      </c>
    </row>
    <row r="452" spans="19:24" ht="14.25" customHeight="1" x14ac:dyDescent="0.3">
      <c r="S452" s="1">
        <f t="shared" si="5"/>
        <v>0</v>
      </c>
      <c r="T452" s="3">
        <f t="shared" si="6"/>
        <v>0</v>
      </c>
      <c r="U452" s="3">
        <f t="shared" si="7"/>
        <v>0</v>
      </c>
      <c r="W452" s="1" t="str">
        <f t="shared" si="8"/>
        <v>Facturas USD</v>
      </c>
      <c r="X452" s="1" t="str">
        <f t="shared" si="9"/>
        <v>Facturas MXN</v>
      </c>
    </row>
    <row r="453" spans="19:24" ht="14.25" customHeight="1" x14ac:dyDescent="0.3">
      <c r="S453" s="1">
        <f t="shared" si="5"/>
        <v>0</v>
      </c>
      <c r="T453" s="3">
        <f t="shared" si="6"/>
        <v>0</v>
      </c>
      <c r="U453" s="3">
        <f t="shared" si="7"/>
        <v>0</v>
      </c>
      <c r="W453" s="1" t="str">
        <f t="shared" si="8"/>
        <v>Facturas USD</v>
      </c>
      <c r="X453" s="1" t="str">
        <f t="shared" si="9"/>
        <v>Facturas MXN</v>
      </c>
    </row>
    <row r="454" spans="19:24" ht="14.25" customHeight="1" x14ac:dyDescent="0.3">
      <c r="S454" s="1">
        <f t="shared" si="5"/>
        <v>0</v>
      </c>
      <c r="T454" s="3">
        <f t="shared" si="6"/>
        <v>0</v>
      </c>
      <c r="U454" s="3">
        <f t="shared" si="7"/>
        <v>0</v>
      </c>
      <c r="W454" s="1" t="str">
        <f t="shared" si="8"/>
        <v>Facturas USD</v>
      </c>
      <c r="X454" s="1" t="str">
        <f t="shared" si="9"/>
        <v>Facturas MXN</v>
      </c>
    </row>
    <row r="455" spans="19:24" ht="14.25" customHeight="1" x14ac:dyDescent="0.3">
      <c r="S455" s="1">
        <f t="shared" si="5"/>
        <v>0</v>
      </c>
      <c r="T455" s="3">
        <f t="shared" si="6"/>
        <v>0</v>
      </c>
      <c r="U455" s="3">
        <f t="shared" si="7"/>
        <v>0</v>
      </c>
      <c r="W455" s="1" t="str">
        <f t="shared" si="8"/>
        <v>Facturas USD</v>
      </c>
      <c r="X455" s="1" t="str">
        <f t="shared" si="9"/>
        <v>Facturas MXN</v>
      </c>
    </row>
    <row r="456" spans="19:24" ht="14.25" customHeight="1" x14ac:dyDescent="0.3">
      <c r="S456" s="1">
        <f t="shared" si="5"/>
        <v>0</v>
      </c>
      <c r="T456" s="3">
        <f t="shared" si="6"/>
        <v>0</v>
      </c>
      <c r="U456" s="3">
        <f t="shared" si="7"/>
        <v>0</v>
      </c>
      <c r="W456" s="1" t="str">
        <f t="shared" si="8"/>
        <v>Facturas USD</v>
      </c>
      <c r="X456" s="1" t="str">
        <f t="shared" si="9"/>
        <v>Facturas MXN</v>
      </c>
    </row>
    <row r="457" spans="19:24" ht="14.25" customHeight="1" x14ac:dyDescent="0.3">
      <c r="S457" s="1">
        <f t="shared" si="5"/>
        <v>0</v>
      </c>
      <c r="T457" s="3">
        <f t="shared" si="6"/>
        <v>0</v>
      </c>
      <c r="U457" s="3">
        <f t="shared" si="7"/>
        <v>0</v>
      </c>
      <c r="W457" s="1" t="str">
        <f t="shared" si="8"/>
        <v>Facturas USD</v>
      </c>
      <c r="X457" s="1" t="str">
        <f t="shared" si="9"/>
        <v>Facturas MXN</v>
      </c>
    </row>
    <row r="458" spans="19:24" ht="14.25" customHeight="1" x14ac:dyDescent="0.3">
      <c r="S458" s="1">
        <f t="shared" si="5"/>
        <v>0</v>
      </c>
      <c r="T458" s="3">
        <f t="shared" si="6"/>
        <v>0</v>
      </c>
      <c r="U458" s="3">
        <f t="shared" si="7"/>
        <v>0</v>
      </c>
      <c r="W458" s="1" t="str">
        <f t="shared" si="8"/>
        <v>Facturas USD</v>
      </c>
      <c r="X458" s="1" t="str">
        <f t="shared" si="9"/>
        <v>Facturas MXN</v>
      </c>
    </row>
    <row r="459" spans="19:24" ht="14.25" customHeight="1" x14ac:dyDescent="0.3">
      <c r="S459" s="1">
        <f t="shared" si="5"/>
        <v>0</v>
      </c>
      <c r="T459" s="3">
        <f t="shared" si="6"/>
        <v>0</v>
      </c>
      <c r="U459" s="3">
        <f t="shared" si="7"/>
        <v>0</v>
      </c>
      <c r="W459" s="1" t="str">
        <f t="shared" si="8"/>
        <v>Facturas USD</v>
      </c>
      <c r="X459" s="1" t="str">
        <f t="shared" si="9"/>
        <v>Facturas MXN</v>
      </c>
    </row>
    <row r="460" spans="19:24" ht="14.25" customHeight="1" x14ac:dyDescent="0.3">
      <c r="S460" s="1">
        <f t="shared" si="5"/>
        <v>0</v>
      </c>
      <c r="T460" s="3">
        <f t="shared" si="6"/>
        <v>0</v>
      </c>
      <c r="U460" s="3">
        <f t="shared" si="7"/>
        <v>0</v>
      </c>
      <c r="W460" s="1" t="str">
        <f t="shared" si="8"/>
        <v>Facturas USD</v>
      </c>
      <c r="X460" s="1" t="str">
        <f t="shared" si="9"/>
        <v>Facturas MXN</v>
      </c>
    </row>
    <row r="461" spans="19:24" ht="14.25" customHeight="1" x14ac:dyDescent="0.3">
      <c r="S461" s="1">
        <f t="shared" si="5"/>
        <v>0</v>
      </c>
      <c r="T461" s="3">
        <f t="shared" si="6"/>
        <v>0</v>
      </c>
      <c r="U461" s="3">
        <f t="shared" si="7"/>
        <v>0</v>
      </c>
      <c r="W461" s="1" t="str">
        <f t="shared" si="8"/>
        <v>Facturas USD</v>
      </c>
      <c r="X461" s="1" t="str">
        <f t="shared" si="9"/>
        <v>Facturas MXN</v>
      </c>
    </row>
    <row r="462" spans="19:24" ht="14.25" customHeight="1" x14ac:dyDescent="0.3">
      <c r="S462" s="1">
        <f t="shared" si="5"/>
        <v>0</v>
      </c>
      <c r="T462" s="3">
        <f t="shared" si="6"/>
        <v>0</v>
      </c>
      <c r="U462" s="3">
        <f t="shared" si="7"/>
        <v>0</v>
      </c>
      <c r="W462" s="1" t="str">
        <f t="shared" si="8"/>
        <v>Facturas USD</v>
      </c>
      <c r="X462" s="1" t="str">
        <f t="shared" si="9"/>
        <v>Facturas MXN</v>
      </c>
    </row>
    <row r="463" spans="19:24" ht="14.25" customHeight="1" x14ac:dyDescent="0.3">
      <c r="S463" s="1">
        <f t="shared" si="5"/>
        <v>0</v>
      </c>
      <c r="T463" s="3">
        <f t="shared" si="6"/>
        <v>0</v>
      </c>
      <c r="U463" s="3">
        <f t="shared" si="7"/>
        <v>0</v>
      </c>
      <c r="W463" s="1" t="str">
        <f t="shared" si="8"/>
        <v>Facturas USD</v>
      </c>
      <c r="X463" s="1" t="str">
        <f t="shared" si="9"/>
        <v>Facturas MXN</v>
      </c>
    </row>
    <row r="464" spans="19:24" ht="14.25" customHeight="1" x14ac:dyDescent="0.3">
      <c r="S464" s="1">
        <f t="shared" si="5"/>
        <v>0</v>
      </c>
      <c r="T464" s="3">
        <f t="shared" si="6"/>
        <v>0</v>
      </c>
      <c r="U464" s="3">
        <f t="shared" si="7"/>
        <v>0</v>
      </c>
      <c r="W464" s="1" t="str">
        <f t="shared" si="8"/>
        <v>Facturas USD</v>
      </c>
      <c r="X464" s="1" t="str">
        <f t="shared" si="9"/>
        <v>Facturas MXN</v>
      </c>
    </row>
    <row r="465" spans="19:24" ht="14.25" customHeight="1" x14ac:dyDescent="0.3">
      <c r="S465" s="1">
        <f t="shared" si="5"/>
        <v>0</v>
      </c>
      <c r="T465" s="3">
        <f t="shared" si="6"/>
        <v>0</v>
      </c>
      <c r="U465" s="3">
        <f t="shared" si="7"/>
        <v>0</v>
      </c>
      <c r="W465" s="1" t="str">
        <f t="shared" si="8"/>
        <v>Facturas USD</v>
      </c>
      <c r="X465" s="1" t="str">
        <f t="shared" si="9"/>
        <v>Facturas MXN</v>
      </c>
    </row>
    <row r="466" spans="19:24" ht="14.25" customHeight="1" x14ac:dyDescent="0.3">
      <c r="S466" s="1">
        <f t="shared" si="5"/>
        <v>0</v>
      </c>
      <c r="T466" s="3">
        <f t="shared" si="6"/>
        <v>0</v>
      </c>
      <c r="U466" s="3">
        <f t="shared" si="7"/>
        <v>0</v>
      </c>
      <c r="W466" s="1" t="str">
        <f t="shared" si="8"/>
        <v>Facturas USD</v>
      </c>
      <c r="X466" s="1" t="str">
        <f t="shared" si="9"/>
        <v>Facturas MXN</v>
      </c>
    </row>
    <row r="467" spans="19:24" ht="14.25" customHeight="1" x14ac:dyDescent="0.3">
      <c r="S467" s="1">
        <f t="shared" si="5"/>
        <v>0</v>
      </c>
      <c r="T467" s="3">
        <f t="shared" si="6"/>
        <v>0</v>
      </c>
      <c r="U467" s="3">
        <f t="shared" si="7"/>
        <v>0</v>
      </c>
      <c r="W467" s="1" t="str">
        <f t="shared" si="8"/>
        <v>Facturas USD</v>
      </c>
      <c r="X467" s="1" t="str">
        <f t="shared" si="9"/>
        <v>Facturas MXN</v>
      </c>
    </row>
    <row r="468" spans="19:24" ht="14.25" customHeight="1" x14ac:dyDescent="0.3">
      <c r="S468" s="1">
        <f t="shared" si="5"/>
        <v>0</v>
      </c>
      <c r="T468" s="3">
        <f t="shared" si="6"/>
        <v>0</v>
      </c>
      <c r="U468" s="3">
        <f t="shared" si="7"/>
        <v>0</v>
      </c>
      <c r="W468" s="1" t="str">
        <f t="shared" si="8"/>
        <v>Facturas USD</v>
      </c>
      <c r="X468" s="1" t="str">
        <f t="shared" si="9"/>
        <v>Facturas MXN</v>
      </c>
    </row>
    <row r="469" spans="19:24" ht="14.25" customHeight="1" x14ac:dyDescent="0.3">
      <c r="S469" s="1">
        <f t="shared" si="5"/>
        <v>0</v>
      </c>
      <c r="T469" s="3">
        <f t="shared" si="6"/>
        <v>0</v>
      </c>
      <c r="U469" s="3">
        <f t="shared" si="7"/>
        <v>0</v>
      </c>
      <c r="W469" s="1" t="str">
        <f t="shared" si="8"/>
        <v>Facturas USD</v>
      </c>
      <c r="X469" s="1" t="str">
        <f t="shared" si="9"/>
        <v>Facturas MXN</v>
      </c>
    </row>
    <row r="470" spans="19:24" ht="14.25" customHeight="1" x14ac:dyDescent="0.3">
      <c r="S470" s="1">
        <f t="shared" si="5"/>
        <v>0</v>
      </c>
      <c r="T470" s="3">
        <f t="shared" si="6"/>
        <v>0</v>
      </c>
      <c r="U470" s="3">
        <f t="shared" si="7"/>
        <v>0</v>
      </c>
      <c r="W470" s="1" t="str">
        <f t="shared" si="8"/>
        <v>Facturas USD</v>
      </c>
      <c r="X470" s="1" t="str">
        <f t="shared" si="9"/>
        <v>Facturas MXN</v>
      </c>
    </row>
    <row r="471" spans="19:24" ht="14.25" customHeight="1" x14ac:dyDescent="0.3">
      <c r="S471" s="1">
        <f t="shared" si="5"/>
        <v>0</v>
      </c>
      <c r="T471" s="3">
        <f t="shared" si="6"/>
        <v>0</v>
      </c>
      <c r="U471" s="3">
        <f t="shared" si="7"/>
        <v>0</v>
      </c>
      <c r="W471" s="1" t="str">
        <f t="shared" si="8"/>
        <v>Facturas USD</v>
      </c>
      <c r="X471" s="1" t="str">
        <f t="shared" si="9"/>
        <v>Facturas MXN</v>
      </c>
    </row>
    <row r="472" spans="19:24" ht="14.25" customHeight="1" x14ac:dyDescent="0.3">
      <c r="S472" s="1">
        <f t="shared" si="5"/>
        <v>0</v>
      </c>
      <c r="T472" s="3">
        <f t="shared" si="6"/>
        <v>0</v>
      </c>
      <c r="U472" s="3">
        <f t="shared" si="7"/>
        <v>0</v>
      </c>
      <c r="W472" s="1" t="str">
        <f t="shared" si="8"/>
        <v>Facturas USD</v>
      </c>
      <c r="X472" s="1" t="str">
        <f t="shared" si="9"/>
        <v>Facturas MXN</v>
      </c>
    </row>
    <row r="473" spans="19:24" ht="14.25" customHeight="1" x14ac:dyDescent="0.3">
      <c r="S473" s="1">
        <f t="shared" si="5"/>
        <v>0</v>
      </c>
      <c r="T473" s="3">
        <f t="shared" si="6"/>
        <v>0</v>
      </c>
      <c r="U473" s="3">
        <f t="shared" si="7"/>
        <v>0</v>
      </c>
      <c r="W473" s="1" t="str">
        <f t="shared" si="8"/>
        <v>Facturas USD</v>
      </c>
      <c r="X473" s="1" t="str">
        <f t="shared" si="9"/>
        <v>Facturas MXN</v>
      </c>
    </row>
    <row r="474" spans="19:24" ht="14.25" customHeight="1" x14ac:dyDescent="0.3">
      <c r="S474" s="1">
        <f t="shared" si="5"/>
        <v>0</v>
      </c>
      <c r="T474" s="3">
        <f t="shared" si="6"/>
        <v>0</v>
      </c>
      <c r="U474" s="3">
        <f t="shared" si="7"/>
        <v>0</v>
      </c>
      <c r="W474" s="1" t="str">
        <f t="shared" si="8"/>
        <v>Facturas USD</v>
      </c>
      <c r="X474" s="1" t="str">
        <f t="shared" si="9"/>
        <v>Facturas MXN</v>
      </c>
    </row>
    <row r="475" spans="19:24" ht="14.25" customHeight="1" x14ac:dyDescent="0.3">
      <c r="S475" s="1">
        <f t="shared" si="5"/>
        <v>0</v>
      </c>
      <c r="T475" s="3">
        <f t="shared" si="6"/>
        <v>0</v>
      </c>
      <c r="U475" s="3">
        <f t="shared" si="7"/>
        <v>0</v>
      </c>
      <c r="W475" s="1" t="str">
        <f t="shared" si="8"/>
        <v>Facturas USD</v>
      </c>
      <c r="X475" s="1" t="str">
        <f t="shared" si="9"/>
        <v>Facturas MXN</v>
      </c>
    </row>
    <row r="476" spans="19:24" ht="14.25" customHeight="1" x14ac:dyDescent="0.3">
      <c r="S476" s="1">
        <f t="shared" si="5"/>
        <v>0</v>
      </c>
      <c r="T476" s="3">
        <f t="shared" si="6"/>
        <v>0</v>
      </c>
      <c r="U476" s="3">
        <f t="shared" si="7"/>
        <v>0</v>
      </c>
      <c r="W476" s="1" t="str">
        <f t="shared" si="8"/>
        <v>Facturas USD</v>
      </c>
      <c r="X476" s="1" t="str">
        <f t="shared" si="9"/>
        <v>Facturas MXN</v>
      </c>
    </row>
    <row r="477" spans="19:24" ht="14.25" customHeight="1" x14ac:dyDescent="0.3">
      <c r="S477" s="1">
        <f t="shared" si="5"/>
        <v>0</v>
      </c>
      <c r="T477" s="3">
        <f t="shared" si="6"/>
        <v>0</v>
      </c>
      <c r="U477" s="3">
        <f t="shared" si="7"/>
        <v>0</v>
      </c>
      <c r="W477" s="1" t="str">
        <f t="shared" si="8"/>
        <v>Facturas USD</v>
      </c>
      <c r="X477" s="1" t="str">
        <f t="shared" si="9"/>
        <v>Facturas MXN</v>
      </c>
    </row>
    <row r="478" spans="19:24" ht="14.25" customHeight="1" x14ac:dyDescent="0.3">
      <c r="S478" s="1">
        <f t="shared" si="5"/>
        <v>0</v>
      </c>
      <c r="T478" s="3">
        <f t="shared" si="6"/>
        <v>0</v>
      </c>
      <c r="U478" s="3">
        <f t="shared" si="7"/>
        <v>0</v>
      </c>
      <c r="W478" s="1" t="str">
        <f t="shared" si="8"/>
        <v>Facturas USD</v>
      </c>
      <c r="X478" s="1" t="str">
        <f t="shared" si="9"/>
        <v>Facturas MXN</v>
      </c>
    </row>
    <row r="479" spans="19:24" ht="14.25" customHeight="1" x14ac:dyDescent="0.3">
      <c r="S479" s="1">
        <f t="shared" si="5"/>
        <v>0</v>
      </c>
      <c r="T479" s="3">
        <f t="shared" si="6"/>
        <v>0</v>
      </c>
      <c r="U479" s="3">
        <f t="shared" si="7"/>
        <v>0</v>
      </c>
      <c r="W479" s="1" t="str">
        <f t="shared" si="8"/>
        <v>Facturas USD</v>
      </c>
      <c r="X479" s="1" t="str">
        <f t="shared" si="9"/>
        <v>Facturas MXN</v>
      </c>
    </row>
    <row r="480" spans="19:24" ht="14.25" customHeight="1" x14ac:dyDescent="0.3">
      <c r="S480" s="1">
        <f t="shared" si="5"/>
        <v>0</v>
      </c>
      <c r="T480" s="3">
        <f t="shared" si="6"/>
        <v>0</v>
      </c>
      <c r="U480" s="3">
        <f t="shared" si="7"/>
        <v>0</v>
      </c>
      <c r="W480" s="1" t="str">
        <f t="shared" si="8"/>
        <v>Facturas USD</v>
      </c>
      <c r="X480" s="1" t="str">
        <f t="shared" si="9"/>
        <v>Facturas MXN</v>
      </c>
    </row>
    <row r="481" spans="19:24" ht="14.25" customHeight="1" x14ac:dyDescent="0.3">
      <c r="S481" s="1">
        <f t="shared" si="5"/>
        <v>0</v>
      </c>
      <c r="T481" s="3">
        <f t="shared" si="6"/>
        <v>0</v>
      </c>
      <c r="U481" s="3">
        <f t="shared" si="7"/>
        <v>0</v>
      </c>
      <c r="W481" s="1" t="str">
        <f t="shared" si="8"/>
        <v>Facturas USD</v>
      </c>
      <c r="X481" s="1" t="str">
        <f t="shared" si="9"/>
        <v>Facturas MXN</v>
      </c>
    </row>
    <row r="482" spans="19:24" ht="14.25" customHeight="1" x14ac:dyDescent="0.3">
      <c r="S482" s="1">
        <f t="shared" si="5"/>
        <v>0</v>
      </c>
      <c r="T482" s="3">
        <f t="shared" si="6"/>
        <v>0</v>
      </c>
      <c r="U482" s="3">
        <f t="shared" si="7"/>
        <v>0</v>
      </c>
      <c r="W482" s="1" t="str">
        <f t="shared" si="8"/>
        <v>Facturas USD</v>
      </c>
      <c r="X482" s="1" t="str">
        <f t="shared" si="9"/>
        <v>Facturas MXN</v>
      </c>
    </row>
    <row r="483" spans="19:24" ht="14.25" customHeight="1" x14ac:dyDescent="0.3">
      <c r="S483" s="1">
        <f t="shared" si="5"/>
        <v>0</v>
      </c>
      <c r="T483" s="3">
        <f t="shared" si="6"/>
        <v>0</v>
      </c>
      <c r="U483" s="3">
        <f t="shared" si="7"/>
        <v>0</v>
      </c>
      <c r="W483" s="1" t="str">
        <f t="shared" si="8"/>
        <v>Facturas USD</v>
      </c>
      <c r="X483" s="1" t="str">
        <f t="shared" si="9"/>
        <v>Facturas MXN</v>
      </c>
    </row>
    <row r="484" spans="19:24" ht="14.25" customHeight="1" x14ac:dyDescent="0.3">
      <c r="S484" s="1">
        <f t="shared" si="5"/>
        <v>0</v>
      </c>
      <c r="T484" s="3">
        <f t="shared" si="6"/>
        <v>0</v>
      </c>
      <c r="U484" s="3">
        <f t="shared" si="7"/>
        <v>0</v>
      </c>
      <c r="W484" s="1" t="str">
        <f t="shared" si="8"/>
        <v>Facturas USD</v>
      </c>
      <c r="X484" s="1" t="str">
        <f t="shared" si="9"/>
        <v>Facturas MXN</v>
      </c>
    </row>
    <row r="485" spans="19:24" ht="14.25" customHeight="1" x14ac:dyDescent="0.3">
      <c r="S485" s="1">
        <f t="shared" si="5"/>
        <v>0</v>
      </c>
      <c r="T485" s="3">
        <f t="shared" si="6"/>
        <v>0</v>
      </c>
      <c r="U485" s="3">
        <f t="shared" si="7"/>
        <v>0</v>
      </c>
      <c r="W485" s="1" t="str">
        <f t="shared" si="8"/>
        <v>Facturas USD</v>
      </c>
      <c r="X485" s="1" t="str">
        <f t="shared" si="9"/>
        <v>Facturas MXN</v>
      </c>
    </row>
    <row r="486" spans="19:24" ht="14.25" customHeight="1" x14ac:dyDescent="0.3">
      <c r="S486" s="1">
        <f t="shared" si="5"/>
        <v>0</v>
      </c>
      <c r="T486" s="3">
        <f t="shared" si="6"/>
        <v>0</v>
      </c>
      <c r="U486" s="3">
        <f t="shared" si="7"/>
        <v>0</v>
      </c>
      <c r="W486" s="1" t="str">
        <f t="shared" si="8"/>
        <v>Facturas USD</v>
      </c>
      <c r="X486" s="1" t="str">
        <f t="shared" si="9"/>
        <v>Facturas MXN</v>
      </c>
    </row>
    <row r="487" spans="19:24" ht="14.25" customHeight="1" x14ac:dyDescent="0.3">
      <c r="S487" s="1">
        <f t="shared" si="5"/>
        <v>0</v>
      </c>
      <c r="T487" s="3">
        <f t="shared" si="6"/>
        <v>0</v>
      </c>
      <c r="U487" s="3">
        <f t="shared" si="7"/>
        <v>0</v>
      </c>
      <c r="W487" s="1" t="str">
        <f t="shared" si="8"/>
        <v>Facturas USD</v>
      </c>
      <c r="X487" s="1" t="str">
        <f t="shared" si="9"/>
        <v>Facturas MXN</v>
      </c>
    </row>
    <row r="488" spans="19:24" ht="14.25" customHeight="1" x14ac:dyDescent="0.3">
      <c r="S488" s="1">
        <f t="shared" si="5"/>
        <v>0</v>
      </c>
      <c r="T488" s="3">
        <f t="shared" si="6"/>
        <v>0</v>
      </c>
      <c r="U488" s="3">
        <f t="shared" si="7"/>
        <v>0</v>
      </c>
      <c r="W488" s="1" t="str">
        <f t="shared" si="8"/>
        <v>Facturas USD</v>
      </c>
      <c r="X488" s="1" t="str">
        <f t="shared" si="9"/>
        <v>Facturas MXN</v>
      </c>
    </row>
    <row r="489" spans="19:24" ht="14.25" customHeight="1" x14ac:dyDescent="0.3">
      <c r="S489" s="1">
        <f t="shared" si="5"/>
        <v>0</v>
      </c>
      <c r="T489" s="3">
        <f t="shared" si="6"/>
        <v>0</v>
      </c>
      <c r="U489" s="3">
        <f t="shared" si="7"/>
        <v>0</v>
      </c>
      <c r="W489" s="1" t="str">
        <f t="shared" si="8"/>
        <v>Facturas USD</v>
      </c>
      <c r="X489" s="1" t="str">
        <f t="shared" si="9"/>
        <v>Facturas MXN</v>
      </c>
    </row>
    <row r="490" spans="19:24" ht="14.25" customHeight="1" x14ac:dyDescent="0.3">
      <c r="S490" s="1">
        <f t="shared" si="5"/>
        <v>0</v>
      </c>
      <c r="T490" s="3">
        <f t="shared" si="6"/>
        <v>0</v>
      </c>
      <c r="U490" s="3">
        <f t="shared" si="7"/>
        <v>0</v>
      </c>
      <c r="W490" s="1" t="str">
        <f t="shared" si="8"/>
        <v>Facturas USD</v>
      </c>
      <c r="X490" s="1" t="str">
        <f t="shared" si="9"/>
        <v>Facturas MXN</v>
      </c>
    </row>
    <row r="491" spans="19:24" ht="14.25" customHeight="1" x14ac:dyDescent="0.3">
      <c r="S491" s="1">
        <f t="shared" si="5"/>
        <v>0</v>
      </c>
      <c r="T491" s="3">
        <f t="shared" si="6"/>
        <v>0</v>
      </c>
      <c r="U491" s="3">
        <f t="shared" si="7"/>
        <v>0</v>
      </c>
      <c r="W491" s="1" t="str">
        <f t="shared" si="8"/>
        <v>Facturas USD</v>
      </c>
      <c r="X491" s="1" t="str">
        <f t="shared" si="9"/>
        <v>Facturas MXN</v>
      </c>
    </row>
    <row r="492" spans="19:24" ht="14.25" customHeight="1" x14ac:dyDescent="0.3">
      <c r="S492" s="1">
        <f t="shared" si="5"/>
        <v>0</v>
      </c>
      <c r="T492" s="3">
        <f t="shared" si="6"/>
        <v>0</v>
      </c>
      <c r="U492" s="3">
        <f t="shared" si="7"/>
        <v>0</v>
      </c>
      <c r="W492" s="1" t="str">
        <f t="shared" si="8"/>
        <v>Facturas USD</v>
      </c>
      <c r="X492" s="1" t="str">
        <f t="shared" si="9"/>
        <v>Facturas MXN</v>
      </c>
    </row>
    <row r="493" spans="19:24" ht="14.25" customHeight="1" x14ac:dyDescent="0.3">
      <c r="S493" s="1">
        <f t="shared" si="5"/>
        <v>0</v>
      </c>
      <c r="T493" s="3">
        <f t="shared" si="6"/>
        <v>0</v>
      </c>
      <c r="U493" s="3">
        <f t="shared" si="7"/>
        <v>0</v>
      </c>
      <c r="W493" s="1" t="str">
        <f t="shared" si="8"/>
        <v>Facturas USD</v>
      </c>
      <c r="X493" s="1" t="str">
        <f t="shared" si="9"/>
        <v>Facturas MXN</v>
      </c>
    </row>
    <row r="494" spans="19:24" ht="14.25" customHeight="1" x14ac:dyDescent="0.3">
      <c r="S494" s="1">
        <f t="shared" si="5"/>
        <v>0</v>
      </c>
      <c r="T494" s="3">
        <f t="shared" si="6"/>
        <v>0</v>
      </c>
      <c r="U494" s="3">
        <f t="shared" si="7"/>
        <v>0</v>
      </c>
      <c r="W494" s="1" t="str">
        <f t="shared" si="8"/>
        <v>Facturas USD</v>
      </c>
      <c r="X494" s="1" t="str">
        <f t="shared" si="9"/>
        <v>Facturas MXN</v>
      </c>
    </row>
    <row r="495" spans="19:24" ht="14.25" customHeight="1" x14ac:dyDescent="0.3">
      <c r="S495" s="1">
        <f t="shared" si="5"/>
        <v>0</v>
      </c>
      <c r="T495" s="3">
        <f t="shared" si="6"/>
        <v>0</v>
      </c>
      <c r="U495" s="3">
        <f t="shared" si="7"/>
        <v>0</v>
      </c>
      <c r="W495" s="1" t="str">
        <f t="shared" si="8"/>
        <v>Facturas USD</v>
      </c>
      <c r="X495" s="1" t="str">
        <f t="shared" si="9"/>
        <v>Facturas MXN</v>
      </c>
    </row>
    <row r="496" spans="19:24" ht="14.25" customHeight="1" x14ac:dyDescent="0.3">
      <c r="S496" s="1">
        <f t="shared" si="5"/>
        <v>0</v>
      </c>
      <c r="T496" s="3">
        <f t="shared" si="6"/>
        <v>0</v>
      </c>
      <c r="U496" s="3">
        <f t="shared" si="7"/>
        <v>0</v>
      </c>
      <c r="W496" s="1" t="str">
        <f t="shared" si="8"/>
        <v>Facturas USD</v>
      </c>
      <c r="X496" s="1" t="str">
        <f t="shared" si="9"/>
        <v>Facturas MXN</v>
      </c>
    </row>
    <row r="497" spans="19:24" ht="14.25" customHeight="1" x14ac:dyDescent="0.3">
      <c r="S497" s="1">
        <f t="shared" si="5"/>
        <v>0</v>
      </c>
      <c r="T497" s="3">
        <f t="shared" si="6"/>
        <v>0</v>
      </c>
      <c r="U497" s="3">
        <f t="shared" si="7"/>
        <v>0</v>
      </c>
      <c r="W497" s="1" t="str">
        <f t="shared" si="8"/>
        <v>Facturas USD</v>
      </c>
      <c r="X497" s="1" t="str">
        <f t="shared" si="9"/>
        <v>Facturas MXN</v>
      </c>
    </row>
    <row r="498" spans="19:24" ht="14.25" customHeight="1" x14ac:dyDescent="0.3">
      <c r="S498" s="1">
        <f t="shared" si="5"/>
        <v>0</v>
      </c>
      <c r="T498" s="3">
        <f t="shared" si="6"/>
        <v>0</v>
      </c>
      <c r="U498" s="3">
        <f t="shared" si="7"/>
        <v>0</v>
      </c>
      <c r="W498" s="1" t="str">
        <f t="shared" si="8"/>
        <v>Facturas USD</v>
      </c>
      <c r="X498" s="1" t="str">
        <f t="shared" si="9"/>
        <v>Facturas MXN</v>
      </c>
    </row>
    <row r="499" spans="19:24" ht="14.25" customHeight="1" x14ac:dyDescent="0.3">
      <c r="S499" s="1">
        <f t="shared" si="5"/>
        <v>0</v>
      </c>
      <c r="T499" s="3">
        <f t="shared" si="6"/>
        <v>0</v>
      </c>
      <c r="U499" s="3">
        <f t="shared" si="7"/>
        <v>0</v>
      </c>
      <c r="W499" s="1" t="str">
        <f t="shared" si="8"/>
        <v>Facturas USD</v>
      </c>
      <c r="X499" s="1" t="str">
        <f t="shared" si="9"/>
        <v>Facturas MXN</v>
      </c>
    </row>
    <row r="500" spans="19:24" ht="14.25" customHeight="1" x14ac:dyDescent="0.3">
      <c r="S500" s="1">
        <f t="shared" si="5"/>
        <v>0</v>
      </c>
      <c r="T500" s="3">
        <f t="shared" si="6"/>
        <v>0</v>
      </c>
      <c r="U500" s="3">
        <f t="shared" si="7"/>
        <v>0</v>
      </c>
      <c r="W500" s="1" t="str">
        <f t="shared" si="8"/>
        <v>Facturas USD</v>
      </c>
      <c r="X500" s="1" t="str">
        <f t="shared" si="9"/>
        <v>Facturas MXN</v>
      </c>
    </row>
    <row r="501" spans="19:24" ht="14.25" customHeight="1" x14ac:dyDescent="0.3">
      <c r="T501" s="1"/>
      <c r="U501" s="1"/>
    </row>
    <row r="502" spans="19:24" ht="14.25" customHeight="1" x14ac:dyDescent="0.3">
      <c r="T502" s="1"/>
      <c r="U502" s="1"/>
    </row>
    <row r="503" spans="19:24" ht="14.25" customHeight="1" x14ac:dyDescent="0.3">
      <c r="T503" s="1"/>
      <c r="U503" s="1"/>
    </row>
    <row r="504" spans="19:24" ht="14.25" customHeight="1" x14ac:dyDescent="0.3">
      <c r="T504" s="1"/>
      <c r="U504" s="1"/>
    </row>
    <row r="505" spans="19:24" ht="14.25" customHeight="1" x14ac:dyDescent="0.3">
      <c r="T505" s="1"/>
      <c r="U505" s="1"/>
    </row>
    <row r="506" spans="19:24" ht="14.25" customHeight="1" x14ac:dyDescent="0.3">
      <c r="T506" s="1"/>
      <c r="U506" s="1"/>
    </row>
    <row r="507" spans="19:24" ht="14.25" customHeight="1" x14ac:dyDescent="0.3">
      <c r="T507" s="1"/>
      <c r="U507" s="1"/>
    </row>
    <row r="508" spans="19:24" ht="14.25" customHeight="1" x14ac:dyDescent="0.3">
      <c r="T508" s="1"/>
      <c r="U508" s="1"/>
    </row>
    <row r="509" spans="19:24" ht="14.25" customHeight="1" x14ac:dyDescent="0.3">
      <c r="T509" s="1"/>
      <c r="U509" s="1"/>
    </row>
    <row r="510" spans="19:24" ht="14.25" customHeight="1" x14ac:dyDescent="0.3">
      <c r="T510" s="1"/>
      <c r="U510" s="1"/>
    </row>
    <row r="511" spans="19:24" ht="14.25" customHeight="1" x14ac:dyDescent="0.3">
      <c r="T511" s="1"/>
      <c r="U511" s="1"/>
    </row>
    <row r="512" spans="19:24" ht="14.25" customHeight="1" x14ac:dyDescent="0.3">
      <c r="T512" s="1"/>
      <c r="U512" s="1"/>
    </row>
    <row r="513" spans="20:21" ht="14.25" customHeight="1" x14ac:dyDescent="0.3">
      <c r="T513" s="1"/>
      <c r="U513" s="1"/>
    </row>
    <row r="514" spans="20:21" ht="14.25" customHeight="1" x14ac:dyDescent="0.3">
      <c r="T514" s="1"/>
      <c r="U514" s="1"/>
    </row>
    <row r="515" spans="20:21" ht="14.25" customHeight="1" x14ac:dyDescent="0.3">
      <c r="T515" s="1"/>
      <c r="U515" s="1"/>
    </row>
    <row r="516" spans="20:21" ht="14.25" customHeight="1" x14ac:dyDescent="0.3">
      <c r="T516" s="1"/>
      <c r="U516" s="1"/>
    </row>
    <row r="517" spans="20:21" ht="14.25" customHeight="1" x14ac:dyDescent="0.3">
      <c r="T517" s="1"/>
      <c r="U517" s="1"/>
    </row>
    <row r="518" spans="20:21" ht="14.25" customHeight="1" x14ac:dyDescent="0.3">
      <c r="T518" s="1"/>
      <c r="U518" s="1"/>
    </row>
    <row r="519" spans="20:21" ht="14.25" customHeight="1" x14ac:dyDescent="0.3">
      <c r="T519" s="1"/>
      <c r="U519" s="1"/>
    </row>
    <row r="520" spans="20:21" ht="14.25" customHeight="1" x14ac:dyDescent="0.3">
      <c r="T520" s="1"/>
      <c r="U520" s="1"/>
    </row>
    <row r="521" spans="20:21" ht="14.25" customHeight="1" x14ac:dyDescent="0.3">
      <c r="T521" s="1"/>
      <c r="U521" s="1"/>
    </row>
    <row r="522" spans="20:21" ht="14.25" customHeight="1" x14ac:dyDescent="0.3">
      <c r="T522" s="1"/>
      <c r="U522" s="1"/>
    </row>
    <row r="523" spans="20:21" ht="14.25" customHeight="1" x14ac:dyDescent="0.3">
      <c r="T523" s="1"/>
      <c r="U523" s="1"/>
    </row>
    <row r="524" spans="20:21" ht="14.25" customHeight="1" x14ac:dyDescent="0.3">
      <c r="T524" s="1"/>
      <c r="U524" s="1"/>
    </row>
    <row r="525" spans="20:21" ht="14.25" customHeight="1" x14ac:dyDescent="0.3">
      <c r="T525" s="1"/>
      <c r="U525" s="1"/>
    </row>
    <row r="526" spans="20:21" ht="14.25" customHeight="1" x14ac:dyDescent="0.3">
      <c r="T526" s="1"/>
      <c r="U526" s="1"/>
    </row>
    <row r="527" spans="20:21" ht="14.25" customHeight="1" x14ac:dyDescent="0.3">
      <c r="T527" s="1"/>
      <c r="U527" s="1"/>
    </row>
    <row r="528" spans="20:21" ht="14.25" customHeight="1" x14ac:dyDescent="0.3">
      <c r="T528" s="1"/>
      <c r="U528" s="1"/>
    </row>
    <row r="529" spans="20:21" ht="14.25" customHeight="1" x14ac:dyDescent="0.3">
      <c r="T529" s="1"/>
      <c r="U529" s="1"/>
    </row>
    <row r="530" spans="20:21" ht="14.25" customHeight="1" x14ac:dyDescent="0.3">
      <c r="T530" s="1"/>
      <c r="U530" s="1"/>
    </row>
    <row r="531" spans="20:21" ht="14.25" customHeight="1" x14ac:dyDescent="0.3">
      <c r="T531" s="1"/>
      <c r="U531" s="1"/>
    </row>
    <row r="532" spans="20:21" ht="14.25" customHeight="1" x14ac:dyDescent="0.3">
      <c r="T532" s="1"/>
      <c r="U532" s="1"/>
    </row>
    <row r="533" spans="20:21" ht="14.25" customHeight="1" x14ac:dyDescent="0.3">
      <c r="T533" s="1"/>
      <c r="U533" s="1"/>
    </row>
    <row r="534" spans="20:21" ht="14.25" customHeight="1" x14ac:dyDescent="0.3">
      <c r="T534" s="1"/>
      <c r="U534" s="1"/>
    </row>
    <row r="535" spans="20:21" ht="14.25" customHeight="1" x14ac:dyDescent="0.3">
      <c r="T535" s="1"/>
      <c r="U535" s="1"/>
    </row>
    <row r="536" spans="20:21" ht="14.25" customHeight="1" x14ac:dyDescent="0.3">
      <c r="T536" s="1"/>
      <c r="U536" s="1"/>
    </row>
    <row r="537" spans="20:21" ht="14.25" customHeight="1" x14ac:dyDescent="0.3">
      <c r="T537" s="1"/>
      <c r="U537" s="1"/>
    </row>
    <row r="538" spans="20:21" ht="14.25" customHeight="1" x14ac:dyDescent="0.3">
      <c r="T538" s="1"/>
      <c r="U538" s="1"/>
    </row>
    <row r="539" spans="20:21" ht="14.25" customHeight="1" x14ac:dyDescent="0.3">
      <c r="T539" s="1"/>
      <c r="U539" s="1"/>
    </row>
    <row r="540" spans="20:21" ht="14.25" customHeight="1" x14ac:dyDescent="0.3">
      <c r="T540" s="1"/>
      <c r="U540" s="1"/>
    </row>
    <row r="541" spans="20:21" ht="14.25" customHeight="1" x14ac:dyDescent="0.3">
      <c r="T541" s="1"/>
      <c r="U541" s="1"/>
    </row>
    <row r="542" spans="20:21" ht="14.25" customHeight="1" x14ac:dyDescent="0.3">
      <c r="T542" s="1"/>
      <c r="U542" s="1"/>
    </row>
    <row r="543" spans="20:21" ht="14.25" customHeight="1" x14ac:dyDescent="0.3">
      <c r="T543" s="1"/>
      <c r="U543" s="1"/>
    </row>
    <row r="544" spans="20:21" ht="14.25" customHeight="1" x14ac:dyDescent="0.3">
      <c r="T544" s="1"/>
      <c r="U544" s="1"/>
    </row>
    <row r="545" spans="20:21" ht="14.25" customHeight="1" x14ac:dyDescent="0.3">
      <c r="T545" s="1"/>
      <c r="U545" s="1"/>
    </row>
    <row r="546" spans="20:21" ht="14.25" customHeight="1" x14ac:dyDescent="0.3">
      <c r="T546" s="1"/>
      <c r="U546" s="1"/>
    </row>
    <row r="547" spans="20:21" ht="14.25" customHeight="1" x14ac:dyDescent="0.3">
      <c r="T547" s="1"/>
      <c r="U547" s="1"/>
    </row>
    <row r="548" spans="20:21" ht="14.25" customHeight="1" x14ac:dyDescent="0.3">
      <c r="T548" s="1"/>
      <c r="U548" s="1"/>
    </row>
    <row r="549" spans="20:21" ht="14.25" customHeight="1" x14ac:dyDescent="0.3">
      <c r="T549" s="1"/>
      <c r="U549" s="1"/>
    </row>
    <row r="550" spans="20:21" ht="14.25" customHeight="1" x14ac:dyDescent="0.3">
      <c r="T550" s="1"/>
      <c r="U550" s="1"/>
    </row>
    <row r="551" spans="20:21" ht="14.25" customHeight="1" x14ac:dyDescent="0.3">
      <c r="T551" s="1"/>
      <c r="U551" s="1"/>
    </row>
    <row r="552" spans="20:21" ht="14.25" customHeight="1" x14ac:dyDescent="0.3">
      <c r="T552" s="1"/>
      <c r="U552" s="1"/>
    </row>
    <row r="553" spans="20:21" ht="14.25" customHeight="1" x14ac:dyDescent="0.3">
      <c r="T553" s="1"/>
      <c r="U553" s="1"/>
    </row>
    <row r="554" spans="20:21" ht="14.25" customHeight="1" x14ac:dyDescent="0.3">
      <c r="T554" s="1"/>
      <c r="U554" s="1"/>
    </row>
    <row r="555" spans="20:21" ht="14.25" customHeight="1" x14ac:dyDescent="0.3">
      <c r="T555" s="1"/>
      <c r="U555" s="1"/>
    </row>
    <row r="556" spans="20:21" ht="14.25" customHeight="1" x14ac:dyDescent="0.3">
      <c r="T556" s="1"/>
      <c r="U556" s="1"/>
    </row>
    <row r="557" spans="20:21" ht="14.25" customHeight="1" x14ac:dyDescent="0.3">
      <c r="T557" s="1"/>
      <c r="U557" s="1"/>
    </row>
    <row r="558" spans="20:21" ht="14.25" customHeight="1" x14ac:dyDescent="0.3">
      <c r="T558" s="1"/>
      <c r="U558" s="1"/>
    </row>
    <row r="559" spans="20:21" ht="14.25" customHeight="1" x14ac:dyDescent="0.3">
      <c r="T559" s="1"/>
      <c r="U559" s="1"/>
    </row>
    <row r="560" spans="20:21" ht="14.25" customHeight="1" x14ac:dyDescent="0.3">
      <c r="T560" s="1"/>
      <c r="U560" s="1"/>
    </row>
    <row r="561" spans="20:21" ht="14.25" customHeight="1" x14ac:dyDescent="0.3">
      <c r="T561" s="1"/>
      <c r="U561" s="1"/>
    </row>
    <row r="562" spans="20:21" ht="14.25" customHeight="1" x14ac:dyDescent="0.3">
      <c r="T562" s="1"/>
      <c r="U562" s="1"/>
    </row>
    <row r="563" spans="20:21" ht="14.25" customHeight="1" x14ac:dyDescent="0.3">
      <c r="T563" s="1"/>
      <c r="U563" s="1"/>
    </row>
    <row r="564" spans="20:21" ht="14.25" customHeight="1" x14ac:dyDescent="0.3">
      <c r="T564" s="1"/>
      <c r="U564" s="1"/>
    </row>
    <row r="565" spans="20:21" ht="14.25" customHeight="1" x14ac:dyDescent="0.3">
      <c r="T565" s="1"/>
      <c r="U565" s="1"/>
    </row>
    <row r="566" spans="20:21" ht="14.25" customHeight="1" x14ac:dyDescent="0.3">
      <c r="T566" s="1"/>
      <c r="U566" s="1"/>
    </row>
    <row r="567" spans="20:21" ht="14.25" customHeight="1" x14ac:dyDescent="0.3">
      <c r="T567" s="1"/>
      <c r="U567" s="1"/>
    </row>
    <row r="568" spans="20:21" ht="14.25" customHeight="1" x14ac:dyDescent="0.3">
      <c r="T568" s="1"/>
      <c r="U568" s="1"/>
    </row>
    <row r="569" spans="20:21" ht="14.25" customHeight="1" x14ac:dyDescent="0.3">
      <c r="T569" s="1"/>
      <c r="U569" s="1"/>
    </row>
    <row r="570" spans="20:21" ht="14.25" customHeight="1" x14ac:dyDescent="0.3">
      <c r="T570" s="1"/>
      <c r="U570" s="1"/>
    </row>
    <row r="571" spans="20:21" ht="14.25" customHeight="1" x14ac:dyDescent="0.3">
      <c r="T571" s="1"/>
      <c r="U571" s="1"/>
    </row>
    <row r="572" spans="20:21" ht="14.25" customHeight="1" x14ac:dyDescent="0.3">
      <c r="T572" s="1"/>
      <c r="U572" s="1"/>
    </row>
    <row r="573" spans="20:21" ht="14.25" customHeight="1" x14ac:dyDescent="0.3">
      <c r="T573" s="1"/>
      <c r="U573" s="1"/>
    </row>
    <row r="574" spans="20:21" ht="14.25" customHeight="1" x14ac:dyDescent="0.3">
      <c r="T574" s="1"/>
      <c r="U574" s="1"/>
    </row>
    <row r="575" spans="20:21" ht="14.25" customHeight="1" x14ac:dyDescent="0.3">
      <c r="T575" s="1"/>
      <c r="U575" s="1"/>
    </row>
    <row r="576" spans="20:21" ht="14.25" customHeight="1" x14ac:dyDescent="0.3">
      <c r="T576" s="1"/>
      <c r="U576" s="1"/>
    </row>
    <row r="577" spans="20:21" ht="14.25" customHeight="1" x14ac:dyDescent="0.3">
      <c r="T577" s="1"/>
      <c r="U577" s="1"/>
    </row>
    <row r="578" spans="20:21" ht="14.25" customHeight="1" x14ac:dyDescent="0.3">
      <c r="T578" s="1"/>
      <c r="U578" s="1"/>
    </row>
    <row r="579" spans="20:21" ht="14.25" customHeight="1" x14ac:dyDescent="0.3">
      <c r="T579" s="1"/>
      <c r="U579" s="1"/>
    </row>
    <row r="580" spans="20:21" ht="14.25" customHeight="1" x14ac:dyDescent="0.3">
      <c r="T580" s="1"/>
      <c r="U580" s="1"/>
    </row>
    <row r="581" spans="20:21" ht="14.25" customHeight="1" x14ac:dyDescent="0.3">
      <c r="T581" s="1"/>
      <c r="U581" s="1"/>
    </row>
    <row r="582" spans="20:21" ht="14.25" customHeight="1" x14ac:dyDescent="0.3">
      <c r="T582" s="1"/>
      <c r="U582" s="1"/>
    </row>
    <row r="583" spans="20:21" ht="14.25" customHeight="1" x14ac:dyDescent="0.3">
      <c r="T583" s="1"/>
      <c r="U583" s="1"/>
    </row>
    <row r="584" spans="20:21" ht="14.25" customHeight="1" x14ac:dyDescent="0.3">
      <c r="T584" s="1"/>
      <c r="U584" s="1"/>
    </row>
    <row r="585" spans="20:21" ht="14.25" customHeight="1" x14ac:dyDescent="0.3">
      <c r="T585" s="1"/>
      <c r="U585" s="1"/>
    </row>
    <row r="586" spans="20:21" ht="14.25" customHeight="1" x14ac:dyDescent="0.3">
      <c r="T586" s="1"/>
      <c r="U586" s="1"/>
    </row>
    <row r="587" spans="20:21" ht="14.25" customHeight="1" x14ac:dyDescent="0.3">
      <c r="T587" s="1"/>
      <c r="U587" s="1"/>
    </row>
    <row r="588" spans="20:21" ht="14.25" customHeight="1" x14ac:dyDescent="0.3">
      <c r="T588" s="1"/>
      <c r="U588" s="1"/>
    </row>
    <row r="589" spans="20:21" ht="14.25" customHeight="1" x14ac:dyDescent="0.3">
      <c r="T589" s="1"/>
      <c r="U589" s="1"/>
    </row>
    <row r="590" spans="20:21" ht="14.25" customHeight="1" x14ac:dyDescent="0.3">
      <c r="T590" s="1"/>
      <c r="U590" s="1"/>
    </row>
    <row r="591" spans="20:21" ht="14.25" customHeight="1" x14ac:dyDescent="0.3">
      <c r="T591" s="1"/>
      <c r="U591" s="1"/>
    </row>
    <row r="592" spans="20:21" ht="14.25" customHeight="1" x14ac:dyDescent="0.3">
      <c r="T592" s="1"/>
      <c r="U592" s="1"/>
    </row>
    <row r="593" spans="20:21" ht="14.25" customHeight="1" x14ac:dyDescent="0.3">
      <c r="T593" s="1"/>
      <c r="U593" s="1"/>
    </row>
    <row r="594" spans="20:21" ht="14.25" customHeight="1" x14ac:dyDescent="0.3">
      <c r="T594" s="1"/>
      <c r="U594" s="1"/>
    </row>
    <row r="595" spans="20:21" ht="14.25" customHeight="1" x14ac:dyDescent="0.3">
      <c r="T595" s="1"/>
      <c r="U595" s="1"/>
    </row>
    <row r="596" spans="20:21" ht="14.25" customHeight="1" x14ac:dyDescent="0.3">
      <c r="T596" s="1"/>
      <c r="U596" s="1"/>
    </row>
    <row r="597" spans="20:21" ht="14.25" customHeight="1" x14ac:dyDescent="0.3">
      <c r="T597" s="1"/>
      <c r="U597" s="1"/>
    </row>
    <row r="598" spans="20:21" ht="14.25" customHeight="1" x14ac:dyDescent="0.3">
      <c r="T598" s="1"/>
      <c r="U598" s="1"/>
    </row>
    <row r="599" spans="20:21" ht="14.25" customHeight="1" x14ac:dyDescent="0.3">
      <c r="T599" s="1"/>
      <c r="U599" s="1"/>
    </row>
    <row r="600" spans="20:21" ht="14.25" customHeight="1" x14ac:dyDescent="0.3">
      <c r="T600" s="1"/>
      <c r="U600" s="1"/>
    </row>
    <row r="601" spans="20:21" ht="14.25" customHeight="1" x14ac:dyDescent="0.3">
      <c r="T601" s="1"/>
      <c r="U601" s="1"/>
    </row>
    <row r="602" spans="20:21" ht="14.25" customHeight="1" x14ac:dyDescent="0.3">
      <c r="T602" s="1"/>
      <c r="U602" s="1"/>
    </row>
    <row r="603" spans="20:21" ht="14.25" customHeight="1" x14ac:dyDescent="0.3">
      <c r="T603" s="1"/>
      <c r="U603" s="1"/>
    </row>
    <row r="604" spans="20:21" ht="14.25" customHeight="1" x14ac:dyDescent="0.3">
      <c r="T604" s="1"/>
      <c r="U604" s="1"/>
    </row>
    <row r="605" spans="20:21" ht="14.25" customHeight="1" x14ac:dyDescent="0.3">
      <c r="T605" s="1"/>
      <c r="U605" s="1"/>
    </row>
    <row r="606" spans="20:21" ht="14.25" customHeight="1" x14ac:dyDescent="0.3">
      <c r="T606" s="1"/>
      <c r="U606" s="1"/>
    </row>
    <row r="607" spans="20:21" ht="14.25" customHeight="1" x14ac:dyDescent="0.3">
      <c r="T607" s="1"/>
      <c r="U607" s="1"/>
    </row>
    <row r="608" spans="20:21" ht="14.25" customHeight="1" x14ac:dyDescent="0.3">
      <c r="T608" s="1"/>
      <c r="U608" s="1"/>
    </row>
    <row r="609" spans="20:21" ht="14.25" customHeight="1" x14ac:dyDescent="0.3">
      <c r="T609" s="1"/>
      <c r="U609" s="1"/>
    </row>
    <row r="610" spans="20:21" ht="14.25" customHeight="1" x14ac:dyDescent="0.3">
      <c r="T610" s="1"/>
      <c r="U610" s="1"/>
    </row>
    <row r="611" spans="20:21" ht="14.25" customHeight="1" x14ac:dyDescent="0.3">
      <c r="T611" s="1"/>
      <c r="U611" s="1"/>
    </row>
    <row r="612" spans="20:21" ht="14.25" customHeight="1" x14ac:dyDescent="0.3">
      <c r="T612" s="1"/>
      <c r="U612" s="1"/>
    </row>
    <row r="613" spans="20:21" ht="14.25" customHeight="1" x14ac:dyDescent="0.3">
      <c r="T613" s="1"/>
      <c r="U613" s="1"/>
    </row>
    <row r="614" spans="20:21" ht="14.25" customHeight="1" x14ac:dyDescent="0.3">
      <c r="T614" s="1"/>
      <c r="U614" s="1"/>
    </row>
    <row r="615" spans="20:21" ht="14.25" customHeight="1" x14ac:dyDescent="0.3">
      <c r="T615" s="1"/>
      <c r="U615" s="1"/>
    </row>
    <row r="616" spans="20:21" ht="14.25" customHeight="1" x14ac:dyDescent="0.3">
      <c r="T616" s="1"/>
      <c r="U616" s="1"/>
    </row>
    <row r="617" spans="20:21" ht="14.25" customHeight="1" x14ac:dyDescent="0.3">
      <c r="T617" s="1"/>
      <c r="U617" s="1"/>
    </row>
    <row r="618" spans="20:21" ht="14.25" customHeight="1" x14ac:dyDescent="0.3">
      <c r="T618" s="1"/>
      <c r="U618" s="1"/>
    </row>
    <row r="619" spans="20:21" ht="14.25" customHeight="1" x14ac:dyDescent="0.3">
      <c r="T619" s="1"/>
      <c r="U619" s="1"/>
    </row>
    <row r="620" spans="20:21" ht="14.25" customHeight="1" x14ac:dyDescent="0.3">
      <c r="T620" s="1"/>
      <c r="U620" s="1"/>
    </row>
    <row r="621" spans="20:21" ht="14.25" customHeight="1" x14ac:dyDescent="0.3">
      <c r="T621" s="1"/>
      <c r="U621" s="1"/>
    </row>
    <row r="622" spans="20:21" ht="14.25" customHeight="1" x14ac:dyDescent="0.3">
      <c r="T622" s="1"/>
      <c r="U622" s="1"/>
    </row>
    <row r="623" spans="20:21" ht="14.25" customHeight="1" x14ac:dyDescent="0.3">
      <c r="T623" s="1"/>
      <c r="U623" s="1"/>
    </row>
    <row r="624" spans="20:21" ht="14.25" customHeight="1" x14ac:dyDescent="0.3">
      <c r="T624" s="1"/>
      <c r="U624" s="1"/>
    </row>
    <row r="625" spans="20:21" ht="14.25" customHeight="1" x14ac:dyDescent="0.3">
      <c r="T625" s="1"/>
      <c r="U625" s="1"/>
    </row>
    <row r="626" spans="20:21" ht="14.25" customHeight="1" x14ac:dyDescent="0.3">
      <c r="T626" s="1"/>
      <c r="U626" s="1"/>
    </row>
    <row r="627" spans="20:21" ht="14.25" customHeight="1" x14ac:dyDescent="0.3">
      <c r="T627" s="1"/>
      <c r="U627" s="1"/>
    </row>
    <row r="628" spans="20:21" ht="14.25" customHeight="1" x14ac:dyDescent="0.3">
      <c r="T628" s="1"/>
      <c r="U628" s="1"/>
    </row>
    <row r="629" spans="20:21" ht="14.25" customHeight="1" x14ac:dyDescent="0.3">
      <c r="T629" s="1"/>
      <c r="U629" s="1"/>
    </row>
    <row r="630" spans="20:21" ht="14.25" customHeight="1" x14ac:dyDescent="0.3">
      <c r="T630" s="1"/>
      <c r="U630" s="1"/>
    </row>
    <row r="631" spans="20:21" ht="14.25" customHeight="1" x14ac:dyDescent="0.3">
      <c r="T631" s="1"/>
      <c r="U631" s="1"/>
    </row>
    <row r="632" spans="20:21" ht="14.25" customHeight="1" x14ac:dyDescent="0.3">
      <c r="T632" s="1"/>
      <c r="U632" s="1"/>
    </row>
    <row r="633" spans="20:21" ht="14.25" customHeight="1" x14ac:dyDescent="0.3">
      <c r="T633" s="1"/>
      <c r="U633" s="1"/>
    </row>
    <row r="634" spans="20:21" ht="14.25" customHeight="1" x14ac:dyDescent="0.3">
      <c r="T634" s="1"/>
      <c r="U634" s="1"/>
    </row>
    <row r="635" spans="20:21" ht="14.25" customHeight="1" x14ac:dyDescent="0.3">
      <c r="T635" s="1"/>
      <c r="U635" s="1"/>
    </row>
    <row r="636" spans="20:21" ht="14.25" customHeight="1" x14ac:dyDescent="0.3">
      <c r="T636" s="1"/>
      <c r="U636" s="1"/>
    </row>
    <row r="637" spans="20:21" ht="14.25" customHeight="1" x14ac:dyDescent="0.3">
      <c r="T637" s="1"/>
      <c r="U637" s="1"/>
    </row>
    <row r="638" spans="20:21" ht="14.25" customHeight="1" x14ac:dyDescent="0.3">
      <c r="T638" s="1"/>
      <c r="U638" s="1"/>
    </row>
    <row r="639" spans="20:21" ht="14.25" customHeight="1" x14ac:dyDescent="0.3">
      <c r="T639" s="1"/>
      <c r="U639" s="1"/>
    </row>
    <row r="640" spans="20:21" ht="14.25" customHeight="1" x14ac:dyDescent="0.3">
      <c r="T640" s="1"/>
      <c r="U640" s="1"/>
    </row>
    <row r="641" spans="20:21" ht="14.25" customHeight="1" x14ac:dyDescent="0.3">
      <c r="T641" s="1"/>
      <c r="U641" s="1"/>
    </row>
    <row r="642" spans="20:21" ht="14.25" customHeight="1" x14ac:dyDescent="0.3">
      <c r="T642" s="1"/>
      <c r="U642" s="1"/>
    </row>
    <row r="643" spans="20:21" ht="14.25" customHeight="1" x14ac:dyDescent="0.3">
      <c r="T643" s="1"/>
      <c r="U643" s="1"/>
    </row>
    <row r="644" spans="20:21" ht="14.25" customHeight="1" x14ac:dyDescent="0.3">
      <c r="T644" s="1"/>
      <c r="U644" s="1"/>
    </row>
    <row r="645" spans="20:21" ht="14.25" customHeight="1" x14ac:dyDescent="0.3">
      <c r="T645" s="1"/>
      <c r="U645" s="1"/>
    </row>
    <row r="646" spans="20:21" ht="14.25" customHeight="1" x14ac:dyDescent="0.3">
      <c r="T646" s="1"/>
      <c r="U646" s="1"/>
    </row>
    <row r="647" spans="20:21" ht="14.25" customHeight="1" x14ac:dyDescent="0.3">
      <c r="T647" s="1"/>
      <c r="U647" s="1"/>
    </row>
    <row r="648" spans="20:21" ht="14.25" customHeight="1" x14ac:dyDescent="0.3">
      <c r="T648" s="1"/>
      <c r="U648" s="1"/>
    </row>
    <row r="649" spans="20:21" ht="14.25" customHeight="1" x14ac:dyDescent="0.3">
      <c r="T649" s="1"/>
      <c r="U649" s="1"/>
    </row>
    <row r="650" spans="20:21" ht="14.25" customHeight="1" x14ac:dyDescent="0.3">
      <c r="T650" s="1"/>
      <c r="U650" s="1"/>
    </row>
    <row r="651" spans="20:21" ht="14.25" customHeight="1" x14ac:dyDescent="0.3">
      <c r="T651" s="1"/>
      <c r="U651" s="1"/>
    </row>
    <row r="652" spans="20:21" ht="14.25" customHeight="1" x14ac:dyDescent="0.3">
      <c r="T652" s="1"/>
      <c r="U652" s="1"/>
    </row>
    <row r="653" spans="20:21" ht="14.25" customHeight="1" x14ac:dyDescent="0.3">
      <c r="T653" s="1"/>
      <c r="U653" s="1"/>
    </row>
    <row r="654" spans="20:21" ht="14.25" customHeight="1" x14ac:dyDescent="0.3">
      <c r="T654" s="1"/>
      <c r="U654" s="1"/>
    </row>
    <row r="655" spans="20:21" ht="14.25" customHeight="1" x14ac:dyDescent="0.3">
      <c r="T655" s="1"/>
      <c r="U655" s="1"/>
    </row>
    <row r="656" spans="20:21" ht="14.25" customHeight="1" x14ac:dyDescent="0.3">
      <c r="T656" s="1"/>
      <c r="U656" s="1"/>
    </row>
    <row r="657" spans="20:21" ht="14.25" customHeight="1" x14ac:dyDescent="0.3">
      <c r="T657" s="1"/>
      <c r="U657" s="1"/>
    </row>
    <row r="658" spans="20:21" ht="14.25" customHeight="1" x14ac:dyDescent="0.3">
      <c r="T658" s="1"/>
      <c r="U658" s="1"/>
    </row>
    <row r="659" spans="20:21" ht="14.25" customHeight="1" x14ac:dyDescent="0.3">
      <c r="T659" s="1"/>
      <c r="U659" s="1"/>
    </row>
    <row r="660" spans="20:21" ht="14.25" customHeight="1" x14ac:dyDescent="0.3">
      <c r="T660" s="1"/>
      <c r="U660" s="1"/>
    </row>
    <row r="661" spans="20:21" ht="14.25" customHeight="1" x14ac:dyDescent="0.3">
      <c r="T661" s="1"/>
      <c r="U661" s="1"/>
    </row>
    <row r="662" spans="20:21" ht="14.25" customHeight="1" x14ac:dyDescent="0.3">
      <c r="T662" s="1"/>
      <c r="U662" s="1"/>
    </row>
    <row r="663" spans="20:21" ht="14.25" customHeight="1" x14ac:dyDescent="0.3">
      <c r="T663" s="1"/>
      <c r="U663" s="1"/>
    </row>
    <row r="664" spans="20:21" ht="14.25" customHeight="1" x14ac:dyDescent="0.3">
      <c r="T664" s="1"/>
      <c r="U664" s="1"/>
    </row>
    <row r="665" spans="20:21" ht="14.25" customHeight="1" x14ac:dyDescent="0.3">
      <c r="T665" s="1"/>
      <c r="U665" s="1"/>
    </row>
    <row r="666" spans="20:21" ht="14.25" customHeight="1" x14ac:dyDescent="0.3">
      <c r="T666" s="1"/>
      <c r="U666" s="1"/>
    </row>
    <row r="667" spans="20:21" ht="14.25" customHeight="1" x14ac:dyDescent="0.3">
      <c r="T667" s="1"/>
      <c r="U667" s="1"/>
    </row>
    <row r="668" spans="20:21" ht="14.25" customHeight="1" x14ac:dyDescent="0.3">
      <c r="T668" s="1"/>
      <c r="U668" s="1"/>
    </row>
    <row r="669" spans="20:21" ht="14.25" customHeight="1" x14ac:dyDescent="0.3">
      <c r="T669" s="1"/>
      <c r="U669" s="1"/>
    </row>
    <row r="670" spans="20:21" ht="14.25" customHeight="1" x14ac:dyDescent="0.3">
      <c r="T670" s="1"/>
      <c r="U670" s="1"/>
    </row>
    <row r="671" spans="20:21" ht="14.25" customHeight="1" x14ac:dyDescent="0.3">
      <c r="T671" s="1"/>
      <c r="U671" s="1"/>
    </row>
    <row r="672" spans="20:21" ht="14.25" customHeight="1" x14ac:dyDescent="0.3">
      <c r="T672" s="1"/>
      <c r="U672" s="1"/>
    </row>
    <row r="673" spans="20:21" ht="14.25" customHeight="1" x14ac:dyDescent="0.3">
      <c r="T673" s="1"/>
      <c r="U673" s="1"/>
    </row>
    <row r="674" spans="20:21" ht="14.25" customHeight="1" x14ac:dyDescent="0.3">
      <c r="T674" s="1"/>
      <c r="U674" s="1"/>
    </row>
    <row r="675" spans="20:21" ht="14.25" customHeight="1" x14ac:dyDescent="0.3">
      <c r="T675" s="1"/>
      <c r="U675" s="1"/>
    </row>
    <row r="676" spans="20:21" ht="14.25" customHeight="1" x14ac:dyDescent="0.3">
      <c r="T676" s="1"/>
      <c r="U676" s="1"/>
    </row>
    <row r="677" spans="20:21" ht="14.25" customHeight="1" x14ac:dyDescent="0.3">
      <c r="T677" s="1"/>
      <c r="U677" s="1"/>
    </row>
    <row r="678" spans="20:21" ht="14.25" customHeight="1" x14ac:dyDescent="0.3">
      <c r="T678" s="1"/>
      <c r="U678" s="1"/>
    </row>
    <row r="679" spans="20:21" ht="14.25" customHeight="1" x14ac:dyDescent="0.3">
      <c r="T679" s="1"/>
      <c r="U679" s="1"/>
    </row>
    <row r="680" spans="20:21" ht="14.25" customHeight="1" x14ac:dyDescent="0.3">
      <c r="T680" s="1"/>
      <c r="U680" s="1"/>
    </row>
    <row r="681" spans="20:21" ht="14.25" customHeight="1" x14ac:dyDescent="0.3">
      <c r="T681" s="1"/>
      <c r="U681" s="1"/>
    </row>
    <row r="682" spans="20:21" ht="14.25" customHeight="1" x14ac:dyDescent="0.3">
      <c r="T682" s="1"/>
      <c r="U682" s="1"/>
    </row>
    <row r="683" spans="20:21" ht="14.25" customHeight="1" x14ac:dyDescent="0.3">
      <c r="T683" s="1"/>
      <c r="U683" s="1"/>
    </row>
    <row r="684" spans="20:21" ht="14.25" customHeight="1" x14ac:dyDescent="0.3">
      <c r="T684" s="1"/>
      <c r="U684" s="1"/>
    </row>
    <row r="685" spans="20:21" ht="14.25" customHeight="1" x14ac:dyDescent="0.3">
      <c r="T685" s="1"/>
      <c r="U685" s="1"/>
    </row>
    <row r="686" spans="20:21" ht="14.25" customHeight="1" x14ac:dyDescent="0.3">
      <c r="T686" s="1"/>
      <c r="U686" s="1"/>
    </row>
    <row r="687" spans="20:21" ht="14.25" customHeight="1" x14ac:dyDescent="0.3">
      <c r="T687" s="1"/>
      <c r="U687" s="1"/>
    </row>
    <row r="688" spans="20:21" ht="14.25" customHeight="1" x14ac:dyDescent="0.3">
      <c r="T688" s="1"/>
      <c r="U688" s="1"/>
    </row>
    <row r="689" spans="20:21" ht="14.25" customHeight="1" x14ac:dyDescent="0.3">
      <c r="T689" s="1"/>
      <c r="U689" s="1"/>
    </row>
    <row r="690" spans="20:21" ht="14.25" customHeight="1" x14ac:dyDescent="0.3">
      <c r="T690" s="1"/>
      <c r="U690" s="1"/>
    </row>
    <row r="691" spans="20:21" ht="14.25" customHeight="1" x14ac:dyDescent="0.3">
      <c r="T691" s="1"/>
      <c r="U691" s="1"/>
    </row>
    <row r="692" spans="20:21" ht="14.25" customHeight="1" x14ac:dyDescent="0.3">
      <c r="T692" s="1"/>
      <c r="U692" s="1"/>
    </row>
    <row r="693" spans="20:21" ht="14.25" customHeight="1" x14ac:dyDescent="0.3">
      <c r="T693" s="1"/>
      <c r="U693" s="1"/>
    </row>
    <row r="694" spans="20:21" ht="14.25" customHeight="1" x14ac:dyDescent="0.3">
      <c r="T694" s="1"/>
      <c r="U694" s="1"/>
    </row>
    <row r="695" spans="20:21" ht="14.25" customHeight="1" x14ac:dyDescent="0.3">
      <c r="T695" s="1"/>
      <c r="U695" s="1"/>
    </row>
    <row r="696" spans="20:21" ht="14.25" customHeight="1" x14ac:dyDescent="0.3">
      <c r="T696" s="1"/>
      <c r="U696" s="1"/>
    </row>
    <row r="697" spans="20:21" ht="14.25" customHeight="1" x14ac:dyDescent="0.3">
      <c r="T697" s="1"/>
      <c r="U697" s="1"/>
    </row>
    <row r="698" spans="20:21" ht="14.25" customHeight="1" x14ac:dyDescent="0.3">
      <c r="T698" s="1"/>
      <c r="U698" s="1"/>
    </row>
    <row r="699" spans="20:21" ht="14.25" customHeight="1" x14ac:dyDescent="0.3">
      <c r="T699" s="1"/>
      <c r="U699" s="1"/>
    </row>
    <row r="700" spans="20:21" ht="14.25" customHeight="1" x14ac:dyDescent="0.3">
      <c r="T700" s="1"/>
      <c r="U700" s="1"/>
    </row>
    <row r="701" spans="20:21" ht="14.25" customHeight="1" x14ac:dyDescent="0.3">
      <c r="T701" s="1"/>
      <c r="U701" s="1"/>
    </row>
    <row r="702" spans="20:21" ht="14.25" customHeight="1" x14ac:dyDescent="0.3">
      <c r="T702" s="1"/>
      <c r="U702" s="1"/>
    </row>
    <row r="703" spans="20:21" ht="14.25" customHeight="1" x14ac:dyDescent="0.3">
      <c r="T703" s="1"/>
      <c r="U703" s="1"/>
    </row>
    <row r="704" spans="20:21" ht="14.25" customHeight="1" x14ac:dyDescent="0.3">
      <c r="T704" s="1"/>
      <c r="U704" s="1"/>
    </row>
    <row r="705" spans="20:21" ht="14.25" customHeight="1" x14ac:dyDescent="0.3">
      <c r="T705" s="1"/>
      <c r="U705" s="1"/>
    </row>
    <row r="706" spans="20:21" ht="14.25" customHeight="1" x14ac:dyDescent="0.3">
      <c r="T706" s="1"/>
      <c r="U706" s="1"/>
    </row>
    <row r="707" spans="20:21" ht="14.25" customHeight="1" x14ac:dyDescent="0.3">
      <c r="T707" s="1"/>
      <c r="U707" s="1"/>
    </row>
    <row r="708" spans="20:21" ht="14.25" customHeight="1" x14ac:dyDescent="0.3">
      <c r="T708" s="1"/>
      <c r="U708" s="1"/>
    </row>
    <row r="709" spans="20:21" ht="14.25" customHeight="1" x14ac:dyDescent="0.3">
      <c r="T709" s="1"/>
      <c r="U709" s="1"/>
    </row>
    <row r="710" spans="20:21" ht="14.25" customHeight="1" x14ac:dyDescent="0.3">
      <c r="T710" s="1"/>
      <c r="U710" s="1"/>
    </row>
    <row r="711" spans="20:21" ht="14.25" customHeight="1" x14ac:dyDescent="0.3">
      <c r="T711" s="1"/>
      <c r="U711" s="1"/>
    </row>
    <row r="712" spans="20:21" ht="14.25" customHeight="1" x14ac:dyDescent="0.3">
      <c r="T712" s="1"/>
      <c r="U712" s="1"/>
    </row>
    <row r="713" spans="20:21" ht="14.25" customHeight="1" x14ac:dyDescent="0.3">
      <c r="T713" s="1"/>
      <c r="U713" s="1"/>
    </row>
    <row r="714" spans="20:21" ht="14.25" customHeight="1" x14ac:dyDescent="0.3">
      <c r="T714" s="1"/>
      <c r="U714" s="1"/>
    </row>
    <row r="715" spans="20:21" ht="14.25" customHeight="1" x14ac:dyDescent="0.3">
      <c r="T715" s="1"/>
      <c r="U715" s="1"/>
    </row>
    <row r="716" spans="20:21" ht="14.25" customHeight="1" x14ac:dyDescent="0.3">
      <c r="T716" s="1"/>
      <c r="U716" s="1"/>
    </row>
    <row r="717" spans="20:21" ht="14.25" customHeight="1" x14ac:dyDescent="0.3">
      <c r="T717" s="1"/>
      <c r="U717" s="1"/>
    </row>
    <row r="718" spans="20:21" ht="14.25" customHeight="1" x14ac:dyDescent="0.3">
      <c r="T718" s="1"/>
      <c r="U718" s="1"/>
    </row>
    <row r="719" spans="20:21" ht="14.25" customHeight="1" x14ac:dyDescent="0.3">
      <c r="T719" s="1"/>
      <c r="U719" s="1"/>
    </row>
    <row r="720" spans="20:21" ht="14.25" customHeight="1" x14ac:dyDescent="0.3">
      <c r="T720" s="1"/>
      <c r="U720" s="1"/>
    </row>
    <row r="721" spans="20:21" ht="14.25" customHeight="1" x14ac:dyDescent="0.3">
      <c r="T721" s="1"/>
      <c r="U721" s="1"/>
    </row>
    <row r="722" spans="20:21" ht="14.25" customHeight="1" x14ac:dyDescent="0.3">
      <c r="T722" s="1"/>
      <c r="U722" s="1"/>
    </row>
    <row r="723" spans="20:21" ht="14.25" customHeight="1" x14ac:dyDescent="0.3">
      <c r="T723" s="1"/>
      <c r="U723" s="1"/>
    </row>
    <row r="724" spans="20:21" ht="14.25" customHeight="1" x14ac:dyDescent="0.3">
      <c r="T724" s="1"/>
      <c r="U724" s="1"/>
    </row>
    <row r="725" spans="20:21" ht="14.25" customHeight="1" x14ac:dyDescent="0.3">
      <c r="T725" s="1"/>
      <c r="U725" s="1"/>
    </row>
    <row r="726" spans="20:21" ht="14.25" customHeight="1" x14ac:dyDescent="0.3">
      <c r="T726" s="1"/>
      <c r="U726" s="1"/>
    </row>
    <row r="727" spans="20:21" ht="14.25" customHeight="1" x14ac:dyDescent="0.3">
      <c r="T727" s="1"/>
      <c r="U727" s="1"/>
    </row>
    <row r="728" spans="20:21" ht="14.25" customHeight="1" x14ac:dyDescent="0.3">
      <c r="T728" s="1"/>
      <c r="U728" s="1"/>
    </row>
    <row r="729" spans="20:21" ht="14.25" customHeight="1" x14ac:dyDescent="0.3">
      <c r="T729" s="1"/>
      <c r="U729" s="1"/>
    </row>
    <row r="730" spans="20:21" ht="14.25" customHeight="1" x14ac:dyDescent="0.3">
      <c r="T730" s="1"/>
      <c r="U730" s="1"/>
    </row>
    <row r="731" spans="20:21" ht="14.25" customHeight="1" x14ac:dyDescent="0.3">
      <c r="T731" s="1"/>
      <c r="U731" s="1"/>
    </row>
    <row r="732" spans="20:21" ht="14.25" customHeight="1" x14ac:dyDescent="0.3">
      <c r="T732" s="1"/>
      <c r="U732" s="1"/>
    </row>
    <row r="733" spans="20:21" ht="14.25" customHeight="1" x14ac:dyDescent="0.3">
      <c r="T733" s="1"/>
      <c r="U733" s="1"/>
    </row>
    <row r="734" spans="20:21" ht="14.25" customHeight="1" x14ac:dyDescent="0.3">
      <c r="T734" s="1"/>
      <c r="U734" s="1"/>
    </row>
    <row r="735" spans="20:21" ht="14.25" customHeight="1" x14ac:dyDescent="0.3">
      <c r="T735" s="1"/>
      <c r="U735" s="1"/>
    </row>
    <row r="736" spans="20:21" ht="14.25" customHeight="1" x14ac:dyDescent="0.3">
      <c r="T736" s="1"/>
      <c r="U736" s="1"/>
    </row>
    <row r="737" spans="20:21" ht="14.25" customHeight="1" x14ac:dyDescent="0.3">
      <c r="T737" s="1"/>
      <c r="U737" s="1"/>
    </row>
    <row r="738" spans="20:21" ht="14.25" customHeight="1" x14ac:dyDescent="0.3">
      <c r="T738" s="1"/>
      <c r="U738" s="1"/>
    </row>
    <row r="739" spans="20:21" ht="14.25" customHeight="1" x14ac:dyDescent="0.3">
      <c r="T739" s="1"/>
      <c r="U739" s="1"/>
    </row>
    <row r="740" spans="20:21" ht="14.25" customHeight="1" x14ac:dyDescent="0.3">
      <c r="T740" s="1"/>
      <c r="U740" s="1"/>
    </row>
    <row r="741" spans="20:21" ht="14.25" customHeight="1" x14ac:dyDescent="0.3">
      <c r="T741" s="1"/>
      <c r="U741" s="1"/>
    </row>
    <row r="742" spans="20:21" ht="14.25" customHeight="1" x14ac:dyDescent="0.3">
      <c r="T742" s="1"/>
      <c r="U742" s="1"/>
    </row>
    <row r="743" spans="20:21" ht="14.25" customHeight="1" x14ac:dyDescent="0.3">
      <c r="T743" s="1"/>
      <c r="U743" s="1"/>
    </row>
    <row r="744" spans="20:21" ht="14.25" customHeight="1" x14ac:dyDescent="0.3">
      <c r="T744" s="1"/>
      <c r="U744" s="1"/>
    </row>
    <row r="745" spans="20:21" ht="14.25" customHeight="1" x14ac:dyDescent="0.3">
      <c r="T745" s="1"/>
      <c r="U745" s="1"/>
    </row>
    <row r="746" spans="20:21" ht="14.25" customHeight="1" x14ac:dyDescent="0.3">
      <c r="T746" s="1"/>
      <c r="U746" s="1"/>
    </row>
    <row r="747" spans="20:21" ht="14.25" customHeight="1" x14ac:dyDescent="0.3">
      <c r="T747" s="1"/>
      <c r="U747" s="1"/>
    </row>
    <row r="748" spans="20:21" ht="14.25" customHeight="1" x14ac:dyDescent="0.3">
      <c r="T748" s="1"/>
      <c r="U748" s="1"/>
    </row>
    <row r="749" spans="20:21" ht="14.25" customHeight="1" x14ac:dyDescent="0.3">
      <c r="T749" s="1"/>
      <c r="U749" s="1"/>
    </row>
    <row r="750" spans="20:21" ht="14.25" customHeight="1" x14ac:dyDescent="0.3">
      <c r="T750" s="1"/>
      <c r="U750" s="1"/>
    </row>
    <row r="751" spans="20:21" ht="14.25" customHeight="1" x14ac:dyDescent="0.3">
      <c r="T751" s="1"/>
      <c r="U751" s="1"/>
    </row>
    <row r="752" spans="20:21" ht="14.25" customHeight="1" x14ac:dyDescent="0.3">
      <c r="T752" s="1"/>
      <c r="U752" s="1"/>
    </row>
    <row r="753" spans="20:21" ht="14.25" customHeight="1" x14ac:dyDescent="0.3">
      <c r="T753" s="1"/>
      <c r="U753" s="1"/>
    </row>
    <row r="754" spans="20:21" ht="14.25" customHeight="1" x14ac:dyDescent="0.3">
      <c r="T754" s="1"/>
      <c r="U754" s="1"/>
    </row>
    <row r="755" spans="20:21" ht="14.25" customHeight="1" x14ac:dyDescent="0.3">
      <c r="T755" s="1"/>
      <c r="U755" s="1"/>
    </row>
    <row r="756" spans="20:21" ht="14.25" customHeight="1" x14ac:dyDescent="0.3">
      <c r="T756" s="1"/>
      <c r="U756" s="1"/>
    </row>
    <row r="757" spans="20:21" ht="14.25" customHeight="1" x14ac:dyDescent="0.3">
      <c r="T757" s="1"/>
      <c r="U757" s="1"/>
    </row>
    <row r="758" spans="20:21" ht="14.25" customHeight="1" x14ac:dyDescent="0.3">
      <c r="T758" s="1"/>
      <c r="U758" s="1"/>
    </row>
    <row r="759" spans="20:21" ht="14.25" customHeight="1" x14ac:dyDescent="0.3">
      <c r="T759" s="1"/>
      <c r="U759" s="1"/>
    </row>
    <row r="760" spans="20:21" ht="14.25" customHeight="1" x14ac:dyDescent="0.3">
      <c r="T760" s="1"/>
      <c r="U760" s="1"/>
    </row>
    <row r="761" spans="20:21" ht="14.25" customHeight="1" x14ac:dyDescent="0.3">
      <c r="T761" s="1"/>
      <c r="U761" s="1"/>
    </row>
    <row r="762" spans="20:21" ht="14.25" customHeight="1" x14ac:dyDescent="0.3">
      <c r="T762" s="1"/>
      <c r="U762" s="1"/>
    </row>
    <row r="763" spans="20:21" ht="14.25" customHeight="1" x14ac:dyDescent="0.3">
      <c r="T763" s="1"/>
      <c r="U763" s="1"/>
    </row>
    <row r="764" spans="20:21" ht="14.25" customHeight="1" x14ac:dyDescent="0.3">
      <c r="T764" s="1"/>
      <c r="U764" s="1"/>
    </row>
    <row r="765" spans="20:21" ht="14.25" customHeight="1" x14ac:dyDescent="0.3">
      <c r="T765" s="1"/>
      <c r="U765" s="1"/>
    </row>
    <row r="766" spans="20:21" ht="14.25" customHeight="1" x14ac:dyDescent="0.3">
      <c r="T766" s="1"/>
      <c r="U766" s="1"/>
    </row>
    <row r="767" spans="20:21" ht="14.25" customHeight="1" x14ac:dyDescent="0.3">
      <c r="T767" s="1"/>
      <c r="U767" s="1"/>
    </row>
    <row r="768" spans="20:21" ht="14.25" customHeight="1" x14ac:dyDescent="0.3">
      <c r="T768" s="1"/>
      <c r="U768" s="1"/>
    </row>
    <row r="769" spans="20:21" ht="14.25" customHeight="1" x14ac:dyDescent="0.3">
      <c r="T769" s="1"/>
      <c r="U769" s="1"/>
    </row>
    <row r="770" spans="20:21" ht="14.25" customHeight="1" x14ac:dyDescent="0.3">
      <c r="T770" s="1"/>
      <c r="U770" s="1"/>
    </row>
    <row r="771" spans="20:21" ht="14.25" customHeight="1" x14ac:dyDescent="0.3">
      <c r="T771" s="1"/>
      <c r="U771" s="1"/>
    </row>
    <row r="772" spans="20:21" ht="14.25" customHeight="1" x14ac:dyDescent="0.3">
      <c r="T772" s="1"/>
      <c r="U772" s="1"/>
    </row>
    <row r="773" spans="20:21" ht="14.25" customHeight="1" x14ac:dyDescent="0.3">
      <c r="T773" s="1"/>
      <c r="U773" s="1"/>
    </row>
    <row r="774" spans="20:21" ht="14.25" customHeight="1" x14ac:dyDescent="0.3">
      <c r="T774" s="1"/>
      <c r="U774" s="1"/>
    </row>
    <row r="775" spans="20:21" ht="14.25" customHeight="1" x14ac:dyDescent="0.3">
      <c r="T775" s="1"/>
      <c r="U775" s="1"/>
    </row>
    <row r="776" spans="20:21" ht="14.25" customHeight="1" x14ac:dyDescent="0.3">
      <c r="T776" s="1"/>
      <c r="U776" s="1"/>
    </row>
    <row r="777" spans="20:21" ht="14.25" customHeight="1" x14ac:dyDescent="0.3">
      <c r="T777" s="1"/>
      <c r="U777" s="1"/>
    </row>
    <row r="778" spans="20:21" ht="14.25" customHeight="1" x14ac:dyDescent="0.3">
      <c r="T778" s="1"/>
      <c r="U778" s="1"/>
    </row>
    <row r="779" spans="20:21" ht="14.25" customHeight="1" x14ac:dyDescent="0.3">
      <c r="T779" s="1"/>
      <c r="U779" s="1"/>
    </row>
    <row r="780" spans="20:21" ht="14.25" customHeight="1" x14ac:dyDescent="0.3">
      <c r="T780" s="1"/>
      <c r="U780" s="1"/>
    </row>
    <row r="781" spans="20:21" ht="14.25" customHeight="1" x14ac:dyDescent="0.3">
      <c r="T781" s="1"/>
      <c r="U781" s="1"/>
    </row>
    <row r="782" spans="20:21" ht="14.25" customHeight="1" x14ac:dyDescent="0.3">
      <c r="T782" s="1"/>
      <c r="U782" s="1"/>
    </row>
    <row r="783" spans="20:21" ht="14.25" customHeight="1" x14ac:dyDescent="0.3">
      <c r="T783" s="1"/>
      <c r="U783" s="1"/>
    </row>
    <row r="784" spans="20:21" ht="14.25" customHeight="1" x14ac:dyDescent="0.3">
      <c r="T784" s="1"/>
      <c r="U784" s="1"/>
    </row>
    <row r="785" spans="20:21" ht="14.25" customHeight="1" x14ac:dyDescent="0.3">
      <c r="T785" s="1"/>
      <c r="U785" s="1"/>
    </row>
    <row r="786" spans="20:21" ht="14.25" customHeight="1" x14ac:dyDescent="0.3">
      <c r="T786" s="1"/>
      <c r="U786" s="1"/>
    </row>
    <row r="787" spans="20:21" ht="14.25" customHeight="1" x14ac:dyDescent="0.3">
      <c r="T787" s="1"/>
      <c r="U787" s="1"/>
    </row>
    <row r="788" spans="20:21" ht="14.25" customHeight="1" x14ac:dyDescent="0.3">
      <c r="T788" s="1"/>
      <c r="U788" s="1"/>
    </row>
    <row r="789" spans="20:21" ht="14.25" customHeight="1" x14ac:dyDescent="0.3">
      <c r="T789" s="1"/>
      <c r="U789" s="1"/>
    </row>
    <row r="790" spans="20:21" ht="14.25" customHeight="1" x14ac:dyDescent="0.3">
      <c r="T790" s="1"/>
      <c r="U790" s="1"/>
    </row>
    <row r="791" spans="20:21" ht="14.25" customHeight="1" x14ac:dyDescent="0.3">
      <c r="T791" s="1"/>
      <c r="U791" s="1"/>
    </row>
    <row r="792" spans="20:21" ht="14.25" customHeight="1" x14ac:dyDescent="0.3">
      <c r="T792" s="1"/>
      <c r="U792" s="1"/>
    </row>
    <row r="793" spans="20:21" ht="14.25" customHeight="1" x14ac:dyDescent="0.3">
      <c r="T793" s="1"/>
      <c r="U793" s="1"/>
    </row>
    <row r="794" spans="20:21" ht="14.25" customHeight="1" x14ac:dyDescent="0.3">
      <c r="T794" s="1"/>
      <c r="U794" s="1"/>
    </row>
    <row r="795" spans="20:21" ht="14.25" customHeight="1" x14ac:dyDescent="0.3">
      <c r="T795" s="1"/>
      <c r="U795" s="1"/>
    </row>
    <row r="796" spans="20:21" ht="14.25" customHeight="1" x14ac:dyDescent="0.3">
      <c r="T796" s="1"/>
      <c r="U796" s="1"/>
    </row>
    <row r="797" spans="20:21" ht="14.25" customHeight="1" x14ac:dyDescent="0.3">
      <c r="T797" s="1"/>
      <c r="U797" s="1"/>
    </row>
    <row r="798" spans="20:21" ht="14.25" customHeight="1" x14ac:dyDescent="0.3">
      <c r="T798" s="1"/>
      <c r="U798" s="1"/>
    </row>
    <row r="799" spans="20:21" ht="14.25" customHeight="1" x14ac:dyDescent="0.3">
      <c r="T799" s="1"/>
      <c r="U799" s="1"/>
    </row>
    <row r="800" spans="20:21" ht="14.25" customHeight="1" x14ac:dyDescent="0.3">
      <c r="T800" s="1"/>
      <c r="U800" s="1"/>
    </row>
    <row r="801" spans="20:21" ht="14.25" customHeight="1" x14ac:dyDescent="0.3">
      <c r="T801" s="1"/>
      <c r="U801" s="1"/>
    </row>
    <row r="802" spans="20:21" ht="14.25" customHeight="1" x14ac:dyDescent="0.3">
      <c r="T802" s="1"/>
      <c r="U802" s="1"/>
    </row>
    <row r="803" spans="20:21" ht="14.25" customHeight="1" x14ac:dyDescent="0.3">
      <c r="T803" s="1"/>
      <c r="U803" s="1"/>
    </row>
    <row r="804" spans="20:21" ht="14.25" customHeight="1" x14ac:dyDescent="0.3">
      <c r="T804" s="1"/>
      <c r="U804" s="1"/>
    </row>
    <row r="805" spans="20:21" ht="14.25" customHeight="1" x14ac:dyDescent="0.3">
      <c r="T805" s="1"/>
      <c r="U805" s="1"/>
    </row>
    <row r="806" spans="20:21" ht="14.25" customHeight="1" x14ac:dyDescent="0.3">
      <c r="T806" s="1"/>
      <c r="U806" s="1"/>
    </row>
    <row r="807" spans="20:21" ht="14.25" customHeight="1" x14ac:dyDescent="0.3">
      <c r="T807" s="1"/>
      <c r="U807" s="1"/>
    </row>
    <row r="808" spans="20:21" ht="14.25" customHeight="1" x14ac:dyDescent="0.3">
      <c r="T808" s="1"/>
      <c r="U808" s="1"/>
    </row>
    <row r="809" spans="20:21" ht="14.25" customHeight="1" x14ac:dyDescent="0.3">
      <c r="T809" s="1"/>
      <c r="U809" s="1"/>
    </row>
    <row r="810" spans="20:21" ht="14.25" customHeight="1" x14ac:dyDescent="0.3">
      <c r="T810" s="1"/>
      <c r="U810" s="1"/>
    </row>
    <row r="811" spans="20:21" ht="14.25" customHeight="1" x14ac:dyDescent="0.3">
      <c r="T811" s="1"/>
      <c r="U811" s="1"/>
    </row>
    <row r="812" spans="20:21" ht="14.25" customHeight="1" x14ac:dyDescent="0.3">
      <c r="T812" s="1"/>
      <c r="U812" s="1"/>
    </row>
    <row r="813" spans="20:21" ht="14.25" customHeight="1" x14ac:dyDescent="0.3">
      <c r="T813" s="1"/>
      <c r="U813" s="1"/>
    </row>
    <row r="814" spans="20:21" ht="14.25" customHeight="1" x14ac:dyDescent="0.3">
      <c r="T814" s="1"/>
      <c r="U814" s="1"/>
    </row>
    <row r="815" spans="20:21" ht="14.25" customHeight="1" x14ac:dyDescent="0.3">
      <c r="T815" s="1"/>
      <c r="U815" s="1"/>
    </row>
    <row r="816" spans="20:21" ht="14.25" customHeight="1" x14ac:dyDescent="0.3">
      <c r="T816" s="1"/>
      <c r="U816" s="1"/>
    </row>
    <row r="817" spans="20:21" ht="14.25" customHeight="1" x14ac:dyDescent="0.3">
      <c r="T817" s="1"/>
      <c r="U817" s="1"/>
    </row>
    <row r="818" spans="20:21" ht="14.25" customHeight="1" x14ac:dyDescent="0.3">
      <c r="T818" s="1"/>
      <c r="U818" s="1"/>
    </row>
    <row r="819" spans="20:21" ht="14.25" customHeight="1" x14ac:dyDescent="0.3">
      <c r="T819" s="1"/>
      <c r="U819" s="1"/>
    </row>
    <row r="820" spans="20:21" ht="14.25" customHeight="1" x14ac:dyDescent="0.3">
      <c r="T820" s="1"/>
      <c r="U820" s="1"/>
    </row>
    <row r="821" spans="20:21" ht="14.25" customHeight="1" x14ac:dyDescent="0.3">
      <c r="T821" s="1"/>
      <c r="U821" s="1"/>
    </row>
    <row r="822" spans="20:21" ht="14.25" customHeight="1" x14ac:dyDescent="0.3">
      <c r="T822" s="1"/>
      <c r="U822" s="1"/>
    </row>
    <row r="823" spans="20:21" ht="14.25" customHeight="1" x14ac:dyDescent="0.3">
      <c r="T823" s="1"/>
      <c r="U823" s="1"/>
    </row>
    <row r="824" spans="20:21" ht="14.25" customHeight="1" x14ac:dyDescent="0.3">
      <c r="T824" s="1"/>
      <c r="U824" s="1"/>
    </row>
    <row r="825" spans="20:21" ht="14.25" customHeight="1" x14ac:dyDescent="0.3">
      <c r="T825" s="1"/>
      <c r="U825" s="1"/>
    </row>
    <row r="826" spans="20:21" ht="14.25" customHeight="1" x14ac:dyDescent="0.3">
      <c r="T826" s="1"/>
      <c r="U826" s="1"/>
    </row>
    <row r="827" spans="20:21" ht="14.25" customHeight="1" x14ac:dyDescent="0.3">
      <c r="T827" s="1"/>
      <c r="U827" s="1"/>
    </row>
    <row r="828" spans="20:21" ht="14.25" customHeight="1" x14ac:dyDescent="0.3">
      <c r="T828" s="1"/>
      <c r="U828" s="1"/>
    </row>
    <row r="829" spans="20:21" ht="14.25" customHeight="1" x14ac:dyDescent="0.3">
      <c r="T829" s="1"/>
      <c r="U829" s="1"/>
    </row>
    <row r="830" spans="20:21" ht="14.25" customHeight="1" x14ac:dyDescent="0.3">
      <c r="T830" s="1"/>
      <c r="U830" s="1"/>
    </row>
    <row r="831" spans="20:21" ht="14.25" customHeight="1" x14ac:dyDescent="0.3">
      <c r="T831" s="1"/>
      <c r="U831" s="1"/>
    </row>
    <row r="832" spans="20:21" ht="14.25" customHeight="1" x14ac:dyDescent="0.3">
      <c r="T832" s="1"/>
      <c r="U832" s="1"/>
    </row>
    <row r="833" spans="20:21" ht="14.25" customHeight="1" x14ac:dyDescent="0.3">
      <c r="T833" s="1"/>
      <c r="U833" s="1"/>
    </row>
    <row r="834" spans="20:21" ht="14.25" customHeight="1" x14ac:dyDescent="0.3">
      <c r="T834" s="1"/>
      <c r="U834" s="1"/>
    </row>
    <row r="835" spans="20:21" ht="14.25" customHeight="1" x14ac:dyDescent="0.3">
      <c r="T835" s="1"/>
      <c r="U835" s="1"/>
    </row>
    <row r="836" spans="20:21" ht="14.25" customHeight="1" x14ac:dyDescent="0.3">
      <c r="T836" s="1"/>
      <c r="U836" s="1"/>
    </row>
    <row r="837" spans="20:21" ht="14.25" customHeight="1" x14ac:dyDescent="0.3">
      <c r="T837" s="1"/>
      <c r="U837" s="1"/>
    </row>
    <row r="838" spans="20:21" ht="14.25" customHeight="1" x14ac:dyDescent="0.3">
      <c r="T838" s="1"/>
      <c r="U838" s="1"/>
    </row>
    <row r="839" spans="20:21" ht="14.25" customHeight="1" x14ac:dyDescent="0.3">
      <c r="T839" s="1"/>
      <c r="U839" s="1"/>
    </row>
    <row r="840" spans="20:21" ht="14.25" customHeight="1" x14ac:dyDescent="0.3">
      <c r="T840" s="1"/>
      <c r="U840" s="1"/>
    </row>
    <row r="841" spans="20:21" ht="14.25" customHeight="1" x14ac:dyDescent="0.3">
      <c r="T841" s="1"/>
      <c r="U841" s="1"/>
    </row>
    <row r="842" spans="20:21" ht="14.25" customHeight="1" x14ac:dyDescent="0.3">
      <c r="T842" s="1"/>
      <c r="U842" s="1"/>
    </row>
    <row r="843" spans="20:21" ht="14.25" customHeight="1" x14ac:dyDescent="0.3">
      <c r="T843" s="1"/>
      <c r="U843" s="1"/>
    </row>
    <row r="844" spans="20:21" ht="14.25" customHeight="1" x14ac:dyDescent="0.3">
      <c r="T844" s="1"/>
      <c r="U844" s="1"/>
    </row>
    <row r="845" spans="20:21" ht="14.25" customHeight="1" x14ac:dyDescent="0.3">
      <c r="T845" s="1"/>
      <c r="U845" s="1"/>
    </row>
    <row r="846" spans="20:21" ht="14.25" customHeight="1" x14ac:dyDescent="0.3">
      <c r="T846" s="1"/>
      <c r="U846" s="1"/>
    </row>
    <row r="847" spans="20:21" ht="14.25" customHeight="1" x14ac:dyDescent="0.3">
      <c r="T847" s="1"/>
      <c r="U847" s="1"/>
    </row>
    <row r="848" spans="20:21" ht="14.25" customHeight="1" x14ac:dyDescent="0.3">
      <c r="T848" s="1"/>
      <c r="U848" s="1"/>
    </row>
    <row r="849" spans="20:21" ht="14.25" customHeight="1" x14ac:dyDescent="0.3">
      <c r="T849" s="1"/>
      <c r="U849" s="1"/>
    </row>
    <row r="850" spans="20:21" ht="14.25" customHeight="1" x14ac:dyDescent="0.3">
      <c r="T850" s="1"/>
      <c r="U850" s="1"/>
    </row>
    <row r="851" spans="20:21" ht="14.25" customHeight="1" x14ac:dyDescent="0.3">
      <c r="T851" s="1"/>
      <c r="U851" s="1"/>
    </row>
    <row r="852" spans="20:21" ht="14.25" customHeight="1" x14ac:dyDescent="0.3">
      <c r="T852" s="1"/>
      <c r="U852" s="1"/>
    </row>
    <row r="853" spans="20:21" ht="14.25" customHeight="1" x14ac:dyDescent="0.3">
      <c r="T853" s="1"/>
      <c r="U853" s="1"/>
    </row>
    <row r="854" spans="20:21" ht="14.25" customHeight="1" x14ac:dyDescent="0.3">
      <c r="T854" s="1"/>
      <c r="U854" s="1"/>
    </row>
    <row r="855" spans="20:21" ht="14.25" customHeight="1" x14ac:dyDescent="0.3">
      <c r="T855" s="1"/>
      <c r="U855" s="1"/>
    </row>
    <row r="856" spans="20:21" ht="14.25" customHeight="1" x14ac:dyDescent="0.3">
      <c r="T856" s="1"/>
      <c r="U856" s="1"/>
    </row>
    <row r="857" spans="20:21" ht="14.25" customHeight="1" x14ac:dyDescent="0.3">
      <c r="T857" s="1"/>
      <c r="U857" s="1"/>
    </row>
    <row r="858" spans="20:21" ht="14.25" customHeight="1" x14ac:dyDescent="0.3">
      <c r="T858" s="1"/>
      <c r="U858" s="1"/>
    </row>
    <row r="859" spans="20:21" ht="14.25" customHeight="1" x14ac:dyDescent="0.3">
      <c r="T859" s="1"/>
      <c r="U859" s="1"/>
    </row>
    <row r="860" spans="20:21" ht="14.25" customHeight="1" x14ac:dyDescent="0.3">
      <c r="T860" s="1"/>
      <c r="U860" s="1"/>
    </row>
    <row r="861" spans="20:21" ht="14.25" customHeight="1" x14ac:dyDescent="0.3">
      <c r="T861" s="1"/>
      <c r="U861" s="1"/>
    </row>
    <row r="862" spans="20:21" ht="14.25" customHeight="1" x14ac:dyDescent="0.3">
      <c r="T862" s="1"/>
      <c r="U862" s="1"/>
    </row>
    <row r="863" spans="20:21" ht="14.25" customHeight="1" x14ac:dyDescent="0.3">
      <c r="T863" s="1"/>
      <c r="U863" s="1"/>
    </row>
    <row r="864" spans="20:21" ht="14.25" customHeight="1" x14ac:dyDescent="0.3">
      <c r="T864" s="1"/>
      <c r="U864" s="1"/>
    </row>
    <row r="865" spans="20:21" ht="14.25" customHeight="1" x14ac:dyDescent="0.3">
      <c r="T865" s="1"/>
      <c r="U865" s="1"/>
    </row>
    <row r="866" spans="20:21" ht="14.25" customHeight="1" x14ac:dyDescent="0.3">
      <c r="T866" s="1"/>
      <c r="U866" s="1"/>
    </row>
    <row r="867" spans="20:21" ht="14.25" customHeight="1" x14ac:dyDescent="0.3">
      <c r="T867" s="1"/>
      <c r="U867" s="1"/>
    </row>
    <row r="868" spans="20:21" ht="14.25" customHeight="1" x14ac:dyDescent="0.3">
      <c r="T868" s="1"/>
      <c r="U868" s="1"/>
    </row>
    <row r="869" spans="20:21" ht="14.25" customHeight="1" x14ac:dyDescent="0.3">
      <c r="T869" s="1"/>
      <c r="U869" s="1"/>
    </row>
    <row r="870" spans="20:21" ht="14.25" customHeight="1" x14ac:dyDescent="0.3">
      <c r="T870" s="1"/>
      <c r="U870" s="1"/>
    </row>
    <row r="871" spans="20:21" ht="14.25" customHeight="1" x14ac:dyDescent="0.3">
      <c r="T871" s="1"/>
      <c r="U871" s="1"/>
    </row>
    <row r="872" spans="20:21" ht="14.25" customHeight="1" x14ac:dyDescent="0.3">
      <c r="T872" s="1"/>
      <c r="U872" s="1"/>
    </row>
    <row r="873" spans="20:21" ht="14.25" customHeight="1" x14ac:dyDescent="0.3">
      <c r="T873" s="1"/>
      <c r="U873" s="1"/>
    </row>
    <row r="874" spans="20:21" ht="14.25" customHeight="1" x14ac:dyDescent="0.3">
      <c r="T874" s="1"/>
      <c r="U874" s="1"/>
    </row>
    <row r="875" spans="20:21" ht="14.25" customHeight="1" x14ac:dyDescent="0.3">
      <c r="T875" s="1"/>
      <c r="U875" s="1"/>
    </row>
    <row r="876" spans="20:21" ht="14.25" customHeight="1" x14ac:dyDescent="0.3">
      <c r="T876" s="1"/>
      <c r="U876" s="1"/>
    </row>
    <row r="877" spans="20:21" ht="14.25" customHeight="1" x14ac:dyDescent="0.3">
      <c r="T877" s="1"/>
      <c r="U877" s="1"/>
    </row>
    <row r="878" spans="20:21" ht="14.25" customHeight="1" x14ac:dyDescent="0.3">
      <c r="T878" s="1"/>
      <c r="U878" s="1"/>
    </row>
    <row r="879" spans="20:21" ht="14.25" customHeight="1" x14ac:dyDescent="0.3">
      <c r="T879" s="1"/>
      <c r="U879" s="1"/>
    </row>
    <row r="880" spans="20:21" ht="14.25" customHeight="1" x14ac:dyDescent="0.3">
      <c r="T880" s="1"/>
      <c r="U880" s="1"/>
    </row>
    <row r="881" spans="20:21" ht="14.25" customHeight="1" x14ac:dyDescent="0.3">
      <c r="T881" s="1"/>
      <c r="U881" s="1"/>
    </row>
    <row r="882" spans="20:21" ht="14.25" customHeight="1" x14ac:dyDescent="0.3">
      <c r="T882" s="1"/>
      <c r="U882" s="1"/>
    </row>
    <row r="883" spans="20:21" ht="14.25" customHeight="1" x14ac:dyDescent="0.3">
      <c r="T883" s="1"/>
      <c r="U883" s="1"/>
    </row>
    <row r="884" spans="20:21" ht="14.25" customHeight="1" x14ac:dyDescent="0.3">
      <c r="T884" s="1"/>
      <c r="U884" s="1"/>
    </row>
    <row r="885" spans="20:21" ht="14.25" customHeight="1" x14ac:dyDescent="0.3">
      <c r="T885" s="1"/>
      <c r="U885" s="1"/>
    </row>
    <row r="886" spans="20:21" ht="14.25" customHeight="1" x14ac:dyDescent="0.3">
      <c r="T886" s="1"/>
      <c r="U886" s="1"/>
    </row>
    <row r="887" spans="20:21" ht="14.25" customHeight="1" x14ac:dyDescent="0.3">
      <c r="T887" s="1"/>
      <c r="U887" s="1"/>
    </row>
    <row r="888" spans="20:21" ht="14.25" customHeight="1" x14ac:dyDescent="0.3">
      <c r="T888" s="1"/>
      <c r="U888" s="1"/>
    </row>
    <row r="889" spans="20:21" ht="14.25" customHeight="1" x14ac:dyDescent="0.3">
      <c r="T889" s="1"/>
      <c r="U889" s="1"/>
    </row>
    <row r="890" spans="20:21" ht="14.25" customHeight="1" x14ac:dyDescent="0.3">
      <c r="T890" s="1"/>
      <c r="U890" s="1"/>
    </row>
    <row r="891" spans="20:21" ht="14.25" customHeight="1" x14ac:dyDescent="0.3">
      <c r="T891" s="1"/>
      <c r="U891" s="1"/>
    </row>
    <row r="892" spans="20:21" ht="14.25" customHeight="1" x14ac:dyDescent="0.3">
      <c r="T892" s="1"/>
      <c r="U892" s="1"/>
    </row>
    <row r="893" spans="20:21" ht="14.25" customHeight="1" x14ac:dyDescent="0.3">
      <c r="T893" s="1"/>
      <c r="U893" s="1"/>
    </row>
    <row r="894" spans="20:21" ht="14.25" customHeight="1" x14ac:dyDescent="0.3">
      <c r="T894" s="1"/>
      <c r="U894" s="1"/>
    </row>
    <row r="895" spans="20:21" ht="14.25" customHeight="1" x14ac:dyDescent="0.3">
      <c r="T895" s="1"/>
      <c r="U895" s="1"/>
    </row>
    <row r="896" spans="20:21" ht="14.25" customHeight="1" x14ac:dyDescent="0.3">
      <c r="T896" s="1"/>
      <c r="U896" s="1"/>
    </row>
    <row r="897" spans="20:21" ht="14.25" customHeight="1" x14ac:dyDescent="0.3">
      <c r="T897" s="1"/>
      <c r="U897" s="1"/>
    </row>
    <row r="898" spans="20:21" ht="14.25" customHeight="1" x14ac:dyDescent="0.3">
      <c r="T898" s="1"/>
      <c r="U898" s="1"/>
    </row>
    <row r="899" spans="20:21" ht="14.25" customHeight="1" x14ac:dyDescent="0.3">
      <c r="T899" s="1"/>
      <c r="U899" s="1"/>
    </row>
    <row r="900" spans="20:21" ht="14.25" customHeight="1" x14ac:dyDescent="0.3">
      <c r="T900" s="1"/>
      <c r="U900" s="1"/>
    </row>
    <row r="901" spans="20:21" ht="14.25" customHeight="1" x14ac:dyDescent="0.3">
      <c r="T901" s="1"/>
      <c r="U901" s="1"/>
    </row>
    <row r="902" spans="20:21" ht="14.25" customHeight="1" x14ac:dyDescent="0.3">
      <c r="T902" s="1"/>
      <c r="U902" s="1"/>
    </row>
    <row r="903" spans="20:21" ht="14.25" customHeight="1" x14ac:dyDescent="0.3">
      <c r="T903" s="1"/>
      <c r="U903" s="1"/>
    </row>
    <row r="904" spans="20:21" ht="14.25" customHeight="1" x14ac:dyDescent="0.3">
      <c r="T904" s="1"/>
      <c r="U904" s="1"/>
    </row>
    <row r="905" spans="20:21" ht="14.25" customHeight="1" x14ac:dyDescent="0.3">
      <c r="T905" s="1"/>
      <c r="U905" s="1"/>
    </row>
    <row r="906" spans="20:21" ht="14.25" customHeight="1" x14ac:dyDescent="0.3">
      <c r="T906" s="1"/>
      <c r="U906" s="1"/>
    </row>
    <row r="907" spans="20:21" ht="14.25" customHeight="1" x14ac:dyDescent="0.3">
      <c r="T907" s="1"/>
      <c r="U907" s="1"/>
    </row>
    <row r="908" spans="20:21" ht="14.25" customHeight="1" x14ac:dyDescent="0.3">
      <c r="T908" s="1"/>
      <c r="U908" s="1"/>
    </row>
    <row r="909" spans="20:21" ht="14.25" customHeight="1" x14ac:dyDescent="0.3">
      <c r="T909" s="1"/>
      <c r="U909" s="1"/>
    </row>
    <row r="910" spans="20:21" ht="14.25" customHeight="1" x14ac:dyDescent="0.3">
      <c r="T910" s="1"/>
      <c r="U910" s="1"/>
    </row>
    <row r="911" spans="20:21" ht="14.25" customHeight="1" x14ac:dyDescent="0.3">
      <c r="T911" s="1"/>
      <c r="U911" s="1"/>
    </row>
    <row r="912" spans="20:21" ht="14.25" customHeight="1" x14ac:dyDescent="0.3">
      <c r="T912" s="1"/>
      <c r="U912" s="1"/>
    </row>
    <row r="913" spans="20:21" ht="14.25" customHeight="1" x14ac:dyDescent="0.3">
      <c r="T913" s="1"/>
      <c r="U913" s="1"/>
    </row>
    <row r="914" spans="20:21" ht="14.25" customHeight="1" x14ac:dyDescent="0.3">
      <c r="T914" s="1"/>
      <c r="U914" s="1"/>
    </row>
    <row r="915" spans="20:21" ht="14.25" customHeight="1" x14ac:dyDescent="0.3">
      <c r="T915" s="1"/>
      <c r="U915" s="1"/>
    </row>
    <row r="916" spans="20:21" ht="14.25" customHeight="1" x14ac:dyDescent="0.3">
      <c r="T916" s="1"/>
      <c r="U916" s="1"/>
    </row>
    <row r="917" spans="20:21" ht="14.25" customHeight="1" x14ac:dyDescent="0.3">
      <c r="T917" s="1"/>
      <c r="U917" s="1"/>
    </row>
    <row r="918" spans="20:21" ht="14.25" customHeight="1" x14ac:dyDescent="0.3">
      <c r="T918" s="1"/>
      <c r="U918" s="1"/>
    </row>
    <row r="919" spans="20:21" ht="14.25" customHeight="1" x14ac:dyDescent="0.3">
      <c r="T919" s="1"/>
      <c r="U919" s="1"/>
    </row>
    <row r="920" spans="20:21" ht="14.25" customHeight="1" x14ac:dyDescent="0.3">
      <c r="T920" s="1"/>
      <c r="U920" s="1"/>
    </row>
    <row r="921" spans="20:21" ht="14.25" customHeight="1" x14ac:dyDescent="0.3">
      <c r="T921" s="1"/>
      <c r="U921" s="1"/>
    </row>
    <row r="922" spans="20:21" ht="14.25" customHeight="1" x14ac:dyDescent="0.3">
      <c r="T922" s="1"/>
      <c r="U922" s="1"/>
    </row>
    <row r="923" spans="20:21" ht="14.25" customHeight="1" x14ac:dyDescent="0.3">
      <c r="T923" s="1"/>
      <c r="U923" s="1"/>
    </row>
    <row r="924" spans="20:21" ht="14.25" customHeight="1" x14ac:dyDescent="0.3">
      <c r="T924" s="1"/>
      <c r="U924" s="1"/>
    </row>
    <row r="925" spans="20:21" ht="14.25" customHeight="1" x14ac:dyDescent="0.3">
      <c r="T925" s="1"/>
      <c r="U925" s="1"/>
    </row>
    <row r="926" spans="20:21" ht="14.25" customHeight="1" x14ac:dyDescent="0.3">
      <c r="T926" s="1"/>
      <c r="U926" s="1"/>
    </row>
    <row r="927" spans="20:21" ht="14.25" customHeight="1" x14ac:dyDescent="0.3">
      <c r="T927" s="1"/>
      <c r="U927" s="1"/>
    </row>
    <row r="928" spans="20:21" ht="14.25" customHeight="1" x14ac:dyDescent="0.3">
      <c r="T928" s="1"/>
      <c r="U928" s="1"/>
    </row>
    <row r="929" spans="20:21" ht="14.25" customHeight="1" x14ac:dyDescent="0.3">
      <c r="T929" s="1"/>
      <c r="U929" s="1"/>
    </row>
    <row r="930" spans="20:21" ht="14.25" customHeight="1" x14ac:dyDescent="0.3">
      <c r="T930" s="1"/>
      <c r="U930" s="1"/>
    </row>
    <row r="931" spans="20:21" ht="14.25" customHeight="1" x14ac:dyDescent="0.3">
      <c r="T931" s="1"/>
      <c r="U931" s="1"/>
    </row>
    <row r="932" spans="20:21" ht="14.25" customHeight="1" x14ac:dyDescent="0.3">
      <c r="T932" s="1"/>
      <c r="U932" s="1"/>
    </row>
    <row r="933" spans="20:21" ht="14.25" customHeight="1" x14ac:dyDescent="0.3">
      <c r="T933" s="1"/>
      <c r="U933" s="1"/>
    </row>
    <row r="934" spans="20:21" ht="14.25" customHeight="1" x14ac:dyDescent="0.3">
      <c r="T934" s="1"/>
      <c r="U934" s="1"/>
    </row>
    <row r="935" spans="20:21" ht="14.25" customHeight="1" x14ac:dyDescent="0.3">
      <c r="T935" s="1"/>
      <c r="U935" s="1"/>
    </row>
    <row r="936" spans="20:21" ht="14.25" customHeight="1" x14ac:dyDescent="0.3">
      <c r="T936" s="1"/>
      <c r="U936" s="1"/>
    </row>
    <row r="937" spans="20:21" ht="14.25" customHeight="1" x14ac:dyDescent="0.3">
      <c r="T937" s="1"/>
      <c r="U937" s="1"/>
    </row>
    <row r="938" spans="20:21" ht="14.25" customHeight="1" x14ac:dyDescent="0.3">
      <c r="T938" s="1"/>
      <c r="U938" s="1"/>
    </row>
    <row r="939" spans="20:21" ht="14.25" customHeight="1" x14ac:dyDescent="0.3">
      <c r="T939" s="1"/>
      <c r="U939" s="1"/>
    </row>
    <row r="940" spans="20:21" ht="14.25" customHeight="1" x14ac:dyDescent="0.3">
      <c r="T940" s="1"/>
      <c r="U940" s="1"/>
    </row>
    <row r="941" spans="20:21" ht="14.25" customHeight="1" x14ac:dyDescent="0.3">
      <c r="T941" s="1"/>
      <c r="U941" s="1"/>
    </row>
    <row r="942" spans="20:21" ht="14.25" customHeight="1" x14ac:dyDescent="0.3">
      <c r="T942" s="1"/>
      <c r="U942" s="1"/>
    </row>
    <row r="943" spans="20:21" ht="14.25" customHeight="1" x14ac:dyDescent="0.3">
      <c r="T943" s="1"/>
      <c r="U943" s="1"/>
    </row>
    <row r="944" spans="20:21" ht="14.25" customHeight="1" x14ac:dyDescent="0.3">
      <c r="T944" s="1"/>
      <c r="U944" s="1"/>
    </row>
    <row r="945" spans="20:21" ht="14.25" customHeight="1" x14ac:dyDescent="0.3">
      <c r="T945" s="1"/>
      <c r="U945" s="1"/>
    </row>
    <row r="946" spans="20:21" ht="14.25" customHeight="1" x14ac:dyDescent="0.3">
      <c r="T946" s="1"/>
      <c r="U946" s="1"/>
    </row>
    <row r="947" spans="20:21" ht="14.25" customHeight="1" x14ac:dyDescent="0.3">
      <c r="T947" s="1"/>
      <c r="U947" s="1"/>
    </row>
    <row r="948" spans="20:21" ht="14.25" customHeight="1" x14ac:dyDescent="0.3">
      <c r="T948" s="1"/>
      <c r="U948" s="1"/>
    </row>
    <row r="949" spans="20:21" ht="14.25" customHeight="1" x14ac:dyDescent="0.3">
      <c r="T949" s="1"/>
      <c r="U949" s="1"/>
    </row>
    <row r="950" spans="20:21" ht="14.25" customHeight="1" x14ac:dyDescent="0.3">
      <c r="T950" s="1"/>
      <c r="U950" s="1"/>
    </row>
    <row r="951" spans="20:21" ht="14.25" customHeight="1" x14ac:dyDescent="0.3">
      <c r="T951" s="1"/>
      <c r="U951" s="1"/>
    </row>
    <row r="952" spans="20:21" ht="14.25" customHeight="1" x14ac:dyDescent="0.3">
      <c r="T952" s="1"/>
      <c r="U952" s="1"/>
    </row>
    <row r="953" spans="20:21" ht="14.25" customHeight="1" x14ac:dyDescent="0.3">
      <c r="T953" s="1"/>
      <c r="U953" s="1"/>
    </row>
    <row r="954" spans="20:21" ht="14.25" customHeight="1" x14ac:dyDescent="0.3">
      <c r="T954" s="1"/>
      <c r="U954" s="1"/>
    </row>
    <row r="955" spans="20:21" ht="14.25" customHeight="1" x14ac:dyDescent="0.3">
      <c r="T955" s="1"/>
      <c r="U955" s="1"/>
    </row>
    <row r="956" spans="20:21" ht="14.25" customHeight="1" x14ac:dyDescent="0.3">
      <c r="T956" s="1"/>
      <c r="U956" s="1"/>
    </row>
    <row r="957" spans="20:21" ht="14.25" customHeight="1" x14ac:dyDescent="0.3">
      <c r="T957" s="1"/>
      <c r="U957" s="1"/>
    </row>
    <row r="958" spans="20:21" ht="14.25" customHeight="1" x14ac:dyDescent="0.3">
      <c r="T958" s="1"/>
      <c r="U958" s="1"/>
    </row>
    <row r="959" spans="20:21" ht="14.25" customHeight="1" x14ac:dyDescent="0.3">
      <c r="T959" s="1"/>
      <c r="U959" s="1"/>
    </row>
    <row r="960" spans="20:21" ht="14.25" customHeight="1" x14ac:dyDescent="0.3">
      <c r="T960" s="1"/>
      <c r="U960" s="1"/>
    </row>
    <row r="961" spans="20:21" ht="14.25" customHeight="1" x14ac:dyDescent="0.3">
      <c r="T961" s="1"/>
      <c r="U961" s="1"/>
    </row>
    <row r="962" spans="20:21" ht="14.25" customHeight="1" x14ac:dyDescent="0.3">
      <c r="T962" s="1"/>
      <c r="U962" s="1"/>
    </row>
    <row r="963" spans="20:21" ht="14.25" customHeight="1" x14ac:dyDescent="0.3">
      <c r="T963" s="1"/>
      <c r="U963" s="1"/>
    </row>
    <row r="964" spans="20:21" ht="14.25" customHeight="1" x14ac:dyDescent="0.3">
      <c r="T964" s="1"/>
      <c r="U964" s="1"/>
    </row>
    <row r="965" spans="20:21" ht="14.25" customHeight="1" x14ac:dyDescent="0.3">
      <c r="T965" s="1"/>
      <c r="U965" s="1"/>
    </row>
    <row r="966" spans="20:21" ht="14.25" customHeight="1" x14ac:dyDescent="0.3">
      <c r="T966" s="1"/>
      <c r="U966" s="1"/>
    </row>
    <row r="967" spans="20:21" ht="14.25" customHeight="1" x14ac:dyDescent="0.3">
      <c r="T967" s="1"/>
      <c r="U967" s="1"/>
    </row>
    <row r="968" spans="20:21" ht="14.25" customHeight="1" x14ac:dyDescent="0.3">
      <c r="T968" s="1"/>
      <c r="U968" s="1"/>
    </row>
    <row r="969" spans="20:21" ht="14.25" customHeight="1" x14ac:dyDescent="0.3">
      <c r="T969" s="1"/>
      <c r="U969" s="1"/>
    </row>
    <row r="970" spans="20:21" ht="14.25" customHeight="1" x14ac:dyDescent="0.3">
      <c r="T970" s="1"/>
      <c r="U970" s="1"/>
    </row>
    <row r="971" spans="20:21" ht="14.25" customHeight="1" x14ac:dyDescent="0.3">
      <c r="T971" s="1"/>
      <c r="U971" s="1"/>
    </row>
    <row r="972" spans="20:21" ht="14.25" customHeight="1" x14ac:dyDescent="0.3">
      <c r="T972" s="1"/>
      <c r="U972" s="1"/>
    </row>
    <row r="973" spans="20:21" ht="14.25" customHeight="1" x14ac:dyDescent="0.3">
      <c r="T973" s="1"/>
      <c r="U973" s="1"/>
    </row>
    <row r="974" spans="20:21" ht="14.25" customHeight="1" x14ac:dyDescent="0.3">
      <c r="T974" s="1"/>
      <c r="U974" s="1"/>
    </row>
    <row r="975" spans="20:21" ht="14.25" customHeight="1" x14ac:dyDescent="0.3">
      <c r="T975" s="1"/>
      <c r="U975" s="1"/>
    </row>
    <row r="976" spans="20:21" ht="14.25" customHeight="1" x14ac:dyDescent="0.3">
      <c r="T976" s="1"/>
      <c r="U976" s="1"/>
    </row>
    <row r="977" spans="20:21" ht="14.25" customHeight="1" x14ac:dyDescent="0.3">
      <c r="T977" s="1"/>
      <c r="U977" s="1"/>
    </row>
    <row r="978" spans="20:21" ht="14.25" customHeight="1" x14ac:dyDescent="0.3">
      <c r="T978" s="1"/>
      <c r="U978" s="1"/>
    </row>
    <row r="979" spans="20:21" ht="14.25" customHeight="1" x14ac:dyDescent="0.3">
      <c r="T979" s="1"/>
      <c r="U979" s="1"/>
    </row>
    <row r="980" spans="20:21" ht="14.25" customHeight="1" x14ac:dyDescent="0.3">
      <c r="T980" s="1"/>
      <c r="U980" s="1"/>
    </row>
    <row r="981" spans="20:21" ht="14.25" customHeight="1" x14ac:dyDescent="0.3">
      <c r="T981" s="1"/>
      <c r="U981" s="1"/>
    </row>
    <row r="982" spans="20:21" ht="14.25" customHeight="1" x14ac:dyDescent="0.3">
      <c r="T982" s="1"/>
      <c r="U982" s="1"/>
    </row>
    <row r="983" spans="20:21" ht="14.25" customHeight="1" x14ac:dyDescent="0.3">
      <c r="T983" s="1"/>
      <c r="U983" s="1"/>
    </row>
    <row r="984" spans="20:21" ht="14.25" customHeight="1" x14ac:dyDescent="0.3">
      <c r="T984" s="1"/>
      <c r="U984" s="1"/>
    </row>
    <row r="985" spans="20:21" ht="14.25" customHeight="1" x14ac:dyDescent="0.3">
      <c r="T985" s="1"/>
      <c r="U985" s="1"/>
    </row>
    <row r="986" spans="20:21" ht="14.25" customHeight="1" x14ac:dyDescent="0.3">
      <c r="T986" s="1"/>
      <c r="U986" s="1"/>
    </row>
    <row r="987" spans="20:21" ht="14.25" customHeight="1" x14ac:dyDescent="0.3">
      <c r="T987" s="1"/>
      <c r="U987" s="1"/>
    </row>
    <row r="988" spans="20:21" ht="14.25" customHeight="1" x14ac:dyDescent="0.3">
      <c r="T988" s="1"/>
      <c r="U988" s="1"/>
    </row>
    <row r="989" spans="20:21" ht="14.25" customHeight="1" x14ac:dyDescent="0.3">
      <c r="T989" s="1"/>
      <c r="U989" s="1"/>
    </row>
    <row r="990" spans="20:21" ht="14.25" customHeight="1" x14ac:dyDescent="0.3">
      <c r="T990" s="1"/>
      <c r="U990" s="1"/>
    </row>
    <row r="991" spans="20:21" ht="14.25" customHeight="1" x14ac:dyDescent="0.3">
      <c r="T991" s="1"/>
      <c r="U991" s="1"/>
    </row>
    <row r="992" spans="20:21" ht="14.25" customHeight="1" x14ac:dyDescent="0.3">
      <c r="T992" s="1"/>
      <c r="U992" s="1"/>
    </row>
    <row r="993" spans="20:21" ht="14.25" customHeight="1" x14ac:dyDescent="0.3">
      <c r="T993" s="1"/>
      <c r="U993" s="1"/>
    </row>
    <row r="994" spans="20:21" ht="14.25" customHeight="1" x14ac:dyDescent="0.3">
      <c r="T994" s="1"/>
      <c r="U994" s="1"/>
    </row>
    <row r="995" spans="20:21" ht="14.25" customHeight="1" x14ac:dyDescent="0.3">
      <c r="T995" s="1"/>
      <c r="U995" s="1"/>
    </row>
    <row r="996" spans="20:21" ht="14.25" customHeight="1" x14ac:dyDescent="0.3">
      <c r="T996" s="1"/>
      <c r="U996" s="1"/>
    </row>
    <row r="997" spans="20:21" ht="14.25" customHeight="1" x14ac:dyDescent="0.3">
      <c r="T997" s="1"/>
      <c r="U997" s="1"/>
    </row>
    <row r="998" spans="20:21" ht="14.25" customHeight="1" x14ac:dyDescent="0.3">
      <c r="T998" s="1"/>
      <c r="U998" s="1"/>
    </row>
    <row r="999" spans="20:21" ht="14.25" customHeight="1" x14ac:dyDescent="0.3">
      <c r="T999" s="1"/>
      <c r="U999" s="1"/>
    </row>
    <row r="1000" spans="20:21" ht="14.25" customHeight="1" x14ac:dyDescent="0.3">
      <c r="T1000" s="1"/>
      <c r="U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tabSelected="1" topLeftCell="A105" workbookViewId="0">
      <selection activeCell="B122" sqref="B122"/>
    </sheetView>
  </sheetViews>
  <sheetFormatPr defaultColWidth="14.44140625" defaultRowHeight="15" customHeight="1" x14ac:dyDescent="0.3"/>
  <cols>
    <col min="1" max="1" width="44.21875" bestFit="1" customWidth="1"/>
    <col min="2" max="2" width="29" customWidth="1"/>
    <col min="3" max="3" width="19.109375" customWidth="1"/>
    <col min="4" max="4" width="21.6640625" customWidth="1"/>
    <col min="5" max="5" width="20.109375" customWidth="1"/>
    <col min="6" max="6" width="34.88671875" customWidth="1"/>
    <col min="7" max="7" width="22.109375" customWidth="1"/>
    <col min="8" max="8" width="51.109375" customWidth="1"/>
    <col min="9" max="9" width="51.44140625" customWidth="1"/>
    <col min="10" max="10" width="21.88671875" customWidth="1"/>
    <col min="11" max="11" width="22.44140625" customWidth="1"/>
    <col min="12" max="12" width="26.33203125" customWidth="1"/>
    <col min="13" max="14" width="31.33203125" customWidth="1"/>
    <col min="15" max="15" width="30.6640625" customWidth="1"/>
    <col min="16" max="16" width="28" customWidth="1"/>
    <col min="17" max="17" width="25.5546875" customWidth="1"/>
    <col min="18" max="18" width="36.6640625" customWidth="1"/>
    <col min="19" max="19" width="39.88671875" customWidth="1"/>
    <col min="20" max="20" width="17.44140625" customWidth="1"/>
    <col min="21" max="26" width="8.6640625" customWidth="1"/>
  </cols>
  <sheetData>
    <row r="1" spans="1:20" ht="14.25" customHeight="1" x14ac:dyDescent="0.3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5"/>
      <c r="M1" s="15"/>
      <c r="N1" s="15"/>
      <c r="O1" s="15"/>
      <c r="P1" s="15"/>
      <c r="Q1" s="15"/>
      <c r="R1" s="15"/>
      <c r="S1" s="15"/>
      <c r="T1" s="15"/>
    </row>
    <row r="2" spans="1:20" ht="14.25" customHeight="1" x14ac:dyDescent="0.3">
      <c r="A2" s="14" t="s">
        <v>23</v>
      </c>
      <c r="B2" s="14"/>
      <c r="C2" s="14" t="s">
        <v>24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5" t="s">
        <v>30</v>
      </c>
      <c r="J2" s="14" t="s">
        <v>31</v>
      </c>
      <c r="K2" s="17" t="s">
        <v>32</v>
      </c>
      <c r="L2" s="15" t="s">
        <v>33</v>
      </c>
      <c r="M2" s="14" t="s">
        <v>34</v>
      </c>
      <c r="N2" s="14" t="s">
        <v>35</v>
      </c>
      <c r="O2" s="14" t="s">
        <v>36</v>
      </c>
      <c r="P2" s="14" t="s">
        <v>37</v>
      </c>
      <c r="Q2" s="14" t="s">
        <v>38</v>
      </c>
      <c r="R2" s="14" t="s">
        <v>39</v>
      </c>
      <c r="S2" s="14" t="s">
        <v>40</v>
      </c>
      <c r="T2" s="15" t="s">
        <v>41</v>
      </c>
    </row>
    <row r="3" spans="1:20" ht="14.25" customHeight="1" x14ac:dyDescent="0.3">
      <c r="A3" s="18" t="str">
        <f>IF(B3&lt;&gt;"",1,"")</f>
        <v/>
      </c>
      <c r="B3" s="19"/>
      <c r="C3" s="19" t="str">
        <f>_xlfn.IFNA(VLOOKUP(B3,Raw_data_ventas!A$2:R$499,2,FALSE),"")</f>
        <v/>
      </c>
      <c r="D3" s="19" t="str">
        <f>_xlfn.IFNA(IF(VLOOKUP(B3,Raw_data_ventas!A$2:R$499,5,FALSE)&gt;0,VLOOKUP(B3,Raw_data_ventas!A$2:R$499,5,FALSE),"STOCK"),"")</f>
        <v/>
      </c>
      <c r="E3" s="19" t="str">
        <f>_xlfn.IFNA(VLOOKUP(B3,Raw_data_ventas!A$2:R$499,6,FALSE),"")</f>
        <v/>
      </c>
      <c r="F3" s="20" t="str">
        <f>_xlfn.IFNA(VLOOKUP(B3,Raw_data_ventas!A$2:R$499,7,FALSE),"")</f>
        <v/>
      </c>
      <c r="G3" s="21">
        <f>SUMIF(Raw_data_ventas!A:A, Comision_ventas!B3,Raw_data_ventas!U:U)</f>
        <v>0</v>
      </c>
      <c r="H3" s="21">
        <f>SUMIFS( Raw_data_ventas!S:S,  Raw_data_ventas!A:A,  Comision_ventas!B3,  Raw_data_ventas!P:P, "USD")</f>
        <v>0</v>
      </c>
      <c r="I3" s="21">
        <f>SUMIFS( Raw_data_ventas!S:S,  Raw_data_ventas!A:A,  Comision_ventas!B3,  Raw_data_ventas!P:P, "MXN")</f>
        <v>0</v>
      </c>
      <c r="J3" s="22" t="str">
        <f>_xlfn.IFNA(VLOOKUP(B3, Raw_data_ventas!A$2:R$499,12,FALSE),"")</f>
        <v/>
      </c>
      <c r="K3" s="21" t="str">
        <f t="shared" ref="K3:K52" si="0">IFERROR(H3+(I3/L3),"")</f>
        <v/>
      </c>
      <c r="L3" s="21" t="str">
        <f>_xlfn.IFNA(VLOOKUP(B3, Raw_data_ventas!A$2:R$499,4,FALSE),"")</f>
        <v/>
      </c>
      <c r="M3" s="23" t="str">
        <f t="shared" ref="M3:M52" si="1">IFERROR((G3-K3) / G3, "")</f>
        <v/>
      </c>
      <c r="N3" s="24" t="str">
        <f t="shared" ref="N3:N52" si="2">IFERROR(((G3-K3)/K3), "")</f>
        <v/>
      </c>
      <c r="O3" s="21" t="str">
        <f t="shared" ref="O3:O52" si="3">IFERROR(+G3*T3,"")</f>
        <v/>
      </c>
      <c r="P3" s="21" t="str">
        <f t="shared" ref="P3:P52" si="4">IFERROR(+O3*L3,"")</f>
        <v/>
      </c>
      <c r="Q3" s="21" t="str">
        <f t="shared" ref="Q3:Q52" si="5">IFERROR(+O3+K3,"")</f>
        <v/>
      </c>
      <c r="R3" s="23" t="str">
        <f t="shared" ref="R3:R52" si="6">IFERROR((G3-Q3)/G3,"")</f>
        <v/>
      </c>
      <c r="S3" s="25" t="str">
        <f t="shared" ref="S3:S52" si="7">IFERROR(((G3-Q3)/Q3), "")</f>
        <v/>
      </c>
      <c r="T3" s="26" t="str" cm="1">
        <f t="array" ref="T3">_xlfn.IFS(N3="","",N3&lt;=29.9%, 0%, N3&lt;=39.9%, 0.5%, N3&lt;=49.9%, 1%, N3&gt;=50%, 1.5%)</f>
        <v/>
      </c>
    </row>
    <row r="4" spans="1:20" ht="14.25" customHeight="1" x14ac:dyDescent="0.3">
      <c r="A4" s="18" t="str">
        <f>IF(B4&lt;&gt;"",2,"")</f>
        <v/>
      </c>
      <c r="B4" s="19"/>
      <c r="C4" s="19" t="str">
        <f>_xlfn.IFNA(VLOOKUP(B4,Raw_data_ventas!A$2:R$499,2,FALSE),"")</f>
        <v/>
      </c>
      <c r="D4" s="19" t="str">
        <f>_xlfn.IFNA(IF(VLOOKUP(B4,Raw_data_ventas!A$2:R$499,5,FALSE)&gt;0,VLOOKUP(B4,Raw_data_ventas!A$2:R$499,5,FALSE),"STOCK"),"")</f>
        <v/>
      </c>
      <c r="E4" s="19" t="str">
        <f>_xlfn.IFNA(VLOOKUP(B4,Raw_data_ventas!A$2:R$499,6,FALSE),"")</f>
        <v/>
      </c>
      <c r="F4" s="20" t="str">
        <f>_xlfn.IFNA(VLOOKUP(B4,Raw_data_ventas!A$2:R$499,7,FALSE),"")</f>
        <v/>
      </c>
      <c r="G4" s="21">
        <f>SUMIF(Raw_data_ventas!A:A, Comision_ventas!B4,Raw_data_ventas!U:U)</f>
        <v>0</v>
      </c>
      <c r="H4" s="21">
        <f>SUMIFS( Raw_data_ventas!S:S,  Raw_data_ventas!A:A,  Comision_ventas!B4,  Raw_data_ventas!P:P, "USD")</f>
        <v>0</v>
      </c>
      <c r="I4" s="21">
        <f>SUMIFS( Raw_data_ventas!S:S,  Raw_data_ventas!A:A,  Comision_ventas!B4,  Raw_data_ventas!P:P, "MXN")</f>
        <v>0</v>
      </c>
      <c r="J4" s="22" t="str">
        <f>_xlfn.IFNA(VLOOKUP(B4, Raw_data_ventas!A$2:R$499,12,FALSE),"")</f>
        <v/>
      </c>
      <c r="K4" s="21" t="str">
        <f t="shared" si="0"/>
        <v/>
      </c>
      <c r="L4" s="21" t="str">
        <f>_xlfn.IFNA(VLOOKUP(B4, Raw_data_ventas!A$2:R$499,4,FALSE),"")</f>
        <v/>
      </c>
      <c r="M4" s="23" t="str">
        <f t="shared" si="1"/>
        <v/>
      </c>
      <c r="N4" s="24" t="str">
        <f t="shared" si="2"/>
        <v/>
      </c>
      <c r="O4" s="21" t="str">
        <f t="shared" si="3"/>
        <v/>
      </c>
      <c r="P4" s="21" t="str">
        <f t="shared" si="4"/>
        <v/>
      </c>
      <c r="Q4" s="21" t="str">
        <f t="shared" si="5"/>
        <v/>
      </c>
      <c r="R4" s="23" t="str">
        <f t="shared" si="6"/>
        <v/>
      </c>
      <c r="S4" s="25" t="str">
        <f t="shared" si="7"/>
        <v/>
      </c>
      <c r="T4" s="26" t="str" cm="1">
        <f t="array" ref="T4">_xlfn.IFS(N4="","",N4&lt;=29.9%, 0%, N4&lt;=39.9%, 0.5%, N4&lt;=49.9%, 1%, N4&gt;=50%, 1.5%)</f>
        <v/>
      </c>
    </row>
    <row r="5" spans="1:20" ht="14.25" customHeight="1" x14ac:dyDescent="0.3">
      <c r="A5" s="18" t="str">
        <f>IF(B5&lt;&gt;"",3,"")</f>
        <v/>
      </c>
      <c r="B5" s="19"/>
      <c r="C5" s="19" t="str">
        <f>_xlfn.IFNA(VLOOKUP(B5,Raw_data_ventas!A$2:R$499,2,FALSE),"")</f>
        <v/>
      </c>
      <c r="D5" s="19" t="str">
        <f>_xlfn.IFNA(IF(VLOOKUP(B5,Raw_data_ventas!A$2:R$499,5,FALSE)&gt;0,VLOOKUP(B5,Raw_data_ventas!A$2:R$499,5,FALSE),"STOCK"),"")</f>
        <v/>
      </c>
      <c r="E5" s="19" t="str">
        <f>_xlfn.IFNA(VLOOKUP(B5,Raw_data_ventas!A$2:R$499,6,FALSE),"")</f>
        <v/>
      </c>
      <c r="F5" s="20" t="str">
        <f>_xlfn.IFNA(VLOOKUP(B5,Raw_data_ventas!A$2:R$499,7,FALSE),"")</f>
        <v/>
      </c>
      <c r="G5" s="21">
        <f>SUMIF(Raw_data_ventas!A:A, Comision_ventas!B5,Raw_data_ventas!U:U)</f>
        <v>0</v>
      </c>
      <c r="H5" s="21">
        <f>SUMIFS( Raw_data_ventas!S:S,  Raw_data_ventas!A:A,  Comision_ventas!B5,  Raw_data_ventas!P:P, "USD")</f>
        <v>0</v>
      </c>
      <c r="I5" s="21">
        <f>SUMIFS( Raw_data_ventas!S:S,  Raw_data_ventas!A:A,  Comision_ventas!B5,  Raw_data_ventas!P:P, "MXN")</f>
        <v>0</v>
      </c>
      <c r="J5" s="22" t="str">
        <f>_xlfn.IFNA(VLOOKUP(B5, Raw_data_ventas!A$2:R$499,12,FALSE),"")</f>
        <v/>
      </c>
      <c r="K5" s="21" t="str">
        <f t="shared" si="0"/>
        <v/>
      </c>
      <c r="L5" s="21" t="str">
        <f>_xlfn.IFNA(VLOOKUP(B5, Raw_data_ventas!A$2:R$499,4,FALSE),"")</f>
        <v/>
      </c>
      <c r="M5" s="23" t="str">
        <f t="shared" si="1"/>
        <v/>
      </c>
      <c r="N5" s="24" t="str">
        <f t="shared" si="2"/>
        <v/>
      </c>
      <c r="O5" s="21" t="str">
        <f t="shared" si="3"/>
        <v/>
      </c>
      <c r="P5" s="21" t="str">
        <f t="shared" si="4"/>
        <v/>
      </c>
      <c r="Q5" s="21" t="str">
        <f t="shared" si="5"/>
        <v/>
      </c>
      <c r="R5" s="23" t="str">
        <f t="shared" si="6"/>
        <v/>
      </c>
      <c r="S5" s="25" t="str">
        <f t="shared" si="7"/>
        <v/>
      </c>
      <c r="T5" s="26" t="str" cm="1">
        <f t="array" ref="T5">_xlfn.IFS(N5="","",N5&lt;=29.9%, 0%, N5&lt;=39.9%, 0.5%, N5&lt;=49.9%, 1%, N5&gt;=50%, 1.5%)</f>
        <v/>
      </c>
    </row>
    <row r="6" spans="1:20" ht="14.25" customHeight="1" x14ac:dyDescent="0.3">
      <c r="A6" s="18" t="str">
        <f>IF(B6&lt;&gt;"",4,"")</f>
        <v/>
      </c>
      <c r="B6" s="19"/>
      <c r="C6" s="19" t="str">
        <f>_xlfn.IFNA(VLOOKUP(B6,Raw_data_ventas!A$2:R$499,2,FALSE),"")</f>
        <v/>
      </c>
      <c r="D6" s="19" t="str">
        <f>_xlfn.IFNA(IF(VLOOKUP(B6,Raw_data_ventas!A$2:R$499,5,FALSE)&gt;0,VLOOKUP(B6,Raw_data_ventas!A$2:R$499,5,FALSE),"STOCK"),"")</f>
        <v/>
      </c>
      <c r="E6" s="19" t="str">
        <f>_xlfn.IFNA(VLOOKUP(B6,Raw_data_ventas!A$2:R$499,6,FALSE),"")</f>
        <v/>
      </c>
      <c r="F6" s="20" t="str">
        <f>_xlfn.IFNA(VLOOKUP(B6,Raw_data_ventas!A$2:R$499,7,FALSE),"")</f>
        <v/>
      </c>
      <c r="G6" s="21">
        <f>SUMIF(Raw_data_ventas!A:A, Comision_ventas!B6,Raw_data_ventas!U:U)</f>
        <v>0</v>
      </c>
      <c r="H6" s="21">
        <f>SUMIFS( Raw_data_ventas!S:S,  Raw_data_ventas!A:A,  Comision_ventas!B6,  Raw_data_ventas!P:P, "USD")</f>
        <v>0</v>
      </c>
      <c r="I6" s="21">
        <f>SUMIFS( Raw_data_ventas!S:S,  Raw_data_ventas!A:A,  Comision_ventas!B6,  Raw_data_ventas!P:P, "MXN")</f>
        <v>0</v>
      </c>
      <c r="J6" s="22" t="str">
        <f>_xlfn.IFNA(VLOOKUP(B6, Raw_data_ventas!A$2:R$499,12,FALSE),"")</f>
        <v/>
      </c>
      <c r="K6" s="21" t="str">
        <f t="shared" si="0"/>
        <v/>
      </c>
      <c r="L6" s="21" t="str">
        <f>_xlfn.IFNA(VLOOKUP(B6, Raw_data_ventas!A$2:R$499,4,FALSE),"")</f>
        <v/>
      </c>
      <c r="M6" s="23" t="str">
        <f t="shared" si="1"/>
        <v/>
      </c>
      <c r="N6" s="24" t="str">
        <f t="shared" si="2"/>
        <v/>
      </c>
      <c r="O6" s="21" t="str">
        <f t="shared" si="3"/>
        <v/>
      </c>
      <c r="P6" s="21" t="str">
        <f t="shared" si="4"/>
        <v/>
      </c>
      <c r="Q6" s="21" t="str">
        <f t="shared" si="5"/>
        <v/>
      </c>
      <c r="R6" s="23" t="str">
        <f t="shared" si="6"/>
        <v/>
      </c>
      <c r="S6" s="25" t="str">
        <f t="shared" si="7"/>
        <v/>
      </c>
      <c r="T6" s="26" t="str" cm="1">
        <f t="array" ref="T6">_xlfn.IFS(N6="","",N6&lt;=29.9%, 0%, N6&lt;=39.9%, 0.5%, N6&lt;=49.9%, 1%, N6&gt;=50%, 1.5%)</f>
        <v/>
      </c>
    </row>
    <row r="7" spans="1:20" ht="14.25" customHeight="1" x14ac:dyDescent="0.3">
      <c r="A7" s="18" t="str">
        <f>IF(B7&lt;&gt;"",5,"")</f>
        <v/>
      </c>
      <c r="B7" s="19"/>
      <c r="C7" s="19" t="str">
        <f>_xlfn.IFNA(VLOOKUP(B7,Raw_data_ventas!A$2:R$499,2,FALSE),"")</f>
        <v/>
      </c>
      <c r="D7" s="19" t="str">
        <f>_xlfn.IFNA(IF(VLOOKUP(B7,Raw_data_ventas!A$2:R$499,5,FALSE)&gt;0,VLOOKUP(B7,Raw_data_ventas!A$2:R$499,5,FALSE),"STOCK"),"")</f>
        <v/>
      </c>
      <c r="E7" s="19" t="str">
        <f>_xlfn.IFNA(VLOOKUP(B7,Raw_data_ventas!A$2:R$499,6,FALSE),"")</f>
        <v/>
      </c>
      <c r="F7" s="20" t="str">
        <f>_xlfn.IFNA(VLOOKUP(B7,Raw_data_ventas!A$2:R$499,7,FALSE),"")</f>
        <v/>
      </c>
      <c r="G7" s="21">
        <f>SUMIF(Raw_data_ventas!A:A, Comision_ventas!B7,Raw_data_ventas!U:U)</f>
        <v>0</v>
      </c>
      <c r="H7" s="21">
        <f>SUMIFS( Raw_data_ventas!S:S,  Raw_data_ventas!A:A,  Comision_ventas!B7,  Raw_data_ventas!P:P, "USD")</f>
        <v>0</v>
      </c>
      <c r="I7" s="21">
        <f>SUMIFS( Raw_data_ventas!S:S,  Raw_data_ventas!A:A,  Comision_ventas!B7,  Raw_data_ventas!P:P, "MXN")</f>
        <v>0</v>
      </c>
      <c r="J7" s="22" t="str">
        <f>_xlfn.IFNA(VLOOKUP(B7, Raw_data_ventas!A$2:R$499,12,FALSE),"")</f>
        <v/>
      </c>
      <c r="K7" s="21" t="str">
        <f t="shared" si="0"/>
        <v/>
      </c>
      <c r="L7" s="21" t="str">
        <f>_xlfn.IFNA(VLOOKUP(B7, Raw_data_ventas!A$2:R$499,4,FALSE),"")</f>
        <v/>
      </c>
      <c r="M7" s="23" t="str">
        <f t="shared" si="1"/>
        <v/>
      </c>
      <c r="N7" s="24" t="str">
        <f t="shared" si="2"/>
        <v/>
      </c>
      <c r="O7" s="21" t="str">
        <f t="shared" si="3"/>
        <v/>
      </c>
      <c r="P7" s="21" t="str">
        <f t="shared" si="4"/>
        <v/>
      </c>
      <c r="Q7" s="21" t="str">
        <f t="shared" si="5"/>
        <v/>
      </c>
      <c r="R7" s="23" t="str">
        <f t="shared" si="6"/>
        <v/>
      </c>
      <c r="S7" s="25" t="str">
        <f t="shared" si="7"/>
        <v/>
      </c>
      <c r="T7" s="26" t="str" cm="1">
        <f t="array" ref="T7">_xlfn.IFS(N7="","",N7&lt;=29.9%, 0%, N7&lt;=39.9%, 0.5%, N7&lt;=49.9%, 1%, N7&gt;=50%, 1.5%)</f>
        <v/>
      </c>
    </row>
    <row r="8" spans="1:20" ht="14.25" customHeight="1" x14ac:dyDescent="0.3">
      <c r="A8" s="18" t="str">
        <f>IF(B8&lt;&gt;"",6,"")</f>
        <v/>
      </c>
      <c r="B8" s="19"/>
      <c r="C8" s="19" t="str">
        <f>_xlfn.IFNA(VLOOKUP(B8,Raw_data_ventas!A$2:R$499,2,FALSE),"")</f>
        <v/>
      </c>
      <c r="D8" s="19" t="str">
        <f>_xlfn.IFNA(IF(VLOOKUP(B8,Raw_data_ventas!A$2:R$499,5,FALSE)&gt;0,VLOOKUP(B8,Raw_data_ventas!A$2:R$499,5,FALSE),"STOCK"),"")</f>
        <v/>
      </c>
      <c r="E8" s="19" t="str">
        <f>_xlfn.IFNA(VLOOKUP(B8,Raw_data_ventas!A$2:R$499,6,FALSE),"")</f>
        <v/>
      </c>
      <c r="F8" s="20" t="str">
        <f>_xlfn.IFNA(VLOOKUP(B8,Raw_data_ventas!A$2:R$499,7,FALSE),"")</f>
        <v/>
      </c>
      <c r="G8" s="21">
        <f>SUMIF(Raw_data_ventas!A:A, Comision_ventas!B8,Raw_data_ventas!U:U)</f>
        <v>0</v>
      </c>
      <c r="H8" s="21">
        <f>SUMIFS( Raw_data_ventas!S:S,  Raw_data_ventas!A:A,  Comision_ventas!B8,  Raw_data_ventas!P:P, "USD")</f>
        <v>0</v>
      </c>
      <c r="I8" s="21">
        <f>SUMIFS( Raw_data_ventas!S:S,  Raw_data_ventas!A:A,  Comision_ventas!B8,  Raw_data_ventas!P:P, "MXN")</f>
        <v>0</v>
      </c>
      <c r="J8" s="22" t="str">
        <f>_xlfn.IFNA(VLOOKUP(B8, Raw_data_ventas!A$2:R$499,12,FALSE),"")</f>
        <v/>
      </c>
      <c r="K8" s="21" t="str">
        <f t="shared" si="0"/>
        <v/>
      </c>
      <c r="L8" s="21" t="str">
        <f>_xlfn.IFNA(VLOOKUP(B8, Raw_data_ventas!A$2:R$499,4,FALSE),"")</f>
        <v/>
      </c>
      <c r="M8" s="23" t="str">
        <f t="shared" si="1"/>
        <v/>
      </c>
      <c r="N8" s="24" t="str">
        <f t="shared" si="2"/>
        <v/>
      </c>
      <c r="O8" s="21" t="str">
        <f t="shared" si="3"/>
        <v/>
      </c>
      <c r="P8" s="21" t="str">
        <f t="shared" si="4"/>
        <v/>
      </c>
      <c r="Q8" s="21" t="str">
        <f t="shared" si="5"/>
        <v/>
      </c>
      <c r="R8" s="23" t="str">
        <f t="shared" si="6"/>
        <v/>
      </c>
      <c r="S8" s="25" t="str">
        <f t="shared" si="7"/>
        <v/>
      </c>
      <c r="T8" s="26" t="str" cm="1">
        <f t="array" ref="T8">_xlfn.IFS(N8="","",N8&lt;=29.9%, 0%, N8&lt;=39.9%, 0.5%, N8&lt;=49.9%, 1%, N8&gt;=50%, 1.5%)</f>
        <v/>
      </c>
    </row>
    <row r="9" spans="1:20" ht="14.25" customHeight="1" x14ac:dyDescent="0.3">
      <c r="A9" s="18" t="str">
        <f>IF(B9&lt;&gt;"",7,"")</f>
        <v/>
      </c>
      <c r="B9" s="19"/>
      <c r="C9" s="19" t="str">
        <f>_xlfn.IFNA(VLOOKUP(B9,Raw_data_ventas!A$2:R$499,2,FALSE),"")</f>
        <v/>
      </c>
      <c r="D9" s="19" t="str">
        <f>_xlfn.IFNA(IF(VLOOKUP(B9,Raw_data_ventas!A$2:R$499,5,FALSE)&gt;0,VLOOKUP(B9,Raw_data_ventas!A$2:R$499,5,FALSE),"STOCK"),"")</f>
        <v/>
      </c>
      <c r="E9" s="19" t="str">
        <f>_xlfn.IFNA(VLOOKUP(B9,Raw_data_ventas!A$2:R$499,6,FALSE),"")</f>
        <v/>
      </c>
      <c r="F9" s="20" t="str">
        <f>_xlfn.IFNA(VLOOKUP(B9,Raw_data_ventas!A$2:R$499,7,FALSE),"")</f>
        <v/>
      </c>
      <c r="G9" s="21">
        <f>SUMIF(Raw_data_ventas!A:A, Comision_ventas!B9,Raw_data_ventas!U:U)</f>
        <v>0</v>
      </c>
      <c r="H9" s="21">
        <f>SUMIFS( Raw_data_ventas!S:S,  Raw_data_ventas!A:A,  Comision_ventas!B9,  Raw_data_ventas!P:P, "USD")</f>
        <v>0</v>
      </c>
      <c r="I9" s="21">
        <f>SUMIFS( Raw_data_ventas!S:S,  Raw_data_ventas!A:A,  Comision_ventas!B9,  Raw_data_ventas!P:P, "MXN")</f>
        <v>0</v>
      </c>
      <c r="J9" s="22" t="str">
        <f>_xlfn.IFNA(VLOOKUP(B9, Raw_data_ventas!A$2:R$499,12,FALSE),"")</f>
        <v/>
      </c>
      <c r="K9" s="21" t="str">
        <f t="shared" si="0"/>
        <v/>
      </c>
      <c r="L9" s="21" t="str">
        <f>_xlfn.IFNA(VLOOKUP(B9, Raw_data_ventas!A$2:R$499,4,FALSE),"")</f>
        <v/>
      </c>
      <c r="M9" s="23" t="str">
        <f t="shared" si="1"/>
        <v/>
      </c>
      <c r="N9" s="24" t="str">
        <f t="shared" si="2"/>
        <v/>
      </c>
      <c r="O9" s="21" t="str">
        <f t="shared" si="3"/>
        <v/>
      </c>
      <c r="P9" s="21" t="str">
        <f t="shared" si="4"/>
        <v/>
      </c>
      <c r="Q9" s="21" t="str">
        <f t="shared" si="5"/>
        <v/>
      </c>
      <c r="R9" s="23" t="str">
        <f t="shared" si="6"/>
        <v/>
      </c>
      <c r="S9" s="25" t="str">
        <f t="shared" si="7"/>
        <v/>
      </c>
      <c r="T9" s="26" t="str" cm="1">
        <f t="array" ref="T9">_xlfn.IFS(N9="","",N9&lt;=29.9%, 0%, N9&lt;=39.9%, 0.5%, N9&lt;=49.9%, 1%, N9&gt;=50%, 1.5%)</f>
        <v/>
      </c>
    </row>
    <row r="10" spans="1:20" ht="14.25" customHeight="1" x14ac:dyDescent="0.3">
      <c r="A10" s="18" t="str">
        <f>IF(B10&lt;&gt;"",8,"")</f>
        <v/>
      </c>
      <c r="B10" s="19"/>
      <c r="C10" s="19" t="str">
        <f>_xlfn.IFNA(VLOOKUP(B10,Raw_data_ventas!A$2:R$499,2,FALSE),"")</f>
        <v/>
      </c>
      <c r="D10" s="19" t="str">
        <f>_xlfn.IFNA(IF(VLOOKUP(B10,Raw_data_ventas!A$2:R$499,5,FALSE)&gt;0,VLOOKUP(B10,Raw_data_ventas!A$2:R$499,5,FALSE),"STOCK"),"")</f>
        <v/>
      </c>
      <c r="E10" s="19" t="str">
        <f>_xlfn.IFNA(VLOOKUP(B10,Raw_data_ventas!A$2:R$499,6,FALSE),"")</f>
        <v/>
      </c>
      <c r="F10" s="20" t="str">
        <f>_xlfn.IFNA(VLOOKUP(B10,Raw_data_ventas!A$2:R$499,7,FALSE),"")</f>
        <v/>
      </c>
      <c r="G10" s="21">
        <f>SUMIF(Raw_data_ventas!A:A, Comision_ventas!B10,Raw_data_ventas!U:U)</f>
        <v>0</v>
      </c>
      <c r="H10" s="21">
        <f>SUMIFS( Raw_data_ventas!S:S,  Raw_data_ventas!A:A,  Comision_ventas!B10,  Raw_data_ventas!P:P, "USD")</f>
        <v>0</v>
      </c>
      <c r="I10" s="21">
        <f>SUMIFS( Raw_data_ventas!S:S,  Raw_data_ventas!A:A,  Comision_ventas!B10,  Raw_data_ventas!P:P, "MXN")</f>
        <v>0</v>
      </c>
      <c r="J10" s="22" t="str">
        <f>_xlfn.IFNA(VLOOKUP(B10, Raw_data_ventas!A$2:R$499,12,FALSE),"")</f>
        <v/>
      </c>
      <c r="K10" s="21" t="str">
        <f t="shared" si="0"/>
        <v/>
      </c>
      <c r="L10" s="21" t="str">
        <f>_xlfn.IFNA(VLOOKUP(B10, Raw_data_ventas!A$2:R$499,4,FALSE),"")</f>
        <v/>
      </c>
      <c r="M10" s="23" t="str">
        <f t="shared" si="1"/>
        <v/>
      </c>
      <c r="N10" s="24" t="str">
        <f t="shared" si="2"/>
        <v/>
      </c>
      <c r="O10" s="21" t="str">
        <f t="shared" si="3"/>
        <v/>
      </c>
      <c r="P10" s="21" t="str">
        <f t="shared" si="4"/>
        <v/>
      </c>
      <c r="Q10" s="21" t="str">
        <f t="shared" si="5"/>
        <v/>
      </c>
      <c r="R10" s="23" t="str">
        <f t="shared" si="6"/>
        <v/>
      </c>
      <c r="S10" s="25" t="str">
        <f t="shared" si="7"/>
        <v/>
      </c>
      <c r="T10" s="26" t="str" cm="1">
        <f t="array" ref="T10">_xlfn.IFS(N10="","",N10&lt;=29.9%, 0%, N10&lt;=39.9%, 0.5%, N10&lt;=49.9%, 1%, N10&gt;=50%, 1.5%)</f>
        <v/>
      </c>
    </row>
    <row r="11" spans="1:20" ht="14.25" customHeight="1" x14ac:dyDescent="0.3">
      <c r="A11" s="18" t="str">
        <f>IF(B11&lt;&gt;"",9,"")</f>
        <v/>
      </c>
      <c r="B11" s="19"/>
      <c r="C11" s="19" t="str">
        <f>_xlfn.IFNA(VLOOKUP(B11,Raw_data_ventas!A$2:R$499,2,FALSE),"")</f>
        <v/>
      </c>
      <c r="D11" s="19" t="str">
        <f>_xlfn.IFNA(IF(VLOOKUP(B11,Raw_data_ventas!A$2:R$499,5,FALSE)&gt;0,VLOOKUP(B11,Raw_data_ventas!A$2:R$499,5,FALSE),"STOCK"),"")</f>
        <v/>
      </c>
      <c r="E11" s="19" t="str">
        <f>_xlfn.IFNA(VLOOKUP(B11,Raw_data_ventas!A$2:R$499,6,FALSE),"")</f>
        <v/>
      </c>
      <c r="F11" s="20" t="str">
        <f>_xlfn.IFNA(VLOOKUP(B11,Raw_data_ventas!A$2:R$499,7,FALSE),"")</f>
        <v/>
      </c>
      <c r="G11" s="21">
        <f>SUMIF(Raw_data_ventas!A:A, Comision_ventas!B11,Raw_data_ventas!U:U)</f>
        <v>0</v>
      </c>
      <c r="H11" s="21">
        <f>SUMIFS( Raw_data_ventas!S:S,  Raw_data_ventas!A:A,  Comision_ventas!B11,  Raw_data_ventas!P:P, "USD")</f>
        <v>0</v>
      </c>
      <c r="I11" s="21">
        <f>SUMIFS( Raw_data_ventas!S:S,  Raw_data_ventas!A:A,  Comision_ventas!B11,  Raw_data_ventas!P:P, "MXN")</f>
        <v>0</v>
      </c>
      <c r="J11" s="22" t="str">
        <f>_xlfn.IFNA(VLOOKUP(B11, Raw_data_ventas!A$2:R$499,12,FALSE),"")</f>
        <v/>
      </c>
      <c r="K11" s="21" t="str">
        <f t="shared" si="0"/>
        <v/>
      </c>
      <c r="L11" s="21" t="str">
        <f>_xlfn.IFNA(VLOOKUP(B11, Raw_data_ventas!A$2:R$499,4,FALSE),"")</f>
        <v/>
      </c>
      <c r="M11" s="23" t="str">
        <f t="shared" si="1"/>
        <v/>
      </c>
      <c r="N11" s="24" t="str">
        <f t="shared" si="2"/>
        <v/>
      </c>
      <c r="O11" s="21" t="str">
        <f t="shared" si="3"/>
        <v/>
      </c>
      <c r="P11" s="21" t="str">
        <f t="shared" si="4"/>
        <v/>
      </c>
      <c r="Q11" s="21" t="str">
        <f t="shared" si="5"/>
        <v/>
      </c>
      <c r="R11" s="23" t="str">
        <f t="shared" si="6"/>
        <v/>
      </c>
      <c r="S11" s="25" t="str">
        <f t="shared" si="7"/>
        <v/>
      </c>
      <c r="T11" s="26" t="str" cm="1">
        <f t="array" ref="T11">_xlfn.IFS(N11="","",N11&lt;=29.9%, 0%, N11&lt;=39.9%, 0.5%, N11&lt;=49.9%, 1%, N11&gt;=50%, 1.5%)</f>
        <v/>
      </c>
    </row>
    <row r="12" spans="1:20" ht="14.25" customHeight="1" x14ac:dyDescent="0.3">
      <c r="A12" s="18" t="str">
        <f>IF(B12&lt;&gt;"",10,"")</f>
        <v/>
      </c>
      <c r="B12" s="19"/>
      <c r="C12" s="19" t="str">
        <f>_xlfn.IFNA(VLOOKUP(B12,Raw_data_ventas!A$2:R$499,2,FALSE),"")</f>
        <v/>
      </c>
      <c r="D12" s="19" t="str">
        <f>_xlfn.IFNA(IF(VLOOKUP(B12,Raw_data_ventas!A$2:R$499,5,FALSE)&gt;0,VLOOKUP(B12,Raw_data_ventas!A$2:R$499,5,FALSE),"STOCK"),"")</f>
        <v/>
      </c>
      <c r="E12" s="19" t="str">
        <f>_xlfn.IFNA(VLOOKUP(B12,Raw_data_ventas!A$2:R$499,6,FALSE),"")</f>
        <v/>
      </c>
      <c r="F12" s="20" t="str">
        <f>_xlfn.IFNA(VLOOKUP(B12,Raw_data_ventas!A$2:R$499,7,FALSE),"")</f>
        <v/>
      </c>
      <c r="G12" s="21">
        <f>SUMIF(Raw_data_ventas!A:A, Comision_ventas!B12,Raw_data_ventas!U:U)</f>
        <v>0</v>
      </c>
      <c r="H12" s="21">
        <f>SUMIFS( Raw_data_ventas!S:S,  Raw_data_ventas!A:A,  Comision_ventas!B12,  Raw_data_ventas!P:P, "USD")</f>
        <v>0</v>
      </c>
      <c r="I12" s="21">
        <f>SUMIFS( Raw_data_ventas!S:S,  Raw_data_ventas!A:A,  Comision_ventas!B12,  Raw_data_ventas!P:P, "MXN")</f>
        <v>0</v>
      </c>
      <c r="J12" s="22" t="str">
        <f>_xlfn.IFNA(VLOOKUP(B12, Raw_data_ventas!A$2:R$499,12,FALSE),"")</f>
        <v/>
      </c>
      <c r="K12" s="21" t="str">
        <f t="shared" si="0"/>
        <v/>
      </c>
      <c r="L12" s="21" t="str">
        <f>_xlfn.IFNA(VLOOKUP(B12, Raw_data_ventas!A$2:R$499,4,FALSE),"")</f>
        <v/>
      </c>
      <c r="M12" s="23" t="str">
        <f t="shared" si="1"/>
        <v/>
      </c>
      <c r="N12" s="24" t="str">
        <f t="shared" si="2"/>
        <v/>
      </c>
      <c r="O12" s="21" t="str">
        <f t="shared" si="3"/>
        <v/>
      </c>
      <c r="P12" s="21" t="str">
        <f t="shared" si="4"/>
        <v/>
      </c>
      <c r="Q12" s="21" t="str">
        <f t="shared" si="5"/>
        <v/>
      </c>
      <c r="R12" s="23" t="str">
        <f t="shared" si="6"/>
        <v/>
      </c>
      <c r="S12" s="25" t="str">
        <f t="shared" si="7"/>
        <v/>
      </c>
      <c r="T12" s="26" t="str" cm="1">
        <f t="array" ref="T12">_xlfn.IFS(N12="","",N12&lt;=29.9%, 0%, N12&lt;=39.9%, 0.5%, N12&lt;=49.9%, 1%, N12&gt;=50%, 1.5%)</f>
        <v/>
      </c>
    </row>
    <row r="13" spans="1:20" ht="14.25" customHeight="1" x14ac:dyDescent="0.3">
      <c r="A13" s="18" t="str">
        <f>IF(B13&lt;&gt;"",11,"")</f>
        <v/>
      </c>
      <c r="B13" s="19"/>
      <c r="C13" s="19" t="str">
        <f>_xlfn.IFNA(VLOOKUP(B13,Raw_data_ventas!A$2:R$499,2,FALSE),"")</f>
        <v/>
      </c>
      <c r="D13" s="19" t="str">
        <f>_xlfn.IFNA(IF(VLOOKUP(B13,Raw_data_ventas!A$2:R$499,5,FALSE)&gt;0,VLOOKUP(B13,Raw_data_ventas!A$2:R$499,5,FALSE),"STOCK"),"")</f>
        <v/>
      </c>
      <c r="E13" s="19" t="str">
        <f>_xlfn.IFNA(VLOOKUP(B13,Raw_data_ventas!A$2:R$499,6,FALSE),"")</f>
        <v/>
      </c>
      <c r="F13" s="20" t="str">
        <f>_xlfn.IFNA(VLOOKUP(B13,Raw_data_ventas!A$2:R$499,7,FALSE),"")</f>
        <v/>
      </c>
      <c r="G13" s="21">
        <f>SUMIF(Raw_data_ventas!A:A, Comision_ventas!B13,Raw_data_ventas!U:U)</f>
        <v>0</v>
      </c>
      <c r="H13" s="21">
        <f>SUMIFS( Raw_data_ventas!S:S,  Raw_data_ventas!A:A,  Comision_ventas!B13,  Raw_data_ventas!P:P, "USD")</f>
        <v>0</v>
      </c>
      <c r="I13" s="21">
        <f>SUMIFS( Raw_data_ventas!S:S,  Raw_data_ventas!A:A,  Comision_ventas!B13,  Raw_data_ventas!P:P, "MXN")</f>
        <v>0</v>
      </c>
      <c r="J13" s="22" t="str">
        <f>_xlfn.IFNA(VLOOKUP(B13, Raw_data_ventas!A$2:R$499,12,FALSE),"")</f>
        <v/>
      </c>
      <c r="K13" s="21" t="str">
        <f t="shared" si="0"/>
        <v/>
      </c>
      <c r="L13" s="21" t="str">
        <f>_xlfn.IFNA(VLOOKUP(B13, Raw_data_ventas!A$2:R$499,4,FALSE),"")</f>
        <v/>
      </c>
      <c r="M13" s="23" t="str">
        <f t="shared" si="1"/>
        <v/>
      </c>
      <c r="N13" s="24" t="str">
        <f t="shared" si="2"/>
        <v/>
      </c>
      <c r="O13" s="21" t="str">
        <f t="shared" si="3"/>
        <v/>
      </c>
      <c r="P13" s="21" t="str">
        <f t="shared" si="4"/>
        <v/>
      </c>
      <c r="Q13" s="21" t="str">
        <f t="shared" si="5"/>
        <v/>
      </c>
      <c r="R13" s="23" t="str">
        <f t="shared" si="6"/>
        <v/>
      </c>
      <c r="S13" s="25" t="str">
        <f t="shared" si="7"/>
        <v/>
      </c>
      <c r="T13" s="26" t="str" cm="1">
        <f t="array" ref="T13">_xlfn.IFS(N13="","",N13&lt;=29.9%, 0%, N13&lt;=39.9%, 0.5%, N13&lt;=49.9%, 1%, N13&gt;=50%, 1.5%)</f>
        <v/>
      </c>
    </row>
    <row r="14" spans="1:20" ht="14.25" customHeight="1" x14ac:dyDescent="0.3">
      <c r="A14" s="18" t="str">
        <f>IF(B14&lt;&gt;"",12,"")</f>
        <v/>
      </c>
      <c r="B14" s="19"/>
      <c r="C14" s="19" t="str">
        <f>_xlfn.IFNA(VLOOKUP(B14,Raw_data_ventas!A$2:R$499,2,FALSE),"")</f>
        <v/>
      </c>
      <c r="D14" s="19" t="str">
        <f>_xlfn.IFNA(IF(VLOOKUP(B14,Raw_data_ventas!A$2:R$499,5,FALSE)&gt;0,VLOOKUP(B14,Raw_data_ventas!A$2:R$499,5,FALSE),"STOCK"),"")</f>
        <v/>
      </c>
      <c r="E14" s="19" t="str">
        <f>_xlfn.IFNA(VLOOKUP(B14,Raw_data_ventas!A$2:R$499,6,FALSE),"")</f>
        <v/>
      </c>
      <c r="F14" s="20" t="str">
        <f>_xlfn.IFNA(VLOOKUP(B14,Raw_data_ventas!A$2:R$499,7,FALSE),"")</f>
        <v/>
      </c>
      <c r="G14" s="21">
        <f>SUMIF(Raw_data_ventas!A:A, Comision_ventas!B14,Raw_data_ventas!U:U)</f>
        <v>0</v>
      </c>
      <c r="H14" s="21">
        <f>SUMIFS( Raw_data_ventas!S:S,  Raw_data_ventas!A:A,  Comision_ventas!B14,  Raw_data_ventas!P:P, "USD")</f>
        <v>0</v>
      </c>
      <c r="I14" s="21">
        <f>SUMIFS( Raw_data_ventas!S:S,  Raw_data_ventas!A:A,  Comision_ventas!B14,  Raw_data_ventas!P:P, "MXN")</f>
        <v>0</v>
      </c>
      <c r="J14" s="22" t="str">
        <f>_xlfn.IFNA(VLOOKUP(B14, Raw_data_ventas!A$2:R$499,12,FALSE),"")</f>
        <v/>
      </c>
      <c r="K14" s="21" t="str">
        <f t="shared" si="0"/>
        <v/>
      </c>
      <c r="L14" s="21" t="str">
        <f>_xlfn.IFNA(VLOOKUP(B14, Raw_data_ventas!A$2:R$499,4,FALSE),"")</f>
        <v/>
      </c>
      <c r="M14" s="23" t="str">
        <f t="shared" si="1"/>
        <v/>
      </c>
      <c r="N14" s="24" t="str">
        <f t="shared" si="2"/>
        <v/>
      </c>
      <c r="O14" s="21" t="str">
        <f t="shared" si="3"/>
        <v/>
      </c>
      <c r="P14" s="21" t="str">
        <f t="shared" si="4"/>
        <v/>
      </c>
      <c r="Q14" s="21" t="str">
        <f t="shared" si="5"/>
        <v/>
      </c>
      <c r="R14" s="23" t="str">
        <f t="shared" si="6"/>
        <v/>
      </c>
      <c r="S14" s="25" t="str">
        <f t="shared" si="7"/>
        <v/>
      </c>
      <c r="T14" s="26" t="str" cm="1">
        <f t="array" ref="T14">_xlfn.IFS(N14="","",N14&lt;=29.9%, 0%, N14&lt;=39.9%, 0.5%, N14&lt;=49.9%, 1%, N14&gt;=50%, 1.5%)</f>
        <v/>
      </c>
    </row>
    <row r="15" spans="1:20" ht="14.25" customHeight="1" x14ac:dyDescent="0.3">
      <c r="A15" s="18" t="str">
        <f>IF(B15&lt;&gt;"",13,"")</f>
        <v/>
      </c>
      <c r="B15" s="19"/>
      <c r="C15" s="19" t="str">
        <f>_xlfn.IFNA(VLOOKUP(B15,Raw_data_ventas!A$2:R$499,2,FALSE),"")</f>
        <v/>
      </c>
      <c r="D15" s="19" t="str">
        <f>_xlfn.IFNA(IF(VLOOKUP(B15,Raw_data_ventas!A$2:R$499,5,FALSE)&gt;0,VLOOKUP(B15,Raw_data_ventas!A$2:R$499,5,FALSE),"STOCK"),"")</f>
        <v/>
      </c>
      <c r="E15" s="19" t="str">
        <f>_xlfn.IFNA(VLOOKUP(B15,Raw_data_ventas!A$2:R$499,6,FALSE),"")</f>
        <v/>
      </c>
      <c r="F15" s="20" t="str">
        <f>_xlfn.IFNA(VLOOKUP(B15,Raw_data_ventas!A$2:R$499,7,FALSE),"")</f>
        <v/>
      </c>
      <c r="G15" s="21">
        <f>SUMIF(Raw_data_ventas!A:A, Comision_ventas!B15,Raw_data_ventas!U:U)</f>
        <v>0</v>
      </c>
      <c r="H15" s="21">
        <f>SUMIFS( Raw_data_ventas!S:S,  Raw_data_ventas!A:A,  Comision_ventas!B15,  Raw_data_ventas!P:P, "USD")</f>
        <v>0</v>
      </c>
      <c r="I15" s="21">
        <f>SUMIFS( Raw_data_ventas!S:S,  Raw_data_ventas!A:A,  Comision_ventas!B15,  Raw_data_ventas!P:P, "MXN")</f>
        <v>0</v>
      </c>
      <c r="J15" s="22" t="str">
        <f>_xlfn.IFNA(VLOOKUP(B15, Raw_data_ventas!A$2:R$499,12,FALSE),"")</f>
        <v/>
      </c>
      <c r="K15" s="21" t="str">
        <f t="shared" si="0"/>
        <v/>
      </c>
      <c r="L15" s="21" t="str">
        <f>_xlfn.IFNA(VLOOKUP(B15, Raw_data_ventas!A$2:R$499,4,FALSE),"")</f>
        <v/>
      </c>
      <c r="M15" s="23" t="str">
        <f t="shared" si="1"/>
        <v/>
      </c>
      <c r="N15" s="24" t="str">
        <f t="shared" si="2"/>
        <v/>
      </c>
      <c r="O15" s="21" t="str">
        <f t="shared" si="3"/>
        <v/>
      </c>
      <c r="P15" s="21" t="str">
        <f t="shared" si="4"/>
        <v/>
      </c>
      <c r="Q15" s="21" t="str">
        <f t="shared" si="5"/>
        <v/>
      </c>
      <c r="R15" s="23" t="str">
        <f t="shared" si="6"/>
        <v/>
      </c>
      <c r="S15" s="25" t="str">
        <f t="shared" si="7"/>
        <v/>
      </c>
      <c r="T15" s="26" t="str" cm="1">
        <f t="array" ref="T15">_xlfn.IFS(N15="","",N15&lt;=29.9%, 0%, N15&lt;=39.9%, 0.5%, N15&lt;=49.9%, 1%, N15&gt;=50%, 1.5%)</f>
        <v/>
      </c>
    </row>
    <row r="16" spans="1:20" ht="14.25" customHeight="1" x14ac:dyDescent="0.3">
      <c r="A16" s="18" t="str">
        <f>IF(B16&lt;&gt;"",14,"")</f>
        <v/>
      </c>
      <c r="B16" s="19"/>
      <c r="C16" s="19" t="str">
        <f>_xlfn.IFNA(VLOOKUP(B16,Raw_data_ventas!A$2:R$499,2,FALSE),"")</f>
        <v/>
      </c>
      <c r="D16" s="19" t="str">
        <f>_xlfn.IFNA(IF(VLOOKUP(B16,Raw_data_ventas!A$2:R$499,5,FALSE)&gt;0,VLOOKUP(B16,Raw_data_ventas!A$2:R$499,5,FALSE),"STOCK"),"")</f>
        <v/>
      </c>
      <c r="E16" s="19" t="str">
        <f>_xlfn.IFNA(VLOOKUP(B16,Raw_data_ventas!A$2:R$499,6,FALSE),"")</f>
        <v/>
      </c>
      <c r="F16" s="20" t="str">
        <f>_xlfn.IFNA(VLOOKUP(B16,Raw_data_ventas!A$2:R$499,7,FALSE),"")</f>
        <v/>
      </c>
      <c r="G16" s="21">
        <f>SUMIF(Raw_data_ventas!A:A, Comision_ventas!B16,Raw_data_ventas!U:U)</f>
        <v>0</v>
      </c>
      <c r="H16" s="21">
        <f>SUMIFS( Raw_data_ventas!S:S,  Raw_data_ventas!A:A,  Comision_ventas!B16,  Raw_data_ventas!P:P, "USD")</f>
        <v>0</v>
      </c>
      <c r="I16" s="21">
        <f>SUMIFS( Raw_data_ventas!S:S,  Raw_data_ventas!A:A,  Comision_ventas!B16,  Raw_data_ventas!P:P, "MXN")</f>
        <v>0</v>
      </c>
      <c r="J16" s="22" t="str">
        <f>_xlfn.IFNA(VLOOKUP(B16, Raw_data_ventas!A$2:R$499,12,FALSE),"")</f>
        <v/>
      </c>
      <c r="K16" s="21" t="str">
        <f t="shared" si="0"/>
        <v/>
      </c>
      <c r="L16" s="21" t="str">
        <f>_xlfn.IFNA(VLOOKUP(B16, Raw_data_ventas!A$2:R$499,4,FALSE),"")</f>
        <v/>
      </c>
      <c r="M16" s="23" t="str">
        <f t="shared" si="1"/>
        <v/>
      </c>
      <c r="N16" s="24" t="str">
        <f t="shared" si="2"/>
        <v/>
      </c>
      <c r="O16" s="21" t="str">
        <f t="shared" si="3"/>
        <v/>
      </c>
      <c r="P16" s="21" t="str">
        <f t="shared" si="4"/>
        <v/>
      </c>
      <c r="Q16" s="21" t="str">
        <f t="shared" si="5"/>
        <v/>
      </c>
      <c r="R16" s="23" t="str">
        <f t="shared" si="6"/>
        <v/>
      </c>
      <c r="S16" s="25" t="str">
        <f t="shared" si="7"/>
        <v/>
      </c>
      <c r="T16" s="26" t="str" cm="1">
        <f t="array" ref="T16">_xlfn.IFS(N16="","",N16&lt;=29.9%, 0%, N16&lt;=39.9%, 0.5%, N16&lt;=49.9%, 1%, N16&gt;=50%, 1.5%)</f>
        <v/>
      </c>
    </row>
    <row r="17" spans="1:20" ht="14.25" customHeight="1" x14ac:dyDescent="0.3">
      <c r="A17" s="18" t="str">
        <f>IF(B17&lt;&gt;"",15,"")</f>
        <v/>
      </c>
      <c r="B17" s="19"/>
      <c r="C17" s="19" t="str">
        <f>_xlfn.IFNA(VLOOKUP(B17,Raw_data_ventas!A$2:R$499,2,FALSE),"")</f>
        <v/>
      </c>
      <c r="D17" s="19" t="str">
        <f>_xlfn.IFNA(IF(VLOOKUP(B17,Raw_data_ventas!A$2:R$499,5,FALSE)&gt;0,VLOOKUP(B17,Raw_data_ventas!A$2:R$499,5,FALSE),"STOCK"),"")</f>
        <v/>
      </c>
      <c r="E17" s="19" t="str">
        <f>_xlfn.IFNA(VLOOKUP(B17,Raw_data_ventas!A$2:R$499,6,FALSE),"")</f>
        <v/>
      </c>
      <c r="F17" s="20" t="str">
        <f>_xlfn.IFNA(VLOOKUP(B17,Raw_data_ventas!A$2:R$499,7,FALSE),"")</f>
        <v/>
      </c>
      <c r="G17" s="21">
        <f>SUMIF(Raw_data_ventas!A:A, Comision_ventas!B17,Raw_data_ventas!U:U)</f>
        <v>0</v>
      </c>
      <c r="H17" s="21">
        <f>SUMIFS( Raw_data_ventas!S:S,  Raw_data_ventas!A:A,  Comision_ventas!B17,  Raw_data_ventas!P:P, "USD")</f>
        <v>0</v>
      </c>
      <c r="I17" s="21">
        <f>SUMIFS( Raw_data_ventas!S:S,  Raw_data_ventas!A:A,  Comision_ventas!B17,  Raw_data_ventas!P:P, "MXN")</f>
        <v>0</v>
      </c>
      <c r="J17" s="22" t="str">
        <f>_xlfn.IFNA(VLOOKUP(B17, Raw_data_ventas!A$2:R$499,12,FALSE),"")</f>
        <v/>
      </c>
      <c r="K17" s="21" t="str">
        <f t="shared" si="0"/>
        <v/>
      </c>
      <c r="L17" s="21" t="str">
        <f>_xlfn.IFNA(VLOOKUP(B17, Raw_data_ventas!A$2:R$499,4,FALSE),"")</f>
        <v/>
      </c>
      <c r="M17" s="23" t="str">
        <f t="shared" si="1"/>
        <v/>
      </c>
      <c r="N17" s="24" t="str">
        <f t="shared" si="2"/>
        <v/>
      </c>
      <c r="O17" s="21" t="str">
        <f t="shared" si="3"/>
        <v/>
      </c>
      <c r="P17" s="21" t="str">
        <f t="shared" si="4"/>
        <v/>
      </c>
      <c r="Q17" s="21" t="str">
        <f t="shared" si="5"/>
        <v/>
      </c>
      <c r="R17" s="23" t="str">
        <f t="shared" si="6"/>
        <v/>
      </c>
      <c r="S17" s="25" t="str">
        <f t="shared" si="7"/>
        <v/>
      </c>
      <c r="T17" s="26" t="str" cm="1">
        <f t="array" ref="T17">_xlfn.IFS(N17="","",N17&lt;=29.9%, 0%, N17&lt;=39.9%, 0.5%, N17&lt;=49.9%, 1%, N17&gt;=50%, 1.5%)</f>
        <v/>
      </c>
    </row>
    <row r="18" spans="1:20" ht="14.25" customHeight="1" x14ac:dyDescent="0.3">
      <c r="A18" s="18" t="str">
        <f>IF(B18&lt;&gt;"",16,"")</f>
        <v/>
      </c>
      <c r="B18" s="19"/>
      <c r="C18" s="19" t="str">
        <f>_xlfn.IFNA(VLOOKUP(B18,Raw_data_ventas!A$2:R$499,2,FALSE),"")</f>
        <v/>
      </c>
      <c r="D18" s="19" t="str">
        <f>_xlfn.IFNA(IF(VLOOKUP(B18,Raw_data_ventas!A$2:R$499,5,FALSE)&gt;0,VLOOKUP(B18,Raw_data_ventas!A$2:R$499,5,FALSE),"STOCK"),"")</f>
        <v/>
      </c>
      <c r="E18" s="19" t="str">
        <f>_xlfn.IFNA(VLOOKUP(B18,Raw_data_ventas!A$2:R$499,6,FALSE),"")</f>
        <v/>
      </c>
      <c r="F18" s="20" t="str">
        <f>_xlfn.IFNA(VLOOKUP(B18,Raw_data_ventas!A$2:R$499,7,FALSE),"")</f>
        <v/>
      </c>
      <c r="G18" s="21">
        <f>SUMIF(Raw_data_ventas!A:A, Comision_ventas!B18,Raw_data_ventas!U:U)</f>
        <v>0</v>
      </c>
      <c r="H18" s="21">
        <f>SUMIFS( Raw_data_ventas!S:S,  Raw_data_ventas!A:A,  Comision_ventas!B18,  Raw_data_ventas!P:P, "USD")</f>
        <v>0</v>
      </c>
      <c r="I18" s="21">
        <f>SUMIFS( Raw_data_ventas!S:S,  Raw_data_ventas!A:A,  Comision_ventas!B18,  Raw_data_ventas!P:P, "MXN")</f>
        <v>0</v>
      </c>
      <c r="J18" s="22" t="str">
        <f>_xlfn.IFNA(VLOOKUP(B18, Raw_data_ventas!A$2:R$499,12,FALSE),"")</f>
        <v/>
      </c>
      <c r="K18" s="21" t="str">
        <f t="shared" si="0"/>
        <v/>
      </c>
      <c r="L18" s="21" t="str">
        <f>_xlfn.IFNA(VLOOKUP(B18, Raw_data_ventas!A$2:R$499,4,FALSE),"")</f>
        <v/>
      </c>
      <c r="M18" s="23" t="str">
        <f t="shared" si="1"/>
        <v/>
      </c>
      <c r="N18" s="24" t="str">
        <f t="shared" si="2"/>
        <v/>
      </c>
      <c r="O18" s="21" t="str">
        <f t="shared" si="3"/>
        <v/>
      </c>
      <c r="P18" s="21" t="str">
        <f t="shared" si="4"/>
        <v/>
      </c>
      <c r="Q18" s="21" t="str">
        <f t="shared" si="5"/>
        <v/>
      </c>
      <c r="R18" s="23" t="str">
        <f t="shared" si="6"/>
        <v/>
      </c>
      <c r="S18" s="25" t="str">
        <f t="shared" si="7"/>
        <v/>
      </c>
      <c r="T18" s="26" t="str" cm="1">
        <f t="array" ref="T18">_xlfn.IFS(N18="","",N18&lt;=29.9%, 0%, N18&lt;=39.9%, 0.5%, N18&lt;=49.9%, 1%, N18&gt;=50%, 1.5%)</f>
        <v/>
      </c>
    </row>
    <row r="19" spans="1:20" ht="14.25" customHeight="1" x14ac:dyDescent="0.3">
      <c r="A19" s="18" t="str">
        <f>IF(B19&lt;&gt;"",17,"")</f>
        <v/>
      </c>
      <c r="B19" s="19"/>
      <c r="C19" s="19" t="str">
        <f>_xlfn.IFNA(VLOOKUP(B19,Raw_data_ventas!A$2:R$499,2,FALSE),"")</f>
        <v/>
      </c>
      <c r="D19" s="19" t="str">
        <f>_xlfn.IFNA(IF(VLOOKUP(B19,Raw_data_ventas!A$2:R$499,5,FALSE)&gt;0,VLOOKUP(B19,Raw_data_ventas!A$2:R$499,5,FALSE),"STOCK"),"")</f>
        <v/>
      </c>
      <c r="E19" s="19" t="str">
        <f>_xlfn.IFNA(VLOOKUP(B19,Raw_data_ventas!A$2:R$499,6,FALSE),"")</f>
        <v/>
      </c>
      <c r="F19" s="20" t="str">
        <f>_xlfn.IFNA(VLOOKUP(B19,Raw_data_ventas!A$2:R$499,7,FALSE),"")</f>
        <v/>
      </c>
      <c r="G19" s="21">
        <f>SUMIF(Raw_data_ventas!A:A, Comision_ventas!B19,Raw_data_ventas!U:U)</f>
        <v>0</v>
      </c>
      <c r="H19" s="21">
        <f>SUMIFS( Raw_data_ventas!S:S,  Raw_data_ventas!A:A,  Comision_ventas!B19,  Raw_data_ventas!P:P, "USD")</f>
        <v>0</v>
      </c>
      <c r="I19" s="21">
        <f>SUMIFS( Raw_data_ventas!S:S,  Raw_data_ventas!A:A,  Comision_ventas!B19,  Raw_data_ventas!P:P, "MXN")</f>
        <v>0</v>
      </c>
      <c r="J19" s="22" t="str">
        <f>_xlfn.IFNA(VLOOKUP(B19, Raw_data_ventas!A$2:R$499,12,FALSE),"")</f>
        <v/>
      </c>
      <c r="K19" s="21" t="str">
        <f t="shared" si="0"/>
        <v/>
      </c>
      <c r="L19" s="21" t="str">
        <f>_xlfn.IFNA(VLOOKUP(B19, Raw_data_ventas!A$2:R$499,4,FALSE),"")</f>
        <v/>
      </c>
      <c r="M19" s="23" t="str">
        <f t="shared" si="1"/>
        <v/>
      </c>
      <c r="N19" s="24" t="str">
        <f t="shared" si="2"/>
        <v/>
      </c>
      <c r="O19" s="21" t="str">
        <f t="shared" si="3"/>
        <v/>
      </c>
      <c r="P19" s="21" t="str">
        <f t="shared" si="4"/>
        <v/>
      </c>
      <c r="Q19" s="21" t="str">
        <f t="shared" si="5"/>
        <v/>
      </c>
      <c r="R19" s="23" t="str">
        <f t="shared" si="6"/>
        <v/>
      </c>
      <c r="S19" s="25" t="str">
        <f t="shared" si="7"/>
        <v/>
      </c>
      <c r="T19" s="26" t="str" cm="1">
        <f t="array" ref="T19">_xlfn.IFS(N19="","",N19&lt;=29.9%, 0%, N19&lt;=39.9%, 0.5%, N19&lt;=49.9%, 1%, N19&gt;=50%, 1.5%)</f>
        <v/>
      </c>
    </row>
    <row r="20" spans="1:20" ht="14.25" customHeight="1" x14ac:dyDescent="0.3">
      <c r="A20" s="18" t="str">
        <f>IF(B20&lt;&gt;"",18,"")</f>
        <v/>
      </c>
      <c r="B20" s="19"/>
      <c r="C20" s="19" t="str">
        <f>_xlfn.IFNA(VLOOKUP(B20,Raw_data_ventas!A$2:R$499,2,FALSE),"")</f>
        <v/>
      </c>
      <c r="D20" s="19" t="str">
        <f>_xlfn.IFNA(IF(VLOOKUP(B20,Raw_data_ventas!A$2:R$499,5,FALSE)&gt;0,VLOOKUP(B20,Raw_data_ventas!A$2:R$499,5,FALSE),"STOCK"),"")</f>
        <v/>
      </c>
      <c r="E20" s="19" t="str">
        <f>_xlfn.IFNA(VLOOKUP(B20,Raw_data_ventas!A$2:R$499,6,FALSE),"")</f>
        <v/>
      </c>
      <c r="F20" s="20" t="str">
        <f>_xlfn.IFNA(VLOOKUP(B20,Raw_data_ventas!A$2:R$499,7,FALSE),"")</f>
        <v/>
      </c>
      <c r="G20" s="21">
        <f>SUMIF(Raw_data_ventas!A:A, Comision_ventas!B20,Raw_data_ventas!U:U)</f>
        <v>0</v>
      </c>
      <c r="H20" s="21">
        <f>SUMIFS( Raw_data_ventas!S:S,  Raw_data_ventas!A:A,  Comision_ventas!B20,  Raw_data_ventas!P:P, "USD")</f>
        <v>0</v>
      </c>
      <c r="I20" s="21">
        <f>SUMIFS( Raw_data_ventas!S:S,  Raw_data_ventas!A:A,  Comision_ventas!B20,  Raw_data_ventas!P:P, "MXN")</f>
        <v>0</v>
      </c>
      <c r="J20" s="22" t="str">
        <f>_xlfn.IFNA(VLOOKUP(B20, Raw_data_ventas!A$2:R$499,12,FALSE),"")</f>
        <v/>
      </c>
      <c r="K20" s="21" t="str">
        <f t="shared" si="0"/>
        <v/>
      </c>
      <c r="L20" s="21" t="str">
        <f>_xlfn.IFNA(VLOOKUP(B20, Raw_data_ventas!A$2:R$499,4,FALSE),"")</f>
        <v/>
      </c>
      <c r="M20" s="23" t="str">
        <f t="shared" si="1"/>
        <v/>
      </c>
      <c r="N20" s="24" t="str">
        <f t="shared" si="2"/>
        <v/>
      </c>
      <c r="O20" s="21" t="str">
        <f t="shared" si="3"/>
        <v/>
      </c>
      <c r="P20" s="21" t="str">
        <f t="shared" si="4"/>
        <v/>
      </c>
      <c r="Q20" s="21" t="str">
        <f t="shared" si="5"/>
        <v/>
      </c>
      <c r="R20" s="23" t="str">
        <f t="shared" si="6"/>
        <v/>
      </c>
      <c r="S20" s="25" t="str">
        <f t="shared" si="7"/>
        <v/>
      </c>
      <c r="T20" s="26" t="str" cm="1">
        <f t="array" ref="T20">_xlfn.IFS(N20="","",N20&lt;=29.9%, 0%, N20&lt;=39.9%, 0.5%, N20&lt;=49.9%, 1%, N20&gt;=50%, 1.5%)</f>
        <v/>
      </c>
    </row>
    <row r="21" spans="1:20" ht="14.25" customHeight="1" x14ac:dyDescent="0.3">
      <c r="A21" s="18" t="str">
        <f>IF(B21&lt;&gt;"",19,"")</f>
        <v/>
      </c>
      <c r="B21" s="19"/>
      <c r="C21" s="19" t="str">
        <f>_xlfn.IFNA(VLOOKUP(B21,Raw_data_ventas!A$2:R$499,2,FALSE),"")</f>
        <v/>
      </c>
      <c r="D21" s="19" t="str">
        <f>_xlfn.IFNA(IF(VLOOKUP(B21,Raw_data_ventas!A$2:R$499,5,FALSE)&gt;0,VLOOKUP(B21,Raw_data_ventas!A$2:R$499,5,FALSE),"STOCK"),"")</f>
        <v/>
      </c>
      <c r="E21" s="19" t="str">
        <f>_xlfn.IFNA(VLOOKUP(B21,Raw_data_ventas!A$2:R$499,6,FALSE),"")</f>
        <v/>
      </c>
      <c r="F21" s="20" t="str">
        <f>_xlfn.IFNA(VLOOKUP(B21,Raw_data_ventas!A$2:R$499,7,FALSE),"")</f>
        <v/>
      </c>
      <c r="G21" s="21">
        <f>SUMIF(Raw_data_ventas!A:A, Comision_ventas!B21,Raw_data_ventas!U:U)</f>
        <v>0</v>
      </c>
      <c r="H21" s="21">
        <f>SUMIFS( Raw_data_ventas!S:S,  Raw_data_ventas!A:A,  Comision_ventas!B21,  Raw_data_ventas!P:P, "USD")</f>
        <v>0</v>
      </c>
      <c r="I21" s="21">
        <f>SUMIFS( Raw_data_ventas!S:S,  Raw_data_ventas!A:A,  Comision_ventas!B21,  Raw_data_ventas!P:P, "MXN")</f>
        <v>0</v>
      </c>
      <c r="J21" s="22" t="str">
        <f>_xlfn.IFNA(VLOOKUP(B21, Raw_data_ventas!A$2:R$499,12,FALSE),"")</f>
        <v/>
      </c>
      <c r="K21" s="21" t="str">
        <f t="shared" si="0"/>
        <v/>
      </c>
      <c r="L21" s="21" t="str">
        <f>_xlfn.IFNA(VLOOKUP(B21, Raw_data_ventas!A$2:R$499,4,FALSE),"")</f>
        <v/>
      </c>
      <c r="M21" s="23" t="str">
        <f t="shared" si="1"/>
        <v/>
      </c>
      <c r="N21" s="24" t="str">
        <f t="shared" si="2"/>
        <v/>
      </c>
      <c r="O21" s="21" t="str">
        <f t="shared" si="3"/>
        <v/>
      </c>
      <c r="P21" s="21" t="str">
        <f t="shared" si="4"/>
        <v/>
      </c>
      <c r="Q21" s="21" t="str">
        <f t="shared" si="5"/>
        <v/>
      </c>
      <c r="R21" s="23" t="str">
        <f t="shared" si="6"/>
        <v/>
      </c>
      <c r="S21" s="25" t="str">
        <f t="shared" si="7"/>
        <v/>
      </c>
      <c r="T21" s="26" t="str" cm="1">
        <f t="array" ref="T21">_xlfn.IFS(N21="","",N21&lt;=29.9%, 0%, N21&lt;=39.9%, 0.5%, N21&lt;=49.9%, 1%, N21&gt;=50%, 1.5%)</f>
        <v/>
      </c>
    </row>
    <row r="22" spans="1:20" ht="14.25" customHeight="1" x14ac:dyDescent="0.3">
      <c r="A22" s="18" t="str">
        <f>IF(B22&lt;&gt;"",20,"")</f>
        <v/>
      </c>
      <c r="B22" s="19"/>
      <c r="C22" s="19" t="str">
        <f>_xlfn.IFNA(VLOOKUP(B22,Raw_data_ventas!A$2:R$499,2,FALSE),"")</f>
        <v/>
      </c>
      <c r="D22" s="19" t="str">
        <f>_xlfn.IFNA(IF(VLOOKUP(B22,Raw_data_ventas!A$2:R$499,5,FALSE)&gt;0,VLOOKUP(B22,Raw_data_ventas!A$2:R$499,5,FALSE),"STOCK"),"")</f>
        <v/>
      </c>
      <c r="E22" s="19" t="str">
        <f>_xlfn.IFNA(VLOOKUP(B22,Raw_data_ventas!A$2:R$499,6,FALSE),"")</f>
        <v/>
      </c>
      <c r="F22" s="20" t="str">
        <f>_xlfn.IFNA(VLOOKUP(B22,Raw_data_ventas!A$2:R$499,7,FALSE),"")</f>
        <v/>
      </c>
      <c r="G22" s="21">
        <f>SUMIF(Raw_data_ventas!A:A, Comision_ventas!B22,Raw_data_ventas!U:U)</f>
        <v>0</v>
      </c>
      <c r="H22" s="21">
        <f>SUMIFS( Raw_data_ventas!S:S,  Raw_data_ventas!A:A,  Comision_ventas!B22,  Raw_data_ventas!P:P, "USD")</f>
        <v>0</v>
      </c>
      <c r="I22" s="21">
        <f>SUMIFS( Raw_data_ventas!S:S,  Raw_data_ventas!A:A,  Comision_ventas!B22,  Raw_data_ventas!P:P, "MXN")</f>
        <v>0</v>
      </c>
      <c r="J22" s="22" t="str">
        <f>_xlfn.IFNA(VLOOKUP(B22, Raw_data_ventas!A$2:R$499,12,FALSE),"")</f>
        <v/>
      </c>
      <c r="K22" s="21" t="str">
        <f t="shared" si="0"/>
        <v/>
      </c>
      <c r="L22" s="21" t="str">
        <f>_xlfn.IFNA(VLOOKUP(B22, Raw_data_ventas!A$2:R$499,4,FALSE),"")</f>
        <v/>
      </c>
      <c r="M22" s="23" t="str">
        <f t="shared" si="1"/>
        <v/>
      </c>
      <c r="N22" s="24" t="str">
        <f t="shared" si="2"/>
        <v/>
      </c>
      <c r="O22" s="21" t="str">
        <f t="shared" si="3"/>
        <v/>
      </c>
      <c r="P22" s="21" t="str">
        <f t="shared" si="4"/>
        <v/>
      </c>
      <c r="Q22" s="21" t="str">
        <f t="shared" si="5"/>
        <v/>
      </c>
      <c r="R22" s="23" t="str">
        <f t="shared" si="6"/>
        <v/>
      </c>
      <c r="S22" s="25" t="str">
        <f t="shared" si="7"/>
        <v/>
      </c>
      <c r="T22" s="26" t="str" cm="1">
        <f t="array" ref="T22">_xlfn.IFS(N22="","",N22&lt;=29.9%, 0%, N22&lt;=39.9%, 0.5%, N22&lt;=49.9%, 1%, N22&gt;=50%, 1.5%)</f>
        <v/>
      </c>
    </row>
    <row r="23" spans="1:20" ht="14.25" customHeight="1" x14ac:dyDescent="0.3">
      <c r="A23" s="18" t="str">
        <f>IF(B23&lt;&gt;"",21,"")</f>
        <v/>
      </c>
      <c r="B23" s="19"/>
      <c r="C23" s="19" t="str">
        <f>_xlfn.IFNA(VLOOKUP(B23,Raw_data_ventas!A$2:R$499,2,FALSE),"")</f>
        <v/>
      </c>
      <c r="D23" s="19" t="str">
        <f>_xlfn.IFNA(IF(VLOOKUP(B23,Raw_data_ventas!A$2:R$499,5,FALSE)&gt;0,VLOOKUP(B23,Raw_data_ventas!A$2:R$499,5,FALSE),"STOCK"),"")</f>
        <v/>
      </c>
      <c r="E23" s="19" t="str">
        <f>_xlfn.IFNA(VLOOKUP(B23,Raw_data_ventas!A$2:R$499,6,FALSE),"")</f>
        <v/>
      </c>
      <c r="F23" s="20" t="str">
        <f>_xlfn.IFNA(VLOOKUP(B23,Raw_data_ventas!A$2:R$499,7,FALSE),"")</f>
        <v/>
      </c>
      <c r="G23" s="21">
        <f>SUMIF(Raw_data_ventas!A:A, Comision_ventas!B23,Raw_data_ventas!U:U)</f>
        <v>0</v>
      </c>
      <c r="H23" s="21">
        <f>SUMIFS( Raw_data_ventas!S:S,  Raw_data_ventas!A:A,  Comision_ventas!B23,  Raw_data_ventas!P:P, "USD")</f>
        <v>0</v>
      </c>
      <c r="I23" s="21">
        <f>SUMIFS( Raw_data_ventas!S:S,  Raw_data_ventas!A:A,  Comision_ventas!B23,  Raw_data_ventas!P:P, "MXN")</f>
        <v>0</v>
      </c>
      <c r="J23" s="22" t="str">
        <f>_xlfn.IFNA(VLOOKUP(B23, Raw_data_ventas!A$2:R$499,12,FALSE),"")</f>
        <v/>
      </c>
      <c r="K23" s="21" t="str">
        <f t="shared" si="0"/>
        <v/>
      </c>
      <c r="L23" s="21" t="str">
        <f>_xlfn.IFNA(VLOOKUP(B23, Raw_data_ventas!A$2:R$499,4,FALSE),"")</f>
        <v/>
      </c>
      <c r="M23" s="23" t="str">
        <f t="shared" si="1"/>
        <v/>
      </c>
      <c r="N23" s="24" t="str">
        <f t="shared" si="2"/>
        <v/>
      </c>
      <c r="O23" s="21" t="str">
        <f t="shared" si="3"/>
        <v/>
      </c>
      <c r="P23" s="21" t="str">
        <f t="shared" si="4"/>
        <v/>
      </c>
      <c r="Q23" s="21" t="str">
        <f t="shared" si="5"/>
        <v/>
      </c>
      <c r="R23" s="23" t="str">
        <f t="shared" si="6"/>
        <v/>
      </c>
      <c r="S23" s="25" t="str">
        <f t="shared" si="7"/>
        <v/>
      </c>
      <c r="T23" s="26" t="str" cm="1">
        <f t="array" ref="T23">_xlfn.IFS(N23="","",N23&lt;=29.9%, 0%, N23&lt;=39.9%, 0.5%, N23&lt;=49.9%, 1%, N23&gt;=50%, 1.5%)</f>
        <v/>
      </c>
    </row>
    <row r="24" spans="1:20" ht="14.25" customHeight="1" x14ac:dyDescent="0.3">
      <c r="A24" s="18" t="str">
        <f>IF(B24&lt;&gt;"",22,"")</f>
        <v/>
      </c>
      <c r="B24" s="19"/>
      <c r="C24" s="19" t="str">
        <f>_xlfn.IFNA(VLOOKUP(B24,Raw_data_ventas!A$2:R$499,2,FALSE),"")</f>
        <v/>
      </c>
      <c r="D24" s="19" t="str">
        <f>_xlfn.IFNA(IF(VLOOKUP(B24,Raw_data_ventas!A$2:R$499,5,FALSE)&gt;0,VLOOKUP(B24,Raw_data_ventas!A$2:R$499,5,FALSE),"STOCK"),"")</f>
        <v/>
      </c>
      <c r="E24" s="19" t="str">
        <f>_xlfn.IFNA(VLOOKUP(B24,Raw_data_ventas!A$2:R$499,6,FALSE),"")</f>
        <v/>
      </c>
      <c r="F24" s="20" t="str">
        <f>_xlfn.IFNA(VLOOKUP(B24,Raw_data_ventas!A$2:R$499,7,FALSE),"")</f>
        <v/>
      </c>
      <c r="G24" s="21">
        <f>SUMIF(Raw_data_ventas!A:A, Comision_ventas!B24,Raw_data_ventas!U:U)</f>
        <v>0</v>
      </c>
      <c r="H24" s="21">
        <f>SUMIFS( Raw_data_ventas!S:S,  Raw_data_ventas!A:A,  Comision_ventas!B24,  Raw_data_ventas!P:P, "USD")</f>
        <v>0</v>
      </c>
      <c r="I24" s="21">
        <f>SUMIFS( Raw_data_ventas!S:S,  Raw_data_ventas!A:A,  Comision_ventas!B24,  Raw_data_ventas!P:P, "MXN")</f>
        <v>0</v>
      </c>
      <c r="J24" s="22" t="str">
        <f>_xlfn.IFNA(VLOOKUP(B24, Raw_data_ventas!A$2:R$499,12,FALSE),"")</f>
        <v/>
      </c>
      <c r="K24" s="21" t="str">
        <f t="shared" si="0"/>
        <v/>
      </c>
      <c r="L24" s="21" t="str">
        <f>_xlfn.IFNA(VLOOKUP(B24, Raw_data_ventas!A$2:R$499,4,FALSE),"")</f>
        <v/>
      </c>
      <c r="M24" s="23" t="str">
        <f t="shared" si="1"/>
        <v/>
      </c>
      <c r="N24" s="24" t="str">
        <f t="shared" si="2"/>
        <v/>
      </c>
      <c r="O24" s="21" t="str">
        <f t="shared" si="3"/>
        <v/>
      </c>
      <c r="P24" s="21" t="str">
        <f t="shared" si="4"/>
        <v/>
      </c>
      <c r="Q24" s="21" t="str">
        <f t="shared" si="5"/>
        <v/>
      </c>
      <c r="R24" s="23" t="str">
        <f t="shared" si="6"/>
        <v/>
      </c>
      <c r="S24" s="25" t="str">
        <f t="shared" si="7"/>
        <v/>
      </c>
      <c r="T24" s="26" t="str" cm="1">
        <f t="array" ref="T24">_xlfn.IFS(N24="","",N24&lt;=29.9%, 0%, N24&lt;=39.9%, 0.5%, N24&lt;=49.9%, 1%, N24&gt;=50%, 1.5%)</f>
        <v/>
      </c>
    </row>
    <row r="25" spans="1:20" ht="14.25" customHeight="1" x14ac:dyDescent="0.3">
      <c r="A25" s="18" t="str">
        <f>IF(B25&lt;&gt;"",23,"")</f>
        <v/>
      </c>
      <c r="B25" s="19"/>
      <c r="C25" s="19" t="str">
        <f>_xlfn.IFNA(VLOOKUP(B25,Raw_data_ventas!A$2:R$499,2,FALSE),"")</f>
        <v/>
      </c>
      <c r="D25" s="19" t="str">
        <f>_xlfn.IFNA(IF(VLOOKUP(B25,Raw_data_ventas!A$2:R$499,5,FALSE)&gt;0,VLOOKUP(B25,Raw_data_ventas!A$2:R$499,5,FALSE),"STOCK"),"")</f>
        <v/>
      </c>
      <c r="E25" s="19" t="str">
        <f>_xlfn.IFNA(VLOOKUP(B25,Raw_data_ventas!A$2:R$499,6,FALSE),"")</f>
        <v/>
      </c>
      <c r="F25" s="20" t="str">
        <f>_xlfn.IFNA(VLOOKUP(B25,Raw_data_ventas!A$2:R$499,7,FALSE),"")</f>
        <v/>
      </c>
      <c r="G25" s="21">
        <f>SUMIF(Raw_data_ventas!A:A, Comision_ventas!B25,Raw_data_ventas!U:U)</f>
        <v>0</v>
      </c>
      <c r="H25" s="21">
        <f>SUMIFS( Raw_data_ventas!S:S,  Raw_data_ventas!A:A,  Comision_ventas!B25,  Raw_data_ventas!P:P, "USD")</f>
        <v>0</v>
      </c>
      <c r="I25" s="21">
        <f>SUMIFS( Raw_data_ventas!S:S,  Raw_data_ventas!A:A,  Comision_ventas!B25,  Raw_data_ventas!P:P, "MXN")</f>
        <v>0</v>
      </c>
      <c r="J25" s="22" t="str">
        <f>_xlfn.IFNA(VLOOKUP(B25, Raw_data_ventas!A$2:R$499,12,FALSE),"")</f>
        <v/>
      </c>
      <c r="K25" s="21" t="str">
        <f t="shared" si="0"/>
        <v/>
      </c>
      <c r="L25" s="21" t="str">
        <f>_xlfn.IFNA(VLOOKUP(B25, Raw_data_ventas!A$2:R$499,4,FALSE),"")</f>
        <v/>
      </c>
      <c r="M25" s="23" t="str">
        <f t="shared" si="1"/>
        <v/>
      </c>
      <c r="N25" s="24" t="str">
        <f t="shared" si="2"/>
        <v/>
      </c>
      <c r="O25" s="21" t="str">
        <f t="shared" si="3"/>
        <v/>
      </c>
      <c r="P25" s="21" t="str">
        <f t="shared" si="4"/>
        <v/>
      </c>
      <c r="Q25" s="21" t="str">
        <f t="shared" si="5"/>
        <v/>
      </c>
      <c r="R25" s="23" t="str">
        <f t="shared" si="6"/>
        <v/>
      </c>
      <c r="S25" s="25" t="str">
        <f t="shared" si="7"/>
        <v/>
      </c>
      <c r="T25" s="26" t="str" cm="1">
        <f t="array" ref="T25">_xlfn.IFS(N25="","",N25&lt;=29.9%, 0%, N25&lt;=39.9%, 0.5%, N25&lt;=49.9%, 1%, N25&gt;=50%, 1.5%)</f>
        <v/>
      </c>
    </row>
    <row r="26" spans="1:20" ht="14.25" customHeight="1" x14ac:dyDescent="0.3">
      <c r="A26" s="18" t="str">
        <f>IF(B26&lt;&gt;"",24,"")</f>
        <v/>
      </c>
      <c r="B26" s="19"/>
      <c r="C26" s="19" t="str">
        <f>_xlfn.IFNA(VLOOKUP(B26,Raw_data_ventas!A$2:R$499,2,FALSE),"")</f>
        <v/>
      </c>
      <c r="D26" s="19" t="str">
        <f>_xlfn.IFNA(IF(VLOOKUP(B26,Raw_data_ventas!A$2:R$499,5,FALSE)&gt;0,VLOOKUP(B26,Raw_data_ventas!A$2:R$499,5,FALSE),"STOCK"),"")</f>
        <v/>
      </c>
      <c r="E26" s="19" t="str">
        <f>_xlfn.IFNA(VLOOKUP(B26,Raw_data_ventas!A$2:R$499,6,FALSE),"")</f>
        <v/>
      </c>
      <c r="F26" s="20" t="str">
        <f>_xlfn.IFNA(VLOOKUP(B26,Raw_data_ventas!A$2:R$499,7,FALSE),"")</f>
        <v/>
      </c>
      <c r="G26" s="21">
        <f>SUMIF(Raw_data_ventas!A:A, Comision_ventas!B26,Raw_data_ventas!U:U)</f>
        <v>0</v>
      </c>
      <c r="H26" s="21">
        <f>SUMIFS( Raw_data_ventas!S:S,  Raw_data_ventas!A:A,  Comision_ventas!B26,  Raw_data_ventas!P:P, "USD")</f>
        <v>0</v>
      </c>
      <c r="I26" s="21">
        <f>SUMIFS( Raw_data_ventas!S:S,  Raw_data_ventas!A:A,  Comision_ventas!B26,  Raw_data_ventas!P:P, "MXN")</f>
        <v>0</v>
      </c>
      <c r="J26" s="22" t="str">
        <f>_xlfn.IFNA(VLOOKUP(B26, Raw_data_ventas!A$2:R$499,12,FALSE),"")</f>
        <v/>
      </c>
      <c r="K26" s="21" t="str">
        <f t="shared" si="0"/>
        <v/>
      </c>
      <c r="L26" s="21" t="str">
        <f>_xlfn.IFNA(VLOOKUP(B26, Raw_data_ventas!A$2:R$499,4,FALSE),"")</f>
        <v/>
      </c>
      <c r="M26" s="23" t="str">
        <f t="shared" si="1"/>
        <v/>
      </c>
      <c r="N26" s="24" t="str">
        <f t="shared" si="2"/>
        <v/>
      </c>
      <c r="O26" s="21" t="str">
        <f t="shared" si="3"/>
        <v/>
      </c>
      <c r="P26" s="21" t="str">
        <f t="shared" si="4"/>
        <v/>
      </c>
      <c r="Q26" s="21" t="str">
        <f t="shared" si="5"/>
        <v/>
      </c>
      <c r="R26" s="23" t="str">
        <f t="shared" si="6"/>
        <v/>
      </c>
      <c r="S26" s="25" t="str">
        <f t="shared" si="7"/>
        <v/>
      </c>
      <c r="T26" s="26" t="str" cm="1">
        <f t="array" ref="T26">_xlfn.IFS(N26="","",N26&lt;=29.9%, 0%, N26&lt;=39.9%, 0.5%, N26&lt;=49.9%, 1%, N26&gt;=50%, 1.5%)</f>
        <v/>
      </c>
    </row>
    <row r="27" spans="1:20" ht="14.25" customHeight="1" x14ac:dyDescent="0.3">
      <c r="A27" s="18" t="str">
        <f>IF(B27&lt;&gt;"",25,"")</f>
        <v/>
      </c>
      <c r="B27" s="19"/>
      <c r="C27" s="19" t="str">
        <f>_xlfn.IFNA(VLOOKUP(B27,Raw_data_ventas!A$2:R$499,2,FALSE),"")</f>
        <v/>
      </c>
      <c r="D27" s="19" t="str">
        <f>_xlfn.IFNA(IF(VLOOKUP(B27,Raw_data_ventas!A$2:R$499,5,FALSE)&gt;0,VLOOKUP(B27,Raw_data_ventas!A$2:R$499,5,FALSE),"STOCK"),"")</f>
        <v/>
      </c>
      <c r="E27" s="19" t="str">
        <f>_xlfn.IFNA(VLOOKUP(B27,Raw_data_ventas!A$2:R$499,6,FALSE),"")</f>
        <v/>
      </c>
      <c r="F27" s="20" t="str">
        <f>_xlfn.IFNA(VLOOKUP(B27,Raw_data_ventas!A$2:R$499,7,FALSE),"")</f>
        <v/>
      </c>
      <c r="G27" s="21">
        <f>SUMIF(Raw_data_ventas!A:A, Comision_ventas!B27,Raw_data_ventas!U:U)</f>
        <v>0</v>
      </c>
      <c r="H27" s="21">
        <f>SUMIFS( Raw_data_ventas!S:S,  Raw_data_ventas!A:A,  Comision_ventas!B27,  Raw_data_ventas!P:P, "USD")</f>
        <v>0</v>
      </c>
      <c r="I27" s="21">
        <f>SUMIFS( Raw_data_ventas!S:S,  Raw_data_ventas!A:A,  Comision_ventas!B27,  Raw_data_ventas!P:P, "MXN")</f>
        <v>0</v>
      </c>
      <c r="J27" s="22" t="str">
        <f>_xlfn.IFNA(VLOOKUP(B27, Raw_data_ventas!A$2:R$499,12,FALSE),"")</f>
        <v/>
      </c>
      <c r="K27" s="21" t="str">
        <f t="shared" si="0"/>
        <v/>
      </c>
      <c r="L27" s="21" t="str">
        <f>_xlfn.IFNA(VLOOKUP(B27, Raw_data_ventas!A$2:R$499,4,FALSE),"")</f>
        <v/>
      </c>
      <c r="M27" s="23" t="str">
        <f t="shared" si="1"/>
        <v/>
      </c>
      <c r="N27" s="24" t="str">
        <f t="shared" si="2"/>
        <v/>
      </c>
      <c r="O27" s="21" t="str">
        <f t="shared" si="3"/>
        <v/>
      </c>
      <c r="P27" s="21" t="str">
        <f t="shared" si="4"/>
        <v/>
      </c>
      <c r="Q27" s="21" t="str">
        <f t="shared" si="5"/>
        <v/>
      </c>
      <c r="R27" s="23" t="str">
        <f t="shared" si="6"/>
        <v/>
      </c>
      <c r="S27" s="25" t="str">
        <f t="shared" si="7"/>
        <v/>
      </c>
      <c r="T27" s="26" t="str" cm="1">
        <f t="array" ref="T27">_xlfn.IFS(N27="","",N27&lt;=29.9%, 0%, N27&lt;=39.9%, 0.5%, N27&lt;=49.9%, 1%, N27&gt;=50%, 1.5%)</f>
        <v/>
      </c>
    </row>
    <row r="28" spans="1:20" ht="14.25" customHeight="1" x14ac:dyDescent="0.3">
      <c r="A28" s="18" t="str">
        <f>IF(B28&lt;&gt;"",26,"")</f>
        <v/>
      </c>
      <c r="B28" s="19"/>
      <c r="C28" s="19" t="str">
        <f>_xlfn.IFNA(VLOOKUP(B28,Raw_data_ventas!A$2:R$499,2,FALSE),"")</f>
        <v/>
      </c>
      <c r="D28" s="19" t="str">
        <f>_xlfn.IFNA(IF(VLOOKUP(B28,Raw_data_ventas!A$2:R$499,5,FALSE)&gt;0,VLOOKUP(B28,Raw_data_ventas!A$2:R$499,5,FALSE),"STOCK"),"")</f>
        <v/>
      </c>
      <c r="E28" s="19" t="str">
        <f>_xlfn.IFNA(VLOOKUP(B28,Raw_data_ventas!A$2:R$499,6,FALSE),"")</f>
        <v/>
      </c>
      <c r="F28" s="20" t="str">
        <f>_xlfn.IFNA(VLOOKUP(B28,Raw_data_ventas!A$2:R$499,7,FALSE),"")</f>
        <v/>
      </c>
      <c r="G28" s="21">
        <f>SUMIF(Raw_data_ventas!A:A, Comision_ventas!B28,Raw_data_ventas!U:U)</f>
        <v>0</v>
      </c>
      <c r="H28" s="21">
        <f>SUMIFS( Raw_data_ventas!S:S,  Raw_data_ventas!A:A,  Comision_ventas!B28,  Raw_data_ventas!P:P, "USD")</f>
        <v>0</v>
      </c>
      <c r="I28" s="21">
        <f>SUMIFS( Raw_data_ventas!S:S,  Raw_data_ventas!A:A,  Comision_ventas!B28,  Raw_data_ventas!P:P, "MXN")</f>
        <v>0</v>
      </c>
      <c r="J28" s="22" t="str">
        <f>_xlfn.IFNA(VLOOKUP(B28, Raw_data_ventas!A$2:R$499,12,FALSE),"")</f>
        <v/>
      </c>
      <c r="K28" s="21" t="str">
        <f t="shared" si="0"/>
        <v/>
      </c>
      <c r="L28" s="21" t="str">
        <f>_xlfn.IFNA(VLOOKUP(B28, Raw_data_ventas!A$2:R$499,4,FALSE),"")</f>
        <v/>
      </c>
      <c r="M28" s="23" t="str">
        <f t="shared" si="1"/>
        <v/>
      </c>
      <c r="N28" s="24" t="str">
        <f t="shared" si="2"/>
        <v/>
      </c>
      <c r="O28" s="21" t="str">
        <f t="shared" si="3"/>
        <v/>
      </c>
      <c r="P28" s="21" t="str">
        <f t="shared" si="4"/>
        <v/>
      </c>
      <c r="Q28" s="21" t="str">
        <f t="shared" si="5"/>
        <v/>
      </c>
      <c r="R28" s="23" t="str">
        <f t="shared" si="6"/>
        <v/>
      </c>
      <c r="S28" s="25" t="str">
        <f t="shared" si="7"/>
        <v/>
      </c>
      <c r="T28" s="26" t="str" cm="1">
        <f t="array" ref="T28">_xlfn.IFS(N28="","",N28&lt;=29.9%, 0%, N28&lt;=39.9%, 0.5%, N28&lt;=49.9%, 1%, N28&gt;=50%, 1.5%)</f>
        <v/>
      </c>
    </row>
    <row r="29" spans="1:20" ht="14.25" customHeight="1" x14ac:dyDescent="0.3">
      <c r="A29" s="18" t="str">
        <f>IF(B29&lt;&gt;"",27,"")</f>
        <v/>
      </c>
      <c r="B29" s="19"/>
      <c r="C29" s="19" t="str">
        <f>_xlfn.IFNA(VLOOKUP(B29,Raw_data_ventas!A$2:R$499,2,FALSE),"")</f>
        <v/>
      </c>
      <c r="D29" s="19" t="str">
        <f>_xlfn.IFNA(IF(VLOOKUP(B29,Raw_data_ventas!A$2:R$499,5,FALSE)&gt;0,VLOOKUP(B29,Raw_data_ventas!A$2:R$499,5,FALSE),"STOCK"),"")</f>
        <v/>
      </c>
      <c r="E29" s="19" t="str">
        <f>_xlfn.IFNA(VLOOKUP(B29,Raw_data_ventas!A$2:R$499,6,FALSE),"")</f>
        <v/>
      </c>
      <c r="F29" s="20" t="str">
        <f>_xlfn.IFNA(VLOOKUP(B29,Raw_data_ventas!A$2:R$499,7,FALSE),"")</f>
        <v/>
      </c>
      <c r="G29" s="21">
        <f>SUMIF(Raw_data_ventas!A:A, Comision_ventas!B29,Raw_data_ventas!U:U)</f>
        <v>0</v>
      </c>
      <c r="H29" s="21">
        <f>SUMIFS( Raw_data_ventas!S:S,  Raw_data_ventas!A:A,  Comision_ventas!B29,  Raw_data_ventas!P:P, "USD")</f>
        <v>0</v>
      </c>
      <c r="I29" s="21">
        <f>SUMIFS( Raw_data_ventas!S:S,  Raw_data_ventas!A:A,  Comision_ventas!B29,  Raw_data_ventas!P:P, "MXN")</f>
        <v>0</v>
      </c>
      <c r="J29" s="22" t="str">
        <f>_xlfn.IFNA(VLOOKUP(B29, Raw_data_ventas!A$2:R$499,12,FALSE),"")</f>
        <v/>
      </c>
      <c r="K29" s="21" t="str">
        <f t="shared" si="0"/>
        <v/>
      </c>
      <c r="L29" s="21" t="str">
        <f>_xlfn.IFNA(VLOOKUP(B29, Raw_data_ventas!A$2:R$499,4,FALSE),"")</f>
        <v/>
      </c>
      <c r="M29" s="23" t="str">
        <f t="shared" si="1"/>
        <v/>
      </c>
      <c r="N29" s="24" t="str">
        <f t="shared" si="2"/>
        <v/>
      </c>
      <c r="O29" s="21" t="str">
        <f t="shared" si="3"/>
        <v/>
      </c>
      <c r="P29" s="21" t="str">
        <f t="shared" si="4"/>
        <v/>
      </c>
      <c r="Q29" s="21" t="str">
        <f t="shared" si="5"/>
        <v/>
      </c>
      <c r="R29" s="23" t="str">
        <f t="shared" si="6"/>
        <v/>
      </c>
      <c r="S29" s="25" t="str">
        <f t="shared" si="7"/>
        <v/>
      </c>
      <c r="T29" s="26" t="str" cm="1">
        <f t="array" ref="T29">_xlfn.IFS(N29="","",N29&lt;=29.9%, 0%, N29&lt;=39.9%, 0.5%, N29&lt;=49.9%, 1%, N29&gt;=50%, 1.5%)</f>
        <v/>
      </c>
    </row>
    <row r="30" spans="1:20" ht="14.25" customHeight="1" x14ac:dyDescent="0.3">
      <c r="A30" s="18" t="str">
        <f>IF(B30&lt;&gt;"",28,"")</f>
        <v/>
      </c>
      <c r="B30" s="19"/>
      <c r="C30" s="19" t="str">
        <f>_xlfn.IFNA(VLOOKUP(B30,Raw_data_ventas!A$2:R$499,2,FALSE),"")</f>
        <v/>
      </c>
      <c r="D30" s="19" t="str">
        <f>_xlfn.IFNA(IF(VLOOKUP(B30,Raw_data_ventas!A$2:R$499,5,FALSE)&gt;0,VLOOKUP(B30,Raw_data_ventas!A$2:R$499,5,FALSE),"STOCK"),"")</f>
        <v/>
      </c>
      <c r="E30" s="19" t="str">
        <f>_xlfn.IFNA(VLOOKUP(B30,Raw_data_ventas!A$2:R$499,6,FALSE),"")</f>
        <v/>
      </c>
      <c r="F30" s="20" t="str">
        <f>_xlfn.IFNA(VLOOKUP(B30,Raw_data_ventas!A$2:R$499,7,FALSE),"")</f>
        <v/>
      </c>
      <c r="G30" s="21">
        <f>SUMIF(Raw_data_ventas!A:A, Comision_ventas!B30,Raw_data_ventas!U:U)</f>
        <v>0</v>
      </c>
      <c r="H30" s="21">
        <f>SUMIFS( Raw_data_ventas!S:S,  Raw_data_ventas!A:A,  Comision_ventas!B30,  Raw_data_ventas!P:P, "USD")</f>
        <v>0</v>
      </c>
      <c r="I30" s="21">
        <f>SUMIFS( Raw_data_ventas!S:S,  Raw_data_ventas!A:A,  Comision_ventas!B30,  Raw_data_ventas!P:P, "MXN")</f>
        <v>0</v>
      </c>
      <c r="J30" s="22" t="str">
        <f>_xlfn.IFNA(VLOOKUP(B30, Raw_data_ventas!A$2:R$499,12,FALSE),"")</f>
        <v/>
      </c>
      <c r="K30" s="21" t="str">
        <f t="shared" si="0"/>
        <v/>
      </c>
      <c r="L30" s="21" t="str">
        <f>_xlfn.IFNA(VLOOKUP(B30, Raw_data_ventas!A$2:R$499,4,FALSE),"")</f>
        <v/>
      </c>
      <c r="M30" s="23" t="str">
        <f t="shared" si="1"/>
        <v/>
      </c>
      <c r="N30" s="24" t="str">
        <f t="shared" si="2"/>
        <v/>
      </c>
      <c r="O30" s="21" t="str">
        <f t="shared" si="3"/>
        <v/>
      </c>
      <c r="P30" s="21" t="str">
        <f t="shared" si="4"/>
        <v/>
      </c>
      <c r="Q30" s="21" t="str">
        <f t="shared" si="5"/>
        <v/>
      </c>
      <c r="R30" s="23" t="str">
        <f t="shared" si="6"/>
        <v/>
      </c>
      <c r="S30" s="25" t="str">
        <f t="shared" si="7"/>
        <v/>
      </c>
      <c r="T30" s="26" t="str" cm="1">
        <f t="array" ref="T30">_xlfn.IFS(N30="","",N30&lt;=29.9%, 0%, N30&lt;=39.9%, 0.5%, N30&lt;=49.9%, 1%, N30&gt;=50%, 1.5%)</f>
        <v/>
      </c>
    </row>
    <row r="31" spans="1:20" ht="14.25" customHeight="1" x14ac:dyDescent="0.3">
      <c r="A31" s="18" t="str">
        <f>IF(B31&lt;&gt;"",29,"")</f>
        <v/>
      </c>
      <c r="B31" s="19"/>
      <c r="C31" s="19" t="str">
        <f>_xlfn.IFNA(VLOOKUP(B31,Raw_data_ventas!A$2:R$499,2,FALSE),"")</f>
        <v/>
      </c>
      <c r="D31" s="19" t="str">
        <f>_xlfn.IFNA(IF(VLOOKUP(B31,Raw_data_ventas!A$2:R$499,5,FALSE)&gt;0,VLOOKUP(B31,Raw_data_ventas!A$2:R$499,5,FALSE),"STOCK"),"")</f>
        <v/>
      </c>
      <c r="E31" s="19" t="str">
        <f>_xlfn.IFNA(VLOOKUP(B31,Raw_data_ventas!A$2:R$499,6,FALSE),"")</f>
        <v/>
      </c>
      <c r="F31" s="20" t="str">
        <f>_xlfn.IFNA(VLOOKUP(B31,Raw_data_ventas!A$2:R$499,7,FALSE),"")</f>
        <v/>
      </c>
      <c r="G31" s="21">
        <f>SUMIF(Raw_data_ventas!A:A, Comision_ventas!B31,Raw_data_ventas!U:U)</f>
        <v>0</v>
      </c>
      <c r="H31" s="21">
        <f>SUMIFS( Raw_data_ventas!S:S,  Raw_data_ventas!A:A,  Comision_ventas!B31,  Raw_data_ventas!P:P, "USD")</f>
        <v>0</v>
      </c>
      <c r="I31" s="21">
        <f>SUMIFS( Raw_data_ventas!S:S,  Raw_data_ventas!A:A,  Comision_ventas!B31,  Raw_data_ventas!P:P, "MXN")</f>
        <v>0</v>
      </c>
      <c r="J31" s="22" t="str">
        <f>_xlfn.IFNA(VLOOKUP(B31, Raw_data_ventas!A$2:R$499,12,FALSE),"")</f>
        <v/>
      </c>
      <c r="K31" s="21" t="str">
        <f t="shared" si="0"/>
        <v/>
      </c>
      <c r="L31" s="21" t="str">
        <f>_xlfn.IFNA(VLOOKUP(B31, Raw_data_ventas!A$2:R$499,4,FALSE),"")</f>
        <v/>
      </c>
      <c r="M31" s="23" t="str">
        <f t="shared" si="1"/>
        <v/>
      </c>
      <c r="N31" s="24" t="str">
        <f t="shared" si="2"/>
        <v/>
      </c>
      <c r="O31" s="21" t="str">
        <f t="shared" si="3"/>
        <v/>
      </c>
      <c r="P31" s="21" t="str">
        <f t="shared" si="4"/>
        <v/>
      </c>
      <c r="Q31" s="21" t="str">
        <f t="shared" si="5"/>
        <v/>
      </c>
      <c r="R31" s="23" t="str">
        <f t="shared" si="6"/>
        <v/>
      </c>
      <c r="S31" s="25" t="str">
        <f t="shared" si="7"/>
        <v/>
      </c>
      <c r="T31" s="26" t="str" cm="1">
        <f t="array" ref="T31">_xlfn.IFS(N31="","",N31&lt;=29.9%, 0%, N31&lt;=39.9%, 0.5%, N31&lt;=49.9%, 1%, N31&gt;=50%, 1.5%)</f>
        <v/>
      </c>
    </row>
    <row r="32" spans="1:20" ht="14.25" customHeight="1" x14ac:dyDescent="0.3">
      <c r="A32" s="18" t="str">
        <f>IF(B32&lt;&gt;"",30,"")</f>
        <v/>
      </c>
      <c r="B32" s="19"/>
      <c r="C32" s="19" t="str">
        <f>_xlfn.IFNA(VLOOKUP(B32,Raw_data_ventas!A$2:R$499,2,FALSE),"")</f>
        <v/>
      </c>
      <c r="D32" s="19" t="str">
        <f>_xlfn.IFNA(IF(VLOOKUP(B32,Raw_data_ventas!A$2:R$499,5,FALSE)&gt;0,VLOOKUP(B32,Raw_data_ventas!A$2:R$499,5,FALSE),"STOCK"),"")</f>
        <v/>
      </c>
      <c r="E32" s="19" t="str">
        <f>_xlfn.IFNA(VLOOKUP(B32,Raw_data_ventas!A$2:R$499,6,FALSE),"")</f>
        <v/>
      </c>
      <c r="F32" s="20" t="str">
        <f>_xlfn.IFNA(VLOOKUP(B32,Raw_data_ventas!A$2:R$499,7,FALSE),"")</f>
        <v/>
      </c>
      <c r="G32" s="21">
        <f>SUMIF(Raw_data_ventas!A:A, Comision_ventas!B32,Raw_data_ventas!U:U)</f>
        <v>0</v>
      </c>
      <c r="H32" s="21">
        <f>SUMIFS( Raw_data_ventas!S:S,  Raw_data_ventas!A:A,  Comision_ventas!B32,  Raw_data_ventas!P:P, "USD")</f>
        <v>0</v>
      </c>
      <c r="I32" s="21">
        <f>SUMIFS( Raw_data_ventas!S:S,  Raw_data_ventas!A:A,  Comision_ventas!B32,  Raw_data_ventas!P:P, "MXN")</f>
        <v>0</v>
      </c>
      <c r="J32" s="22" t="str">
        <f>_xlfn.IFNA(VLOOKUP(B32, Raw_data_ventas!A$2:R$499,12,FALSE),"")</f>
        <v/>
      </c>
      <c r="K32" s="21" t="str">
        <f t="shared" si="0"/>
        <v/>
      </c>
      <c r="L32" s="21" t="str">
        <f>_xlfn.IFNA(VLOOKUP(B32, Raw_data_ventas!A$2:R$499,4,FALSE),"")</f>
        <v/>
      </c>
      <c r="M32" s="23" t="str">
        <f t="shared" si="1"/>
        <v/>
      </c>
      <c r="N32" s="24" t="str">
        <f t="shared" si="2"/>
        <v/>
      </c>
      <c r="O32" s="21" t="str">
        <f t="shared" si="3"/>
        <v/>
      </c>
      <c r="P32" s="21" t="str">
        <f t="shared" si="4"/>
        <v/>
      </c>
      <c r="Q32" s="21" t="str">
        <f t="shared" si="5"/>
        <v/>
      </c>
      <c r="R32" s="23" t="str">
        <f t="shared" si="6"/>
        <v/>
      </c>
      <c r="S32" s="25" t="str">
        <f t="shared" si="7"/>
        <v/>
      </c>
      <c r="T32" s="26" t="str" cm="1">
        <f t="array" ref="T32">_xlfn.IFS(N32="","",N32&lt;=29.9%, 0%, N32&lt;=39.9%, 0.5%, N32&lt;=49.9%, 1%, N32&gt;=50%, 1.5%)</f>
        <v/>
      </c>
    </row>
    <row r="33" spans="1:20" ht="14.25" customHeight="1" x14ac:dyDescent="0.3">
      <c r="A33" s="18" t="str">
        <f>IF(B33&lt;&gt;"",31,"")</f>
        <v/>
      </c>
      <c r="B33" s="19"/>
      <c r="C33" s="19" t="str">
        <f>_xlfn.IFNA(VLOOKUP(B33,Raw_data_ventas!A$2:R$499,2,FALSE),"")</f>
        <v/>
      </c>
      <c r="D33" s="19" t="str">
        <f>_xlfn.IFNA(IF(VLOOKUP(B33,Raw_data_ventas!A$2:R$499,5,FALSE)&gt;0,VLOOKUP(B33,Raw_data_ventas!A$2:R$499,5,FALSE),"STOCK"),"")</f>
        <v/>
      </c>
      <c r="E33" s="19" t="str">
        <f>_xlfn.IFNA(VLOOKUP(B33,Raw_data_ventas!A$2:R$499,6,FALSE),"")</f>
        <v/>
      </c>
      <c r="F33" s="20" t="str">
        <f>_xlfn.IFNA(VLOOKUP(B33,Raw_data_ventas!A$2:R$499,7,FALSE),"")</f>
        <v/>
      </c>
      <c r="G33" s="21">
        <f>SUMIF(Raw_data_ventas!A:A, Comision_ventas!B33,Raw_data_ventas!U:U)</f>
        <v>0</v>
      </c>
      <c r="H33" s="21">
        <f>SUMIFS( Raw_data_ventas!S:S,  Raw_data_ventas!A:A,  Comision_ventas!B33,  Raw_data_ventas!P:P, "USD")</f>
        <v>0</v>
      </c>
      <c r="I33" s="21">
        <f>SUMIFS( Raw_data_ventas!S:S,  Raw_data_ventas!A:A,  Comision_ventas!B33,  Raw_data_ventas!P:P, "MXN")</f>
        <v>0</v>
      </c>
      <c r="J33" s="22" t="str">
        <f>_xlfn.IFNA(VLOOKUP(B33, Raw_data_ventas!A$2:R$499,12,FALSE),"")</f>
        <v/>
      </c>
      <c r="K33" s="21" t="str">
        <f t="shared" si="0"/>
        <v/>
      </c>
      <c r="L33" s="21" t="str">
        <f>_xlfn.IFNA(VLOOKUP(B33, Raw_data_ventas!A$2:R$499,4,FALSE),"")</f>
        <v/>
      </c>
      <c r="M33" s="23" t="str">
        <f t="shared" si="1"/>
        <v/>
      </c>
      <c r="N33" s="24" t="str">
        <f t="shared" si="2"/>
        <v/>
      </c>
      <c r="O33" s="21" t="str">
        <f t="shared" si="3"/>
        <v/>
      </c>
      <c r="P33" s="21" t="str">
        <f t="shared" si="4"/>
        <v/>
      </c>
      <c r="Q33" s="21" t="str">
        <f t="shared" si="5"/>
        <v/>
      </c>
      <c r="R33" s="23" t="str">
        <f t="shared" si="6"/>
        <v/>
      </c>
      <c r="S33" s="25" t="str">
        <f t="shared" si="7"/>
        <v/>
      </c>
      <c r="T33" s="26" t="str" cm="1">
        <f t="array" ref="T33">_xlfn.IFS(N33="","",N33&lt;=29.9%, 0%, N33&lt;=39.9%, 0.5%, N33&lt;=49.9%, 1%, N33&gt;=50%, 1.5%)</f>
        <v/>
      </c>
    </row>
    <row r="34" spans="1:20" ht="14.25" customHeight="1" x14ac:dyDescent="0.3">
      <c r="A34" s="18" t="str">
        <f>IF(B34&lt;&gt;"",32,"")</f>
        <v/>
      </c>
      <c r="B34" s="19"/>
      <c r="C34" s="19" t="str">
        <f>_xlfn.IFNA(VLOOKUP(B34,Raw_data_ventas!A$2:R$499,2,FALSE),"")</f>
        <v/>
      </c>
      <c r="D34" s="19" t="str">
        <f>_xlfn.IFNA(IF(VLOOKUP(B34,Raw_data_ventas!A$2:R$499,5,FALSE)&gt;0,VLOOKUP(B34,Raw_data_ventas!A$2:R$499,5,FALSE),"STOCK"),"")</f>
        <v/>
      </c>
      <c r="E34" s="19" t="str">
        <f>_xlfn.IFNA(VLOOKUP(B34,Raw_data_ventas!A$2:R$499,6,FALSE),"")</f>
        <v/>
      </c>
      <c r="F34" s="20" t="str">
        <f>_xlfn.IFNA(VLOOKUP(B34,Raw_data_ventas!A$2:R$499,7,FALSE),"")</f>
        <v/>
      </c>
      <c r="G34" s="21">
        <f>SUMIF(Raw_data_ventas!A:A, Comision_ventas!B34,Raw_data_ventas!U:U)</f>
        <v>0</v>
      </c>
      <c r="H34" s="21">
        <f>SUMIFS( Raw_data_ventas!S:S,  Raw_data_ventas!A:A,  Comision_ventas!B34,  Raw_data_ventas!P:P, "USD")</f>
        <v>0</v>
      </c>
      <c r="I34" s="21">
        <f>SUMIFS( Raw_data_ventas!S:S,  Raw_data_ventas!A:A,  Comision_ventas!B34,  Raw_data_ventas!P:P, "MXN")</f>
        <v>0</v>
      </c>
      <c r="J34" s="22" t="str">
        <f>_xlfn.IFNA(VLOOKUP(B34, Raw_data_ventas!A$2:R$499,12,FALSE),"")</f>
        <v/>
      </c>
      <c r="K34" s="21" t="str">
        <f t="shared" si="0"/>
        <v/>
      </c>
      <c r="L34" s="21" t="str">
        <f>_xlfn.IFNA(VLOOKUP(B34, Raw_data_ventas!A$2:R$499,4,FALSE),"")</f>
        <v/>
      </c>
      <c r="M34" s="23" t="str">
        <f t="shared" si="1"/>
        <v/>
      </c>
      <c r="N34" s="24" t="str">
        <f t="shared" si="2"/>
        <v/>
      </c>
      <c r="O34" s="21" t="str">
        <f t="shared" si="3"/>
        <v/>
      </c>
      <c r="P34" s="21" t="str">
        <f t="shared" si="4"/>
        <v/>
      </c>
      <c r="Q34" s="21" t="str">
        <f t="shared" si="5"/>
        <v/>
      </c>
      <c r="R34" s="23" t="str">
        <f t="shared" si="6"/>
        <v/>
      </c>
      <c r="S34" s="25" t="str">
        <f t="shared" si="7"/>
        <v/>
      </c>
      <c r="T34" s="26" t="str" cm="1">
        <f t="array" ref="T34">_xlfn.IFS(N34="","",N34&lt;=29.9%, 0%, N34&lt;=39.9%, 0.5%, N34&lt;=49.9%, 1%, N34&gt;=50%, 1.5%)</f>
        <v/>
      </c>
    </row>
    <row r="35" spans="1:20" ht="14.25" customHeight="1" x14ac:dyDescent="0.3">
      <c r="A35" s="18" t="str">
        <f>IF(B35&lt;&gt;"",33,"")</f>
        <v/>
      </c>
      <c r="B35" s="19"/>
      <c r="C35" s="19" t="str">
        <f>_xlfn.IFNA(VLOOKUP(B35,Raw_data_ventas!A$2:R$499,2,FALSE),"")</f>
        <v/>
      </c>
      <c r="D35" s="19" t="str">
        <f>_xlfn.IFNA(IF(VLOOKUP(B35,Raw_data_ventas!A$2:R$499,5,FALSE)&gt;0,VLOOKUP(B35,Raw_data_ventas!A$2:R$499,5,FALSE),"STOCK"),"")</f>
        <v/>
      </c>
      <c r="E35" s="19" t="str">
        <f>_xlfn.IFNA(VLOOKUP(B35,Raw_data_ventas!A$2:R$499,6,FALSE),"")</f>
        <v/>
      </c>
      <c r="F35" s="20" t="str">
        <f>_xlfn.IFNA(VLOOKUP(B35,Raw_data_ventas!A$2:R$499,7,FALSE),"")</f>
        <v/>
      </c>
      <c r="G35" s="21">
        <f>SUMIF(Raw_data_ventas!A:A, Comision_ventas!B35,Raw_data_ventas!U:U)</f>
        <v>0</v>
      </c>
      <c r="H35" s="21">
        <f>SUMIFS( Raw_data_ventas!S:S,  Raw_data_ventas!A:A,  Comision_ventas!B35,  Raw_data_ventas!P:P, "USD")</f>
        <v>0</v>
      </c>
      <c r="I35" s="21">
        <f>SUMIFS( Raw_data_ventas!S:S,  Raw_data_ventas!A:A,  Comision_ventas!B35,  Raw_data_ventas!P:P, "MXN")</f>
        <v>0</v>
      </c>
      <c r="J35" s="22" t="str">
        <f>_xlfn.IFNA(VLOOKUP(B35, Raw_data_ventas!A$2:R$499,12,FALSE),"")</f>
        <v/>
      </c>
      <c r="K35" s="21" t="str">
        <f t="shared" si="0"/>
        <v/>
      </c>
      <c r="L35" s="21" t="str">
        <f>_xlfn.IFNA(VLOOKUP(B35, Raw_data_ventas!A$2:R$499,4,FALSE),"")</f>
        <v/>
      </c>
      <c r="M35" s="23" t="str">
        <f t="shared" si="1"/>
        <v/>
      </c>
      <c r="N35" s="24" t="str">
        <f t="shared" si="2"/>
        <v/>
      </c>
      <c r="O35" s="21" t="str">
        <f t="shared" si="3"/>
        <v/>
      </c>
      <c r="P35" s="21" t="str">
        <f t="shared" si="4"/>
        <v/>
      </c>
      <c r="Q35" s="21" t="str">
        <f t="shared" si="5"/>
        <v/>
      </c>
      <c r="R35" s="23" t="str">
        <f t="shared" si="6"/>
        <v/>
      </c>
      <c r="S35" s="25" t="str">
        <f t="shared" si="7"/>
        <v/>
      </c>
      <c r="T35" s="26" t="str" cm="1">
        <f t="array" ref="T35">_xlfn.IFS(N35="","",N35&lt;=29.9%, 0%, N35&lt;=39.9%, 0.5%, N35&lt;=49.9%, 1%, N35&gt;=50%, 1.5%)</f>
        <v/>
      </c>
    </row>
    <row r="36" spans="1:20" ht="14.25" customHeight="1" x14ac:dyDescent="0.3">
      <c r="A36" s="18" t="str">
        <f>IF(B36&lt;&gt;"",34,"")</f>
        <v/>
      </c>
      <c r="B36" s="19"/>
      <c r="C36" s="19" t="str">
        <f>_xlfn.IFNA(VLOOKUP(B36,Raw_data_ventas!A$2:R$499,2,FALSE),"")</f>
        <v/>
      </c>
      <c r="D36" s="19" t="str">
        <f>_xlfn.IFNA(IF(VLOOKUP(B36,Raw_data_ventas!A$2:R$499,5,FALSE)&gt;0,VLOOKUP(B36,Raw_data_ventas!A$2:R$499,5,FALSE),"STOCK"),"")</f>
        <v/>
      </c>
      <c r="E36" s="19" t="str">
        <f>_xlfn.IFNA(VLOOKUP(B36,Raw_data_ventas!A$2:R$499,6,FALSE),"")</f>
        <v/>
      </c>
      <c r="F36" s="20" t="str">
        <f>_xlfn.IFNA(VLOOKUP(B36,Raw_data_ventas!A$2:R$499,7,FALSE),"")</f>
        <v/>
      </c>
      <c r="G36" s="21">
        <f>SUMIF(Raw_data_ventas!A:A, Comision_ventas!B36,Raw_data_ventas!U:U)</f>
        <v>0</v>
      </c>
      <c r="H36" s="21">
        <f>SUMIFS( Raw_data_ventas!S:S,  Raw_data_ventas!A:A,  Comision_ventas!B36,  Raw_data_ventas!P:P, "USD")</f>
        <v>0</v>
      </c>
      <c r="I36" s="21">
        <f>SUMIFS( Raw_data_ventas!S:S,  Raw_data_ventas!A:A,  Comision_ventas!B36,  Raw_data_ventas!P:P, "MXN")</f>
        <v>0</v>
      </c>
      <c r="J36" s="22" t="str">
        <f>_xlfn.IFNA(VLOOKUP(B36, Raw_data_ventas!A$2:R$499,12,FALSE),"")</f>
        <v/>
      </c>
      <c r="K36" s="21" t="str">
        <f t="shared" si="0"/>
        <v/>
      </c>
      <c r="L36" s="21" t="str">
        <f>_xlfn.IFNA(VLOOKUP(B36, Raw_data_ventas!A$2:R$499,4,FALSE),"")</f>
        <v/>
      </c>
      <c r="M36" s="23" t="str">
        <f t="shared" si="1"/>
        <v/>
      </c>
      <c r="N36" s="24" t="str">
        <f t="shared" si="2"/>
        <v/>
      </c>
      <c r="O36" s="21" t="str">
        <f t="shared" si="3"/>
        <v/>
      </c>
      <c r="P36" s="21" t="str">
        <f t="shared" si="4"/>
        <v/>
      </c>
      <c r="Q36" s="21" t="str">
        <f t="shared" si="5"/>
        <v/>
      </c>
      <c r="R36" s="23" t="str">
        <f t="shared" si="6"/>
        <v/>
      </c>
      <c r="S36" s="25" t="str">
        <f t="shared" si="7"/>
        <v/>
      </c>
      <c r="T36" s="26" t="str" cm="1">
        <f t="array" ref="T36">_xlfn.IFS(N36="","",N36&lt;=29.9%, 0%, N36&lt;=39.9%, 0.5%, N36&lt;=49.9%, 1%, N36&gt;=50%, 1.5%)</f>
        <v/>
      </c>
    </row>
    <row r="37" spans="1:20" ht="14.25" customHeight="1" x14ac:dyDescent="0.3">
      <c r="A37" s="18" t="str">
        <f>IF(B37&lt;&gt;"",35,"")</f>
        <v/>
      </c>
      <c r="B37" s="19"/>
      <c r="C37" s="19" t="str">
        <f>_xlfn.IFNA(VLOOKUP(B37,Raw_data_ventas!A$2:R$499,2,FALSE),"")</f>
        <v/>
      </c>
      <c r="D37" s="19" t="str">
        <f>_xlfn.IFNA(IF(VLOOKUP(B37,Raw_data_ventas!A$2:R$499,5,FALSE)&gt;0,VLOOKUP(B37,Raw_data_ventas!A$2:R$499,5,FALSE),"STOCK"),"")</f>
        <v/>
      </c>
      <c r="E37" s="19" t="str">
        <f>_xlfn.IFNA(VLOOKUP(B37,Raw_data_ventas!A$2:R$499,6,FALSE),"")</f>
        <v/>
      </c>
      <c r="F37" s="20" t="str">
        <f>_xlfn.IFNA(VLOOKUP(B37,Raw_data_ventas!A$2:R$499,7,FALSE),"")</f>
        <v/>
      </c>
      <c r="G37" s="21">
        <f>SUMIF(Raw_data_ventas!A:A, Comision_ventas!B37,Raw_data_ventas!U:U)</f>
        <v>0</v>
      </c>
      <c r="H37" s="21">
        <f>SUMIFS( Raw_data_ventas!S:S,  Raw_data_ventas!A:A,  Comision_ventas!B37,  Raw_data_ventas!P:P, "USD")</f>
        <v>0</v>
      </c>
      <c r="I37" s="21">
        <f>SUMIFS( Raw_data_ventas!S:S,  Raw_data_ventas!A:A,  Comision_ventas!B37,  Raw_data_ventas!P:P, "MXN")</f>
        <v>0</v>
      </c>
      <c r="J37" s="22" t="str">
        <f>_xlfn.IFNA(VLOOKUP(B37, Raw_data_ventas!A$2:R$499,12,FALSE),"")</f>
        <v/>
      </c>
      <c r="K37" s="21" t="str">
        <f t="shared" si="0"/>
        <v/>
      </c>
      <c r="L37" s="21" t="str">
        <f>_xlfn.IFNA(VLOOKUP(B37, Raw_data_ventas!A$2:R$499,4,FALSE),"")</f>
        <v/>
      </c>
      <c r="M37" s="23" t="str">
        <f t="shared" si="1"/>
        <v/>
      </c>
      <c r="N37" s="24" t="str">
        <f t="shared" si="2"/>
        <v/>
      </c>
      <c r="O37" s="21" t="str">
        <f t="shared" si="3"/>
        <v/>
      </c>
      <c r="P37" s="21" t="str">
        <f t="shared" si="4"/>
        <v/>
      </c>
      <c r="Q37" s="21" t="str">
        <f t="shared" si="5"/>
        <v/>
      </c>
      <c r="R37" s="23" t="str">
        <f t="shared" si="6"/>
        <v/>
      </c>
      <c r="S37" s="25" t="str">
        <f t="shared" si="7"/>
        <v/>
      </c>
      <c r="T37" s="26" t="str" cm="1">
        <f t="array" ref="T37">_xlfn.IFS(N37="","",N37&lt;=29.9%, 0%, N37&lt;=39.9%, 0.5%, N37&lt;=49.9%, 1%, N37&gt;=50%, 1.5%)</f>
        <v/>
      </c>
    </row>
    <row r="38" spans="1:20" ht="14.25" customHeight="1" x14ac:dyDescent="0.3">
      <c r="A38" s="18" t="str">
        <f>IF(B38&lt;&gt;"",36,"")</f>
        <v/>
      </c>
      <c r="B38" s="19"/>
      <c r="C38" s="19" t="str">
        <f>_xlfn.IFNA(VLOOKUP(B38,Raw_data_ventas!A$2:R$499,2,FALSE),"")</f>
        <v/>
      </c>
      <c r="D38" s="19" t="str">
        <f>_xlfn.IFNA(IF(VLOOKUP(B38,Raw_data_ventas!A$2:R$499,5,FALSE)&gt;0,VLOOKUP(B38,Raw_data_ventas!A$2:R$499,5,FALSE),"STOCK"),"")</f>
        <v/>
      </c>
      <c r="E38" s="19" t="str">
        <f>_xlfn.IFNA(VLOOKUP(B38,Raw_data_ventas!A$2:R$499,6,FALSE),"")</f>
        <v/>
      </c>
      <c r="F38" s="20" t="str">
        <f>_xlfn.IFNA(VLOOKUP(B38,Raw_data_ventas!A$2:R$499,7,FALSE),"")</f>
        <v/>
      </c>
      <c r="G38" s="21">
        <f>SUMIF(Raw_data_ventas!A:A, Comision_ventas!B38,Raw_data_ventas!U:U)</f>
        <v>0</v>
      </c>
      <c r="H38" s="21">
        <f>SUMIFS( Raw_data_ventas!S:S,  Raw_data_ventas!A:A,  Comision_ventas!B38,  Raw_data_ventas!P:P, "USD")</f>
        <v>0</v>
      </c>
      <c r="I38" s="21">
        <f>SUMIFS( Raw_data_ventas!S:S,  Raw_data_ventas!A:A,  Comision_ventas!B38,  Raw_data_ventas!P:P, "MXN")</f>
        <v>0</v>
      </c>
      <c r="J38" s="22" t="str">
        <f>_xlfn.IFNA(VLOOKUP(B38, Raw_data_ventas!A$2:R$499,12,FALSE),"")</f>
        <v/>
      </c>
      <c r="K38" s="21" t="str">
        <f t="shared" si="0"/>
        <v/>
      </c>
      <c r="L38" s="21" t="str">
        <f>_xlfn.IFNA(VLOOKUP(B38, Raw_data_ventas!A$2:R$499,4,FALSE),"")</f>
        <v/>
      </c>
      <c r="M38" s="23" t="str">
        <f t="shared" si="1"/>
        <v/>
      </c>
      <c r="N38" s="24" t="str">
        <f t="shared" si="2"/>
        <v/>
      </c>
      <c r="O38" s="21" t="str">
        <f t="shared" si="3"/>
        <v/>
      </c>
      <c r="P38" s="21" t="str">
        <f t="shared" si="4"/>
        <v/>
      </c>
      <c r="Q38" s="21" t="str">
        <f t="shared" si="5"/>
        <v/>
      </c>
      <c r="R38" s="23" t="str">
        <f t="shared" si="6"/>
        <v/>
      </c>
      <c r="S38" s="25" t="str">
        <f t="shared" si="7"/>
        <v/>
      </c>
      <c r="T38" s="26" t="str" cm="1">
        <f t="array" ref="T38">_xlfn.IFS(N38="","",N38&lt;=29.9%, 0%, N38&lt;=39.9%, 0.5%, N38&lt;=49.9%, 1%, N38&gt;=50%, 1.5%)</f>
        <v/>
      </c>
    </row>
    <row r="39" spans="1:20" ht="14.25" customHeight="1" x14ac:dyDescent="0.3">
      <c r="A39" s="18" t="str">
        <f>IF(B39&lt;&gt;"",37,"")</f>
        <v/>
      </c>
      <c r="B39" s="19"/>
      <c r="C39" s="19" t="str">
        <f>_xlfn.IFNA(VLOOKUP(B39,Raw_data_ventas!A$2:R$499,2,FALSE),"")</f>
        <v/>
      </c>
      <c r="D39" s="19" t="str">
        <f>_xlfn.IFNA(IF(VLOOKUP(B39,Raw_data_ventas!A$2:R$499,5,FALSE)&gt;0,VLOOKUP(B39,Raw_data_ventas!A$2:R$499,5,FALSE),"STOCK"),"")</f>
        <v/>
      </c>
      <c r="E39" s="19" t="str">
        <f>_xlfn.IFNA(VLOOKUP(B39,Raw_data_ventas!A$2:R$499,6,FALSE),"")</f>
        <v/>
      </c>
      <c r="F39" s="20" t="str">
        <f>_xlfn.IFNA(VLOOKUP(B39,Raw_data_ventas!A$2:R$499,7,FALSE),"")</f>
        <v/>
      </c>
      <c r="G39" s="21">
        <f>SUMIF(Raw_data_ventas!A:A, Comision_ventas!B39,Raw_data_ventas!U:U)</f>
        <v>0</v>
      </c>
      <c r="H39" s="21">
        <f>SUMIFS( Raw_data_ventas!S:S,  Raw_data_ventas!A:A,  Comision_ventas!B39,  Raw_data_ventas!P:P, "USD")</f>
        <v>0</v>
      </c>
      <c r="I39" s="21">
        <f>SUMIFS( Raw_data_ventas!S:S,  Raw_data_ventas!A:A,  Comision_ventas!B39,  Raw_data_ventas!P:P, "MXN")</f>
        <v>0</v>
      </c>
      <c r="J39" s="22" t="str">
        <f>_xlfn.IFNA(VLOOKUP(B39, Raw_data_ventas!A$2:R$499,12,FALSE),"")</f>
        <v/>
      </c>
      <c r="K39" s="21" t="str">
        <f t="shared" si="0"/>
        <v/>
      </c>
      <c r="L39" s="21" t="str">
        <f>_xlfn.IFNA(VLOOKUP(B39, Raw_data_ventas!A$2:R$499,4,FALSE),"")</f>
        <v/>
      </c>
      <c r="M39" s="23" t="str">
        <f t="shared" si="1"/>
        <v/>
      </c>
      <c r="N39" s="24" t="str">
        <f t="shared" si="2"/>
        <v/>
      </c>
      <c r="O39" s="21" t="str">
        <f t="shared" si="3"/>
        <v/>
      </c>
      <c r="P39" s="21" t="str">
        <f t="shared" si="4"/>
        <v/>
      </c>
      <c r="Q39" s="21" t="str">
        <f t="shared" si="5"/>
        <v/>
      </c>
      <c r="R39" s="23" t="str">
        <f t="shared" si="6"/>
        <v/>
      </c>
      <c r="S39" s="25" t="str">
        <f t="shared" si="7"/>
        <v/>
      </c>
      <c r="T39" s="26" t="str" cm="1">
        <f t="array" ref="T39">_xlfn.IFS(N39="","",N39&lt;=29.9%, 0%, N39&lt;=39.9%, 0.5%, N39&lt;=49.9%, 1%, N39&gt;=50%, 1.5%)</f>
        <v/>
      </c>
    </row>
    <row r="40" spans="1:20" ht="14.25" customHeight="1" x14ac:dyDescent="0.3">
      <c r="A40" s="18" t="str">
        <f>IF(B40&lt;&gt;"",38,"")</f>
        <v/>
      </c>
      <c r="B40" s="19"/>
      <c r="C40" s="19" t="str">
        <f>_xlfn.IFNA(VLOOKUP(B40,Raw_data_ventas!A$2:R$499,2,FALSE),"")</f>
        <v/>
      </c>
      <c r="D40" s="19" t="str">
        <f>_xlfn.IFNA(IF(VLOOKUP(B40,Raw_data_ventas!A$2:R$499,5,FALSE)&gt;0,VLOOKUP(B40,Raw_data_ventas!A$2:R$499,5,FALSE),"STOCK"),"")</f>
        <v/>
      </c>
      <c r="E40" s="19" t="str">
        <f>_xlfn.IFNA(VLOOKUP(B40,Raw_data_ventas!A$2:R$499,6,FALSE),"")</f>
        <v/>
      </c>
      <c r="F40" s="20" t="str">
        <f>_xlfn.IFNA(VLOOKUP(B40,Raw_data_ventas!A$2:R$499,7,FALSE),"")</f>
        <v/>
      </c>
      <c r="G40" s="21">
        <f>SUMIF(Raw_data_ventas!A:A, Comision_ventas!B40,Raw_data_ventas!U:U)</f>
        <v>0</v>
      </c>
      <c r="H40" s="21">
        <f>SUMIFS( Raw_data_ventas!S:S,  Raw_data_ventas!A:A,  Comision_ventas!B40,  Raw_data_ventas!P:P, "USD")</f>
        <v>0</v>
      </c>
      <c r="I40" s="21">
        <f>SUMIFS( Raw_data_ventas!S:S,  Raw_data_ventas!A:A,  Comision_ventas!B40,  Raw_data_ventas!P:P, "MXN")</f>
        <v>0</v>
      </c>
      <c r="J40" s="22" t="str">
        <f>_xlfn.IFNA(VLOOKUP(B40, Raw_data_ventas!A$2:R$499,12,FALSE),"")</f>
        <v/>
      </c>
      <c r="K40" s="21" t="str">
        <f t="shared" si="0"/>
        <v/>
      </c>
      <c r="L40" s="21" t="str">
        <f>_xlfn.IFNA(VLOOKUP(B40, Raw_data_ventas!A$2:R$499,4,FALSE),"")</f>
        <v/>
      </c>
      <c r="M40" s="23" t="str">
        <f t="shared" si="1"/>
        <v/>
      </c>
      <c r="N40" s="24" t="str">
        <f t="shared" si="2"/>
        <v/>
      </c>
      <c r="O40" s="21" t="str">
        <f t="shared" si="3"/>
        <v/>
      </c>
      <c r="P40" s="21" t="str">
        <f t="shared" si="4"/>
        <v/>
      </c>
      <c r="Q40" s="21" t="str">
        <f t="shared" si="5"/>
        <v/>
      </c>
      <c r="R40" s="23" t="str">
        <f t="shared" si="6"/>
        <v/>
      </c>
      <c r="S40" s="25" t="str">
        <f t="shared" si="7"/>
        <v/>
      </c>
      <c r="T40" s="26" t="str" cm="1">
        <f t="array" ref="T40">_xlfn.IFS(N40="","",N40&lt;=29.9%, 0%, N40&lt;=39.9%, 0.5%, N40&lt;=49.9%, 1%, N40&gt;=50%, 1.5%)</f>
        <v/>
      </c>
    </row>
    <row r="41" spans="1:20" ht="14.25" customHeight="1" x14ac:dyDescent="0.3">
      <c r="A41" s="18" t="str">
        <f>IF(B41&lt;&gt;"",39,"")</f>
        <v/>
      </c>
      <c r="B41" s="19"/>
      <c r="C41" s="19" t="str">
        <f>_xlfn.IFNA(VLOOKUP(B41,Raw_data_ventas!A$2:R$499,2,FALSE),"")</f>
        <v/>
      </c>
      <c r="D41" s="19" t="str">
        <f>_xlfn.IFNA(IF(VLOOKUP(B41,Raw_data_ventas!A$2:R$499,5,FALSE)&gt;0,VLOOKUP(B41,Raw_data_ventas!A$2:R$499,5,FALSE),"STOCK"),"")</f>
        <v/>
      </c>
      <c r="E41" s="19" t="str">
        <f>_xlfn.IFNA(VLOOKUP(B41,Raw_data_ventas!A$2:R$499,6,FALSE),"")</f>
        <v/>
      </c>
      <c r="F41" s="20" t="str">
        <f>_xlfn.IFNA(VLOOKUP(B41,Raw_data_ventas!A$2:R$499,7,FALSE),"")</f>
        <v/>
      </c>
      <c r="G41" s="21">
        <f>SUMIF(Raw_data_ventas!A:A, Comision_ventas!B41,Raw_data_ventas!U:U)</f>
        <v>0</v>
      </c>
      <c r="H41" s="21">
        <f>SUMIFS( Raw_data_ventas!S:S,  Raw_data_ventas!A:A,  Comision_ventas!B41,  Raw_data_ventas!P:P, "USD")</f>
        <v>0</v>
      </c>
      <c r="I41" s="21">
        <f>SUMIFS( Raw_data_ventas!S:S,  Raw_data_ventas!A:A,  Comision_ventas!B41,  Raw_data_ventas!P:P, "MXN")</f>
        <v>0</v>
      </c>
      <c r="J41" s="22" t="str">
        <f>_xlfn.IFNA(VLOOKUP(B41, Raw_data_ventas!A$2:R$499,12,FALSE),"")</f>
        <v/>
      </c>
      <c r="K41" s="21" t="str">
        <f t="shared" si="0"/>
        <v/>
      </c>
      <c r="L41" s="21" t="str">
        <f>_xlfn.IFNA(VLOOKUP(B41, Raw_data_ventas!A$2:R$499,4,FALSE),"")</f>
        <v/>
      </c>
      <c r="M41" s="23" t="str">
        <f t="shared" si="1"/>
        <v/>
      </c>
      <c r="N41" s="24" t="str">
        <f t="shared" si="2"/>
        <v/>
      </c>
      <c r="O41" s="21" t="str">
        <f t="shared" si="3"/>
        <v/>
      </c>
      <c r="P41" s="21" t="str">
        <f t="shared" si="4"/>
        <v/>
      </c>
      <c r="Q41" s="21" t="str">
        <f t="shared" si="5"/>
        <v/>
      </c>
      <c r="R41" s="23" t="str">
        <f t="shared" si="6"/>
        <v/>
      </c>
      <c r="S41" s="25" t="str">
        <f t="shared" si="7"/>
        <v/>
      </c>
      <c r="T41" s="26" t="str" cm="1">
        <f t="array" ref="T41">_xlfn.IFS(N41="","",N41&lt;=29.9%, 0%, N41&lt;=39.9%, 0.5%, N41&lt;=49.9%, 1%, N41&gt;=50%, 1.5%)</f>
        <v/>
      </c>
    </row>
    <row r="42" spans="1:20" ht="14.25" customHeight="1" x14ac:dyDescent="0.3">
      <c r="A42" s="18" t="str">
        <f>IF(B42&lt;&gt;"",40,"")</f>
        <v/>
      </c>
      <c r="B42" s="19"/>
      <c r="C42" s="19" t="str">
        <f>_xlfn.IFNA(VLOOKUP(B42,Raw_data_ventas!A$2:R$499,2,FALSE),"")</f>
        <v/>
      </c>
      <c r="D42" s="19" t="str">
        <f>_xlfn.IFNA(IF(VLOOKUP(B42,Raw_data_ventas!A$2:R$499,5,FALSE)&gt;0,VLOOKUP(B42,Raw_data_ventas!A$2:R$499,5,FALSE),"STOCK"),"")</f>
        <v/>
      </c>
      <c r="E42" s="19" t="str">
        <f>_xlfn.IFNA(VLOOKUP(B42,Raw_data_ventas!A$2:R$499,6,FALSE),"")</f>
        <v/>
      </c>
      <c r="F42" s="20" t="str">
        <f>_xlfn.IFNA(VLOOKUP(B42,Raw_data_ventas!A$2:R$499,7,FALSE),"")</f>
        <v/>
      </c>
      <c r="G42" s="21">
        <f>SUMIF(Raw_data_ventas!A:A, Comision_ventas!B42,Raw_data_ventas!U:U)</f>
        <v>0</v>
      </c>
      <c r="H42" s="21">
        <f>SUMIFS( Raw_data_ventas!S:S,  Raw_data_ventas!A:A,  Comision_ventas!B42,  Raw_data_ventas!P:P, "USD")</f>
        <v>0</v>
      </c>
      <c r="I42" s="21">
        <f>SUMIFS( Raw_data_ventas!S:S,  Raw_data_ventas!A:A,  Comision_ventas!B42,  Raw_data_ventas!P:P, "MXN")</f>
        <v>0</v>
      </c>
      <c r="J42" s="22" t="str">
        <f>_xlfn.IFNA(VLOOKUP(B42, Raw_data_ventas!A$2:R$499,12,FALSE),"")</f>
        <v/>
      </c>
      <c r="K42" s="21" t="str">
        <f t="shared" si="0"/>
        <v/>
      </c>
      <c r="L42" s="21" t="str">
        <f>_xlfn.IFNA(VLOOKUP(B42, Raw_data_ventas!A$2:R$499,4,FALSE),"")</f>
        <v/>
      </c>
      <c r="M42" s="23" t="str">
        <f t="shared" si="1"/>
        <v/>
      </c>
      <c r="N42" s="24" t="str">
        <f t="shared" si="2"/>
        <v/>
      </c>
      <c r="O42" s="21" t="str">
        <f t="shared" si="3"/>
        <v/>
      </c>
      <c r="P42" s="21" t="str">
        <f t="shared" si="4"/>
        <v/>
      </c>
      <c r="Q42" s="21" t="str">
        <f t="shared" si="5"/>
        <v/>
      </c>
      <c r="R42" s="23" t="str">
        <f t="shared" si="6"/>
        <v/>
      </c>
      <c r="S42" s="25" t="str">
        <f t="shared" si="7"/>
        <v/>
      </c>
      <c r="T42" s="26" t="str" cm="1">
        <f t="array" ref="T42">_xlfn.IFS(N42="","",N42&lt;=29.9%, 0%, N42&lt;=39.9%, 0.5%, N42&lt;=49.9%, 1%, N42&gt;=50%, 1.5%)</f>
        <v/>
      </c>
    </row>
    <row r="43" spans="1:20" ht="14.25" customHeight="1" x14ac:dyDescent="0.3">
      <c r="A43" s="18" t="str">
        <f>IF(B43&lt;&gt;"",41,"")</f>
        <v/>
      </c>
      <c r="B43" s="19"/>
      <c r="C43" s="19" t="str">
        <f>_xlfn.IFNA(VLOOKUP(B43,Raw_data_ventas!A$2:R$499,2,FALSE),"")</f>
        <v/>
      </c>
      <c r="D43" s="19" t="str">
        <f>_xlfn.IFNA(IF(VLOOKUP(B43,Raw_data_ventas!A$2:R$499,5,FALSE)&gt;0,VLOOKUP(B43,Raw_data_ventas!A$2:R$499,5,FALSE),"STOCK"),"")</f>
        <v/>
      </c>
      <c r="E43" s="19" t="str">
        <f>_xlfn.IFNA(VLOOKUP(B43,Raw_data_ventas!A$2:R$499,6,FALSE),"")</f>
        <v/>
      </c>
      <c r="F43" s="20" t="str">
        <f>_xlfn.IFNA(VLOOKUP(B43,Raw_data_ventas!A$2:R$499,7,FALSE),"")</f>
        <v/>
      </c>
      <c r="G43" s="21">
        <f>SUMIF(Raw_data_ventas!A:A, Comision_ventas!B43,Raw_data_ventas!U:U)</f>
        <v>0</v>
      </c>
      <c r="H43" s="21">
        <f>SUMIFS( Raw_data_ventas!S:S,  Raw_data_ventas!A:A,  Comision_ventas!B43,  Raw_data_ventas!P:P, "USD")</f>
        <v>0</v>
      </c>
      <c r="I43" s="21">
        <f>SUMIFS( Raw_data_ventas!S:S,  Raw_data_ventas!A:A,  Comision_ventas!B43,  Raw_data_ventas!P:P, "MXN")</f>
        <v>0</v>
      </c>
      <c r="J43" s="22" t="str">
        <f>_xlfn.IFNA(VLOOKUP(B43, Raw_data_ventas!A$2:R$499,12,FALSE),"")</f>
        <v/>
      </c>
      <c r="K43" s="21" t="str">
        <f t="shared" si="0"/>
        <v/>
      </c>
      <c r="L43" s="21" t="str">
        <f>_xlfn.IFNA(VLOOKUP(B43, Raw_data_ventas!A$2:R$499,4,FALSE),"")</f>
        <v/>
      </c>
      <c r="M43" s="23" t="str">
        <f t="shared" si="1"/>
        <v/>
      </c>
      <c r="N43" s="24" t="str">
        <f t="shared" si="2"/>
        <v/>
      </c>
      <c r="O43" s="21" t="str">
        <f t="shared" si="3"/>
        <v/>
      </c>
      <c r="P43" s="21" t="str">
        <f t="shared" si="4"/>
        <v/>
      </c>
      <c r="Q43" s="21" t="str">
        <f t="shared" si="5"/>
        <v/>
      </c>
      <c r="R43" s="23" t="str">
        <f t="shared" si="6"/>
        <v/>
      </c>
      <c r="S43" s="25" t="str">
        <f t="shared" si="7"/>
        <v/>
      </c>
      <c r="T43" s="26" t="str" cm="1">
        <f t="array" ref="T43">_xlfn.IFS(N43="","",N43&lt;=29.9%, 0%, N43&lt;=39.9%, 0.5%, N43&lt;=49.9%, 1%, N43&gt;=50%, 1.5%)</f>
        <v/>
      </c>
    </row>
    <row r="44" spans="1:20" ht="14.25" customHeight="1" x14ac:dyDescent="0.3">
      <c r="A44" s="18" t="str">
        <f>IF(B44&lt;&gt;"",42,"")</f>
        <v/>
      </c>
      <c r="B44" s="19"/>
      <c r="C44" s="19" t="str">
        <f>_xlfn.IFNA(VLOOKUP(B44,Raw_data_ventas!A$2:R$499,2,FALSE),"")</f>
        <v/>
      </c>
      <c r="D44" s="19" t="str">
        <f>_xlfn.IFNA(IF(VLOOKUP(B44,Raw_data_ventas!A$2:R$499,5,FALSE)&gt;0,VLOOKUP(B44,Raw_data_ventas!A$2:R$499,5,FALSE),"STOCK"),"")</f>
        <v/>
      </c>
      <c r="E44" s="19" t="str">
        <f>_xlfn.IFNA(VLOOKUP(B44,Raw_data_ventas!A$2:R$499,6,FALSE),"")</f>
        <v/>
      </c>
      <c r="F44" s="20" t="str">
        <f>_xlfn.IFNA(VLOOKUP(B44,Raw_data_ventas!A$2:R$499,7,FALSE),"")</f>
        <v/>
      </c>
      <c r="G44" s="21">
        <f>SUMIF(Raw_data_ventas!A:A, Comision_ventas!B44,Raw_data_ventas!U:U)</f>
        <v>0</v>
      </c>
      <c r="H44" s="21">
        <f>SUMIFS( Raw_data_ventas!S:S,  Raw_data_ventas!A:A,  Comision_ventas!B44,  Raw_data_ventas!P:P, "USD")</f>
        <v>0</v>
      </c>
      <c r="I44" s="21">
        <f>SUMIFS( Raw_data_ventas!S:S,  Raw_data_ventas!A:A,  Comision_ventas!B44,  Raw_data_ventas!P:P, "MXN")</f>
        <v>0</v>
      </c>
      <c r="J44" s="22" t="str">
        <f>_xlfn.IFNA(VLOOKUP(B44, Raw_data_ventas!A$2:R$499,12,FALSE),"")</f>
        <v/>
      </c>
      <c r="K44" s="21" t="str">
        <f t="shared" si="0"/>
        <v/>
      </c>
      <c r="L44" s="21" t="str">
        <f>_xlfn.IFNA(VLOOKUP(B44, Raw_data_ventas!A$2:R$499,4,FALSE),"")</f>
        <v/>
      </c>
      <c r="M44" s="23" t="str">
        <f t="shared" si="1"/>
        <v/>
      </c>
      <c r="N44" s="24" t="str">
        <f t="shared" si="2"/>
        <v/>
      </c>
      <c r="O44" s="21" t="str">
        <f t="shared" si="3"/>
        <v/>
      </c>
      <c r="P44" s="21" t="str">
        <f t="shared" si="4"/>
        <v/>
      </c>
      <c r="Q44" s="21" t="str">
        <f t="shared" si="5"/>
        <v/>
      </c>
      <c r="R44" s="23" t="str">
        <f t="shared" si="6"/>
        <v/>
      </c>
      <c r="S44" s="25" t="str">
        <f t="shared" si="7"/>
        <v/>
      </c>
      <c r="T44" s="26" t="str" cm="1">
        <f t="array" ref="T44">_xlfn.IFS(N44="","",N44&lt;=29.9%, 0%, N44&lt;=39.9%, 0.5%, N44&lt;=49.9%, 1%, N44&gt;=50%, 1.5%)</f>
        <v/>
      </c>
    </row>
    <row r="45" spans="1:20" ht="14.25" customHeight="1" x14ac:dyDescent="0.3">
      <c r="A45" s="18" t="str">
        <f>IF(B45&lt;&gt;"",43,"")</f>
        <v/>
      </c>
      <c r="B45" s="19"/>
      <c r="C45" s="19" t="str">
        <f>_xlfn.IFNA(VLOOKUP(B45,Raw_data_ventas!A$2:R$499,2,FALSE),"")</f>
        <v/>
      </c>
      <c r="D45" s="19" t="str">
        <f>_xlfn.IFNA(IF(VLOOKUP(B45,Raw_data_ventas!A$2:R$499,5,FALSE)&gt;0,VLOOKUP(B45,Raw_data_ventas!A$2:R$499,5,FALSE),"STOCK"),"")</f>
        <v/>
      </c>
      <c r="E45" s="19" t="str">
        <f>_xlfn.IFNA(VLOOKUP(B45,Raw_data_ventas!A$2:R$499,6,FALSE),"")</f>
        <v/>
      </c>
      <c r="F45" s="20" t="str">
        <f>_xlfn.IFNA(VLOOKUP(B45,Raw_data_ventas!A$2:R$499,7,FALSE),"")</f>
        <v/>
      </c>
      <c r="G45" s="21">
        <f>SUMIF(Raw_data_ventas!A:A, Comision_ventas!B45,Raw_data_ventas!U:U)</f>
        <v>0</v>
      </c>
      <c r="H45" s="21">
        <f>SUMIFS( Raw_data_ventas!S:S,  Raw_data_ventas!A:A,  Comision_ventas!B45,  Raw_data_ventas!P:P, "USD")</f>
        <v>0</v>
      </c>
      <c r="I45" s="21">
        <f>SUMIFS( Raw_data_ventas!S:S,  Raw_data_ventas!A:A,  Comision_ventas!B45,  Raw_data_ventas!P:P, "MXN")</f>
        <v>0</v>
      </c>
      <c r="J45" s="22" t="str">
        <f>_xlfn.IFNA(VLOOKUP(B45, Raw_data_ventas!A$2:R$499,12,FALSE),"")</f>
        <v/>
      </c>
      <c r="K45" s="21" t="str">
        <f t="shared" si="0"/>
        <v/>
      </c>
      <c r="L45" s="21" t="str">
        <f>_xlfn.IFNA(VLOOKUP(B45, Raw_data_ventas!A$2:R$499,4,FALSE),"")</f>
        <v/>
      </c>
      <c r="M45" s="23" t="str">
        <f t="shared" si="1"/>
        <v/>
      </c>
      <c r="N45" s="24" t="str">
        <f t="shared" si="2"/>
        <v/>
      </c>
      <c r="O45" s="21" t="str">
        <f t="shared" si="3"/>
        <v/>
      </c>
      <c r="P45" s="21" t="str">
        <f t="shared" si="4"/>
        <v/>
      </c>
      <c r="Q45" s="21" t="str">
        <f t="shared" si="5"/>
        <v/>
      </c>
      <c r="R45" s="23" t="str">
        <f t="shared" si="6"/>
        <v/>
      </c>
      <c r="S45" s="25" t="str">
        <f t="shared" si="7"/>
        <v/>
      </c>
      <c r="T45" s="26" t="str" cm="1">
        <f t="array" ref="T45">_xlfn.IFS(N45="","",N45&lt;=29.9%, 0%, N45&lt;=39.9%, 0.5%, N45&lt;=49.9%, 1%, N45&gt;=50%, 1.5%)</f>
        <v/>
      </c>
    </row>
    <row r="46" spans="1:20" ht="14.25" customHeight="1" x14ac:dyDescent="0.3">
      <c r="A46" s="18" t="str">
        <f>IF(B46&lt;&gt;"",44,"")</f>
        <v/>
      </c>
      <c r="B46" s="19"/>
      <c r="C46" s="19" t="str">
        <f>_xlfn.IFNA(VLOOKUP(B46,Raw_data_ventas!A$2:R$499,2,FALSE),"")</f>
        <v/>
      </c>
      <c r="D46" s="19" t="str">
        <f>_xlfn.IFNA(IF(VLOOKUP(B46,Raw_data_ventas!A$2:R$499,5,FALSE)&gt;0,VLOOKUP(B46,Raw_data_ventas!A$2:R$499,5,FALSE),"STOCK"),"")</f>
        <v/>
      </c>
      <c r="E46" s="19" t="str">
        <f>_xlfn.IFNA(VLOOKUP(B46,Raw_data_ventas!A$2:R$499,6,FALSE),"")</f>
        <v/>
      </c>
      <c r="F46" s="20" t="str">
        <f>_xlfn.IFNA(VLOOKUP(B46,Raw_data_ventas!A$2:R$499,7,FALSE),"")</f>
        <v/>
      </c>
      <c r="G46" s="21">
        <f>SUMIF(Raw_data_ventas!A:A, Comision_ventas!B46,Raw_data_ventas!U:U)</f>
        <v>0</v>
      </c>
      <c r="H46" s="21">
        <f>SUMIFS( Raw_data_ventas!S:S,  Raw_data_ventas!A:A,  Comision_ventas!B46,  Raw_data_ventas!P:P, "USD")</f>
        <v>0</v>
      </c>
      <c r="I46" s="21">
        <f>SUMIFS( Raw_data_ventas!S:S,  Raw_data_ventas!A:A,  Comision_ventas!B46,  Raw_data_ventas!P:P, "MXN")</f>
        <v>0</v>
      </c>
      <c r="J46" s="22" t="str">
        <f>_xlfn.IFNA(VLOOKUP(B46, Raw_data_ventas!A$2:R$499,12,FALSE),"")</f>
        <v/>
      </c>
      <c r="K46" s="21" t="str">
        <f t="shared" si="0"/>
        <v/>
      </c>
      <c r="L46" s="21" t="str">
        <f>_xlfn.IFNA(VLOOKUP(B46, Raw_data_ventas!A$2:R$499,4,FALSE),"")</f>
        <v/>
      </c>
      <c r="M46" s="23" t="str">
        <f t="shared" si="1"/>
        <v/>
      </c>
      <c r="N46" s="24" t="str">
        <f t="shared" si="2"/>
        <v/>
      </c>
      <c r="O46" s="21" t="str">
        <f t="shared" si="3"/>
        <v/>
      </c>
      <c r="P46" s="21" t="str">
        <f t="shared" si="4"/>
        <v/>
      </c>
      <c r="Q46" s="21" t="str">
        <f t="shared" si="5"/>
        <v/>
      </c>
      <c r="R46" s="23" t="str">
        <f t="shared" si="6"/>
        <v/>
      </c>
      <c r="S46" s="25" t="str">
        <f t="shared" si="7"/>
        <v/>
      </c>
      <c r="T46" s="26" t="str" cm="1">
        <f t="array" ref="T46">_xlfn.IFS(N46="","",N46&lt;=29.9%, 0%, N46&lt;=39.9%, 0.5%, N46&lt;=49.9%, 1%, N46&gt;=50%, 1.5%)</f>
        <v/>
      </c>
    </row>
    <row r="47" spans="1:20" ht="14.25" customHeight="1" x14ac:dyDescent="0.3">
      <c r="A47" s="18" t="str">
        <f>IF(B47&lt;&gt;"",45,"")</f>
        <v/>
      </c>
      <c r="B47" s="19"/>
      <c r="C47" s="19" t="str">
        <f>_xlfn.IFNA(VLOOKUP(B47,Raw_data_ventas!A$2:R$499,2,FALSE),"")</f>
        <v/>
      </c>
      <c r="D47" s="19" t="str">
        <f>_xlfn.IFNA(IF(VLOOKUP(B47,Raw_data_ventas!A$2:R$499,5,FALSE)&gt;0,VLOOKUP(B47,Raw_data_ventas!A$2:R$499,5,FALSE),"STOCK"),"")</f>
        <v/>
      </c>
      <c r="E47" s="19" t="str">
        <f>_xlfn.IFNA(VLOOKUP(B47,Raw_data_ventas!A$2:R$499,6,FALSE),"")</f>
        <v/>
      </c>
      <c r="F47" s="20" t="str">
        <f>_xlfn.IFNA(VLOOKUP(B47,Raw_data_ventas!A$2:R$499,7,FALSE),"")</f>
        <v/>
      </c>
      <c r="G47" s="21">
        <f>SUMIF(Raw_data_ventas!A:A, Comision_ventas!B47,Raw_data_ventas!U:U)</f>
        <v>0</v>
      </c>
      <c r="H47" s="21">
        <f>SUMIFS( Raw_data_ventas!S:S,  Raw_data_ventas!A:A,  Comision_ventas!B47,  Raw_data_ventas!P:P, "USD")</f>
        <v>0</v>
      </c>
      <c r="I47" s="21">
        <f>SUMIFS( Raw_data_ventas!S:S,  Raw_data_ventas!A:A,  Comision_ventas!B47,  Raw_data_ventas!P:P, "MXN")</f>
        <v>0</v>
      </c>
      <c r="J47" s="22" t="str">
        <f>_xlfn.IFNA(VLOOKUP(B47, Raw_data_ventas!A$2:R$499,12,FALSE),"")</f>
        <v/>
      </c>
      <c r="K47" s="21" t="str">
        <f t="shared" si="0"/>
        <v/>
      </c>
      <c r="L47" s="21" t="str">
        <f>_xlfn.IFNA(VLOOKUP(B47, Raw_data_ventas!A$2:R$499,4,FALSE),"")</f>
        <v/>
      </c>
      <c r="M47" s="23" t="str">
        <f t="shared" si="1"/>
        <v/>
      </c>
      <c r="N47" s="24" t="str">
        <f t="shared" si="2"/>
        <v/>
      </c>
      <c r="O47" s="21" t="str">
        <f t="shared" si="3"/>
        <v/>
      </c>
      <c r="P47" s="21" t="str">
        <f t="shared" si="4"/>
        <v/>
      </c>
      <c r="Q47" s="21" t="str">
        <f t="shared" si="5"/>
        <v/>
      </c>
      <c r="R47" s="23" t="str">
        <f t="shared" si="6"/>
        <v/>
      </c>
      <c r="S47" s="25" t="str">
        <f t="shared" si="7"/>
        <v/>
      </c>
      <c r="T47" s="26" t="str" cm="1">
        <f t="array" ref="T47">_xlfn.IFS(N47="","",N47&lt;=29.9%, 0%, N47&lt;=39.9%, 0.5%, N47&lt;=49.9%, 1%, N47&gt;=50%, 1.5%)</f>
        <v/>
      </c>
    </row>
    <row r="48" spans="1:20" ht="14.25" customHeight="1" x14ac:dyDescent="0.3">
      <c r="A48" s="18" t="str">
        <f>IF(B48&lt;&gt;"",46,"")</f>
        <v/>
      </c>
      <c r="B48" s="19"/>
      <c r="C48" s="19" t="str">
        <f>_xlfn.IFNA(VLOOKUP(B48,Raw_data_ventas!A$2:R$499,2,FALSE),"")</f>
        <v/>
      </c>
      <c r="D48" s="19" t="str">
        <f>_xlfn.IFNA(IF(VLOOKUP(B48,Raw_data_ventas!A$2:R$499,5,FALSE)&gt;0,VLOOKUP(B48,Raw_data_ventas!A$2:R$499,5,FALSE),"STOCK"),"")</f>
        <v/>
      </c>
      <c r="E48" s="19" t="str">
        <f>_xlfn.IFNA(VLOOKUP(B48,Raw_data_ventas!A$2:R$499,6,FALSE),"")</f>
        <v/>
      </c>
      <c r="F48" s="20" t="str">
        <f>_xlfn.IFNA(VLOOKUP(B48,Raw_data_ventas!A$2:R$499,7,FALSE),"")</f>
        <v/>
      </c>
      <c r="G48" s="21">
        <f>SUMIF(Raw_data_ventas!A:A, Comision_ventas!B48,Raw_data_ventas!U:U)</f>
        <v>0</v>
      </c>
      <c r="H48" s="21">
        <f>SUMIFS( Raw_data_ventas!S:S,  Raw_data_ventas!A:A,  Comision_ventas!B48,  Raw_data_ventas!P:P, "USD")</f>
        <v>0</v>
      </c>
      <c r="I48" s="21">
        <f>SUMIFS( Raw_data_ventas!S:S,  Raw_data_ventas!A:A,  Comision_ventas!B48,  Raw_data_ventas!P:P, "MXN")</f>
        <v>0</v>
      </c>
      <c r="J48" s="22" t="str">
        <f>_xlfn.IFNA(VLOOKUP(B48, Raw_data_ventas!A$2:R$499,12,FALSE),"")</f>
        <v/>
      </c>
      <c r="K48" s="21" t="str">
        <f t="shared" si="0"/>
        <v/>
      </c>
      <c r="L48" s="21" t="str">
        <f>_xlfn.IFNA(VLOOKUP(B48, Raw_data_ventas!A$2:R$499,4,FALSE),"")</f>
        <v/>
      </c>
      <c r="M48" s="23" t="str">
        <f t="shared" si="1"/>
        <v/>
      </c>
      <c r="N48" s="24" t="str">
        <f t="shared" si="2"/>
        <v/>
      </c>
      <c r="O48" s="21" t="str">
        <f t="shared" si="3"/>
        <v/>
      </c>
      <c r="P48" s="21" t="str">
        <f t="shared" si="4"/>
        <v/>
      </c>
      <c r="Q48" s="21" t="str">
        <f t="shared" si="5"/>
        <v/>
      </c>
      <c r="R48" s="23" t="str">
        <f t="shared" si="6"/>
        <v/>
      </c>
      <c r="S48" s="25" t="str">
        <f t="shared" si="7"/>
        <v/>
      </c>
      <c r="T48" s="26" t="str" cm="1">
        <f t="array" ref="T48">_xlfn.IFS(N48="","",N48&lt;=29.9%, 0%, N48&lt;=39.9%, 0.5%, N48&lt;=49.9%, 1%, N48&gt;=50%, 1.5%)</f>
        <v/>
      </c>
    </row>
    <row r="49" spans="1:20" ht="14.25" customHeight="1" x14ac:dyDescent="0.3">
      <c r="A49" s="18" t="str">
        <f>IF(B49&lt;&gt;"",47,"")</f>
        <v/>
      </c>
      <c r="B49" s="19"/>
      <c r="C49" s="19" t="str">
        <f>_xlfn.IFNA(VLOOKUP(B49,Raw_data_ventas!A$2:R$499,2,FALSE),"")</f>
        <v/>
      </c>
      <c r="D49" s="19" t="str">
        <f>_xlfn.IFNA(IF(VLOOKUP(B49,Raw_data_ventas!A$2:R$499,5,FALSE)&gt;0,VLOOKUP(B49,Raw_data_ventas!A$2:R$499,5,FALSE),"STOCK"),"")</f>
        <v/>
      </c>
      <c r="E49" s="19" t="str">
        <f>_xlfn.IFNA(VLOOKUP(B49,Raw_data_ventas!A$2:R$499,6,FALSE),"")</f>
        <v/>
      </c>
      <c r="F49" s="20" t="str">
        <f>_xlfn.IFNA(VLOOKUP(B49,Raw_data_ventas!A$2:R$499,7,FALSE),"")</f>
        <v/>
      </c>
      <c r="G49" s="21">
        <f>SUMIF(Raw_data_ventas!A:A, Comision_ventas!B49,Raw_data_ventas!U:U)</f>
        <v>0</v>
      </c>
      <c r="H49" s="21">
        <f>SUMIFS( Raw_data_ventas!S:S,  Raw_data_ventas!A:A,  Comision_ventas!B49,  Raw_data_ventas!P:P, "USD")</f>
        <v>0</v>
      </c>
      <c r="I49" s="21">
        <f>SUMIFS( Raw_data_ventas!S:S,  Raw_data_ventas!A:A,  Comision_ventas!B49,  Raw_data_ventas!P:P, "MXN")</f>
        <v>0</v>
      </c>
      <c r="J49" s="22" t="str">
        <f>_xlfn.IFNA(VLOOKUP(B49, Raw_data_ventas!A$2:R$499,12,FALSE),"")</f>
        <v/>
      </c>
      <c r="K49" s="21" t="str">
        <f t="shared" si="0"/>
        <v/>
      </c>
      <c r="L49" s="21" t="str">
        <f>_xlfn.IFNA(VLOOKUP(B49, Raw_data_ventas!A$2:R$499,4,FALSE),"")</f>
        <v/>
      </c>
      <c r="M49" s="23" t="str">
        <f t="shared" si="1"/>
        <v/>
      </c>
      <c r="N49" s="24" t="str">
        <f t="shared" si="2"/>
        <v/>
      </c>
      <c r="O49" s="21" t="str">
        <f t="shared" si="3"/>
        <v/>
      </c>
      <c r="P49" s="21" t="str">
        <f t="shared" si="4"/>
        <v/>
      </c>
      <c r="Q49" s="21" t="str">
        <f t="shared" si="5"/>
        <v/>
      </c>
      <c r="R49" s="23" t="str">
        <f t="shared" si="6"/>
        <v/>
      </c>
      <c r="S49" s="25" t="str">
        <f t="shared" si="7"/>
        <v/>
      </c>
      <c r="T49" s="26" t="str" cm="1">
        <f t="array" ref="T49">_xlfn.IFS(N49="","",N49&lt;=29.9%, 0%, N49&lt;=39.9%, 0.5%, N49&lt;=49.9%, 1%, N49&gt;=50%, 1.5%)</f>
        <v/>
      </c>
    </row>
    <row r="50" spans="1:20" ht="14.25" customHeight="1" x14ac:dyDescent="0.3">
      <c r="A50" s="18" t="str">
        <f t="shared" ref="A50:A51" si="8">IF(B50&lt;&gt;"",48,"")</f>
        <v/>
      </c>
      <c r="B50" s="19"/>
      <c r="C50" s="19" t="str">
        <f>_xlfn.IFNA(VLOOKUP(B50,Raw_data_ventas!A$2:R$499,2,FALSE),"")</f>
        <v/>
      </c>
      <c r="D50" s="19" t="str">
        <f>_xlfn.IFNA(IF(VLOOKUP(B50,Raw_data_ventas!A$2:R$499,5,FALSE)&gt;0,VLOOKUP(B50,Raw_data_ventas!A$2:R$499,5,FALSE),"STOCK"),"")</f>
        <v/>
      </c>
      <c r="E50" s="19" t="str">
        <f>_xlfn.IFNA(VLOOKUP(B50,Raw_data_ventas!A$2:R$499,6,FALSE),"")</f>
        <v/>
      </c>
      <c r="F50" s="20" t="str">
        <f>_xlfn.IFNA(VLOOKUP(B50,Raw_data_ventas!A$2:R$499,7,FALSE),"")</f>
        <v/>
      </c>
      <c r="G50" s="21">
        <f>SUMIF(Raw_data_ventas!A:A, Comision_ventas!B50,Raw_data_ventas!U:U)</f>
        <v>0</v>
      </c>
      <c r="H50" s="21">
        <f>SUMIFS( Raw_data_ventas!S:S,  Raw_data_ventas!A:A,  Comision_ventas!B50,  Raw_data_ventas!P:P, "USD")</f>
        <v>0</v>
      </c>
      <c r="I50" s="21">
        <f>SUMIFS( Raw_data_ventas!S:S,  Raw_data_ventas!A:A,  Comision_ventas!B50,  Raw_data_ventas!P:P, "MXN")</f>
        <v>0</v>
      </c>
      <c r="J50" s="22" t="str">
        <f>_xlfn.IFNA(VLOOKUP(B50, Raw_data_ventas!A$2:R$499,12,FALSE),"")</f>
        <v/>
      </c>
      <c r="K50" s="21" t="str">
        <f t="shared" si="0"/>
        <v/>
      </c>
      <c r="L50" s="21" t="str">
        <f>_xlfn.IFNA(VLOOKUP(B50, Raw_data_ventas!A$2:R$499,4,FALSE),"")</f>
        <v/>
      </c>
      <c r="M50" s="23" t="str">
        <f t="shared" si="1"/>
        <v/>
      </c>
      <c r="N50" s="24" t="str">
        <f t="shared" si="2"/>
        <v/>
      </c>
      <c r="O50" s="21" t="str">
        <f t="shared" si="3"/>
        <v/>
      </c>
      <c r="P50" s="21" t="str">
        <f t="shared" si="4"/>
        <v/>
      </c>
      <c r="Q50" s="21" t="str">
        <f t="shared" si="5"/>
        <v/>
      </c>
      <c r="R50" s="23" t="str">
        <f t="shared" si="6"/>
        <v/>
      </c>
      <c r="S50" s="25" t="str">
        <f t="shared" si="7"/>
        <v/>
      </c>
      <c r="T50" s="26" t="str" cm="1">
        <f t="array" ref="T50">_xlfn.IFS(N50="","",N50&lt;=29.9%, 0%, N50&lt;=39.9%, 0.5%, N50&lt;=49.9%, 1%, N50&gt;=50%, 1.5%)</f>
        <v/>
      </c>
    </row>
    <row r="51" spans="1:20" ht="14.25" customHeight="1" x14ac:dyDescent="0.3">
      <c r="A51" s="18" t="str">
        <f t="shared" si="8"/>
        <v/>
      </c>
      <c r="B51" s="19"/>
      <c r="C51" s="19" t="str">
        <f>_xlfn.IFNA(VLOOKUP(B51,Raw_data_ventas!A$2:R$499,2,FALSE),"")</f>
        <v/>
      </c>
      <c r="D51" s="19" t="str">
        <f>_xlfn.IFNA(IF(VLOOKUP(B51,Raw_data_ventas!A$2:R$499,5,FALSE)&gt;0,VLOOKUP(B51,Raw_data_ventas!A$2:R$499,5,FALSE),"STOCK"),"")</f>
        <v/>
      </c>
      <c r="E51" s="19" t="str">
        <f>_xlfn.IFNA(VLOOKUP(B51,Raw_data_ventas!A$2:R$499,6,FALSE),"")</f>
        <v/>
      </c>
      <c r="F51" s="20" t="str">
        <f>_xlfn.IFNA(VLOOKUP(B51,Raw_data_ventas!A$2:R$499,7,FALSE),"")</f>
        <v/>
      </c>
      <c r="G51" s="21">
        <f>SUMIF(Raw_data_ventas!A:A, Comision_ventas!B51,Raw_data_ventas!U:U)</f>
        <v>0</v>
      </c>
      <c r="H51" s="21">
        <f>SUMIFS( Raw_data_ventas!S:S,  Raw_data_ventas!A:A,  Comision_ventas!B51,  Raw_data_ventas!P:P, "USD")</f>
        <v>0</v>
      </c>
      <c r="I51" s="21">
        <f>SUMIFS( Raw_data_ventas!S:S,  Raw_data_ventas!A:A,  Comision_ventas!B51,  Raw_data_ventas!P:P, "MXN")</f>
        <v>0</v>
      </c>
      <c r="J51" s="22" t="str">
        <f>_xlfn.IFNA(VLOOKUP(B51, Raw_data_ventas!A$2:R$499,12,FALSE),"")</f>
        <v/>
      </c>
      <c r="K51" s="21" t="str">
        <f t="shared" si="0"/>
        <v/>
      </c>
      <c r="L51" s="21" t="str">
        <f>_xlfn.IFNA(VLOOKUP(B51, Raw_data_ventas!A$2:R$499,4,FALSE),"")</f>
        <v/>
      </c>
      <c r="M51" s="23" t="str">
        <f t="shared" si="1"/>
        <v/>
      </c>
      <c r="N51" s="24" t="str">
        <f t="shared" si="2"/>
        <v/>
      </c>
      <c r="O51" s="21" t="str">
        <f t="shared" si="3"/>
        <v/>
      </c>
      <c r="P51" s="21" t="str">
        <f t="shared" si="4"/>
        <v/>
      </c>
      <c r="Q51" s="21" t="str">
        <f t="shared" si="5"/>
        <v/>
      </c>
      <c r="R51" s="23" t="str">
        <f t="shared" si="6"/>
        <v/>
      </c>
      <c r="S51" s="25" t="str">
        <f t="shared" si="7"/>
        <v/>
      </c>
      <c r="T51" s="26" t="str" cm="1">
        <f t="array" ref="T51">_xlfn.IFS(N51="","",N51&lt;=29.9%, 0%, N51&lt;=39.9%, 0.5%, N51&lt;=49.9%, 1%, N51&gt;=50%, 1.5%)</f>
        <v/>
      </c>
    </row>
    <row r="52" spans="1:20" ht="14.25" customHeight="1" x14ac:dyDescent="0.3">
      <c r="A52" s="18" t="str">
        <f>IF(B52&lt;&gt;"",50,"")</f>
        <v/>
      </c>
      <c r="B52" s="19"/>
      <c r="C52" s="19" t="str">
        <f>_xlfn.IFNA(VLOOKUP(B52,Raw_data_ventas!A$2:R$499,2,FALSE),"")</f>
        <v/>
      </c>
      <c r="D52" s="19" t="str">
        <f>_xlfn.IFNA(IF(VLOOKUP(B52,Raw_data_ventas!A$2:R$499,5,FALSE)&gt;0,VLOOKUP(B52,Raw_data_ventas!A$2:R$499,5,FALSE),"STOCK"),"")</f>
        <v/>
      </c>
      <c r="E52" s="19" t="str">
        <f>_xlfn.IFNA(VLOOKUP(B52,Raw_data_ventas!A$2:R$499,6,FALSE),"")</f>
        <v/>
      </c>
      <c r="F52" s="20" t="str">
        <f>_xlfn.IFNA(VLOOKUP(B52,Raw_data_ventas!A$2:R$499,7,FALSE),"")</f>
        <v/>
      </c>
      <c r="G52" s="21">
        <f>SUMIF(Raw_data_ventas!A:A, Comision_ventas!B52,Raw_data_ventas!U:U)</f>
        <v>0</v>
      </c>
      <c r="H52" s="21">
        <f>SUMIFS( Raw_data_ventas!S:S,  Raw_data_ventas!A:A,  Comision_ventas!B52,  Raw_data_ventas!P:P, "USD")</f>
        <v>0</v>
      </c>
      <c r="I52" s="21">
        <f>SUMIFS( Raw_data_ventas!S:S,  Raw_data_ventas!A:A,  Comision_ventas!B52,  Raw_data_ventas!P:P, "MXN")</f>
        <v>0</v>
      </c>
      <c r="J52" s="22" t="str">
        <f>_xlfn.IFNA(VLOOKUP(B52, Raw_data_ventas!A$2:R$499,12,FALSE),"")</f>
        <v/>
      </c>
      <c r="K52" s="21" t="str">
        <f t="shared" si="0"/>
        <v/>
      </c>
      <c r="L52" s="21" t="str">
        <f>_xlfn.IFNA(VLOOKUP(B52, Raw_data_ventas!A$2:R$499,4,FALSE),"")</f>
        <v/>
      </c>
      <c r="M52" s="23" t="str">
        <f t="shared" si="1"/>
        <v/>
      </c>
      <c r="N52" s="24" t="str">
        <f t="shared" si="2"/>
        <v/>
      </c>
      <c r="O52" s="21" t="str">
        <f t="shared" si="3"/>
        <v/>
      </c>
      <c r="P52" s="21" t="str">
        <f t="shared" si="4"/>
        <v/>
      </c>
      <c r="Q52" s="21" t="str">
        <f t="shared" si="5"/>
        <v/>
      </c>
      <c r="R52" s="23" t="str">
        <f t="shared" si="6"/>
        <v/>
      </c>
      <c r="S52" s="25" t="str">
        <f t="shared" si="7"/>
        <v/>
      </c>
      <c r="T52" s="26" t="str" cm="1">
        <f t="array" ref="T52">_xlfn.IFS(N52="","",N52&lt;=29.9%, 0%, N52&lt;=39.9%, 0.5%, N52&lt;=49.9%, 1%, N52&gt;=50%, 1.5%)</f>
        <v/>
      </c>
    </row>
    <row r="53" spans="1:20" ht="14.25" customHeight="1" x14ac:dyDescent="0.3">
      <c r="A53" s="5"/>
      <c r="B53" s="5"/>
      <c r="C53" s="5"/>
      <c r="D53" s="6"/>
      <c r="E53" s="7"/>
      <c r="F53" s="7"/>
      <c r="G53" s="7"/>
      <c r="H53" s="5"/>
      <c r="I53" s="8"/>
      <c r="J53" s="6"/>
      <c r="K53" s="9"/>
      <c r="L53" s="6"/>
      <c r="M53" s="6"/>
      <c r="N53" s="12" t="s">
        <v>42</v>
      </c>
      <c r="O53" s="13">
        <f t="shared" ref="O53:P53" si="9">+SUM(O3:O52)</f>
        <v>0</v>
      </c>
      <c r="P53" s="13">
        <f t="shared" si="9"/>
        <v>0</v>
      </c>
      <c r="Q53" s="10"/>
      <c r="R53" s="10"/>
      <c r="S53" s="10"/>
      <c r="T53" s="10"/>
    </row>
    <row r="54" spans="1:20" ht="14.2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4.25" customHeight="1" x14ac:dyDescent="0.3">
      <c r="A55" s="14" t="s">
        <v>43</v>
      </c>
      <c r="B55" s="15"/>
      <c r="C55" s="15"/>
      <c r="D55" s="15"/>
      <c r="E55" s="15"/>
      <c r="F55" s="15"/>
      <c r="G55" s="15"/>
      <c r="H55" s="15"/>
      <c r="I55" s="15"/>
      <c r="J55" s="15"/>
      <c r="K55" s="16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3">
      <c r="A56" s="14" t="s">
        <v>23</v>
      </c>
      <c r="B56" s="14"/>
      <c r="C56" s="14" t="s">
        <v>24</v>
      </c>
      <c r="D56" s="14" t="s">
        <v>25</v>
      </c>
      <c r="E56" s="14" t="s">
        <v>26</v>
      </c>
      <c r="F56" s="14" t="s">
        <v>27</v>
      </c>
      <c r="G56" s="14" t="s">
        <v>28</v>
      </c>
      <c r="H56" s="14" t="s">
        <v>29</v>
      </c>
      <c r="I56" s="15" t="s">
        <v>30</v>
      </c>
      <c r="J56" s="14" t="s">
        <v>31</v>
      </c>
      <c r="K56" s="17" t="s">
        <v>32</v>
      </c>
      <c r="L56" s="14" t="s">
        <v>44</v>
      </c>
      <c r="M56" s="15" t="s">
        <v>33</v>
      </c>
      <c r="N56" s="14" t="s">
        <v>34</v>
      </c>
      <c r="O56" s="14" t="s">
        <v>35</v>
      </c>
      <c r="P56" s="14" t="s">
        <v>37</v>
      </c>
      <c r="Q56" s="14" t="s">
        <v>38</v>
      </c>
      <c r="R56" s="14" t="s">
        <v>39</v>
      </c>
      <c r="S56" s="14" t="s">
        <v>40</v>
      </c>
      <c r="T56" s="15" t="s">
        <v>41</v>
      </c>
    </row>
    <row r="57" spans="1:20" ht="14.25" customHeight="1" x14ac:dyDescent="0.3">
      <c r="A57" s="18" t="str">
        <f>IF(B57&lt;&gt;"",1,"")</f>
        <v/>
      </c>
      <c r="B57" s="19"/>
      <c r="C57" s="19" t="str">
        <f>_xlfn.IFNA(VLOOKUP(B57,Raw_data_ventas!A$2:R$499,2,FALSE),"")</f>
        <v/>
      </c>
      <c r="D57" s="19" t="str">
        <f>_xlfn.IFNA(IF(VLOOKUP(B57,Raw_data_ventas!A$2:R$499,5,FALSE)&gt;0,VLOOKUP(B57,Raw_data_ventas!A$2:R$499,5,FALSE),"STOCK"),"")</f>
        <v/>
      </c>
      <c r="E57" s="19" t="str">
        <f>_xlfn.IFNA(VLOOKUP(B57,Raw_data_ventas!A$2:R$499,6,FALSE),"")</f>
        <v/>
      </c>
      <c r="F57" s="19" t="str">
        <f>_xlfn.IFNA(VLOOKUP(B57,Raw_data_ventas!A$2:R$499,7,FALSE),"")</f>
        <v/>
      </c>
      <c r="G57" s="21">
        <f>SUMIF( Raw_data_ventas!A:A,  Comision_ventas!B57, Raw_data_ventas!U:U)</f>
        <v>0</v>
      </c>
      <c r="H57" s="21">
        <f>SUMIFS( Raw_data_ventas!S:S,  Raw_data_ventas!A:A,  Comision_ventas!B57,  Raw_data_ventas!P:P, "USD")</f>
        <v>0</v>
      </c>
      <c r="I57" s="21">
        <f>SUMIFS( Raw_data_ventas!S:S,  Raw_data_ventas!A:A,  Comision_ventas!B57,  Raw_data_ventas!P:P, "MXN")</f>
        <v>0</v>
      </c>
      <c r="J57" s="27" t="str">
        <f>_xlfn.IFNA(VLOOKUP(B57, Raw_data_ventas!A$2:R$499,12,FALSE),"")</f>
        <v/>
      </c>
      <c r="K57" s="21" t="str">
        <f t="shared" ref="K57:K106" si="10">IFERROR(H57+(I57/M57),"")</f>
        <v/>
      </c>
      <c r="L57" s="21" t="str">
        <f t="shared" ref="L57:L106" si="11">IFERROR(K57*M57,"")</f>
        <v/>
      </c>
      <c r="M57" s="21" t="str">
        <f>_xlfn.IFNA(VLOOKUP(B57, Raw_data_ventas!A$2:R$499,4,FALSE),"")</f>
        <v/>
      </c>
      <c r="N57" s="23" t="str">
        <f t="shared" ref="N57:N106" si="12">IFERROR((G57-L57) / G57, "")</f>
        <v/>
      </c>
      <c r="O57" s="24" t="str">
        <f t="shared" ref="O57:O106" si="13">IFERROR(((G57-L57)/L57), "")</f>
        <v/>
      </c>
      <c r="P57" s="21" t="str">
        <f t="shared" ref="P57:P106" si="14">IFERROR(+G57*T57,"")</f>
        <v/>
      </c>
      <c r="Q57" s="21" t="str">
        <f t="shared" ref="Q57:Q106" si="15">IFERROR(+P57+L57,"")</f>
        <v/>
      </c>
      <c r="R57" s="23" t="str">
        <f t="shared" ref="R57:R106" si="16">IFERROR((G57-Q57) / G57, "")</f>
        <v/>
      </c>
      <c r="S57" s="25" t="str">
        <f t="shared" ref="S57:S106" si="17">IFERROR(((G57-Q57)/Q57), "")</f>
        <v/>
      </c>
      <c r="T57" s="26" t="str" cm="1">
        <f t="array" ref="T57">_xlfn.IFS(O57="","",O57&lt;=29.9%, 0%, O57&lt;=39.9%, 0.5%, O57&lt;=49.9%, 1%, O57&gt;=50%, 1.5%)</f>
        <v/>
      </c>
    </row>
    <row r="58" spans="1:20" ht="14.25" customHeight="1" x14ac:dyDescent="0.3">
      <c r="A58" s="18" t="str">
        <f>IF(B58&lt;&gt;"",2,"")</f>
        <v/>
      </c>
      <c r="B58" s="20"/>
      <c r="C58" s="19" t="str">
        <f>_xlfn.IFNA(VLOOKUP(B58,Raw_data_ventas!A$2:R$499,2,FALSE),"")</f>
        <v/>
      </c>
      <c r="D58" s="19" t="str">
        <f>_xlfn.IFNA(IF(VLOOKUP(B58,Raw_data_ventas!A$2:R$499,5,FALSE)&gt;0,VLOOKUP(B58,Raw_data_ventas!A$2:R$499,5,FALSE),"STOCK"),"")</f>
        <v/>
      </c>
      <c r="E58" s="19" t="str">
        <f>_xlfn.IFNA(VLOOKUP(B58,Raw_data_ventas!A$2:R$499,6,FALSE),"")</f>
        <v/>
      </c>
      <c r="F58" s="19" t="str">
        <f>_xlfn.IFNA(VLOOKUP(B58,Raw_data_ventas!A$2:R$499,7,FALSE),"")</f>
        <v/>
      </c>
      <c r="G58" s="21">
        <f>SUMIF( Raw_data_ventas!A:A,  Comision_ventas!B58, Raw_data_ventas!U:U)</f>
        <v>0</v>
      </c>
      <c r="H58" s="21">
        <f>SUMIFS( Raw_data_ventas!S:S,  Raw_data_ventas!A:A,  Comision_ventas!B58,  Raw_data_ventas!P:P, "USD")</f>
        <v>0</v>
      </c>
      <c r="I58" s="21">
        <f>SUMIFS( Raw_data_ventas!S:S,  Raw_data_ventas!A:A,  Comision_ventas!B58,  Raw_data_ventas!P:P, "MXN")</f>
        <v>0</v>
      </c>
      <c r="J58" s="27" t="str">
        <f>_xlfn.IFNA(VLOOKUP(B58, Raw_data_ventas!A$2:R$499,12,FALSE),"")</f>
        <v/>
      </c>
      <c r="K58" s="21" t="str">
        <f t="shared" si="10"/>
        <v/>
      </c>
      <c r="L58" s="21" t="str">
        <f t="shared" si="11"/>
        <v/>
      </c>
      <c r="M58" s="21" t="str">
        <f>_xlfn.IFNA(VLOOKUP(B58, Raw_data_ventas!A$2:R$499,4,FALSE),"")</f>
        <v/>
      </c>
      <c r="N58" s="23" t="str">
        <f t="shared" si="12"/>
        <v/>
      </c>
      <c r="O58" s="24" t="str">
        <f t="shared" si="13"/>
        <v/>
      </c>
      <c r="P58" s="21" t="str">
        <f t="shared" si="14"/>
        <v/>
      </c>
      <c r="Q58" s="21" t="str">
        <f t="shared" si="15"/>
        <v/>
      </c>
      <c r="R58" s="23" t="str">
        <f t="shared" si="16"/>
        <v/>
      </c>
      <c r="S58" s="25" t="str">
        <f t="shared" si="17"/>
        <v/>
      </c>
      <c r="T58" s="26" t="str" cm="1">
        <f t="array" ref="T58">_xlfn.IFS(O58="","",O58&lt;=29.9%, 0%, O58&lt;=39.9%, 0.5%, O58&lt;=49.9%, 1%, O58&gt;=50%, 1.5%)</f>
        <v/>
      </c>
    </row>
    <row r="59" spans="1:20" ht="14.25" customHeight="1" x14ac:dyDescent="0.3">
      <c r="A59" s="18" t="str">
        <f>IF(B59&lt;&gt;"",3,"")</f>
        <v/>
      </c>
      <c r="B59" s="20"/>
      <c r="C59" s="19" t="str">
        <f>_xlfn.IFNA(VLOOKUP(B59,Raw_data_ventas!A$2:R$499,2,FALSE),"")</f>
        <v/>
      </c>
      <c r="D59" s="19" t="str">
        <f>_xlfn.IFNA(IF(VLOOKUP(B59,Raw_data_ventas!A$2:R$499,5,FALSE)&gt;0,VLOOKUP(B59,Raw_data_ventas!A$2:R$499,5,FALSE),"STOCK"),"")</f>
        <v/>
      </c>
      <c r="E59" s="19" t="str">
        <f>_xlfn.IFNA(VLOOKUP(B59,Raw_data_ventas!A$2:R$499,6,FALSE),"")</f>
        <v/>
      </c>
      <c r="F59" s="19" t="str">
        <f>_xlfn.IFNA(VLOOKUP(B59,Raw_data_ventas!A$2:R$499,7,FALSE),"")</f>
        <v/>
      </c>
      <c r="G59" s="21">
        <f>SUMIF( Raw_data_ventas!A:A,  Comision_ventas!B59, Raw_data_ventas!U:U)</f>
        <v>0</v>
      </c>
      <c r="H59" s="21">
        <f>SUMIFS( Raw_data_ventas!S:S,  Raw_data_ventas!A:A,  Comision_ventas!B59,  Raw_data_ventas!P:P, "USD")</f>
        <v>0</v>
      </c>
      <c r="I59" s="21">
        <f>SUMIFS( Raw_data_ventas!S:S,  Raw_data_ventas!A:A,  Comision_ventas!B59,  Raw_data_ventas!P:P, "MXN")</f>
        <v>0</v>
      </c>
      <c r="J59" s="27" t="str">
        <f>_xlfn.IFNA(VLOOKUP(B59, Raw_data_ventas!A$2:R$499,12,FALSE),"")</f>
        <v/>
      </c>
      <c r="K59" s="21" t="str">
        <f t="shared" si="10"/>
        <v/>
      </c>
      <c r="L59" s="21" t="str">
        <f t="shared" si="11"/>
        <v/>
      </c>
      <c r="M59" s="21" t="str">
        <f>_xlfn.IFNA(VLOOKUP(B59, Raw_data_ventas!A$2:R$499,4,FALSE),"")</f>
        <v/>
      </c>
      <c r="N59" s="23" t="str">
        <f t="shared" si="12"/>
        <v/>
      </c>
      <c r="O59" s="24" t="str">
        <f t="shared" si="13"/>
        <v/>
      </c>
      <c r="P59" s="21" t="str">
        <f t="shared" si="14"/>
        <v/>
      </c>
      <c r="Q59" s="21" t="str">
        <f t="shared" si="15"/>
        <v/>
      </c>
      <c r="R59" s="23" t="str">
        <f t="shared" si="16"/>
        <v/>
      </c>
      <c r="S59" s="25" t="str">
        <f t="shared" si="17"/>
        <v/>
      </c>
      <c r="T59" s="26" t="str" cm="1">
        <f t="array" ref="T59">_xlfn.IFS(O59="","",O59&lt;=29.9%, 0%, O59&lt;=39.9%, 0.5%, O59&lt;=49.9%, 1%, O59&gt;=50%, 1.5%)</f>
        <v/>
      </c>
    </row>
    <row r="60" spans="1:20" ht="14.25" customHeight="1" x14ac:dyDescent="0.3">
      <c r="A60" s="18" t="str">
        <f>IF(B60&lt;&gt;"",4,"")</f>
        <v/>
      </c>
      <c r="B60" s="20"/>
      <c r="C60" s="19" t="str">
        <f>_xlfn.IFNA(VLOOKUP(B60,Raw_data_ventas!A$2:R$499,2,FALSE),"")</f>
        <v/>
      </c>
      <c r="D60" s="19" t="str">
        <f>_xlfn.IFNA(IF(VLOOKUP(B60,Raw_data_ventas!A$2:R$499,5,FALSE)&gt;0,VLOOKUP(B60,Raw_data_ventas!A$2:R$499,5,FALSE),"STOCK"),"")</f>
        <v/>
      </c>
      <c r="E60" s="19" t="str">
        <f>_xlfn.IFNA(VLOOKUP(B60,Raw_data_ventas!A$2:R$499,6,FALSE),"")</f>
        <v/>
      </c>
      <c r="F60" s="19" t="str">
        <f>_xlfn.IFNA(VLOOKUP(B60,Raw_data_ventas!A$2:R$499,7,FALSE),"")</f>
        <v/>
      </c>
      <c r="G60" s="21">
        <f>SUMIF( Raw_data_ventas!A:A,  Comision_ventas!B60, Raw_data_ventas!U:U)</f>
        <v>0</v>
      </c>
      <c r="H60" s="21">
        <f>SUMIFS( Raw_data_ventas!S:S,  Raw_data_ventas!A:A,  Comision_ventas!B60,  Raw_data_ventas!P:P, "USD")</f>
        <v>0</v>
      </c>
      <c r="I60" s="21">
        <f>SUMIFS( Raw_data_ventas!S:S,  Raw_data_ventas!A:A,  Comision_ventas!B60,  Raw_data_ventas!P:P, "MXN")</f>
        <v>0</v>
      </c>
      <c r="J60" s="27" t="str">
        <f>_xlfn.IFNA(VLOOKUP(B60, Raw_data_ventas!A$2:R$499,12,FALSE),"")</f>
        <v/>
      </c>
      <c r="K60" s="21" t="str">
        <f t="shared" si="10"/>
        <v/>
      </c>
      <c r="L60" s="21" t="str">
        <f t="shared" si="11"/>
        <v/>
      </c>
      <c r="M60" s="21" t="str">
        <f>_xlfn.IFNA(VLOOKUP(B60, Raw_data_ventas!A$2:R$499,4,FALSE),"")</f>
        <v/>
      </c>
      <c r="N60" s="23" t="str">
        <f t="shared" si="12"/>
        <v/>
      </c>
      <c r="O60" s="24" t="str">
        <f t="shared" si="13"/>
        <v/>
      </c>
      <c r="P60" s="21" t="str">
        <f t="shared" si="14"/>
        <v/>
      </c>
      <c r="Q60" s="21" t="str">
        <f t="shared" si="15"/>
        <v/>
      </c>
      <c r="R60" s="23" t="str">
        <f t="shared" si="16"/>
        <v/>
      </c>
      <c r="S60" s="25" t="str">
        <f t="shared" si="17"/>
        <v/>
      </c>
      <c r="T60" s="26" t="str" cm="1">
        <f t="array" ref="T60">_xlfn.IFS(O60="","",O60&lt;=29.9%, 0%, O60&lt;=39.9%, 0.5%, O60&lt;=49.9%, 1%, O60&gt;=50%, 1.5%)</f>
        <v/>
      </c>
    </row>
    <row r="61" spans="1:20" ht="14.25" customHeight="1" x14ac:dyDescent="0.3">
      <c r="A61" s="18" t="str">
        <f>IF(B61&lt;&gt;"",5,"")</f>
        <v/>
      </c>
      <c r="B61" s="20"/>
      <c r="C61" s="19" t="str">
        <f>_xlfn.IFNA(VLOOKUP(B61,Raw_data_ventas!A$2:R$499,2,FALSE),"")</f>
        <v/>
      </c>
      <c r="D61" s="19" t="str">
        <f>_xlfn.IFNA(IF(VLOOKUP(B61,Raw_data_ventas!A$2:R$499,5,FALSE)&gt;0,VLOOKUP(B61,Raw_data_ventas!A$2:R$499,5,FALSE),"STOCK"),"")</f>
        <v/>
      </c>
      <c r="E61" s="19" t="str">
        <f>_xlfn.IFNA(VLOOKUP(B61,Raw_data_ventas!A$2:R$499,6,FALSE),"")</f>
        <v/>
      </c>
      <c r="F61" s="19" t="str">
        <f>_xlfn.IFNA(VLOOKUP(B61,Raw_data_ventas!A$2:R$499,7,FALSE),"")</f>
        <v/>
      </c>
      <c r="G61" s="21">
        <f>SUMIF( Raw_data_ventas!A:A,  Comision_ventas!B61, Raw_data_ventas!U:U)</f>
        <v>0</v>
      </c>
      <c r="H61" s="21">
        <f>SUMIFS( Raw_data_ventas!S:S,  Raw_data_ventas!A:A,  Comision_ventas!B61,  Raw_data_ventas!P:P, "USD")</f>
        <v>0</v>
      </c>
      <c r="I61" s="21">
        <f>SUMIFS( Raw_data_ventas!S:S,  Raw_data_ventas!A:A,  Comision_ventas!B61,  Raw_data_ventas!P:P, "MXN")</f>
        <v>0</v>
      </c>
      <c r="J61" s="27" t="str">
        <f>_xlfn.IFNA(VLOOKUP(B61, Raw_data_ventas!A$2:R$499,12,FALSE),"")</f>
        <v/>
      </c>
      <c r="K61" s="21" t="str">
        <f t="shared" si="10"/>
        <v/>
      </c>
      <c r="L61" s="21" t="str">
        <f t="shared" si="11"/>
        <v/>
      </c>
      <c r="M61" s="21" t="str">
        <f>_xlfn.IFNA(VLOOKUP(B61, Raw_data_ventas!A$2:R$499,4,FALSE),"")</f>
        <v/>
      </c>
      <c r="N61" s="23" t="str">
        <f t="shared" si="12"/>
        <v/>
      </c>
      <c r="O61" s="24" t="str">
        <f t="shared" si="13"/>
        <v/>
      </c>
      <c r="P61" s="21" t="str">
        <f t="shared" si="14"/>
        <v/>
      </c>
      <c r="Q61" s="21" t="str">
        <f t="shared" si="15"/>
        <v/>
      </c>
      <c r="R61" s="23" t="str">
        <f t="shared" si="16"/>
        <v/>
      </c>
      <c r="S61" s="25" t="str">
        <f t="shared" si="17"/>
        <v/>
      </c>
      <c r="T61" s="26" t="str" cm="1">
        <f t="array" ref="T61">_xlfn.IFS(O61="","",O61&lt;=29.9%, 0%, O61&lt;=39.9%, 0.5%, O61&lt;=49.9%, 1%, O61&gt;=50%, 1.5%)</f>
        <v/>
      </c>
    </row>
    <row r="62" spans="1:20" ht="14.25" customHeight="1" x14ac:dyDescent="0.3">
      <c r="A62" s="18" t="str">
        <f>IF(B62&lt;&gt;"",6,"")</f>
        <v/>
      </c>
      <c r="B62" s="20"/>
      <c r="C62" s="19" t="str">
        <f>_xlfn.IFNA(VLOOKUP(B62,Raw_data_ventas!A$2:R$499,2,FALSE),"")</f>
        <v/>
      </c>
      <c r="D62" s="19" t="str">
        <f>_xlfn.IFNA(IF(VLOOKUP(B62,Raw_data_ventas!A$2:R$499,5,FALSE)&gt;0,VLOOKUP(B62,Raw_data_ventas!A$2:R$499,5,FALSE),"STOCK"),"")</f>
        <v/>
      </c>
      <c r="E62" s="19" t="str">
        <f>_xlfn.IFNA(VLOOKUP(B62,Raw_data_ventas!A$2:R$499,6,FALSE),"")</f>
        <v/>
      </c>
      <c r="F62" s="19" t="str">
        <f>_xlfn.IFNA(VLOOKUP(B62,Raw_data_ventas!A$2:R$499,7,FALSE),"")</f>
        <v/>
      </c>
      <c r="G62" s="21">
        <f>SUMIF( Raw_data_ventas!A:A,  Comision_ventas!B62, Raw_data_ventas!U:U)</f>
        <v>0</v>
      </c>
      <c r="H62" s="21">
        <f>SUMIFS( Raw_data_ventas!S:S,  Raw_data_ventas!A:A,  Comision_ventas!B62,  Raw_data_ventas!P:P, "USD")</f>
        <v>0</v>
      </c>
      <c r="I62" s="21">
        <f>SUMIFS( Raw_data_ventas!S:S,  Raw_data_ventas!A:A,  Comision_ventas!B62,  Raw_data_ventas!P:P, "MXN")</f>
        <v>0</v>
      </c>
      <c r="J62" s="27" t="str">
        <f>_xlfn.IFNA(VLOOKUP(B62, Raw_data_ventas!A$2:R$499,12,FALSE),"")</f>
        <v/>
      </c>
      <c r="K62" s="21" t="str">
        <f t="shared" si="10"/>
        <v/>
      </c>
      <c r="L62" s="21" t="str">
        <f t="shared" si="11"/>
        <v/>
      </c>
      <c r="M62" s="21" t="str">
        <f>_xlfn.IFNA(VLOOKUP(B62, Raw_data_ventas!A$2:R$499,4,FALSE),"")</f>
        <v/>
      </c>
      <c r="N62" s="23" t="str">
        <f t="shared" si="12"/>
        <v/>
      </c>
      <c r="O62" s="24" t="str">
        <f t="shared" si="13"/>
        <v/>
      </c>
      <c r="P62" s="21" t="str">
        <f t="shared" si="14"/>
        <v/>
      </c>
      <c r="Q62" s="21" t="str">
        <f t="shared" si="15"/>
        <v/>
      </c>
      <c r="R62" s="23" t="str">
        <f t="shared" si="16"/>
        <v/>
      </c>
      <c r="S62" s="25" t="str">
        <f t="shared" si="17"/>
        <v/>
      </c>
      <c r="T62" s="26" t="str" cm="1">
        <f t="array" ref="T62">_xlfn.IFS(O62="","",O62&lt;=29.9%, 0%, O62&lt;=39.9%, 0.5%, O62&lt;=49.9%, 1%, O62&gt;=50%, 1.5%)</f>
        <v/>
      </c>
    </row>
    <row r="63" spans="1:20" ht="14.25" customHeight="1" x14ac:dyDescent="0.3">
      <c r="A63" s="18" t="str">
        <f>IF(B63&lt;&gt;"",7,"")</f>
        <v/>
      </c>
      <c r="B63" s="19"/>
      <c r="C63" s="19" t="str">
        <f>_xlfn.IFNA(VLOOKUP(B63,Raw_data_ventas!A$2:R$499,2,FALSE),"")</f>
        <v/>
      </c>
      <c r="D63" s="19" t="str">
        <f>_xlfn.IFNA(IF(VLOOKUP(B63,Raw_data_ventas!A$2:R$499,5,FALSE)&gt;0,VLOOKUP(B63,Raw_data_ventas!A$2:R$499,5,FALSE),"STOCK"),"")</f>
        <v/>
      </c>
      <c r="E63" s="19" t="str">
        <f>_xlfn.IFNA(VLOOKUP(B63,Raw_data_ventas!A$2:R$499,6,FALSE),"")</f>
        <v/>
      </c>
      <c r="F63" s="19" t="str">
        <f>_xlfn.IFNA(VLOOKUP(B63,Raw_data_ventas!A$2:R$499,7,FALSE),"")</f>
        <v/>
      </c>
      <c r="G63" s="21">
        <f>SUMIF( Raw_data_ventas!A:A,  Comision_ventas!B63, Raw_data_ventas!U:U)</f>
        <v>0</v>
      </c>
      <c r="H63" s="21">
        <f>SUMIFS( Raw_data_ventas!S:S,  Raw_data_ventas!A:A,  Comision_ventas!B63,  Raw_data_ventas!P:P, "USD")</f>
        <v>0</v>
      </c>
      <c r="I63" s="21">
        <f>SUMIFS( Raw_data_ventas!S:S,  Raw_data_ventas!A:A,  Comision_ventas!B63,  Raw_data_ventas!P:P, "MXN")</f>
        <v>0</v>
      </c>
      <c r="J63" s="27" t="str">
        <f>_xlfn.IFNA(VLOOKUP(B63, Raw_data_ventas!A$2:R$499,12,FALSE),"")</f>
        <v/>
      </c>
      <c r="K63" s="21" t="str">
        <f t="shared" si="10"/>
        <v/>
      </c>
      <c r="L63" s="21" t="str">
        <f t="shared" si="11"/>
        <v/>
      </c>
      <c r="M63" s="21" t="str">
        <f>_xlfn.IFNA(VLOOKUP(B63, Raw_data_ventas!A$2:R$499,4,FALSE),"")</f>
        <v/>
      </c>
      <c r="N63" s="23" t="str">
        <f t="shared" si="12"/>
        <v/>
      </c>
      <c r="O63" s="24" t="str">
        <f t="shared" si="13"/>
        <v/>
      </c>
      <c r="P63" s="21" t="str">
        <f t="shared" si="14"/>
        <v/>
      </c>
      <c r="Q63" s="21" t="str">
        <f t="shared" si="15"/>
        <v/>
      </c>
      <c r="R63" s="23" t="str">
        <f t="shared" si="16"/>
        <v/>
      </c>
      <c r="S63" s="25" t="str">
        <f t="shared" si="17"/>
        <v/>
      </c>
      <c r="T63" s="26" t="str" cm="1">
        <f t="array" ref="T63">_xlfn.IFS(O63="","",O63&lt;=29.9%, 0%, O63&lt;=39.9%, 0.5%, O63&lt;=49.9%, 1%, O63&gt;=50%, 1.5%)</f>
        <v/>
      </c>
    </row>
    <row r="64" spans="1:20" ht="14.25" customHeight="1" x14ac:dyDescent="0.3">
      <c r="A64" s="18" t="str">
        <f>IF(B64&lt;&gt;"",8,"")</f>
        <v/>
      </c>
      <c r="B64" s="19"/>
      <c r="C64" s="19" t="str">
        <f>_xlfn.IFNA(VLOOKUP(B64,Raw_data_ventas!A$2:R$499,2,FALSE),"")</f>
        <v/>
      </c>
      <c r="D64" s="19" t="str">
        <f>_xlfn.IFNA(IF(VLOOKUP(B64,Raw_data_ventas!A$2:R$499,5,FALSE)&gt;0,VLOOKUP(B64,Raw_data_ventas!A$2:R$499,5,FALSE),"STOCK"),"")</f>
        <v/>
      </c>
      <c r="E64" s="19" t="str">
        <f>_xlfn.IFNA(VLOOKUP(B64,Raw_data_ventas!A$2:R$499,6,FALSE),"")</f>
        <v/>
      </c>
      <c r="F64" s="19" t="str">
        <f>_xlfn.IFNA(VLOOKUP(B64,Raw_data_ventas!A$2:R$499,7,FALSE),"")</f>
        <v/>
      </c>
      <c r="G64" s="21">
        <f>SUMIF( Raw_data_ventas!A:A,  Comision_ventas!B64, Raw_data_ventas!U:U)</f>
        <v>0</v>
      </c>
      <c r="H64" s="21">
        <f>SUMIFS( Raw_data_ventas!S:S,  Raw_data_ventas!A:A,  Comision_ventas!B64,  Raw_data_ventas!P:P, "USD")</f>
        <v>0</v>
      </c>
      <c r="I64" s="21">
        <f>SUMIFS( Raw_data_ventas!S:S,  Raw_data_ventas!A:A,  Comision_ventas!B64,  Raw_data_ventas!P:P, "MXN")</f>
        <v>0</v>
      </c>
      <c r="J64" s="27" t="str">
        <f>_xlfn.IFNA(VLOOKUP(B64, Raw_data_ventas!A$2:R$499,12,FALSE),"")</f>
        <v/>
      </c>
      <c r="K64" s="21" t="str">
        <f t="shared" si="10"/>
        <v/>
      </c>
      <c r="L64" s="21" t="str">
        <f t="shared" si="11"/>
        <v/>
      </c>
      <c r="M64" s="21" t="str">
        <f>_xlfn.IFNA(VLOOKUP(B64, Raw_data_ventas!A$2:R$499,4,FALSE),"")</f>
        <v/>
      </c>
      <c r="N64" s="23" t="str">
        <f t="shared" si="12"/>
        <v/>
      </c>
      <c r="O64" s="24" t="str">
        <f t="shared" si="13"/>
        <v/>
      </c>
      <c r="P64" s="21" t="str">
        <f t="shared" si="14"/>
        <v/>
      </c>
      <c r="Q64" s="21" t="str">
        <f t="shared" si="15"/>
        <v/>
      </c>
      <c r="R64" s="23" t="str">
        <f t="shared" si="16"/>
        <v/>
      </c>
      <c r="S64" s="25" t="str">
        <f t="shared" si="17"/>
        <v/>
      </c>
      <c r="T64" s="26" t="str" cm="1">
        <f t="array" ref="T64">_xlfn.IFS(O64="","",O64&lt;=29.9%, 0%, O64&lt;=39.9%, 0.5%, O64&lt;=49.9%, 1%, O64&gt;=50%, 1.5%)</f>
        <v/>
      </c>
    </row>
    <row r="65" spans="1:20" ht="14.25" customHeight="1" x14ac:dyDescent="0.3">
      <c r="A65" s="28" t="str">
        <f>IF(B65&lt;&gt;"",9,"")</f>
        <v/>
      </c>
      <c r="B65" s="19"/>
      <c r="C65" s="19" t="str">
        <f>_xlfn.IFNA(VLOOKUP(B65,Raw_data_ventas!A$2:R$499,2,FALSE),"")</f>
        <v/>
      </c>
      <c r="D65" s="19" t="str">
        <f>_xlfn.IFNA(IF(VLOOKUP(B65,Raw_data_ventas!A$2:R$499,5,FALSE)&gt;0,VLOOKUP(B65,Raw_data_ventas!A$2:R$499,5,FALSE),"STOCK"),"")</f>
        <v/>
      </c>
      <c r="E65" s="19" t="str">
        <f>_xlfn.IFNA(VLOOKUP(B65,Raw_data_ventas!A$2:R$499,6,FALSE),"")</f>
        <v/>
      </c>
      <c r="F65" s="19" t="str">
        <f>_xlfn.IFNA(VLOOKUP(B65,Raw_data_ventas!A$2:R$499,7,FALSE),"")</f>
        <v/>
      </c>
      <c r="G65" s="21">
        <f>SUMIF( Raw_data_ventas!A:A,  Comision_ventas!B65, Raw_data_ventas!U:U)</f>
        <v>0</v>
      </c>
      <c r="H65" s="21">
        <f>SUMIFS( Raw_data_ventas!S:S,  Raw_data_ventas!A:A,  Comision_ventas!B65,  Raw_data_ventas!P:P, "USD")</f>
        <v>0</v>
      </c>
      <c r="I65" s="21">
        <f>SUMIFS( Raw_data_ventas!S:S,  Raw_data_ventas!A:A,  Comision_ventas!B65,  Raw_data_ventas!P:P, "MXN")</f>
        <v>0</v>
      </c>
      <c r="J65" s="27" t="str">
        <f>_xlfn.IFNA(VLOOKUP(B65, Raw_data_ventas!A$2:R$499,12,FALSE),"")</f>
        <v/>
      </c>
      <c r="K65" s="21" t="str">
        <f t="shared" si="10"/>
        <v/>
      </c>
      <c r="L65" s="21" t="str">
        <f t="shared" si="11"/>
        <v/>
      </c>
      <c r="M65" s="21" t="str">
        <f>_xlfn.IFNA(VLOOKUP(B65, Raw_data_ventas!A$2:R$499,4,FALSE),"")</f>
        <v/>
      </c>
      <c r="N65" s="23" t="str">
        <f t="shared" si="12"/>
        <v/>
      </c>
      <c r="O65" s="24" t="str">
        <f t="shared" si="13"/>
        <v/>
      </c>
      <c r="P65" s="21" t="str">
        <f t="shared" si="14"/>
        <v/>
      </c>
      <c r="Q65" s="21" t="str">
        <f t="shared" si="15"/>
        <v/>
      </c>
      <c r="R65" s="23" t="str">
        <f t="shared" si="16"/>
        <v/>
      </c>
      <c r="S65" s="25" t="str">
        <f t="shared" si="17"/>
        <v/>
      </c>
      <c r="T65" s="26" t="str" cm="1">
        <f t="array" ref="T65">_xlfn.IFS(O65="","",O65&lt;=29.9%, 0%, O65&lt;=39.9%, 0.5%, O65&lt;=49.9%, 1%, O65&gt;=50%, 1.5%)</f>
        <v/>
      </c>
    </row>
    <row r="66" spans="1:20" ht="14.25" customHeight="1" x14ac:dyDescent="0.3">
      <c r="A66" s="28" t="str">
        <f>IF(B66&lt;&gt;"",10,"")</f>
        <v/>
      </c>
      <c r="B66" s="19"/>
      <c r="C66" s="19" t="str">
        <f>_xlfn.IFNA(VLOOKUP(B66,Raw_data_ventas!A$2:R$499,2,FALSE),"")</f>
        <v/>
      </c>
      <c r="D66" s="19" t="str">
        <f>_xlfn.IFNA(IF(VLOOKUP(B66,Raw_data_ventas!A$2:R$499,5,FALSE)&gt;0,VLOOKUP(B66,Raw_data_ventas!A$2:R$499,5,FALSE),"STOCK"),"")</f>
        <v/>
      </c>
      <c r="E66" s="19" t="str">
        <f>_xlfn.IFNA(VLOOKUP(B66,Raw_data_ventas!A$2:R$499,6,FALSE),"")</f>
        <v/>
      </c>
      <c r="F66" s="19" t="str">
        <f>_xlfn.IFNA(VLOOKUP(B66,Raw_data_ventas!A$2:R$499,7,FALSE),"")</f>
        <v/>
      </c>
      <c r="G66" s="21">
        <f>SUMIF( Raw_data_ventas!A:A,  Comision_ventas!B66, Raw_data_ventas!U:U)</f>
        <v>0</v>
      </c>
      <c r="H66" s="21">
        <f>SUMIFS( Raw_data_ventas!S:S,  Raw_data_ventas!A:A,  Comision_ventas!B66,  Raw_data_ventas!P:P, "USD")</f>
        <v>0</v>
      </c>
      <c r="I66" s="21">
        <f>SUMIFS( Raw_data_ventas!S:S,  Raw_data_ventas!A:A,  Comision_ventas!B66,  Raw_data_ventas!P:P, "MXN")</f>
        <v>0</v>
      </c>
      <c r="J66" s="27" t="str">
        <f>_xlfn.IFNA(VLOOKUP(B66, Raw_data_ventas!A$2:R$499,12,FALSE),"")</f>
        <v/>
      </c>
      <c r="K66" s="21" t="str">
        <f t="shared" si="10"/>
        <v/>
      </c>
      <c r="L66" s="21" t="str">
        <f t="shared" si="11"/>
        <v/>
      </c>
      <c r="M66" s="21" t="str">
        <f>_xlfn.IFNA(VLOOKUP(B66, Raw_data_ventas!A$2:R$499,4,FALSE),"")</f>
        <v/>
      </c>
      <c r="N66" s="23" t="str">
        <f t="shared" si="12"/>
        <v/>
      </c>
      <c r="O66" s="24" t="str">
        <f t="shared" si="13"/>
        <v/>
      </c>
      <c r="P66" s="21" t="str">
        <f t="shared" si="14"/>
        <v/>
      </c>
      <c r="Q66" s="21" t="str">
        <f t="shared" si="15"/>
        <v/>
      </c>
      <c r="R66" s="23" t="str">
        <f t="shared" si="16"/>
        <v/>
      </c>
      <c r="S66" s="25" t="str">
        <f t="shared" si="17"/>
        <v/>
      </c>
      <c r="T66" s="26" t="str" cm="1">
        <f t="array" ref="T66">_xlfn.IFS(O66="","",O66&lt;=29.9%, 0%, O66&lt;=39.9%, 0.5%, O66&lt;=49.9%, 1%, O66&gt;=50%, 1.5%)</f>
        <v/>
      </c>
    </row>
    <row r="67" spans="1:20" ht="14.25" customHeight="1" x14ac:dyDescent="0.3">
      <c r="A67" s="18" t="str">
        <f>IF(B67&lt;&gt;"",11,"")</f>
        <v/>
      </c>
      <c r="B67" s="19"/>
      <c r="C67" s="19" t="str">
        <f>_xlfn.IFNA(VLOOKUP(B67,Raw_data_ventas!A$2:R$499,2,FALSE),"")</f>
        <v/>
      </c>
      <c r="D67" s="19" t="str">
        <f>_xlfn.IFNA(IF(VLOOKUP(B67,Raw_data_ventas!A$2:R$499,5,FALSE)&gt;0,VLOOKUP(B67,Raw_data_ventas!A$2:R$499,5,FALSE),"STOCK"),"")</f>
        <v/>
      </c>
      <c r="E67" s="19" t="str">
        <f>_xlfn.IFNA(VLOOKUP(B67,Raw_data_ventas!A$2:R$499,6,FALSE),"")</f>
        <v/>
      </c>
      <c r="F67" s="19" t="str">
        <f>_xlfn.IFNA(VLOOKUP(B67,Raw_data_ventas!A$2:R$499,7,FALSE),"")</f>
        <v/>
      </c>
      <c r="G67" s="21">
        <f>SUMIF( Raw_data_ventas!A:A,  Comision_ventas!B67, Raw_data_ventas!U:U)</f>
        <v>0</v>
      </c>
      <c r="H67" s="21">
        <f>SUMIFS( Raw_data_ventas!S:S,  Raw_data_ventas!A:A,  Comision_ventas!B67,  Raw_data_ventas!P:P, "USD")</f>
        <v>0</v>
      </c>
      <c r="I67" s="21">
        <f>SUMIFS( Raw_data_ventas!S:S,  Raw_data_ventas!A:A,  Comision_ventas!B67,  Raw_data_ventas!P:P, "MXN")</f>
        <v>0</v>
      </c>
      <c r="J67" s="27" t="str">
        <f>_xlfn.IFNA(VLOOKUP(B67, Raw_data_ventas!A$2:R$499,12,FALSE),"")</f>
        <v/>
      </c>
      <c r="K67" s="21" t="str">
        <f t="shared" si="10"/>
        <v/>
      </c>
      <c r="L67" s="21" t="str">
        <f t="shared" si="11"/>
        <v/>
      </c>
      <c r="M67" s="21" t="str">
        <f>_xlfn.IFNA(VLOOKUP(B67, Raw_data_ventas!A$2:R$499,4,FALSE),"")</f>
        <v/>
      </c>
      <c r="N67" s="23" t="str">
        <f t="shared" si="12"/>
        <v/>
      </c>
      <c r="O67" s="24" t="str">
        <f t="shared" si="13"/>
        <v/>
      </c>
      <c r="P67" s="21" t="str">
        <f t="shared" si="14"/>
        <v/>
      </c>
      <c r="Q67" s="21" t="str">
        <f t="shared" si="15"/>
        <v/>
      </c>
      <c r="R67" s="23" t="str">
        <f t="shared" si="16"/>
        <v/>
      </c>
      <c r="S67" s="25" t="str">
        <f t="shared" si="17"/>
        <v/>
      </c>
      <c r="T67" s="26" t="str" cm="1">
        <f t="array" ref="T67">_xlfn.IFS(O67="","",O67&lt;=29.9%, 0%, O67&lt;=39.9%, 0.5%, O67&lt;=49.9%, 1%, O67&gt;=50%, 1.5%)</f>
        <v/>
      </c>
    </row>
    <row r="68" spans="1:20" ht="14.25" customHeight="1" x14ac:dyDescent="0.3">
      <c r="A68" s="18" t="str">
        <f>IF(B68&lt;&gt;"",12,"")</f>
        <v/>
      </c>
      <c r="B68" s="20"/>
      <c r="C68" s="19" t="str">
        <f>_xlfn.IFNA(VLOOKUP(B68,Raw_data_ventas!A$2:R$499,2,FALSE),"")</f>
        <v/>
      </c>
      <c r="D68" s="19" t="str">
        <f>_xlfn.IFNA(IF(VLOOKUP(B68,Raw_data_ventas!A$2:R$499,5,FALSE)&gt;0,VLOOKUP(B68,Raw_data_ventas!A$2:R$499,5,FALSE),"STOCK"),"")</f>
        <v/>
      </c>
      <c r="E68" s="19" t="str">
        <f>_xlfn.IFNA(VLOOKUP(B68,Raw_data_ventas!A$2:R$499,6,FALSE),"")</f>
        <v/>
      </c>
      <c r="F68" s="19" t="str">
        <f>_xlfn.IFNA(VLOOKUP(B68,Raw_data_ventas!A$2:R$499,7,FALSE),"")</f>
        <v/>
      </c>
      <c r="G68" s="21">
        <f>SUMIF( Raw_data_ventas!A:A,  Comision_ventas!B68, Raw_data_ventas!U:U)</f>
        <v>0</v>
      </c>
      <c r="H68" s="21">
        <f>SUMIFS( Raw_data_ventas!S:S,  Raw_data_ventas!A:A,  Comision_ventas!B68,  Raw_data_ventas!P:P, "USD")</f>
        <v>0</v>
      </c>
      <c r="I68" s="21">
        <f>SUMIFS( Raw_data_ventas!S:S,  Raw_data_ventas!A:A,  Comision_ventas!B68,  Raw_data_ventas!P:P, "MXN")</f>
        <v>0</v>
      </c>
      <c r="J68" s="27" t="str">
        <f>_xlfn.IFNA(VLOOKUP(B68, Raw_data_ventas!A$2:R$499,12,FALSE),"")</f>
        <v/>
      </c>
      <c r="K68" s="21" t="str">
        <f t="shared" si="10"/>
        <v/>
      </c>
      <c r="L68" s="21" t="str">
        <f t="shared" si="11"/>
        <v/>
      </c>
      <c r="M68" s="21" t="str">
        <f>_xlfn.IFNA(VLOOKUP(B68, Raw_data_ventas!A$2:R$499,4,FALSE),"")</f>
        <v/>
      </c>
      <c r="N68" s="23" t="str">
        <f t="shared" si="12"/>
        <v/>
      </c>
      <c r="O68" s="24" t="str">
        <f t="shared" si="13"/>
        <v/>
      </c>
      <c r="P68" s="21" t="str">
        <f t="shared" si="14"/>
        <v/>
      </c>
      <c r="Q68" s="21" t="str">
        <f t="shared" si="15"/>
        <v/>
      </c>
      <c r="R68" s="23" t="str">
        <f t="shared" si="16"/>
        <v/>
      </c>
      <c r="S68" s="25" t="str">
        <f t="shared" si="17"/>
        <v/>
      </c>
      <c r="T68" s="26" t="str" cm="1">
        <f t="array" ref="T68">_xlfn.IFS(O68="","",O68&lt;=29.9%, 0%, O68&lt;=39.9%, 0.5%, O68&lt;=49.9%, 1%, O68&gt;=50%, 1.5%)</f>
        <v/>
      </c>
    </row>
    <row r="69" spans="1:20" ht="14.25" customHeight="1" x14ac:dyDescent="0.3">
      <c r="A69" s="18" t="str">
        <f>IF(B69&lt;&gt;"",13,"")</f>
        <v/>
      </c>
      <c r="B69" s="20"/>
      <c r="C69" s="19" t="str">
        <f>_xlfn.IFNA(VLOOKUP(B69,Raw_data_ventas!A$2:R$499,2,FALSE),"")</f>
        <v/>
      </c>
      <c r="D69" s="19" t="str">
        <f>_xlfn.IFNA(IF(VLOOKUP(B69,Raw_data_ventas!A$2:R$499,5,FALSE)&gt;0,VLOOKUP(B69,Raw_data_ventas!A$2:R$499,5,FALSE),"STOCK"),"")</f>
        <v/>
      </c>
      <c r="E69" s="19" t="str">
        <f>_xlfn.IFNA(VLOOKUP(B69,Raw_data_ventas!A$2:R$499,6,FALSE),"")</f>
        <v/>
      </c>
      <c r="F69" s="19" t="str">
        <f>_xlfn.IFNA(VLOOKUP(B69,Raw_data_ventas!A$2:R$499,7,FALSE),"")</f>
        <v/>
      </c>
      <c r="G69" s="21">
        <f>SUMIF( Raw_data_ventas!A:A,  Comision_ventas!B69, Raw_data_ventas!U:U)</f>
        <v>0</v>
      </c>
      <c r="H69" s="21">
        <f>SUMIFS( Raw_data_ventas!S:S,  Raw_data_ventas!A:A,  Comision_ventas!B69,  Raw_data_ventas!P:P, "USD")</f>
        <v>0</v>
      </c>
      <c r="I69" s="21">
        <f>SUMIFS( Raw_data_ventas!S:S,  Raw_data_ventas!A:A,  Comision_ventas!B69,  Raw_data_ventas!P:P, "MXN")</f>
        <v>0</v>
      </c>
      <c r="J69" s="27" t="str">
        <f>_xlfn.IFNA(VLOOKUP(B69, Raw_data_ventas!A$2:R$499,12,FALSE),"")</f>
        <v/>
      </c>
      <c r="K69" s="21" t="str">
        <f t="shared" si="10"/>
        <v/>
      </c>
      <c r="L69" s="21" t="str">
        <f t="shared" si="11"/>
        <v/>
      </c>
      <c r="M69" s="21" t="str">
        <f>_xlfn.IFNA(VLOOKUP(B69, Raw_data_ventas!A$2:R$499,4,FALSE),"")</f>
        <v/>
      </c>
      <c r="N69" s="23" t="str">
        <f t="shared" si="12"/>
        <v/>
      </c>
      <c r="O69" s="24" t="str">
        <f t="shared" si="13"/>
        <v/>
      </c>
      <c r="P69" s="21" t="str">
        <f t="shared" si="14"/>
        <v/>
      </c>
      <c r="Q69" s="21" t="str">
        <f t="shared" si="15"/>
        <v/>
      </c>
      <c r="R69" s="23" t="str">
        <f t="shared" si="16"/>
        <v/>
      </c>
      <c r="S69" s="25" t="str">
        <f t="shared" si="17"/>
        <v/>
      </c>
      <c r="T69" s="26" t="str" cm="1">
        <f t="array" ref="T69">_xlfn.IFS(O69="","",O69&lt;=29.9%, 0%, O69&lt;=39.9%, 0.5%, O69&lt;=49.9%, 1%, O69&gt;=50%, 1.5%)</f>
        <v/>
      </c>
    </row>
    <row r="70" spans="1:20" ht="14.25" customHeight="1" x14ac:dyDescent="0.3">
      <c r="A70" s="18" t="str">
        <f>IF(B70&lt;&gt;"",14,"")</f>
        <v/>
      </c>
      <c r="B70" s="20"/>
      <c r="C70" s="19" t="str">
        <f>_xlfn.IFNA(VLOOKUP(B70,Raw_data_ventas!A$2:R$499,2,FALSE),"")</f>
        <v/>
      </c>
      <c r="D70" s="19" t="str">
        <f>_xlfn.IFNA(IF(VLOOKUP(B70,Raw_data_ventas!A$2:R$499,5,FALSE)&gt;0,VLOOKUP(B70,Raw_data_ventas!A$2:R$499,5,FALSE),"STOCK"),"")</f>
        <v/>
      </c>
      <c r="E70" s="19" t="str">
        <f>_xlfn.IFNA(VLOOKUP(B70,Raw_data_ventas!A$2:R$499,6,FALSE),"")</f>
        <v/>
      </c>
      <c r="F70" s="19" t="str">
        <f>_xlfn.IFNA(VLOOKUP(B70,Raw_data_ventas!A$2:R$499,7,FALSE),"")</f>
        <v/>
      </c>
      <c r="G70" s="21">
        <f>SUMIF( Raw_data_ventas!A:A,  Comision_ventas!B70, Raw_data_ventas!U:U)</f>
        <v>0</v>
      </c>
      <c r="H70" s="21">
        <f>SUMIFS( Raw_data_ventas!S:S,  Raw_data_ventas!A:A,  Comision_ventas!B70,  Raw_data_ventas!P:P, "USD")</f>
        <v>0</v>
      </c>
      <c r="I70" s="21">
        <f>SUMIFS( Raw_data_ventas!S:S,  Raw_data_ventas!A:A,  Comision_ventas!B70,  Raw_data_ventas!P:P, "MXN")</f>
        <v>0</v>
      </c>
      <c r="J70" s="27" t="str">
        <f>_xlfn.IFNA(VLOOKUP(B70, Raw_data_ventas!A$2:R$499,12,FALSE),"")</f>
        <v/>
      </c>
      <c r="K70" s="21" t="str">
        <f t="shared" si="10"/>
        <v/>
      </c>
      <c r="L70" s="21" t="str">
        <f t="shared" si="11"/>
        <v/>
      </c>
      <c r="M70" s="21" t="str">
        <f>_xlfn.IFNA(VLOOKUP(B70, Raw_data_ventas!A$2:R$499,4,FALSE),"")</f>
        <v/>
      </c>
      <c r="N70" s="23" t="str">
        <f t="shared" si="12"/>
        <v/>
      </c>
      <c r="O70" s="24" t="str">
        <f t="shared" si="13"/>
        <v/>
      </c>
      <c r="P70" s="21" t="str">
        <f t="shared" si="14"/>
        <v/>
      </c>
      <c r="Q70" s="21" t="str">
        <f t="shared" si="15"/>
        <v/>
      </c>
      <c r="R70" s="23" t="str">
        <f t="shared" si="16"/>
        <v/>
      </c>
      <c r="S70" s="25" t="str">
        <f t="shared" si="17"/>
        <v/>
      </c>
      <c r="T70" s="26" t="str" cm="1">
        <f t="array" ref="T70">_xlfn.IFS(O70="","",O70&lt;=29.9%, 0%, O70&lt;=39.9%, 0.5%, O70&lt;=49.9%, 1%, O70&gt;=50%, 1.5%)</f>
        <v/>
      </c>
    </row>
    <row r="71" spans="1:20" ht="14.25" customHeight="1" x14ac:dyDescent="0.3">
      <c r="A71" s="18" t="str">
        <f>IF(B71&lt;&gt;"",15,"")</f>
        <v/>
      </c>
      <c r="B71" s="20"/>
      <c r="C71" s="19" t="str">
        <f>_xlfn.IFNA(VLOOKUP(B71,Raw_data_ventas!A$2:R$499,2,FALSE),"")</f>
        <v/>
      </c>
      <c r="D71" s="19" t="str">
        <f>_xlfn.IFNA(IF(VLOOKUP(B71,Raw_data_ventas!A$2:R$499,5,FALSE)&gt;0,VLOOKUP(B71,Raw_data_ventas!A$2:R$499,5,FALSE),"STOCK"),"")</f>
        <v/>
      </c>
      <c r="E71" s="19" t="str">
        <f>_xlfn.IFNA(VLOOKUP(B71,Raw_data_ventas!A$2:R$499,6,FALSE),"")</f>
        <v/>
      </c>
      <c r="F71" s="19" t="str">
        <f>_xlfn.IFNA(VLOOKUP(B71,Raw_data_ventas!A$2:R$499,7,FALSE),"")</f>
        <v/>
      </c>
      <c r="G71" s="21">
        <f>SUMIF( Raw_data_ventas!A:A,  Comision_ventas!B71, Raw_data_ventas!U:U)</f>
        <v>0</v>
      </c>
      <c r="H71" s="21">
        <f>SUMIFS( Raw_data_ventas!S:S,  Raw_data_ventas!A:A,  Comision_ventas!B71,  Raw_data_ventas!P:P, "USD")</f>
        <v>0</v>
      </c>
      <c r="I71" s="21">
        <f>SUMIFS( Raw_data_ventas!S:S,  Raw_data_ventas!A:A,  Comision_ventas!B71,  Raw_data_ventas!P:P, "MXN")</f>
        <v>0</v>
      </c>
      <c r="J71" s="27" t="str">
        <f>_xlfn.IFNA(VLOOKUP(B71, Raw_data_ventas!A$2:R$499,12,FALSE),"")</f>
        <v/>
      </c>
      <c r="K71" s="21" t="str">
        <f t="shared" si="10"/>
        <v/>
      </c>
      <c r="L71" s="21" t="str">
        <f t="shared" si="11"/>
        <v/>
      </c>
      <c r="M71" s="21" t="str">
        <f>_xlfn.IFNA(VLOOKUP(B71, Raw_data_ventas!A$2:R$499,4,FALSE),"")</f>
        <v/>
      </c>
      <c r="N71" s="23" t="str">
        <f t="shared" si="12"/>
        <v/>
      </c>
      <c r="O71" s="24" t="str">
        <f t="shared" si="13"/>
        <v/>
      </c>
      <c r="P71" s="21" t="str">
        <f t="shared" si="14"/>
        <v/>
      </c>
      <c r="Q71" s="21" t="str">
        <f t="shared" si="15"/>
        <v/>
      </c>
      <c r="R71" s="23" t="str">
        <f t="shared" si="16"/>
        <v/>
      </c>
      <c r="S71" s="25" t="str">
        <f t="shared" si="17"/>
        <v/>
      </c>
      <c r="T71" s="26" t="str" cm="1">
        <f t="array" ref="T71">_xlfn.IFS(O71="","",O71&lt;=29.9%, 0%, O71&lt;=39.9%, 0.5%, O71&lt;=49.9%, 1%, O71&gt;=50%, 1.5%)</f>
        <v/>
      </c>
    </row>
    <row r="72" spans="1:20" ht="14.25" customHeight="1" x14ac:dyDescent="0.3">
      <c r="A72" s="18" t="str">
        <f>IF(B72&lt;&gt;"",16,"")</f>
        <v/>
      </c>
      <c r="B72" s="20"/>
      <c r="C72" s="19" t="str">
        <f>_xlfn.IFNA(VLOOKUP(B72,Raw_data_ventas!A$2:R$499,2,FALSE),"")</f>
        <v/>
      </c>
      <c r="D72" s="19" t="str">
        <f>_xlfn.IFNA(IF(VLOOKUP(B72,Raw_data_ventas!A$2:R$499,5,FALSE)&gt;0,VLOOKUP(B72,Raw_data_ventas!A$2:R$499,5,FALSE),"STOCK"),"")</f>
        <v/>
      </c>
      <c r="E72" s="19" t="str">
        <f>_xlfn.IFNA(VLOOKUP(B72,Raw_data_ventas!A$2:R$499,6,FALSE),"")</f>
        <v/>
      </c>
      <c r="F72" s="19" t="str">
        <f>_xlfn.IFNA(VLOOKUP(B72,Raw_data_ventas!A$2:R$499,7,FALSE),"")</f>
        <v/>
      </c>
      <c r="G72" s="21">
        <f>SUMIF( Raw_data_ventas!A:A,  Comision_ventas!B72, Raw_data_ventas!U:U)</f>
        <v>0</v>
      </c>
      <c r="H72" s="21">
        <f>SUMIFS( Raw_data_ventas!S:S,  Raw_data_ventas!A:A,  Comision_ventas!B72,  Raw_data_ventas!P:P, "USD")</f>
        <v>0</v>
      </c>
      <c r="I72" s="21">
        <f>SUMIFS( Raw_data_ventas!S:S,  Raw_data_ventas!A:A,  Comision_ventas!B72,  Raw_data_ventas!P:P, "MXN")</f>
        <v>0</v>
      </c>
      <c r="J72" s="27" t="str">
        <f>_xlfn.IFNA(VLOOKUP(B72, Raw_data_ventas!A$2:R$499,12,FALSE),"")</f>
        <v/>
      </c>
      <c r="K72" s="21" t="str">
        <f t="shared" si="10"/>
        <v/>
      </c>
      <c r="L72" s="21" t="str">
        <f t="shared" si="11"/>
        <v/>
      </c>
      <c r="M72" s="21" t="str">
        <f>_xlfn.IFNA(VLOOKUP(B72, Raw_data_ventas!A$2:R$499,4,FALSE),"")</f>
        <v/>
      </c>
      <c r="N72" s="23" t="str">
        <f t="shared" si="12"/>
        <v/>
      </c>
      <c r="O72" s="24" t="str">
        <f t="shared" si="13"/>
        <v/>
      </c>
      <c r="P72" s="21" t="str">
        <f t="shared" si="14"/>
        <v/>
      </c>
      <c r="Q72" s="21" t="str">
        <f t="shared" si="15"/>
        <v/>
      </c>
      <c r="R72" s="23" t="str">
        <f t="shared" si="16"/>
        <v/>
      </c>
      <c r="S72" s="25" t="str">
        <f t="shared" si="17"/>
        <v/>
      </c>
      <c r="T72" s="26" t="str" cm="1">
        <f t="array" ref="T72">_xlfn.IFS(O72="","",O72&lt;=29.9%, 0%, O72&lt;=39.9%, 0.5%, O72&lt;=49.9%, 1%, O72&gt;=50%, 1.5%)</f>
        <v/>
      </c>
    </row>
    <row r="73" spans="1:20" ht="14.25" customHeight="1" x14ac:dyDescent="0.3">
      <c r="A73" s="18" t="str">
        <f>IF(B73&lt;&gt;"",17,"")</f>
        <v/>
      </c>
      <c r="B73" s="19"/>
      <c r="C73" s="19" t="str">
        <f>_xlfn.IFNA(VLOOKUP(B73,Raw_data_ventas!A$2:R$499,2,FALSE),"")</f>
        <v/>
      </c>
      <c r="D73" s="19" t="str">
        <f>_xlfn.IFNA(IF(VLOOKUP(B73,Raw_data_ventas!A$2:R$499,5,FALSE)&gt;0,VLOOKUP(B73,Raw_data_ventas!A$2:R$499,5,FALSE),"STOCK"),"")</f>
        <v/>
      </c>
      <c r="E73" s="19" t="str">
        <f>_xlfn.IFNA(VLOOKUP(B73,Raw_data_ventas!A$2:R$499,6,FALSE),"")</f>
        <v/>
      </c>
      <c r="F73" s="19" t="str">
        <f>_xlfn.IFNA(VLOOKUP(B73,Raw_data_ventas!A$2:R$499,7,FALSE),"")</f>
        <v/>
      </c>
      <c r="G73" s="21">
        <f>SUMIF( Raw_data_ventas!A:A,  Comision_ventas!B73, Raw_data_ventas!U:U)</f>
        <v>0</v>
      </c>
      <c r="H73" s="21">
        <f>SUMIFS( Raw_data_ventas!S:S,  Raw_data_ventas!A:A,  Comision_ventas!B73,  Raw_data_ventas!P:P, "USD")</f>
        <v>0</v>
      </c>
      <c r="I73" s="21">
        <f>SUMIFS( Raw_data_ventas!S:S,  Raw_data_ventas!A:A,  Comision_ventas!B73,  Raw_data_ventas!P:P, "MXN")</f>
        <v>0</v>
      </c>
      <c r="J73" s="27" t="str">
        <f>_xlfn.IFNA(VLOOKUP(B73, Raw_data_ventas!A$2:R$499,12,FALSE),"")</f>
        <v/>
      </c>
      <c r="K73" s="21" t="str">
        <f t="shared" si="10"/>
        <v/>
      </c>
      <c r="L73" s="21" t="str">
        <f t="shared" si="11"/>
        <v/>
      </c>
      <c r="M73" s="21" t="str">
        <f>_xlfn.IFNA(VLOOKUP(B73, Raw_data_ventas!A$2:R$499,4,FALSE),"")</f>
        <v/>
      </c>
      <c r="N73" s="23" t="str">
        <f t="shared" si="12"/>
        <v/>
      </c>
      <c r="O73" s="24" t="str">
        <f t="shared" si="13"/>
        <v/>
      </c>
      <c r="P73" s="21" t="str">
        <f t="shared" si="14"/>
        <v/>
      </c>
      <c r="Q73" s="21" t="str">
        <f t="shared" si="15"/>
        <v/>
      </c>
      <c r="R73" s="23" t="str">
        <f t="shared" si="16"/>
        <v/>
      </c>
      <c r="S73" s="25" t="str">
        <f t="shared" si="17"/>
        <v/>
      </c>
      <c r="T73" s="26" t="str" cm="1">
        <f t="array" ref="T73">_xlfn.IFS(O73="","",O73&lt;=29.9%, 0%, O73&lt;=39.9%, 0.5%, O73&lt;=49.9%, 1%, O73&gt;=50%, 1.5%)</f>
        <v/>
      </c>
    </row>
    <row r="74" spans="1:20" ht="14.25" customHeight="1" x14ac:dyDescent="0.3">
      <c r="A74" s="18" t="str">
        <f>IF(B74&lt;&gt;"",18,"")</f>
        <v/>
      </c>
      <c r="B74" s="19"/>
      <c r="C74" s="19" t="str">
        <f>_xlfn.IFNA(VLOOKUP(B74,Raw_data_ventas!A$2:R$499,2,FALSE),"")</f>
        <v/>
      </c>
      <c r="D74" s="19" t="str">
        <f>_xlfn.IFNA(IF(VLOOKUP(B74,Raw_data_ventas!A$2:R$499,5,FALSE)&gt;0,VLOOKUP(B74,Raw_data_ventas!A$2:R$499,5,FALSE),"STOCK"),"")</f>
        <v/>
      </c>
      <c r="E74" s="19" t="str">
        <f>_xlfn.IFNA(VLOOKUP(B74,Raw_data_ventas!A$2:R$499,6,FALSE),"")</f>
        <v/>
      </c>
      <c r="F74" s="19" t="str">
        <f>_xlfn.IFNA(VLOOKUP(B74,Raw_data_ventas!A$2:R$499,7,FALSE),"")</f>
        <v/>
      </c>
      <c r="G74" s="21">
        <f>SUMIF( Raw_data_ventas!A:A,  Comision_ventas!B74, Raw_data_ventas!U:U)</f>
        <v>0</v>
      </c>
      <c r="H74" s="21">
        <f>SUMIFS( Raw_data_ventas!S:S,  Raw_data_ventas!A:A,  Comision_ventas!B74,  Raw_data_ventas!P:P, "USD")</f>
        <v>0</v>
      </c>
      <c r="I74" s="21">
        <f>SUMIFS( Raw_data_ventas!S:S,  Raw_data_ventas!A:A,  Comision_ventas!B74,  Raw_data_ventas!P:P, "MXN")</f>
        <v>0</v>
      </c>
      <c r="J74" s="27" t="str">
        <f>_xlfn.IFNA(VLOOKUP(B74, Raw_data_ventas!A$2:R$499,12,FALSE),"")</f>
        <v/>
      </c>
      <c r="K74" s="21" t="str">
        <f t="shared" si="10"/>
        <v/>
      </c>
      <c r="L74" s="21" t="str">
        <f t="shared" si="11"/>
        <v/>
      </c>
      <c r="M74" s="21" t="str">
        <f>_xlfn.IFNA(VLOOKUP(B74, Raw_data_ventas!A$2:R$499,4,FALSE),"")</f>
        <v/>
      </c>
      <c r="N74" s="23" t="str">
        <f t="shared" si="12"/>
        <v/>
      </c>
      <c r="O74" s="24" t="str">
        <f t="shared" si="13"/>
        <v/>
      </c>
      <c r="P74" s="21" t="str">
        <f t="shared" si="14"/>
        <v/>
      </c>
      <c r="Q74" s="21" t="str">
        <f t="shared" si="15"/>
        <v/>
      </c>
      <c r="R74" s="23" t="str">
        <f t="shared" si="16"/>
        <v/>
      </c>
      <c r="S74" s="25" t="str">
        <f t="shared" si="17"/>
        <v/>
      </c>
      <c r="T74" s="26" t="str" cm="1">
        <f t="array" ref="T74">_xlfn.IFS(O74="","",O74&lt;=29.9%, 0%, O74&lt;=39.9%, 0.5%, O74&lt;=49.9%, 1%, O74&gt;=50%, 1.5%)</f>
        <v/>
      </c>
    </row>
    <row r="75" spans="1:20" ht="14.25" customHeight="1" x14ac:dyDescent="0.3">
      <c r="A75" s="28" t="str">
        <f>IF(B75&lt;&gt;"",19,"")</f>
        <v/>
      </c>
      <c r="B75" s="19"/>
      <c r="C75" s="19" t="str">
        <f>_xlfn.IFNA(VLOOKUP(B75,Raw_data_ventas!A$2:R$499,2,FALSE),"")</f>
        <v/>
      </c>
      <c r="D75" s="19" t="str">
        <f>_xlfn.IFNA(IF(VLOOKUP(B75,Raw_data_ventas!A$2:R$499,5,FALSE)&gt;0,VLOOKUP(B75,Raw_data_ventas!A$2:R$499,5,FALSE),"STOCK"),"")</f>
        <v/>
      </c>
      <c r="E75" s="19" t="str">
        <f>_xlfn.IFNA(VLOOKUP(B75,Raw_data_ventas!A$2:R$499,6,FALSE),"")</f>
        <v/>
      </c>
      <c r="F75" s="19" t="str">
        <f>_xlfn.IFNA(VLOOKUP(B75,Raw_data_ventas!A$2:R$499,7,FALSE),"")</f>
        <v/>
      </c>
      <c r="G75" s="21">
        <f>SUMIF( Raw_data_ventas!A:A,  Comision_ventas!B75, Raw_data_ventas!U:U)</f>
        <v>0</v>
      </c>
      <c r="H75" s="21">
        <f>SUMIFS( Raw_data_ventas!S:S,  Raw_data_ventas!A:A,  Comision_ventas!B75,  Raw_data_ventas!P:P, "USD")</f>
        <v>0</v>
      </c>
      <c r="I75" s="21">
        <f>SUMIFS( Raw_data_ventas!S:S,  Raw_data_ventas!A:A,  Comision_ventas!B75,  Raw_data_ventas!P:P, "MXN")</f>
        <v>0</v>
      </c>
      <c r="J75" s="27" t="str">
        <f>_xlfn.IFNA(VLOOKUP(B75, Raw_data_ventas!A$2:R$499,12,FALSE),"")</f>
        <v/>
      </c>
      <c r="K75" s="21" t="str">
        <f t="shared" si="10"/>
        <v/>
      </c>
      <c r="L75" s="21" t="str">
        <f t="shared" si="11"/>
        <v/>
      </c>
      <c r="M75" s="21" t="str">
        <f>_xlfn.IFNA(VLOOKUP(B75, Raw_data_ventas!A$2:R$499,4,FALSE),"")</f>
        <v/>
      </c>
      <c r="N75" s="23" t="str">
        <f t="shared" si="12"/>
        <v/>
      </c>
      <c r="O75" s="24" t="str">
        <f t="shared" si="13"/>
        <v/>
      </c>
      <c r="P75" s="21" t="str">
        <f t="shared" si="14"/>
        <v/>
      </c>
      <c r="Q75" s="21" t="str">
        <f t="shared" si="15"/>
        <v/>
      </c>
      <c r="R75" s="23" t="str">
        <f t="shared" si="16"/>
        <v/>
      </c>
      <c r="S75" s="25" t="str">
        <f t="shared" si="17"/>
        <v/>
      </c>
      <c r="T75" s="26" t="str" cm="1">
        <f t="array" ref="T75">_xlfn.IFS(O75="","",O75&lt;=29.9%, 0%, O75&lt;=39.9%, 0.5%, O75&lt;=49.9%, 1%, O75&gt;=50%, 1.5%)</f>
        <v/>
      </c>
    </row>
    <row r="76" spans="1:20" ht="14.25" customHeight="1" x14ac:dyDescent="0.3">
      <c r="A76" s="28" t="str">
        <f>IF(B76&lt;&gt;"",20,"")</f>
        <v/>
      </c>
      <c r="B76" s="19"/>
      <c r="C76" s="19" t="str">
        <f>_xlfn.IFNA(VLOOKUP(B76,Raw_data_ventas!A$2:R$499,2,FALSE),"")</f>
        <v/>
      </c>
      <c r="D76" s="19" t="str">
        <f>_xlfn.IFNA(IF(VLOOKUP(B76,Raw_data_ventas!A$2:R$499,5,FALSE)&gt;0,VLOOKUP(B76,Raw_data_ventas!A$2:R$499,5,FALSE),"STOCK"),"")</f>
        <v/>
      </c>
      <c r="E76" s="19" t="str">
        <f>_xlfn.IFNA(VLOOKUP(B76,Raw_data_ventas!A$2:R$499,6,FALSE),"")</f>
        <v/>
      </c>
      <c r="F76" s="19" t="str">
        <f>_xlfn.IFNA(VLOOKUP(B76,Raw_data_ventas!A$2:R$499,7,FALSE),"")</f>
        <v/>
      </c>
      <c r="G76" s="21">
        <f>SUMIF( Raw_data_ventas!A:A,  Comision_ventas!B76, Raw_data_ventas!U:U)</f>
        <v>0</v>
      </c>
      <c r="H76" s="21">
        <f>SUMIFS( Raw_data_ventas!S:S,  Raw_data_ventas!A:A,  Comision_ventas!B76,  Raw_data_ventas!P:P, "USD")</f>
        <v>0</v>
      </c>
      <c r="I76" s="21">
        <f>SUMIFS( Raw_data_ventas!S:S,  Raw_data_ventas!A:A,  Comision_ventas!B76,  Raw_data_ventas!P:P, "MXN")</f>
        <v>0</v>
      </c>
      <c r="J76" s="27" t="str">
        <f>_xlfn.IFNA(VLOOKUP(B76, Raw_data_ventas!A$2:R$499,12,FALSE),"")</f>
        <v/>
      </c>
      <c r="K76" s="21" t="str">
        <f t="shared" si="10"/>
        <v/>
      </c>
      <c r="L76" s="21" t="str">
        <f t="shared" si="11"/>
        <v/>
      </c>
      <c r="M76" s="21" t="str">
        <f>_xlfn.IFNA(VLOOKUP(B76, Raw_data_ventas!A$2:R$499,4,FALSE),"")</f>
        <v/>
      </c>
      <c r="N76" s="23" t="str">
        <f t="shared" si="12"/>
        <v/>
      </c>
      <c r="O76" s="24" t="str">
        <f t="shared" si="13"/>
        <v/>
      </c>
      <c r="P76" s="21" t="str">
        <f t="shared" si="14"/>
        <v/>
      </c>
      <c r="Q76" s="21" t="str">
        <f t="shared" si="15"/>
        <v/>
      </c>
      <c r="R76" s="23" t="str">
        <f t="shared" si="16"/>
        <v/>
      </c>
      <c r="S76" s="25" t="str">
        <f t="shared" si="17"/>
        <v/>
      </c>
      <c r="T76" s="26" t="str" cm="1">
        <f t="array" ref="T76">_xlfn.IFS(O76="","",O76&lt;=29.9%, 0%, O76&lt;=39.9%, 0.5%, O76&lt;=49.9%, 1%, O76&gt;=50%, 1.5%)</f>
        <v/>
      </c>
    </row>
    <row r="77" spans="1:20" ht="14.25" customHeight="1" x14ac:dyDescent="0.3">
      <c r="A77" s="18" t="str">
        <f>IF(B77&lt;&gt;"",21,"")</f>
        <v/>
      </c>
      <c r="B77" s="19"/>
      <c r="C77" s="19" t="str">
        <f>_xlfn.IFNA(VLOOKUP(B77,Raw_data_ventas!A$2:R$499,2,FALSE),"")</f>
        <v/>
      </c>
      <c r="D77" s="19" t="str">
        <f>_xlfn.IFNA(IF(VLOOKUP(B77,Raw_data_ventas!A$2:R$499,5,FALSE)&gt;0,VLOOKUP(B77,Raw_data_ventas!A$2:R$499,5,FALSE),"STOCK"),"")</f>
        <v/>
      </c>
      <c r="E77" s="19" t="str">
        <f>_xlfn.IFNA(VLOOKUP(B77,Raw_data_ventas!A$2:R$499,6,FALSE),"")</f>
        <v/>
      </c>
      <c r="F77" s="19" t="str">
        <f>_xlfn.IFNA(VLOOKUP(B77,Raw_data_ventas!A$2:R$499,7,FALSE),"")</f>
        <v/>
      </c>
      <c r="G77" s="21">
        <f>SUMIF( Raw_data_ventas!A:A,  Comision_ventas!B77, Raw_data_ventas!U:U)</f>
        <v>0</v>
      </c>
      <c r="H77" s="21">
        <f>SUMIFS( Raw_data_ventas!S:S,  Raw_data_ventas!A:A,  Comision_ventas!B77,  Raw_data_ventas!P:P, "USD")</f>
        <v>0</v>
      </c>
      <c r="I77" s="21">
        <f>SUMIFS( Raw_data_ventas!S:S,  Raw_data_ventas!A:A,  Comision_ventas!B77,  Raw_data_ventas!P:P, "MXN")</f>
        <v>0</v>
      </c>
      <c r="J77" s="27" t="str">
        <f>_xlfn.IFNA(VLOOKUP(B77, Raw_data_ventas!A$2:R$499,12,FALSE),"")</f>
        <v/>
      </c>
      <c r="K77" s="21" t="str">
        <f t="shared" si="10"/>
        <v/>
      </c>
      <c r="L77" s="21" t="str">
        <f t="shared" si="11"/>
        <v/>
      </c>
      <c r="M77" s="21" t="str">
        <f>_xlfn.IFNA(VLOOKUP(B77, Raw_data_ventas!A$2:R$499,4,FALSE),"")</f>
        <v/>
      </c>
      <c r="N77" s="23" t="str">
        <f t="shared" si="12"/>
        <v/>
      </c>
      <c r="O77" s="24" t="str">
        <f t="shared" si="13"/>
        <v/>
      </c>
      <c r="P77" s="21" t="str">
        <f t="shared" si="14"/>
        <v/>
      </c>
      <c r="Q77" s="21" t="str">
        <f t="shared" si="15"/>
        <v/>
      </c>
      <c r="R77" s="23" t="str">
        <f t="shared" si="16"/>
        <v/>
      </c>
      <c r="S77" s="25" t="str">
        <f t="shared" si="17"/>
        <v/>
      </c>
      <c r="T77" s="26" t="str" cm="1">
        <f t="array" ref="T77">_xlfn.IFS(O77="","",O77&lt;=29.9%, 0%, O77&lt;=39.9%, 0.5%, O77&lt;=49.9%, 1%, O77&gt;=50%, 1.5%)</f>
        <v/>
      </c>
    </row>
    <row r="78" spans="1:20" ht="14.25" customHeight="1" x14ac:dyDescent="0.3">
      <c r="A78" s="18" t="str">
        <f>IF(B78&lt;&gt;"",22,"")</f>
        <v/>
      </c>
      <c r="B78" s="20"/>
      <c r="C78" s="19" t="str">
        <f>_xlfn.IFNA(VLOOKUP(B78,Raw_data_ventas!A$2:R$499,2,FALSE),"")</f>
        <v/>
      </c>
      <c r="D78" s="19" t="str">
        <f>_xlfn.IFNA(IF(VLOOKUP(B78,Raw_data_ventas!A$2:R$499,5,FALSE)&gt;0,VLOOKUP(B78,Raw_data_ventas!A$2:R$499,5,FALSE),"STOCK"),"")</f>
        <v/>
      </c>
      <c r="E78" s="19" t="str">
        <f>_xlfn.IFNA(VLOOKUP(B78,Raw_data_ventas!A$2:R$499,6,FALSE),"")</f>
        <v/>
      </c>
      <c r="F78" s="19" t="str">
        <f>_xlfn.IFNA(VLOOKUP(B78,Raw_data_ventas!A$2:R$499,7,FALSE),"")</f>
        <v/>
      </c>
      <c r="G78" s="21">
        <f>SUMIF( Raw_data_ventas!A:A,  Comision_ventas!B78, Raw_data_ventas!U:U)</f>
        <v>0</v>
      </c>
      <c r="H78" s="21">
        <f>SUMIFS( Raw_data_ventas!S:S,  Raw_data_ventas!A:A,  Comision_ventas!B78,  Raw_data_ventas!P:P, "USD")</f>
        <v>0</v>
      </c>
      <c r="I78" s="21">
        <f>SUMIFS( Raw_data_ventas!S:S,  Raw_data_ventas!A:A,  Comision_ventas!B78,  Raw_data_ventas!P:P, "MXN")</f>
        <v>0</v>
      </c>
      <c r="J78" s="27" t="str">
        <f>_xlfn.IFNA(VLOOKUP(B78, Raw_data_ventas!A$2:R$499,12,FALSE),"")</f>
        <v/>
      </c>
      <c r="K78" s="21" t="str">
        <f t="shared" si="10"/>
        <v/>
      </c>
      <c r="L78" s="21" t="str">
        <f t="shared" si="11"/>
        <v/>
      </c>
      <c r="M78" s="21" t="str">
        <f>_xlfn.IFNA(VLOOKUP(B78, Raw_data_ventas!A$2:R$499,4,FALSE),"")</f>
        <v/>
      </c>
      <c r="N78" s="23" t="str">
        <f t="shared" si="12"/>
        <v/>
      </c>
      <c r="O78" s="24" t="str">
        <f t="shared" si="13"/>
        <v/>
      </c>
      <c r="P78" s="21" t="str">
        <f t="shared" si="14"/>
        <v/>
      </c>
      <c r="Q78" s="21" t="str">
        <f t="shared" si="15"/>
        <v/>
      </c>
      <c r="R78" s="23" t="str">
        <f t="shared" si="16"/>
        <v/>
      </c>
      <c r="S78" s="25" t="str">
        <f t="shared" si="17"/>
        <v/>
      </c>
      <c r="T78" s="26" t="str" cm="1">
        <f t="array" ref="T78">_xlfn.IFS(O78="","",O78&lt;=29.9%, 0%, O78&lt;=39.9%, 0.5%, O78&lt;=49.9%, 1%, O78&gt;=50%, 1.5%)</f>
        <v/>
      </c>
    </row>
    <row r="79" spans="1:20" ht="14.25" customHeight="1" x14ac:dyDescent="0.3">
      <c r="A79" s="18" t="str">
        <f>IF(B79&lt;&gt;"",23,"")</f>
        <v/>
      </c>
      <c r="B79" s="20"/>
      <c r="C79" s="19" t="str">
        <f>_xlfn.IFNA(VLOOKUP(B79,Raw_data_ventas!A$2:R$499,2,FALSE),"")</f>
        <v/>
      </c>
      <c r="D79" s="19" t="str">
        <f>_xlfn.IFNA(IF(VLOOKUP(B79,Raw_data_ventas!A$2:R$499,5,FALSE)&gt;0,VLOOKUP(B79,Raw_data_ventas!A$2:R$499,5,FALSE),"STOCK"),"")</f>
        <v/>
      </c>
      <c r="E79" s="19" t="str">
        <f>_xlfn.IFNA(VLOOKUP(B79,Raw_data_ventas!A$2:R$499,6,FALSE),"")</f>
        <v/>
      </c>
      <c r="F79" s="19" t="str">
        <f>_xlfn.IFNA(VLOOKUP(B79,Raw_data_ventas!A$2:R$499,7,FALSE),"")</f>
        <v/>
      </c>
      <c r="G79" s="21">
        <f>SUMIF( Raw_data_ventas!A:A,  Comision_ventas!B79, Raw_data_ventas!U:U)</f>
        <v>0</v>
      </c>
      <c r="H79" s="21">
        <f>SUMIFS( Raw_data_ventas!S:S,  Raw_data_ventas!A:A,  Comision_ventas!B79,  Raw_data_ventas!P:P, "USD")</f>
        <v>0</v>
      </c>
      <c r="I79" s="21">
        <f>SUMIFS( Raw_data_ventas!S:S,  Raw_data_ventas!A:A,  Comision_ventas!B79,  Raw_data_ventas!P:P, "MXN")</f>
        <v>0</v>
      </c>
      <c r="J79" s="27" t="str">
        <f>_xlfn.IFNA(VLOOKUP(B79, Raw_data_ventas!A$2:R$499,12,FALSE),"")</f>
        <v/>
      </c>
      <c r="K79" s="21" t="str">
        <f t="shared" si="10"/>
        <v/>
      </c>
      <c r="L79" s="21" t="str">
        <f t="shared" si="11"/>
        <v/>
      </c>
      <c r="M79" s="21" t="str">
        <f>_xlfn.IFNA(VLOOKUP(B79, Raw_data_ventas!A$2:R$499,4,FALSE),"")</f>
        <v/>
      </c>
      <c r="N79" s="23" t="str">
        <f t="shared" si="12"/>
        <v/>
      </c>
      <c r="O79" s="24" t="str">
        <f t="shared" si="13"/>
        <v/>
      </c>
      <c r="P79" s="21" t="str">
        <f t="shared" si="14"/>
        <v/>
      </c>
      <c r="Q79" s="21" t="str">
        <f t="shared" si="15"/>
        <v/>
      </c>
      <c r="R79" s="23" t="str">
        <f t="shared" si="16"/>
        <v/>
      </c>
      <c r="S79" s="25" t="str">
        <f t="shared" si="17"/>
        <v/>
      </c>
      <c r="T79" s="26" t="str" cm="1">
        <f t="array" ref="T79">_xlfn.IFS(O79="","",O79&lt;=29.9%, 0%, O79&lt;=39.9%, 0.5%, O79&lt;=49.9%, 1%, O79&gt;=50%, 1.5%)</f>
        <v/>
      </c>
    </row>
    <row r="80" spans="1:20" ht="14.25" customHeight="1" x14ac:dyDescent="0.3">
      <c r="A80" s="18" t="str">
        <f>IF(B80&lt;&gt;"",24,"")</f>
        <v/>
      </c>
      <c r="B80" s="20"/>
      <c r="C80" s="19" t="str">
        <f>_xlfn.IFNA(VLOOKUP(B80,Raw_data_ventas!A$2:R$499,2,FALSE),"")</f>
        <v/>
      </c>
      <c r="D80" s="19" t="str">
        <f>_xlfn.IFNA(IF(VLOOKUP(B80,Raw_data_ventas!A$2:R$499,5,FALSE)&gt;0,VLOOKUP(B80,Raw_data_ventas!A$2:R$499,5,FALSE),"STOCK"),"")</f>
        <v/>
      </c>
      <c r="E80" s="19" t="str">
        <f>_xlfn.IFNA(VLOOKUP(B80,Raw_data_ventas!A$2:R$499,6,FALSE),"")</f>
        <v/>
      </c>
      <c r="F80" s="19" t="str">
        <f>_xlfn.IFNA(VLOOKUP(B80,Raw_data_ventas!A$2:R$499,7,FALSE),"")</f>
        <v/>
      </c>
      <c r="G80" s="21">
        <f>SUMIF( Raw_data_ventas!A:A,  Comision_ventas!B80, Raw_data_ventas!U:U)</f>
        <v>0</v>
      </c>
      <c r="H80" s="21">
        <f>SUMIFS( Raw_data_ventas!S:S,  Raw_data_ventas!A:A,  Comision_ventas!B80,  Raw_data_ventas!P:P, "USD")</f>
        <v>0</v>
      </c>
      <c r="I80" s="21">
        <f>SUMIFS( Raw_data_ventas!S:S,  Raw_data_ventas!A:A,  Comision_ventas!B80,  Raw_data_ventas!P:P, "MXN")</f>
        <v>0</v>
      </c>
      <c r="J80" s="27" t="str">
        <f>_xlfn.IFNA(VLOOKUP(B80, Raw_data_ventas!A$2:R$499,12,FALSE),"")</f>
        <v/>
      </c>
      <c r="K80" s="21" t="str">
        <f t="shared" si="10"/>
        <v/>
      </c>
      <c r="L80" s="21" t="str">
        <f t="shared" si="11"/>
        <v/>
      </c>
      <c r="M80" s="21" t="str">
        <f>_xlfn.IFNA(VLOOKUP(B80, Raw_data_ventas!A$2:R$499,4,FALSE),"")</f>
        <v/>
      </c>
      <c r="N80" s="23" t="str">
        <f t="shared" si="12"/>
        <v/>
      </c>
      <c r="O80" s="24" t="str">
        <f t="shared" si="13"/>
        <v/>
      </c>
      <c r="P80" s="21" t="str">
        <f t="shared" si="14"/>
        <v/>
      </c>
      <c r="Q80" s="21" t="str">
        <f t="shared" si="15"/>
        <v/>
      </c>
      <c r="R80" s="23" t="str">
        <f t="shared" si="16"/>
        <v/>
      </c>
      <c r="S80" s="25" t="str">
        <f t="shared" si="17"/>
        <v/>
      </c>
      <c r="T80" s="26" t="str" cm="1">
        <f t="array" ref="T80">_xlfn.IFS(O80="","",O80&lt;=29.9%, 0%, O80&lt;=39.9%, 0.5%, O80&lt;=49.9%, 1%, O80&gt;=50%, 1.5%)</f>
        <v/>
      </c>
    </row>
    <row r="81" spans="1:20" ht="14.25" customHeight="1" x14ac:dyDescent="0.3">
      <c r="A81" s="18" t="str">
        <f>IF(B81&lt;&gt;"",25,"")</f>
        <v/>
      </c>
      <c r="B81" s="20"/>
      <c r="C81" s="19" t="str">
        <f>_xlfn.IFNA(VLOOKUP(B81,Raw_data_ventas!A$2:R$499,2,FALSE),"")</f>
        <v/>
      </c>
      <c r="D81" s="19" t="str">
        <f>_xlfn.IFNA(IF(VLOOKUP(B81,Raw_data_ventas!A$2:R$499,5,FALSE)&gt;0,VLOOKUP(B81,Raw_data_ventas!A$2:R$499,5,FALSE),"STOCK"),"")</f>
        <v/>
      </c>
      <c r="E81" s="19" t="str">
        <f>_xlfn.IFNA(VLOOKUP(B81,Raw_data_ventas!A$2:R$499,6,FALSE),"")</f>
        <v/>
      </c>
      <c r="F81" s="19" t="str">
        <f>_xlfn.IFNA(VLOOKUP(B81,Raw_data_ventas!A$2:R$499,7,FALSE),"")</f>
        <v/>
      </c>
      <c r="G81" s="21">
        <f>SUMIF( Raw_data_ventas!A:A,  Comision_ventas!B81, Raw_data_ventas!U:U)</f>
        <v>0</v>
      </c>
      <c r="H81" s="21">
        <f>SUMIFS( Raw_data_ventas!S:S,  Raw_data_ventas!A:A,  Comision_ventas!B81,  Raw_data_ventas!P:P, "USD")</f>
        <v>0</v>
      </c>
      <c r="I81" s="21">
        <f>SUMIFS( Raw_data_ventas!S:S,  Raw_data_ventas!A:A,  Comision_ventas!B81,  Raw_data_ventas!P:P, "MXN")</f>
        <v>0</v>
      </c>
      <c r="J81" s="27" t="str">
        <f>_xlfn.IFNA(VLOOKUP(B81, Raw_data_ventas!A$2:R$499,12,FALSE),"")</f>
        <v/>
      </c>
      <c r="K81" s="21" t="str">
        <f t="shared" si="10"/>
        <v/>
      </c>
      <c r="L81" s="21" t="str">
        <f t="shared" si="11"/>
        <v/>
      </c>
      <c r="M81" s="21" t="str">
        <f>_xlfn.IFNA(VLOOKUP(B81, Raw_data_ventas!A$2:R$499,4,FALSE),"")</f>
        <v/>
      </c>
      <c r="N81" s="23" t="str">
        <f t="shared" si="12"/>
        <v/>
      </c>
      <c r="O81" s="24" t="str">
        <f t="shared" si="13"/>
        <v/>
      </c>
      <c r="P81" s="21" t="str">
        <f t="shared" si="14"/>
        <v/>
      </c>
      <c r="Q81" s="21" t="str">
        <f t="shared" si="15"/>
        <v/>
      </c>
      <c r="R81" s="23" t="str">
        <f t="shared" si="16"/>
        <v/>
      </c>
      <c r="S81" s="25" t="str">
        <f t="shared" si="17"/>
        <v/>
      </c>
      <c r="T81" s="26" t="str" cm="1">
        <f t="array" ref="T81">_xlfn.IFS(O81="","",O81&lt;=29.9%, 0%, O81&lt;=39.9%, 0.5%, O81&lt;=49.9%, 1%, O81&gt;=50%, 1.5%)</f>
        <v/>
      </c>
    </row>
    <row r="82" spans="1:20" ht="14.25" customHeight="1" x14ac:dyDescent="0.3">
      <c r="A82" s="18" t="str">
        <f>IF(B82&lt;&gt;"",26,"")</f>
        <v/>
      </c>
      <c r="B82" s="20"/>
      <c r="C82" s="19" t="str">
        <f>_xlfn.IFNA(VLOOKUP(B82,Raw_data_ventas!A$2:R$499,2,FALSE),"")</f>
        <v/>
      </c>
      <c r="D82" s="19" t="str">
        <f>_xlfn.IFNA(IF(VLOOKUP(B82,Raw_data_ventas!A$2:R$499,5,FALSE)&gt;0,VLOOKUP(B82,Raw_data_ventas!A$2:R$499,5,FALSE),"STOCK"),"")</f>
        <v/>
      </c>
      <c r="E82" s="19" t="str">
        <f>_xlfn.IFNA(VLOOKUP(B82,Raw_data_ventas!A$2:R$499,6,FALSE),"")</f>
        <v/>
      </c>
      <c r="F82" s="19" t="str">
        <f>_xlfn.IFNA(VLOOKUP(B82,Raw_data_ventas!A$2:R$499,7,FALSE),"")</f>
        <v/>
      </c>
      <c r="G82" s="21">
        <f>SUMIF( Raw_data_ventas!A:A,  Comision_ventas!B82, Raw_data_ventas!U:U)</f>
        <v>0</v>
      </c>
      <c r="H82" s="21">
        <f>SUMIFS( Raw_data_ventas!S:S,  Raw_data_ventas!A:A,  Comision_ventas!B82,  Raw_data_ventas!P:P, "USD")</f>
        <v>0</v>
      </c>
      <c r="I82" s="21">
        <f>SUMIFS( Raw_data_ventas!S:S,  Raw_data_ventas!A:A,  Comision_ventas!B82,  Raw_data_ventas!P:P, "MXN")</f>
        <v>0</v>
      </c>
      <c r="J82" s="27" t="str">
        <f>_xlfn.IFNA(VLOOKUP(B82, Raw_data_ventas!A$2:R$499,12,FALSE),"")</f>
        <v/>
      </c>
      <c r="K82" s="21" t="str">
        <f t="shared" si="10"/>
        <v/>
      </c>
      <c r="L82" s="21" t="str">
        <f t="shared" si="11"/>
        <v/>
      </c>
      <c r="M82" s="21" t="str">
        <f>_xlfn.IFNA(VLOOKUP(B82, Raw_data_ventas!A$2:R$499,4,FALSE),"")</f>
        <v/>
      </c>
      <c r="N82" s="23" t="str">
        <f t="shared" si="12"/>
        <v/>
      </c>
      <c r="O82" s="24" t="str">
        <f t="shared" si="13"/>
        <v/>
      </c>
      <c r="P82" s="21" t="str">
        <f t="shared" si="14"/>
        <v/>
      </c>
      <c r="Q82" s="21" t="str">
        <f t="shared" si="15"/>
        <v/>
      </c>
      <c r="R82" s="23" t="str">
        <f t="shared" si="16"/>
        <v/>
      </c>
      <c r="S82" s="25" t="str">
        <f t="shared" si="17"/>
        <v/>
      </c>
      <c r="T82" s="26" t="str" cm="1">
        <f t="array" ref="T82">_xlfn.IFS(O82="","",O82&lt;=29.9%, 0%, O82&lt;=39.9%, 0.5%, O82&lt;=49.9%, 1%, O82&gt;=50%, 1.5%)</f>
        <v/>
      </c>
    </row>
    <row r="83" spans="1:20" ht="14.25" customHeight="1" x14ac:dyDescent="0.3">
      <c r="A83" s="18" t="str">
        <f>IF(B83&lt;&gt;"",27,"")</f>
        <v/>
      </c>
      <c r="B83" s="19"/>
      <c r="C83" s="19" t="str">
        <f>_xlfn.IFNA(VLOOKUP(B83,Raw_data_ventas!A$2:R$499,2,FALSE),"")</f>
        <v/>
      </c>
      <c r="D83" s="19" t="str">
        <f>_xlfn.IFNA(IF(VLOOKUP(B83,Raw_data_ventas!A$2:R$499,5,FALSE)&gt;0,VLOOKUP(B83,Raw_data_ventas!A$2:R$499,5,FALSE),"STOCK"),"")</f>
        <v/>
      </c>
      <c r="E83" s="19" t="str">
        <f>_xlfn.IFNA(VLOOKUP(B83,Raw_data_ventas!A$2:R$499,6,FALSE),"")</f>
        <v/>
      </c>
      <c r="F83" s="19" t="str">
        <f>_xlfn.IFNA(VLOOKUP(B83,Raw_data_ventas!A$2:R$499,7,FALSE),"")</f>
        <v/>
      </c>
      <c r="G83" s="21">
        <f>SUMIF( Raw_data_ventas!A:A,  Comision_ventas!B83, Raw_data_ventas!U:U)</f>
        <v>0</v>
      </c>
      <c r="H83" s="21">
        <f>SUMIFS( Raw_data_ventas!S:S,  Raw_data_ventas!A:A,  Comision_ventas!B83,  Raw_data_ventas!P:P, "USD")</f>
        <v>0</v>
      </c>
      <c r="I83" s="21">
        <f>SUMIFS( Raw_data_ventas!S:S,  Raw_data_ventas!A:A,  Comision_ventas!B83,  Raw_data_ventas!P:P, "MXN")</f>
        <v>0</v>
      </c>
      <c r="J83" s="27" t="str">
        <f>_xlfn.IFNA(VLOOKUP(B83, Raw_data_ventas!A$2:R$499,12,FALSE),"")</f>
        <v/>
      </c>
      <c r="K83" s="21" t="str">
        <f t="shared" si="10"/>
        <v/>
      </c>
      <c r="L83" s="21" t="str">
        <f t="shared" si="11"/>
        <v/>
      </c>
      <c r="M83" s="21" t="str">
        <f>_xlfn.IFNA(VLOOKUP(B83, Raw_data_ventas!A$2:R$499,4,FALSE),"")</f>
        <v/>
      </c>
      <c r="N83" s="23" t="str">
        <f t="shared" si="12"/>
        <v/>
      </c>
      <c r="O83" s="24" t="str">
        <f t="shared" si="13"/>
        <v/>
      </c>
      <c r="P83" s="21" t="str">
        <f t="shared" si="14"/>
        <v/>
      </c>
      <c r="Q83" s="21" t="str">
        <f t="shared" si="15"/>
        <v/>
      </c>
      <c r="R83" s="23" t="str">
        <f t="shared" si="16"/>
        <v/>
      </c>
      <c r="S83" s="25" t="str">
        <f t="shared" si="17"/>
        <v/>
      </c>
      <c r="T83" s="26" t="str" cm="1">
        <f t="array" ref="T83">_xlfn.IFS(O83="","",O83&lt;=29.9%, 0%, O83&lt;=39.9%, 0.5%, O83&lt;=49.9%, 1%, O83&gt;=50%, 1.5%)</f>
        <v/>
      </c>
    </row>
    <row r="84" spans="1:20" ht="14.25" customHeight="1" x14ac:dyDescent="0.3">
      <c r="A84" s="18" t="str">
        <f>IF(B84&lt;&gt;"",28,"")</f>
        <v/>
      </c>
      <c r="B84" s="19"/>
      <c r="C84" s="19" t="str">
        <f>_xlfn.IFNA(VLOOKUP(B84,Raw_data_ventas!A$2:R$499,2,FALSE),"")</f>
        <v/>
      </c>
      <c r="D84" s="19" t="str">
        <f>_xlfn.IFNA(IF(VLOOKUP(B84,Raw_data_ventas!A$2:R$499,5,FALSE)&gt;0,VLOOKUP(B84,Raw_data_ventas!A$2:R$499,5,FALSE),"STOCK"),"")</f>
        <v/>
      </c>
      <c r="E84" s="19" t="str">
        <f>_xlfn.IFNA(VLOOKUP(B84,Raw_data_ventas!A$2:R$499,6,FALSE),"")</f>
        <v/>
      </c>
      <c r="F84" s="19" t="str">
        <f>_xlfn.IFNA(VLOOKUP(B84,Raw_data_ventas!A$2:R$499,7,FALSE),"")</f>
        <v/>
      </c>
      <c r="G84" s="21">
        <f>SUMIF( Raw_data_ventas!A:A,  Comision_ventas!B84, Raw_data_ventas!U:U)</f>
        <v>0</v>
      </c>
      <c r="H84" s="21">
        <f>SUMIFS( Raw_data_ventas!S:S,  Raw_data_ventas!A:A,  Comision_ventas!B84,  Raw_data_ventas!P:P, "USD")</f>
        <v>0</v>
      </c>
      <c r="I84" s="21">
        <f>SUMIFS( Raw_data_ventas!S:S,  Raw_data_ventas!A:A,  Comision_ventas!B84,  Raw_data_ventas!P:P, "MXN")</f>
        <v>0</v>
      </c>
      <c r="J84" s="27" t="str">
        <f>_xlfn.IFNA(VLOOKUP(B84, Raw_data_ventas!A$2:R$499,12,FALSE),"")</f>
        <v/>
      </c>
      <c r="K84" s="21" t="str">
        <f t="shared" si="10"/>
        <v/>
      </c>
      <c r="L84" s="21" t="str">
        <f t="shared" si="11"/>
        <v/>
      </c>
      <c r="M84" s="21" t="str">
        <f>_xlfn.IFNA(VLOOKUP(B84, Raw_data_ventas!A$2:R$499,4,FALSE),"")</f>
        <v/>
      </c>
      <c r="N84" s="23" t="str">
        <f t="shared" si="12"/>
        <v/>
      </c>
      <c r="O84" s="24" t="str">
        <f t="shared" si="13"/>
        <v/>
      </c>
      <c r="P84" s="21" t="str">
        <f t="shared" si="14"/>
        <v/>
      </c>
      <c r="Q84" s="21" t="str">
        <f t="shared" si="15"/>
        <v/>
      </c>
      <c r="R84" s="23" t="str">
        <f t="shared" si="16"/>
        <v/>
      </c>
      <c r="S84" s="25" t="str">
        <f t="shared" si="17"/>
        <v/>
      </c>
      <c r="T84" s="26" t="str" cm="1">
        <f t="array" ref="T84">_xlfn.IFS(O84="","",O84&lt;=29.9%, 0%, O84&lt;=39.9%, 0.5%, O84&lt;=49.9%, 1%, O84&gt;=50%, 1.5%)</f>
        <v/>
      </c>
    </row>
    <row r="85" spans="1:20" ht="14.25" customHeight="1" x14ac:dyDescent="0.3">
      <c r="A85" s="28" t="str">
        <f>IF(B85&lt;&gt;"",29,"")</f>
        <v/>
      </c>
      <c r="B85" s="19"/>
      <c r="C85" s="19" t="str">
        <f>_xlfn.IFNA(VLOOKUP(B85,Raw_data_ventas!A$2:R$499,2,FALSE),"")</f>
        <v/>
      </c>
      <c r="D85" s="19" t="str">
        <f>_xlfn.IFNA(IF(VLOOKUP(B85,Raw_data_ventas!A$2:R$499,5,FALSE)&gt;0,VLOOKUP(B85,Raw_data_ventas!A$2:R$499,5,FALSE),"STOCK"),"")</f>
        <v/>
      </c>
      <c r="E85" s="19" t="str">
        <f>_xlfn.IFNA(VLOOKUP(B85,Raw_data_ventas!A$2:R$499,6,FALSE),"")</f>
        <v/>
      </c>
      <c r="F85" s="19" t="str">
        <f>_xlfn.IFNA(VLOOKUP(B85,Raw_data_ventas!A$2:R$499,7,FALSE),"")</f>
        <v/>
      </c>
      <c r="G85" s="21">
        <f>SUMIF( Raw_data_ventas!A:A,  Comision_ventas!B85, Raw_data_ventas!U:U)</f>
        <v>0</v>
      </c>
      <c r="H85" s="21">
        <f>SUMIFS( Raw_data_ventas!S:S,  Raw_data_ventas!A:A,  Comision_ventas!B85,  Raw_data_ventas!P:P, "USD")</f>
        <v>0</v>
      </c>
      <c r="I85" s="21">
        <f>SUMIFS( Raw_data_ventas!S:S,  Raw_data_ventas!A:A,  Comision_ventas!B85,  Raw_data_ventas!P:P, "MXN")</f>
        <v>0</v>
      </c>
      <c r="J85" s="27" t="str">
        <f>_xlfn.IFNA(VLOOKUP(B85, Raw_data_ventas!A$2:R$499,12,FALSE),"")</f>
        <v/>
      </c>
      <c r="K85" s="21" t="str">
        <f t="shared" si="10"/>
        <v/>
      </c>
      <c r="L85" s="21" t="str">
        <f t="shared" si="11"/>
        <v/>
      </c>
      <c r="M85" s="21" t="str">
        <f>_xlfn.IFNA(VLOOKUP(B85, Raw_data_ventas!A$2:R$499,4,FALSE),"")</f>
        <v/>
      </c>
      <c r="N85" s="23" t="str">
        <f t="shared" si="12"/>
        <v/>
      </c>
      <c r="O85" s="24" t="str">
        <f t="shared" si="13"/>
        <v/>
      </c>
      <c r="P85" s="21" t="str">
        <f t="shared" si="14"/>
        <v/>
      </c>
      <c r="Q85" s="21" t="str">
        <f t="shared" si="15"/>
        <v/>
      </c>
      <c r="R85" s="23" t="str">
        <f t="shared" si="16"/>
        <v/>
      </c>
      <c r="S85" s="25" t="str">
        <f t="shared" si="17"/>
        <v/>
      </c>
      <c r="T85" s="26" t="str" cm="1">
        <f t="array" ref="T85">_xlfn.IFS(O85="","",O85&lt;=29.9%, 0%, O85&lt;=39.9%, 0.5%, O85&lt;=49.9%, 1%, O85&gt;=50%, 1.5%)</f>
        <v/>
      </c>
    </row>
    <row r="86" spans="1:20" ht="14.25" customHeight="1" x14ac:dyDescent="0.3">
      <c r="A86" s="28" t="str">
        <f>IF(B86&lt;&gt;"",30,"")</f>
        <v/>
      </c>
      <c r="B86" s="19"/>
      <c r="C86" s="19" t="str">
        <f>_xlfn.IFNA(VLOOKUP(B86,Raw_data_ventas!A$2:R$499,2,FALSE),"")</f>
        <v/>
      </c>
      <c r="D86" s="19" t="str">
        <f>_xlfn.IFNA(IF(VLOOKUP(B86,Raw_data_ventas!A$2:R$499,5,FALSE)&gt;0,VLOOKUP(B86,Raw_data_ventas!A$2:R$499,5,FALSE),"STOCK"),"")</f>
        <v/>
      </c>
      <c r="E86" s="19" t="str">
        <f>_xlfn.IFNA(VLOOKUP(B86,Raw_data_ventas!A$2:R$499,6,FALSE),"")</f>
        <v/>
      </c>
      <c r="F86" s="19" t="str">
        <f>_xlfn.IFNA(VLOOKUP(B86,Raw_data_ventas!A$2:R$499,7,FALSE),"")</f>
        <v/>
      </c>
      <c r="G86" s="21">
        <f>SUMIF( Raw_data_ventas!A:A,  Comision_ventas!B86, Raw_data_ventas!U:U)</f>
        <v>0</v>
      </c>
      <c r="H86" s="21">
        <f>SUMIFS( Raw_data_ventas!S:S,  Raw_data_ventas!A:A,  Comision_ventas!B86,  Raw_data_ventas!P:P, "USD")</f>
        <v>0</v>
      </c>
      <c r="I86" s="21">
        <f>SUMIFS( Raw_data_ventas!S:S,  Raw_data_ventas!A:A,  Comision_ventas!B86,  Raw_data_ventas!P:P, "MXN")</f>
        <v>0</v>
      </c>
      <c r="J86" s="27" t="str">
        <f>_xlfn.IFNA(VLOOKUP(B86, Raw_data_ventas!A$2:R$499,12,FALSE),"")</f>
        <v/>
      </c>
      <c r="K86" s="21" t="str">
        <f t="shared" si="10"/>
        <v/>
      </c>
      <c r="L86" s="21" t="str">
        <f t="shared" si="11"/>
        <v/>
      </c>
      <c r="M86" s="21" t="str">
        <f>_xlfn.IFNA(VLOOKUP(B86, Raw_data_ventas!A$2:R$499,4,FALSE),"")</f>
        <v/>
      </c>
      <c r="N86" s="23" t="str">
        <f t="shared" si="12"/>
        <v/>
      </c>
      <c r="O86" s="24" t="str">
        <f t="shared" si="13"/>
        <v/>
      </c>
      <c r="P86" s="21" t="str">
        <f t="shared" si="14"/>
        <v/>
      </c>
      <c r="Q86" s="21" t="str">
        <f t="shared" si="15"/>
        <v/>
      </c>
      <c r="R86" s="23" t="str">
        <f t="shared" si="16"/>
        <v/>
      </c>
      <c r="S86" s="25" t="str">
        <f t="shared" si="17"/>
        <v/>
      </c>
      <c r="T86" s="26" t="str" cm="1">
        <f t="array" ref="T86">_xlfn.IFS(O86="","",O86&lt;=29.9%, 0%, O86&lt;=39.9%, 0.5%, O86&lt;=49.9%, 1%, O86&gt;=50%, 1.5%)</f>
        <v/>
      </c>
    </row>
    <row r="87" spans="1:20" ht="14.25" customHeight="1" x14ac:dyDescent="0.3">
      <c r="A87" s="18" t="str">
        <f>IF(B87&lt;&gt;"",31,"")</f>
        <v/>
      </c>
      <c r="B87" s="19"/>
      <c r="C87" s="19" t="str">
        <f>_xlfn.IFNA(VLOOKUP(B87,Raw_data_ventas!A$2:R$499,2,FALSE),"")</f>
        <v/>
      </c>
      <c r="D87" s="19" t="str">
        <f>_xlfn.IFNA(IF(VLOOKUP(B87,Raw_data_ventas!A$2:R$499,5,FALSE)&gt;0,VLOOKUP(B87,Raw_data_ventas!A$2:R$499,5,FALSE),"STOCK"),"")</f>
        <v/>
      </c>
      <c r="E87" s="19" t="str">
        <f>_xlfn.IFNA(VLOOKUP(B87,Raw_data_ventas!A$2:R$499,6,FALSE),"")</f>
        <v/>
      </c>
      <c r="F87" s="19" t="str">
        <f>_xlfn.IFNA(VLOOKUP(B87,Raw_data_ventas!A$2:R$499,7,FALSE),"")</f>
        <v/>
      </c>
      <c r="G87" s="21">
        <f>SUMIF( Raw_data_ventas!A:A,  Comision_ventas!B87, Raw_data_ventas!U:U)</f>
        <v>0</v>
      </c>
      <c r="H87" s="21">
        <f>SUMIFS( Raw_data_ventas!S:S,  Raw_data_ventas!A:A,  Comision_ventas!B87,  Raw_data_ventas!P:P, "USD")</f>
        <v>0</v>
      </c>
      <c r="I87" s="21">
        <f>SUMIFS( Raw_data_ventas!S:S,  Raw_data_ventas!A:A,  Comision_ventas!B87,  Raw_data_ventas!P:P, "MXN")</f>
        <v>0</v>
      </c>
      <c r="J87" s="27" t="str">
        <f>_xlfn.IFNA(VLOOKUP(B87, Raw_data_ventas!A$2:R$499,12,FALSE),"")</f>
        <v/>
      </c>
      <c r="K87" s="21" t="str">
        <f t="shared" si="10"/>
        <v/>
      </c>
      <c r="L87" s="21" t="str">
        <f t="shared" si="11"/>
        <v/>
      </c>
      <c r="M87" s="21" t="str">
        <f>_xlfn.IFNA(VLOOKUP(B87, Raw_data_ventas!A$2:R$499,4,FALSE),"")</f>
        <v/>
      </c>
      <c r="N87" s="23" t="str">
        <f t="shared" si="12"/>
        <v/>
      </c>
      <c r="O87" s="24" t="str">
        <f t="shared" si="13"/>
        <v/>
      </c>
      <c r="P87" s="21" t="str">
        <f t="shared" si="14"/>
        <v/>
      </c>
      <c r="Q87" s="21" t="str">
        <f t="shared" si="15"/>
        <v/>
      </c>
      <c r="R87" s="23" t="str">
        <f t="shared" si="16"/>
        <v/>
      </c>
      <c r="S87" s="25" t="str">
        <f t="shared" si="17"/>
        <v/>
      </c>
      <c r="T87" s="26" t="str" cm="1">
        <f t="array" ref="T87">_xlfn.IFS(O87="","",O87&lt;=29.9%, 0%, O87&lt;=39.9%, 0.5%, O87&lt;=49.9%, 1%, O87&gt;=50%, 1.5%)</f>
        <v/>
      </c>
    </row>
    <row r="88" spans="1:20" ht="14.25" customHeight="1" x14ac:dyDescent="0.3">
      <c r="A88" s="18" t="str">
        <f>IF(B88&lt;&gt;"",32,"")</f>
        <v/>
      </c>
      <c r="B88" s="20"/>
      <c r="C88" s="19" t="str">
        <f>_xlfn.IFNA(VLOOKUP(B88,Raw_data_ventas!A$2:R$499,2,FALSE),"")</f>
        <v/>
      </c>
      <c r="D88" s="19" t="str">
        <f>_xlfn.IFNA(IF(VLOOKUP(B88,Raw_data_ventas!A$2:R$499,5,FALSE)&gt;0,VLOOKUP(B88,Raw_data_ventas!A$2:R$499,5,FALSE),"STOCK"),"")</f>
        <v/>
      </c>
      <c r="E88" s="19" t="str">
        <f>_xlfn.IFNA(VLOOKUP(B88,Raw_data_ventas!A$2:R$499,6,FALSE),"")</f>
        <v/>
      </c>
      <c r="F88" s="19" t="str">
        <f>_xlfn.IFNA(VLOOKUP(B88,Raw_data_ventas!A$2:R$499,7,FALSE),"")</f>
        <v/>
      </c>
      <c r="G88" s="21">
        <f>SUMIF( Raw_data_ventas!A:A,  Comision_ventas!B88, Raw_data_ventas!U:U)</f>
        <v>0</v>
      </c>
      <c r="H88" s="21">
        <f>SUMIFS( Raw_data_ventas!S:S,  Raw_data_ventas!A:A,  Comision_ventas!B88,  Raw_data_ventas!P:P, "USD")</f>
        <v>0</v>
      </c>
      <c r="I88" s="21">
        <f>SUMIFS( Raw_data_ventas!S:S,  Raw_data_ventas!A:A,  Comision_ventas!B88,  Raw_data_ventas!P:P, "MXN")</f>
        <v>0</v>
      </c>
      <c r="J88" s="27" t="str">
        <f>_xlfn.IFNA(VLOOKUP(B88, Raw_data_ventas!A$2:R$499,12,FALSE),"")</f>
        <v/>
      </c>
      <c r="K88" s="21" t="str">
        <f t="shared" si="10"/>
        <v/>
      </c>
      <c r="L88" s="21" t="str">
        <f t="shared" si="11"/>
        <v/>
      </c>
      <c r="M88" s="21" t="str">
        <f>_xlfn.IFNA(VLOOKUP(B88, Raw_data_ventas!A$2:R$499,4,FALSE),"")</f>
        <v/>
      </c>
      <c r="N88" s="23" t="str">
        <f t="shared" si="12"/>
        <v/>
      </c>
      <c r="O88" s="24" t="str">
        <f t="shared" si="13"/>
        <v/>
      </c>
      <c r="P88" s="21" t="str">
        <f t="shared" si="14"/>
        <v/>
      </c>
      <c r="Q88" s="21" t="str">
        <f t="shared" si="15"/>
        <v/>
      </c>
      <c r="R88" s="23" t="str">
        <f t="shared" si="16"/>
        <v/>
      </c>
      <c r="S88" s="25" t="str">
        <f t="shared" si="17"/>
        <v/>
      </c>
      <c r="T88" s="26" t="str" cm="1">
        <f t="array" ref="T88">_xlfn.IFS(O88="","",O88&lt;=29.9%, 0%, O88&lt;=39.9%, 0.5%, O88&lt;=49.9%, 1%, O88&gt;=50%, 1.5%)</f>
        <v/>
      </c>
    </row>
    <row r="89" spans="1:20" ht="14.25" customHeight="1" x14ac:dyDescent="0.3">
      <c r="A89" s="18" t="str">
        <f>IF(B89&lt;&gt;"",33,"")</f>
        <v/>
      </c>
      <c r="B89" s="20"/>
      <c r="C89" s="19" t="str">
        <f>_xlfn.IFNA(VLOOKUP(B89,Raw_data_ventas!A$2:R$499,2,FALSE),"")</f>
        <v/>
      </c>
      <c r="D89" s="19" t="str">
        <f>_xlfn.IFNA(IF(VLOOKUP(B89,Raw_data_ventas!A$2:R$499,5,FALSE)&gt;0,VLOOKUP(B89,Raw_data_ventas!A$2:R$499,5,FALSE),"STOCK"),"")</f>
        <v/>
      </c>
      <c r="E89" s="19" t="str">
        <f>_xlfn.IFNA(VLOOKUP(B89,Raw_data_ventas!A$2:R$499,6,FALSE),"")</f>
        <v/>
      </c>
      <c r="F89" s="19" t="str">
        <f>_xlfn.IFNA(VLOOKUP(B89,Raw_data_ventas!A$2:R$499,7,FALSE),"")</f>
        <v/>
      </c>
      <c r="G89" s="21">
        <f>SUMIF( Raw_data_ventas!A:A,  Comision_ventas!B89, Raw_data_ventas!U:U)</f>
        <v>0</v>
      </c>
      <c r="H89" s="21">
        <f>SUMIFS( Raw_data_ventas!S:S,  Raw_data_ventas!A:A,  Comision_ventas!B89,  Raw_data_ventas!P:P, "USD")</f>
        <v>0</v>
      </c>
      <c r="I89" s="21">
        <f>SUMIFS( Raw_data_ventas!S:S,  Raw_data_ventas!A:A,  Comision_ventas!B89,  Raw_data_ventas!P:P, "MXN")</f>
        <v>0</v>
      </c>
      <c r="J89" s="27" t="str">
        <f>_xlfn.IFNA(VLOOKUP(B89, Raw_data_ventas!A$2:R$499,12,FALSE),"")</f>
        <v/>
      </c>
      <c r="K89" s="21" t="str">
        <f t="shared" si="10"/>
        <v/>
      </c>
      <c r="L89" s="21" t="str">
        <f t="shared" si="11"/>
        <v/>
      </c>
      <c r="M89" s="21" t="str">
        <f>_xlfn.IFNA(VLOOKUP(B89, Raw_data_ventas!A$2:R$499,4,FALSE),"")</f>
        <v/>
      </c>
      <c r="N89" s="23" t="str">
        <f t="shared" si="12"/>
        <v/>
      </c>
      <c r="O89" s="24" t="str">
        <f t="shared" si="13"/>
        <v/>
      </c>
      <c r="P89" s="21" t="str">
        <f t="shared" si="14"/>
        <v/>
      </c>
      <c r="Q89" s="21" t="str">
        <f t="shared" si="15"/>
        <v/>
      </c>
      <c r="R89" s="23" t="str">
        <f t="shared" si="16"/>
        <v/>
      </c>
      <c r="S89" s="25" t="str">
        <f t="shared" si="17"/>
        <v/>
      </c>
      <c r="T89" s="26" t="str" cm="1">
        <f t="array" ref="T89">_xlfn.IFS(O89="","",O89&lt;=29.9%, 0%, O89&lt;=39.9%, 0.5%, O89&lt;=49.9%, 1%, O89&gt;=50%, 1.5%)</f>
        <v/>
      </c>
    </row>
    <row r="90" spans="1:20" ht="14.25" customHeight="1" x14ac:dyDescent="0.3">
      <c r="A90" s="18" t="str">
        <f>IF(B90&lt;&gt;"",34,"")</f>
        <v/>
      </c>
      <c r="B90" s="20"/>
      <c r="C90" s="19" t="str">
        <f>_xlfn.IFNA(VLOOKUP(B90,Raw_data_ventas!A$2:R$499,2,FALSE),"")</f>
        <v/>
      </c>
      <c r="D90" s="19" t="str">
        <f>_xlfn.IFNA(IF(VLOOKUP(B90,Raw_data_ventas!A$2:R$499,5,FALSE)&gt;0,VLOOKUP(B90,Raw_data_ventas!A$2:R$499,5,FALSE),"STOCK"),"")</f>
        <v/>
      </c>
      <c r="E90" s="19" t="str">
        <f>_xlfn.IFNA(VLOOKUP(B90,Raw_data_ventas!A$2:R$499,6,FALSE),"")</f>
        <v/>
      </c>
      <c r="F90" s="19" t="str">
        <f>_xlfn.IFNA(VLOOKUP(B90,Raw_data_ventas!A$2:R$499,7,FALSE),"")</f>
        <v/>
      </c>
      <c r="G90" s="21">
        <f>SUMIF( Raw_data_ventas!A:A,  Comision_ventas!B90, Raw_data_ventas!U:U)</f>
        <v>0</v>
      </c>
      <c r="H90" s="21">
        <f>SUMIFS( Raw_data_ventas!S:S,  Raw_data_ventas!A:A,  Comision_ventas!B90,  Raw_data_ventas!P:P, "USD")</f>
        <v>0</v>
      </c>
      <c r="I90" s="21">
        <f>SUMIFS( Raw_data_ventas!S:S,  Raw_data_ventas!A:A,  Comision_ventas!B90,  Raw_data_ventas!P:P, "MXN")</f>
        <v>0</v>
      </c>
      <c r="J90" s="27" t="str">
        <f>_xlfn.IFNA(VLOOKUP(B90, Raw_data_ventas!A$2:R$499,12,FALSE),"")</f>
        <v/>
      </c>
      <c r="K90" s="21" t="str">
        <f t="shared" si="10"/>
        <v/>
      </c>
      <c r="L90" s="21" t="str">
        <f t="shared" si="11"/>
        <v/>
      </c>
      <c r="M90" s="21" t="str">
        <f>_xlfn.IFNA(VLOOKUP(B90, Raw_data_ventas!A$2:R$499,4,FALSE),"")</f>
        <v/>
      </c>
      <c r="N90" s="23" t="str">
        <f t="shared" si="12"/>
        <v/>
      </c>
      <c r="O90" s="24" t="str">
        <f t="shared" si="13"/>
        <v/>
      </c>
      <c r="P90" s="21" t="str">
        <f t="shared" si="14"/>
        <v/>
      </c>
      <c r="Q90" s="21" t="str">
        <f t="shared" si="15"/>
        <v/>
      </c>
      <c r="R90" s="23" t="str">
        <f t="shared" si="16"/>
        <v/>
      </c>
      <c r="S90" s="25" t="str">
        <f t="shared" si="17"/>
        <v/>
      </c>
      <c r="T90" s="26" t="str" cm="1">
        <f t="array" ref="T90">_xlfn.IFS(O90="","",O90&lt;=29.9%, 0%, O90&lt;=39.9%, 0.5%, O90&lt;=49.9%, 1%, O90&gt;=50%, 1.5%)</f>
        <v/>
      </c>
    </row>
    <row r="91" spans="1:20" ht="14.25" customHeight="1" x14ac:dyDescent="0.3">
      <c r="A91" s="18" t="str">
        <f>IF(B91&lt;&gt;"",35,"")</f>
        <v/>
      </c>
      <c r="B91" s="20"/>
      <c r="C91" s="19" t="str">
        <f>_xlfn.IFNA(VLOOKUP(B91,Raw_data_ventas!A$2:R$499,2,FALSE),"")</f>
        <v/>
      </c>
      <c r="D91" s="19" t="str">
        <f>_xlfn.IFNA(IF(VLOOKUP(B91,Raw_data_ventas!A$2:R$499,5,FALSE)&gt;0,VLOOKUP(B91,Raw_data_ventas!A$2:R$499,5,FALSE),"STOCK"),"")</f>
        <v/>
      </c>
      <c r="E91" s="19" t="str">
        <f>_xlfn.IFNA(VLOOKUP(B91,Raw_data_ventas!A$2:R$499,6,FALSE),"")</f>
        <v/>
      </c>
      <c r="F91" s="19" t="str">
        <f>_xlfn.IFNA(VLOOKUP(B91,Raw_data_ventas!A$2:R$499,7,FALSE),"")</f>
        <v/>
      </c>
      <c r="G91" s="21">
        <f>SUMIF( Raw_data_ventas!A:A,  Comision_ventas!B91, Raw_data_ventas!U:U)</f>
        <v>0</v>
      </c>
      <c r="H91" s="21">
        <f>SUMIFS( Raw_data_ventas!S:S,  Raw_data_ventas!A:A,  Comision_ventas!B91,  Raw_data_ventas!P:P, "USD")</f>
        <v>0</v>
      </c>
      <c r="I91" s="21">
        <f>SUMIFS( Raw_data_ventas!S:S,  Raw_data_ventas!A:A,  Comision_ventas!B91,  Raw_data_ventas!P:P, "MXN")</f>
        <v>0</v>
      </c>
      <c r="J91" s="27" t="str">
        <f>_xlfn.IFNA(VLOOKUP(B91, Raw_data_ventas!A$2:R$499,12,FALSE),"")</f>
        <v/>
      </c>
      <c r="K91" s="21" t="str">
        <f t="shared" si="10"/>
        <v/>
      </c>
      <c r="L91" s="21" t="str">
        <f t="shared" si="11"/>
        <v/>
      </c>
      <c r="M91" s="21" t="str">
        <f>_xlfn.IFNA(VLOOKUP(B91, Raw_data_ventas!A$2:R$499,4,FALSE),"")</f>
        <v/>
      </c>
      <c r="N91" s="23" t="str">
        <f t="shared" si="12"/>
        <v/>
      </c>
      <c r="O91" s="24" t="str">
        <f t="shared" si="13"/>
        <v/>
      </c>
      <c r="P91" s="21" t="str">
        <f t="shared" si="14"/>
        <v/>
      </c>
      <c r="Q91" s="21" t="str">
        <f t="shared" si="15"/>
        <v/>
      </c>
      <c r="R91" s="23" t="str">
        <f t="shared" si="16"/>
        <v/>
      </c>
      <c r="S91" s="25" t="str">
        <f t="shared" si="17"/>
        <v/>
      </c>
      <c r="T91" s="26" t="str" cm="1">
        <f t="array" ref="T91">_xlfn.IFS(O91="","",O91&lt;=29.9%, 0%, O91&lt;=39.9%, 0.5%, O91&lt;=49.9%, 1%, O91&gt;=50%, 1.5%)</f>
        <v/>
      </c>
    </row>
    <row r="92" spans="1:20" ht="14.25" customHeight="1" x14ac:dyDescent="0.3">
      <c r="A92" s="18" t="str">
        <f>IF(B92&lt;&gt;"",36,"")</f>
        <v/>
      </c>
      <c r="B92" s="20"/>
      <c r="C92" s="19" t="str">
        <f>_xlfn.IFNA(VLOOKUP(B92,Raw_data_ventas!A$2:R$499,2,FALSE),"")</f>
        <v/>
      </c>
      <c r="D92" s="19" t="str">
        <f>_xlfn.IFNA(IF(VLOOKUP(B92,Raw_data_ventas!A$2:R$499,5,FALSE)&gt;0,VLOOKUP(B92,Raw_data_ventas!A$2:R$499,5,FALSE),"STOCK"),"")</f>
        <v/>
      </c>
      <c r="E92" s="19" t="str">
        <f>_xlfn.IFNA(VLOOKUP(B92,Raw_data_ventas!A$2:R$499,6,FALSE),"")</f>
        <v/>
      </c>
      <c r="F92" s="19" t="str">
        <f>_xlfn.IFNA(VLOOKUP(B92,Raw_data_ventas!A$2:R$499,7,FALSE),"")</f>
        <v/>
      </c>
      <c r="G92" s="21">
        <f>SUMIF( Raw_data_ventas!A:A,  Comision_ventas!B92, Raw_data_ventas!U:U)</f>
        <v>0</v>
      </c>
      <c r="H92" s="21">
        <f>SUMIFS( Raw_data_ventas!S:S,  Raw_data_ventas!A:A,  Comision_ventas!B92,  Raw_data_ventas!P:P, "USD")</f>
        <v>0</v>
      </c>
      <c r="I92" s="21">
        <f>SUMIFS( Raw_data_ventas!S:S,  Raw_data_ventas!A:A,  Comision_ventas!B92,  Raw_data_ventas!P:P, "MXN")</f>
        <v>0</v>
      </c>
      <c r="J92" s="27" t="str">
        <f>_xlfn.IFNA(VLOOKUP(B92, Raw_data_ventas!A$2:R$499,12,FALSE),"")</f>
        <v/>
      </c>
      <c r="K92" s="21" t="str">
        <f t="shared" si="10"/>
        <v/>
      </c>
      <c r="L92" s="21" t="str">
        <f t="shared" si="11"/>
        <v/>
      </c>
      <c r="M92" s="21" t="str">
        <f>_xlfn.IFNA(VLOOKUP(B92, Raw_data_ventas!A$2:R$499,4,FALSE),"")</f>
        <v/>
      </c>
      <c r="N92" s="23" t="str">
        <f t="shared" si="12"/>
        <v/>
      </c>
      <c r="O92" s="24" t="str">
        <f t="shared" si="13"/>
        <v/>
      </c>
      <c r="P92" s="21" t="str">
        <f t="shared" si="14"/>
        <v/>
      </c>
      <c r="Q92" s="21" t="str">
        <f t="shared" si="15"/>
        <v/>
      </c>
      <c r="R92" s="23" t="str">
        <f t="shared" si="16"/>
        <v/>
      </c>
      <c r="S92" s="25" t="str">
        <f t="shared" si="17"/>
        <v/>
      </c>
      <c r="T92" s="26" t="str" cm="1">
        <f t="array" ref="T92">_xlfn.IFS(O92="","",O92&lt;=29.9%, 0%, O92&lt;=39.9%, 0.5%, O92&lt;=49.9%, 1%, O92&gt;=50%, 1.5%)</f>
        <v/>
      </c>
    </row>
    <row r="93" spans="1:20" ht="14.25" customHeight="1" x14ac:dyDescent="0.3">
      <c r="A93" s="18" t="str">
        <f>IF(B93&lt;&gt;"",37,"")</f>
        <v/>
      </c>
      <c r="B93" s="19"/>
      <c r="C93" s="19" t="str">
        <f>_xlfn.IFNA(VLOOKUP(B93,Raw_data_ventas!A$2:R$499,2,FALSE),"")</f>
        <v/>
      </c>
      <c r="D93" s="19" t="str">
        <f>_xlfn.IFNA(IF(VLOOKUP(B93,Raw_data_ventas!A$2:R$499,5,FALSE)&gt;0,VLOOKUP(B93,Raw_data_ventas!A$2:R$499,5,FALSE),"STOCK"),"")</f>
        <v/>
      </c>
      <c r="E93" s="19" t="str">
        <f>_xlfn.IFNA(VLOOKUP(B93,Raw_data_ventas!A$2:R$499,6,FALSE),"")</f>
        <v/>
      </c>
      <c r="F93" s="19" t="str">
        <f>_xlfn.IFNA(VLOOKUP(B93,Raw_data_ventas!A$2:R$499,7,FALSE),"")</f>
        <v/>
      </c>
      <c r="G93" s="21">
        <f>SUMIF( Raw_data_ventas!A:A,  Comision_ventas!B93, Raw_data_ventas!U:U)</f>
        <v>0</v>
      </c>
      <c r="H93" s="21">
        <f>SUMIFS( Raw_data_ventas!S:S,  Raw_data_ventas!A:A,  Comision_ventas!B93,  Raw_data_ventas!P:P, "USD")</f>
        <v>0</v>
      </c>
      <c r="I93" s="21">
        <f>SUMIFS( Raw_data_ventas!S:S,  Raw_data_ventas!A:A,  Comision_ventas!B93,  Raw_data_ventas!P:P, "MXN")</f>
        <v>0</v>
      </c>
      <c r="J93" s="27" t="str">
        <f>_xlfn.IFNA(VLOOKUP(B93, Raw_data_ventas!A$2:R$499,12,FALSE),"")</f>
        <v/>
      </c>
      <c r="K93" s="21" t="str">
        <f t="shared" si="10"/>
        <v/>
      </c>
      <c r="L93" s="21" t="str">
        <f t="shared" si="11"/>
        <v/>
      </c>
      <c r="M93" s="21" t="str">
        <f>_xlfn.IFNA(VLOOKUP(B93, Raw_data_ventas!A$2:R$499,4,FALSE),"")</f>
        <v/>
      </c>
      <c r="N93" s="23" t="str">
        <f t="shared" si="12"/>
        <v/>
      </c>
      <c r="O93" s="24" t="str">
        <f t="shared" si="13"/>
        <v/>
      </c>
      <c r="P93" s="21" t="str">
        <f t="shared" si="14"/>
        <v/>
      </c>
      <c r="Q93" s="21" t="str">
        <f t="shared" si="15"/>
        <v/>
      </c>
      <c r="R93" s="23" t="str">
        <f t="shared" si="16"/>
        <v/>
      </c>
      <c r="S93" s="25" t="str">
        <f t="shared" si="17"/>
        <v/>
      </c>
      <c r="T93" s="26" t="str" cm="1">
        <f t="array" ref="T93">_xlfn.IFS(O93="","",O93&lt;=29.9%, 0%, O93&lt;=39.9%, 0.5%, O93&lt;=49.9%, 1%, O93&gt;=50%, 1.5%)</f>
        <v/>
      </c>
    </row>
    <row r="94" spans="1:20" ht="14.25" customHeight="1" x14ac:dyDescent="0.3">
      <c r="A94" s="18" t="str">
        <f>IF(B94&lt;&gt;"",38,"")</f>
        <v/>
      </c>
      <c r="B94" s="19"/>
      <c r="C94" s="19" t="str">
        <f>_xlfn.IFNA(VLOOKUP(B94,Raw_data_ventas!A$2:R$499,2,FALSE),"")</f>
        <v/>
      </c>
      <c r="D94" s="19" t="str">
        <f>_xlfn.IFNA(IF(VLOOKUP(B94,Raw_data_ventas!A$2:R$499,5,FALSE)&gt;0,VLOOKUP(B94,Raw_data_ventas!A$2:R$499,5,FALSE),"STOCK"),"")</f>
        <v/>
      </c>
      <c r="E94" s="19" t="str">
        <f>_xlfn.IFNA(VLOOKUP(B94,Raw_data_ventas!A$2:R$499,6,FALSE),"")</f>
        <v/>
      </c>
      <c r="F94" s="19" t="str">
        <f>_xlfn.IFNA(VLOOKUP(B94,Raw_data_ventas!A$2:R$499,7,FALSE),"")</f>
        <v/>
      </c>
      <c r="G94" s="21">
        <f>SUMIF( Raw_data_ventas!A:A,  Comision_ventas!B94, Raw_data_ventas!U:U)</f>
        <v>0</v>
      </c>
      <c r="H94" s="21">
        <f>SUMIFS( Raw_data_ventas!S:S,  Raw_data_ventas!A:A,  Comision_ventas!B94,  Raw_data_ventas!P:P, "USD")</f>
        <v>0</v>
      </c>
      <c r="I94" s="21">
        <f>SUMIFS( Raw_data_ventas!S:S,  Raw_data_ventas!A:A,  Comision_ventas!B94,  Raw_data_ventas!P:P, "MXN")</f>
        <v>0</v>
      </c>
      <c r="J94" s="27" t="str">
        <f>_xlfn.IFNA(VLOOKUP(B94, Raw_data_ventas!A$2:R$499,12,FALSE),"")</f>
        <v/>
      </c>
      <c r="K94" s="21" t="str">
        <f t="shared" si="10"/>
        <v/>
      </c>
      <c r="L94" s="21" t="str">
        <f t="shared" si="11"/>
        <v/>
      </c>
      <c r="M94" s="21" t="str">
        <f>_xlfn.IFNA(VLOOKUP(B94, Raw_data_ventas!A$2:R$499,4,FALSE),"")</f>
        <v/>
      </c>
      <c r="N94" s="23" t="str">
        <f t="shared" si="12"/>
        <v/>
      </c>
      <c r="O94" s="24" t="str">
        <f t="shared" si="13"/>
        <v/>
      </c>
      <c r="P94" s="21" t="str">
        <f t="shared" si="14"/>
        <v/>
      </c>
      <c r="Q94" s="21" t="str">
        <f t="shared" si="15"/>
        <v/>
      </c>
      <c r="R94" s="23" t="str">
        <f t="shared" si="16"/>
        <v/>
      </c>
      <c r="S94" s="25" t="str">
        <f t="shared" si="17"/>
        <v/>
      </c>
      <c r="T94" s="26" t="str" cm="1">
        <f t="array" ref="T94">_xlfn.IFS(O94="","",O94&lt;=29.9%, 0%, O94&lt;=39.9%, 0.5%, O94&lt;=49.9%, 1%, O94&gt;=50%, 1.5%)</f>
        <v/>
      </c>
    </row>
    <row r="95" spans="1:20" ht="14.25" customHeight="1" x14ac:dyDescent="0.3">
      <c r="A95" s="28" t="str">
        <f>IF(B95&lt;&gt;"",39,"")</f>
        <v/>
      </c>
      <c r="B95" s="19"/>
      <c r="C95" s="19" t="str">
        <f>_xlfn.IFNA(VLOOKUP(B95,Raw_data_ventas!A$2:R$499,2,FALSE),"")</f>
        <v/>
      </c>
      <c r="D95" s="19" t="str">
        <f>_xlfn.IFNA(IF(VLOOKUP(B95,Raw_data_ventas!A$2:R$499,5,FALSE)&gt;0,VLOOKUP(B95,Raw_data_ventas!A$2:R$499,5,FALSE),"STOCK"),"")</f>
        <v/>
      </c>
      <c r="E95" s="19" t="str">
        <f>_xlfn.IFNA(VLOOKUP(B95,Raw_data_ventas!A$2:R$499,6,FALSE),"")</f>
        <v/>
      </c>
      <c r="F95" s="19" t="str">
        <f>_xlfn.IFNA(VLOOKUP(B95,Raw_data_ventas!A$2:R$499,7,FALSE),"")</f>
        <v/>
      </c>
      <c r="G95" s="21">
        <f>SUMIF( Raw_data_ventas!A:A,  Comision_ventas!B95, Raw_data_ventas!U:U)</f>
        <v>0</v>
      </c>
      <c r="H95" s="21">
        <f>SUMIFS( Raw_data_ventas!S:S,  Raw_data_ventas!A:A,  Comision_ventas!B95,  Raw_data_ventas!P:P, "USD")</f>
        <v>0</v>
      </c>
      <c r="I95" s="21">
        <f>SUMIFS( Raw_data_ventas!S:S,  Raw_data_ventas!A:A,  Comision_ventas!B95,  Raw_data_ventas!P:P, "MXN")</f>
        <v>0</v>
      </c>
      <c r="J95" s="27" t="str">
        <f>_xlfn.IFNA(VLOOKUP(B95, Raw_data_ventas!A$2:R$499,12,FALSE),"")</f>
        <v/>
      </c>
      <c r="K95" s="21" t="str">
        <f t="shared" si="10"/>
        <v/>
      </c>
      <c r="L95" s="21" t="str">
        <f t="shared" si="11"/>
        <v/>
      </c>
      <c r="M95" s="21" t="str">
        <f>_xlfn.IFNA(VLOOKUP(B95, Raw_data_ventas!A$2:R$499,4,FALSE),"")</f>
        <v/>
      </c>
      <c r="N95" s="23" t="str">
        <f t="shared" si="12"/>
        <v/>
      </c>
      <c r="O95" s="24" t="str">
        <f t="shared" si="13"/>
        <v/>
      </c>
      <c r="P95" s="21" t="str">
        <f t="shared" si="14"/>
        <v/>
      </c>
      <c r="Q95" s="21" t="str">
        <f t="shared" si="15"/>
        <v/>
      </c>
      <c r="R95" s="23" t="str">
        <f t="shared" si="16"/>
        <v/>
      </c>
      <c r="S95" s="25" t="str">
        <f t="shared" si="17"/>
        <v/>
      </c>
      <c r="T95" s="26" t="str" cm="1">
        <f t="array" ref="T95">_xlfn.IFS(O95="","",O95&lt;=29.9%, 0%, O95&lt;=39.9%, 0.5%, O95&lt;=49.9%, 1%, O95&gt;=50%, 1.5%)</f>
        <v/>
      </c>
    </row>
    <row r="96" spans="1:20" ht="14.25" customHeight="1" x14ac:dyDescent="0.3">
      <c r="A96" s="28" t="str">
        <f>IF(B96&lt;&gt;"",40,"")</f>
        <v/>
      </c>
      <c r="B96" s="19"/>
      <c r="C96" s="19" t="str">
        <f>_xlfn.IFNA(VLOOKUP(B96,Raw_data_ventas!A$2:R$499,2,FALSE),"")</f>
        <v/>
      </c>
      <c r="D96" s="19" t="str">
        <f>_xlfn.IFNA(IF(VLOOKUP(B96,Raw_data_ventas!A$2:R$499,5,FALSE)&gt;0,VLOOKUP(B96,Raw_data_ventas!A$2:R$499,5,FALSE),"STOCK"),"")</f>
        <v/>
      </c>
      <c r="E96" s="19" t="str">
        <f>_xlfn.IFNA(VLOOKUP(B96,Raw_data_ventas!A$2:R$499,6,FALSE),"")</f>
        <v/>
      </c>
      <c r="F96" s="19" t="str">
        <f>_xlfn.IFNA(VLOOKUP(B96,Raw_data_ventas!A$2:R$499,7,FALSE),"")</f>
        <v/>
      </c>
      <c r="G96" s="21">
        <f>SUMIF( Raw_data_ventas!A:A,  Comision_ventas!B96, Raw_data_ventas!U:U)</f>
        <v>0</v>
      </c>
      <c r="H96" s="21">
        <f>SUMIFS( Raw_data_ventas!S:S,  Raw_data_ventas!A:A,  Comision_ventas!B96,  Raw_data_ventas!P:P, "USD")</f>
        <v>0</v>
      </c>
      <c r="I96" s="21">
        <f>SUMIFS( Raw_data_ventas!S:S,  Raw_data_ventas!A:A,  Comision_ventas!B96,  Raw_data_ventas!P:P, "MXN")</f>
        <v>0</v>
      </c>
      <c r="J96" s="27" t="str">
        <f>_xlfn.IFNA(VLOOKUP(B96, Raw_data_ventas!A$2:R$499,12,FALSE),"")</f>
        <v/>
      </c>
      <c r="K96" s="21" t="str">
        <f t="shared" si="10"/>
        <v/>
      </c>
      <c r="L96" s="21" t="str">
        <f t="shared" si="11"/>
        <v/>
      </c>
      <c r="M96" s="21" t="str">
        <f>_xlfn.IFNA(VLOOKUP(B96, Raw_data_ventas!A$2:R$499,4,FALSE),"")</f>
        <v/>
      </c>
      <c r="N96" s="23" t="str">
        <f t="shared" si="12"/>
        <v/>
      </c>
      <c r="O96" s="24" t="str">
        <f t="shared" si="13"/>
        <v/>
      </c>
      <c r="P96" s="21" t="str">
        <f t="shared" si="14"/>
        <v/>
      </c>
      <c r="Q96" s="21" t="str">
        <f t="shared" si="15"/>
        <v/>
      </c>
      <c r="R96" s="23" t="str">
        <f t="shared" si="16"/>
        <v/>
      </c>
      <c r="S96" s="25" t="str">
        <f t="shared" si="17"/>
        <v/>
      </c>
      <c r="T96" s="26" t="str" cm="1">
        <f t="array" ref="T96">_xlfn.IFS(O96="","",O96&lt;=29.9%, 0%, O96&lt;=39.9%, 0.5%, O96&lt;=49.9%, 1%, O96&gt;=50%, 1.5%)</f>
        <v/>
      </c>
    </row>
    <row r="97" spans="1:20" ht="14.25" customHeight="1" x14ac:dyDescent="0.3">
      <c r="A97" s="18" t="str">
        <f>IF(B97&lt;&gt;"",41,"")</f>
        <v/>
      </c>
      <c r="B97" s="19"/>
      <c r="C97" s="19" t="str">
        <f>_xlfn.IFNA(VLOOKUP(B97,Raw_data_ventas!A$2:R$499,2,FALSE),"")</f>
        <v/>
      </c>
      <c r="D97" s="19" t="str">
        <f>_xlfn.IFNA(IF(VLOOKUP(B97,Raw_data_ventas!A$2:R$499,5,FALSE)&gt;0,VLOOKUP(B97,Raw_data_ventas!A$2:R$499,5,FALSE),"STOCK"),"")</f>
        <v/>
      </c>
      <c r="E97" s="19" t="str">
        <f>_xlfn.IFNA(VLOOKUP(B97,Raw_data_ventas!A$2:R$499,6,FALSE),"")</f>
        <v/>
      </c>
      <c r="F97" s="19" t="str">
        <f>_xlfn.IFNA(VLOOKUP(B97,Raw_data_ventas!A$2:R$499,7,FALSE),"")</f>
        <v/>
      </c>
      <c r="G97" s="21">
        <f>SUMIF( Raw_data_ventas!A:A,  Comision_ventas!B97, Raw_data_ventas!U:U)</f>
        <v>0</v>
      </c>
      <c r="H97" s="21">
        <f>SUMIFS( Raw_data_ventas!S:S,  Raw_data_ventas!A:A,  Comision_ventas!B97,  Raw_data_ventas!P:P, "USD")</f>
        <v>0</v>
      </c>
      <c r="I97" s="21">
        <f>SUMIFS( Raw_data_ventas!S:S,  Raw_data_ventas!A:A,  Comision_ventas!B97,  Raw_data_ventas!P:P, "MXN")</f>
        <v>0</v>
      </c>
      <c r="J97" s="27" t="str">
        <f>_xlfn.IFNA(VLOOKUP(B97, Raw_data_ventas!A$2:R$499,12,FALSE),"")</f>
        <v/>
      </c>
      <c r="K97" s="21" t="str">
        <f t="shared" si="10"/>
        <v/>
      </c>
      <c r="L97" s="21" t="str">
        <f t="shared" si="11"/>
        <v/>
      </c>
      <c r="M97" s="21" t="str">
        <f>_xlfn.IFNA(VLOOKUP(B97, Raw_data_ventas!A$2:R$499,4,FALSE),"")</f>
        <v/>
      </c>
      <c r="N97" s="23" t="str">
        <f t="shared" si="12"/>
        <v/>
      </c>
      <c r="O97" s="24" t="str">
        <f t="shared" si="13"/>
        <v/>
      </c>
      <c r="P97" s="21" t="str">
        <f t="shared" si="14"/>
        <v/>
      </c>
      <c r="Q97" s="21" t="str">
        <f t="shared" si="15"/>
        <v/>
      </c>
      <c r="R97" s="23" t="str">
        <f t="shared" si="16"/>
        <v/>
      </c>
      <c r="S97" s="25" t="str">
        <f t="shared" si="17"/>
        <v/>
      </c>
      <c r="T97" s="26" t="str" cm="1">
        <f t="array" ref="T97">_xlfn.IFS(O97="","",O97&lt;=29.9%, 0%, O97&lt;=39.9%, 0.5%, O97&lt;=49.9%, 1%, O97&gt;=50%, 1.5%)</f>
        <v/>
      </c>
    </row>
    <row r="98" spans="1:20" ht="14.25" customHeight="1" x14ac:dyDescent="0.3">
      <c r="A98" s="18" t="str">
        <f>IF(B98&lt;&gt;"",42,"")</f>
        <v/>
      </c>
      <c r="B98" s="20"/>
      <c r="C98" s="19" t="str">
        <f>_xlfn.IFNA(VLOOKUP(B98,Raw_data_ventas!A$2:R$499,2,FALSE),"")</f>
        <v/>
      </c>
      <c r="D98" s="19" t="str">
        <f>_xlfn.IFNA(IF(VLOOKUP(B98,Raw_data_ventas!A$2:R$499,5,FALSE)&gt;0,VLOOKUP(B98,Raw_data_ventas!A$2:R$499,5,FALSE),"STOCK"),"")</f>
        <v/>
      </c>
      <c r="E98" s="19" t="str">
        <f>_xlfn.IFNA(VLOOKUP(B98,Raw_data_ventas!A$2:R$499,6,FALSE),"")</f>
        <v/>
      </c>
      <c r="F98" s="19" t="str">
        <f>_xlfn.IFNA(VLOOKUP(B98,Raw_data_ventas!A$2:R$499,7,FALSE),"")</f>
        <v/>
      </c>
      <c r="G98" s="21">
        <f>SUMIF( Raw_data_ventas!A:A,  Comision_ventas!B98, Raw_data_ventas!U:U)</f>
        <v>0</v>
      </c>
      <c r="H98" s="21">
        <f>SUMIFS( Raw_data_ventas!S:S,  Raw_data_ventas!A:A,  Comision_ventas!B98,  Raw_data_ventas!P:P, "USD")</f>
        <v>0</v>
      </c>
      <c r="I98" s="21">
        <f>SUMIFS( Raw_data_ventas!S:S,  Raw_data_ventas!A:A,  Comision_ventas!B98,  Raw_data_ventas!P:P, "MXN")</f>
        <v>0</v>
      </c>
      <c r="J98" s="27" t="str">
        <f>_xlfn.IFNA(VLOOKUP(B98, Raw_data_ventas!A$2:R$499,12,FALSE),"")</f>
        <v/>
      </c>
      <c r="K98" s="21" t="str">
        <f t="shared" si="10"/>
        <v/>
      </c>
      <c r="L98" s="21" t="str">
        <f t="shared" si="11"/>
        <v/>
      </c>
      <c r="M98" s="21" t="str">
        <f>_xlfn.IFNA(VLOOKUP(B98, Raw_data_ventas!A$2:R$499,4,FALSE),"")</f>
        <v/>
      </c>
      <c r="N98" s="23" t="str">
        <f t="shared" si="12"/>
        <v/>
      </c>
      <c r="O98" s="24" t="str">
        <f t="shared" si="13"/>
        <v/>
      </c>
      <c r="P98" s="21" t="str">
        <f t="shared" si="14"/>
        <v/>
      </c>
      <c r="Q98" s="21" t="str">
        <f t="shared" si="15"/>
        <v/>
      </c>
      <c r="R98" s="23" t="str">
        <f t="shared" si="16"/>
        <v/>
      </c>
      <c r="S98" s="25" t="str">
        <f t="shared" si="17"/>
        <v/>
      </c>
      <c r="T98" s="26" t="str" cm="1">
        <f t="array" ref="T98">_xlfn.IFS(O98="","",O98&lt;=29.9%, 0%, O98&lt;=39.9%, 0.5%, O98&lt;=49.9%, 1%, O98&gt;=50%, 1.5%)</f>
        <v/>
      </c>
    </row>
    <row r="99" spans="1:20" ht="14.25" customHeight="1" x14ac:dyDescent="0.3">
      <c r="A99" s="18" t="str">
        <f>IF(B99&lt;&gt;"",43,"")</f>
        <v/>
      </c>
      <c r="B99" s="20"/>
      <c r="C99" s="19" t="str">
        <f>_xlfn.IFNA(VLOOKUP(B99,Raw_data_ventas!A$2:R$499,2,FALSE),"")</f>
        <v/>
      </c>
      <c r="D99" s="19" t="str">
        <f>_xlfn.IFNA(IF(VLOOKUP(B99,Raw_data_ventas!A$2:R$499,5,FALSE)&gt;0,VLOOKUP(B99,Raw_data_ventas!A$2:R$499,5,FALSE),"STOCK"),"")</f>
        <v/>
      </c>
      <c r="E99" s="19" t="str">
        <f>_xlfn.IFNA(VLOOKUP(B99,Raw_data_ventas!A$2:R$499,6,FALSE),"")</f>
        <v/>
      </c>
      <c r="F99" s="19" t="str">
        <f>_xlfn.IFNA(VLOOKUP(B99,Raw_data_ventas!A$2:R$499,7,FALSE),"")</f>
        <v/>
      </c>
      <c r="G99" s="21">
        <f>SUMIF( Raw_data_ventas!A:A,  Comision_ventas!B99, Raw_data_ventas!U:U)</f>
        <v>0</v>
      </c>
      <c r="H99" s="21">
        <f>SUMIFS( Raw_data_ventas!S:S,  Raw_data_ventas!A:A,  Comision_ventas!B99,  Raw_data_ventas!P:P, "USD")</f>
        <v>0</v>
      </c>
      <c r="I99" s="21">
        <f>SUMIFS( Raw_data_ventas!S:S,  Raw_data_ventas!A:A,  Comision_ventas!B99,  Raw_data_ventas!P:P, "MXN")</f>
        <v>0</v>
      </c>
      <c r="J99" s="27" t="str">
        <f>_xlfn.IFNA(VLOOKUP(B99, Raw_data_ventas!A$2:R$499,12,FALSE),"")</f>
        <v/>
      </c>
      <c r="K99" s="21" t="str">
        <f t="shared" si="10"/>
        <v/>
      </c>
      <c r="L99" s="21" t="str">
        <f t="shared" si="11"/>
        <v/>
      </c>
      <c r="M99" s="21" t="str">
        <f>_xlfn.IFNA(VLOOKUP(B99, Raw_data_ventas!A$2:R$499,4,FALSE),"")</f>
        <v/>
      </c>
      <c r="N99" s="23" t="str">
        <f t="shared" si="12"/>
        <v/>
      </c>
      <c r="O99" s="24" t="str">
        <f t="shared" si="13"/>
        <v/>
      </c>
      <c r="P99" s="21" t="str">
        <f t="shared" si="14"/>
        <v/>
      </c>
      <c r="Q99" s="21" t="str">
        <f t="shared" si="15"/>
        <v/>
      </c>
      <c r="R99" s="23" t="str">
        <f t="shared" si="16"/>
        <v/>
      </c>
      <c r="S99" s="25" t="str">
        <f t="shared" si="17"/>
        <v/>
      </c>
      <c r="T99" s="26" t="str" cm="1">
        <f t="array" ref="T99">_xlfn.IFS(O99="","",O99&lt;=29.9%, 0%, O99&lt;=39.9%, 0.5%, O99&lt;=49.9%, 1%, O99&gt;=50%, 1.5%)</f>
        <v/>
      </c>
    </row>
    <row r="100" spans="1:20" ht="14.25" customHeight="1" x14ac:dyDescent="0.3">
      <c r="A100" s="18" t="str">
        <f>IF(B100&lt;&gt;"",44,"")</f>
        <v/>
      </c>
      <c r="B100" s="20"/>
      <c r="C100" s="19" t="str">
        <f>_xlfn.IFNA(VLOOKUP(B100,Raw_data_ventas!A$2:R$499,2,FALSE),"")</f>
        <v/>
      </c>
      <c r="D100" s="19" t="str">
        <f>_xlfn.IFNA(IF(VLOOKUP(B100,Raw_data_ventas!A$2:R$499,5,FALSE)&gt;0,VLOOKUP(B100,Raw_data_ventas!A$2:R$499,5,FALSE),"STOCK"),"")</f>
        <v/>
      </c>
      <c r="E100" s="19" t="str">
        <f>_xlfn.IFNA(VLOOKUP(B100,Raw_data_ventas!A$2:R$499,6,FALSE),"")</f>
        <v/>
      </c>
      <c r="F100" s="19" t="str">
        <f>_xlfn.IFNA(VLOOKUP(B100,Raw_data_ventas!A$2:R$499,7,FALSE),"")</f>
        <v/>
      </c>
      <c r="G100" s="21">
        <f>SUMIF( Raw_data_ventas!A:A,  Comision_ventas!B100, Raw_data_ventas!U:U)</f>
        <v>0</v>
      </c>
      <c r="H100" s="21">
        <f>SUMIFS( Raw_data_ventas!S:S,  Raw_data_ventas!A:A,  Comision_ventas!B100,  Raw_data_ventas!P:P, "USD")</f>
        <v>0</v>
      </c>
      <c r="I100" s="21">
        <f>SUMIFS( Raw_data_ventas!S:S,  Raw_data_ventas!A:A,  Comision_ventas!B100,  Raw_data_ventas!P:P, "MXN")</f>
        <v>0</v>
      </c>
      <c r="J100" s="27" t="str">
        <f>_xlfn.IFNA(VLOOKUP(B100, Raw_data_ventas!A$2:R$499,12,FALSE),"")</f>
        <v/>
      </c>
      <c r="K100" s="21" t="str">
        <f t="shared" si="10"/>
        <v/>
      </c>
      <c r="L100" s="21" t="str">
        <f t="shared" si="11"/>
        <v/>
      </c>
      <c r="M100" s="21" t="str">
        <f>_xlfn.IFNA(VLOOKUP(B100, Raw_data_ventas!A$2:R$499,4,FALSE),"")</f>
        <v/>
      </c>
      <c r="N100" s="23" t="str">
        <f t="shared" si="12"/>
        <v/>
      </c>
      <c r="O100" s="24" t="str">
        <f t="shared" si="13"/>
        <v/>
      </c>
      <c r="P100" s="21" t="str">
        <f t="shared" si="14"/>
        <v/>
      </c>
      <c r="Q100" s="21" t="str">
        <f t="shared" si="15"/>
        <v/>
      </c>
      <c r="R100" s="23" t="str">
        <f t="shared" si="16"/>
        <v/>
      </c>
      <c r="S100" s="25" t="str">
        <f t="shared" si="17"/>
        <v/>
      </c>
      <c r="T100" s="26" t="str" cm="1">
        <f t="array" ref="T100">_xlfn.IFS(O100="","",O100&lt;=29.9%, 0%, O100&lt;=39.9%, 0.5%, O100&lt;=49.9%, 1%, O100&gt;=50%, 1.5%)</f>
        <v/>
      </c>
    </row>
    <row r="101" spans="1:20" ht="14.25" customHeight="1" x14ac:dyDescent="0.3">
      <c r="A101" s="18" t="str">
        <f>IF(B101&lt;&gt;"",45,"")</f>
        <v/>
      </c>
      <c r="B101" s="20"/>
      <c r="C101" s="19" t="str">
        <f>_xlfn.IFNA(VLOOKUP(B101,Raw_data_ventas!A$2:R$499,2,FALSE),"")</f>
        <v/>
      </c>
      <c r="D101" s="19" t="str">
        <f>_xlfn.IFNA(IF(VLOOKUP(B101,Raw_data_ventas!A$2:R$499,5,FALSE)&gt;0,VLOOKUP(B101,Raw_data_ventas!A$2:R$499,5,FALSE),"STOCK"),"")</f>
        <v/>
      </c>
      <c r="E101" s="19" t="str">
        <f>_xlfn.IFNA(VLOOKUP(B101,Raw_data_ventas!A$2:R$499,6,FALSE),"")</f>
        <v/>
      </c>
      <c r="F101" s="19" t="str">
        <f>_xlfn.IFNA(VLOOKUP(B101,Raw_data_ventas!A$2:R$499,7,FALSE),"")</f>
        <v/>
      </c>
      <c r="G101" s="21">
        <f>SUMIF( Raw_data_ventas!A:A,  Comision_ventas!B101, Raw_data_ventas!U:U)</f>
        <v>0</v>
      </c>
      <c r="H101" s="21">
        <f>SUMIFS( Raw_data_ventas!S:S,  Raw_data_ventas!A:A,  Comision_ventas!B101,  Raw_data_ventas!P:P, "USD")</f>
        <v>0</v>
      </c>
      <c r="I101" s="21">
        <f>SUMIFS( Raw_data_ventas!S:S,  Raw_data_ventas!A:A,  Comision_ventas!B101,  Raw_data_ventas!P:P, "MXN")</f>
        <v>0</v>
      </c>
      <c r="J101" s="27" t="str">
        <f>_xlfn.IFNA(VLOOKUP(B101, Raw_data_ventas!A$2:R$499,12,FALSE),"")</f>
        <v/>
      </c>
      <c r="K101" s="21" t="str">
        <f t="shared" si="10"/>
        <v/>
      </c>
      <c r="L101" s="21" t="str">
        <f t="shared" si="11"/>
        <v/>
      </c>
      <c r="M101" s="21" t="str">
        <f>_xlfn.IFNA(VLOOKUP(B101, Raw_data_ventas!A$2:R$499,4,FALSE),"")</f>
        <v/>
      </c>
      <c r="N101" s="23" t="str">
        <f t="shared" si="12"/>
        <v/>
      </c>
      <c r="O101" s="24" t="str">
        <f t="shared" si="13"/>
        <v/>
      </c>
      <c r="P101" s="21" t="str">
        <f t="shared" si="14"/>
        <v/>
      </c>
      <c r="Q101" s="21" t="str">
        <f t="shared" si="15"/>
        <v/>
      </c>
      <c r="R101" s="23" t="str">
        <f t="shared" si="16"/>
        <v/>
      </c>
      <c r="S101" s="25" t="str">
        <f t="shared" si="17"/>
        <v/>
      </c>
      <c r="T101" s="26" t="str" cm="1">
        <f t="array" ref="T101">_xlfn.IFS(O101="","",O101&lt;=29.9%, 0%, O101&lt;=39.9%, 0.5%, O101&lt;=49.9%, 1%, O101&gt;=50%, 1.5%)</f>
        <v/>
      </c>
    </row>
    <row r="102" spans="1:20" ht="14.25" customHeight="1" x14ac:dyDescent="0.3">
      <c r="A102" s="18" t="str">
        <f>IF(B102&lt;&gt;"",46,"")</f>
        <v/>
      </c>
      <c r="B102" s="20"/>
      <c r="C102" s="19" t="str">
        <f>_xlfn.IFNA(VLOOKUP(B102,Raw_data_ventas!A$2:R$499,2,FALSE),"")</f>
        <v/>
      </c>
      <c r="D102" s="19" t="str">
        <f>_xlfn.IFNA(IF(VLOOKUP(B102,Raw_data_ventas!A$2:R$499,5,FALSE)&gt;0,VLOOKUP(B102,Raw_data_ventas!A$2:R$499,5,FALSE),"STOCK"),"")</f>
        <v/>
      </c>
      <c r="E102" s="19" t="str">
        <f>_xlfn.IFNA(VLOOKUP(B102,Raw_data_ventas!A$2:R$499,6,FALSE),"")</f>
        <v/>
      </c>
      <c r="F102" s="19" t="str">
        <f>_xlfn.IFNA(VLOOKUP(B102,Raw_data_ventas!A$2:R$499,7,FALSE),"")</f>
        <v/>
      </c>
      <c r="G102" s="21">
        <f>SUMIF( Raw_data_ventas!A:A,  Comision_ventas!B102, Raw_data_ventas!U:U)</f>
        <v>0</v>
      </c>
      <c r="H102" s="21">
        <f>SUMIFS( Raw_data_ventas!S:S,  Raw_data_ventas!A:A,  Comision_ventas!B102,  Raw_data_ventas!P:P, "USD")</f>
        <v>0</v>
      </c>
      <c r="I102" s="21">
        <f>SUMIFS( Raw_data_ventas!S:S,  Raw_data_ventas!A:A,  Comision_ventas!B102,  Raw_data_ventas!P:P, "MXN")</f>
        <v>0</v>
      </c>
      <c r="J102" s="27" t="str">
        <f>_xlfn.IFNA(VLOOKUP(B102, Raw_data_ventas!A$2:R$499,12,FALSE),"")</f>
        <v/>
      </c>
      <c r="K102" s="21" t="str">
        <f t="shared" si="10"/>
        <v/>
      </c>
      <c r="L102" s="21" t="str">
        <f t="shared" si="11"/>
        <v/>
      </c>
      <c r="M102" s="21" t="str">
        <f>_xlfn.IFNA(VLOOKUP(B102, Raw_data_ventas!A$2:R$499,4,FALSE),"")</f>
        <v/>
      </c>
      <c r="N102" s="23" t="str">
        <f t="shared" si="12"/>
        <v/>
      </c>
      <c r="O102" s="24" t="str">
        <f t="shared" si="13"/>
        <v/>
      </c>
      <c r="P102" s="21" t="str">
        <f t="shared" si="14"/>
        <v/>
      </c>
      <c r="Q102" s="21" t="str">
        <f t="shared" si="15"/>
        <v/>
      </c>
      <c r="R102" s="23" t="str">
        <f t="shared" si="16"/>
        <v/>
      </c>
      <c r="S102" s="25" t="str">
        <f t="shared" si="17"/>
        <v/>
      </c>
      <c r="T102" s="26" t="str" cm="1">
        <f t="array" ref="T102">_xlfn.IFS(O102="","",O102&lt;=29.9%, 0%, O102&lt;=39.9%, 0.5%, O102&lt;=49.9%, 1%, O102&gt;=50%, 1.5%)</f>
        <v/>
      </c>
    </row>
    <row r="103" spans="1:20" ht="14.25" customHeight="1" x14ac:dyDescent="0.3">
      <c r="A103" s="18" t="str">
        <f>IF(B103&lt;&gt;"",47,"")</f>
        <v/>
      </c>
      <c r="B103" s="19"/>
      <c r="C103" s="19" t="str">
        <f>_xlfn.IFNA(VLOOKUP(B103,Raw_data_ventas!A$2:R$499,2,FALSE),"")</f>
        <v/>
      </c>
      <c r="D103" s="19" t="str">
        <f>_xlfn.IFNA(IF(VLOOKUP(B103,Raw_data_ventas!A$2:R$499,5,FALSE)&gt;0,VLOOKUP(B103,Raw_data_ventas!A$2:R$499,5,FALSE),"STOCK"),"")</f>
        <v/>
      </c>
      <c r="E103" s="19" t="str">
        <f>_xlfn.IFNA(VLOOKUP(B103,Raw_data_ventas!A$2:R$499,6,FALSE),"")</f>
        <v/>
      </c>
      <c r="F103" s="19" t="str">
        <f>_xlfn.IFNA(VLOOKUP(B103,Raw_data_ventas!A$2:R$499,7,FALSE),"")</f>
        <v/>
      </c>
      <c r="G103" s="21">
        <f>SUMIF( Raw_data_ventas!A:A,  Comision_ventas!B103, Raw_data_ventas!U:U)</f>
        <v>0</v>
      </c>
      <c r="H103" s="21">
        <f>SUMIFS( Raw_data_ventas!S:S,  Raw_data_ventas!A:A,  Comision_ventas!B103,  Raw_data_ventas!P:P, "USD")</f>
        <v>0</v>
      </c>
      <c r="I103" s="21">
        <f>SUMIFS( Raw_data_ventas!S:S,  Raw_data_ventas!A:A,  Comision_ventas!B103,  Raw_data_ventas!P:P, "MXN")</f>
        <v>0</v>
      </c>
      <c r="J103" s="27" t="str">
        <f>_xlfn.IFNA(VLOOKUP(B103, Raw_data_ventas!A$2:R$499,12,FALSE),"")</f>
        <v/>
      </c>
      <c r="K103" s="21" t="str">
        <f t="shared" si="10"/>
        <v/>
      </c>
      <c r="L103" s="21" t="str">
        <f t="shared" si="11"/>
        <v/>
      </c>
      <c r="M103" s="21" t="str">
        <f>_xlfn.IFNA(VLOOKUP(B103, Raw_data_ventas!A$2:R$499,4,FALSE),"")</f>
        <v/>
      </c>
      <c r="N103" s="23" t="str">
        <f t="shared" si="12"/>
        <v/>
      </c>
      <c r="O103" s="24" t="str">
        <f t="shared" si="13"/>
        <v/>
      </c>
      <c r="P103" s="21" t="str">
        <f t="shared" si="14"/>
        <v/>
      </c>
      <c r="Q103" s="21" t="str">
        <f t="shared" si="15"/>
        <v/>
      </c>
      <c r="R103" s="23" t="str">
        <f t="shared" si="16"/>
        <v/>
      </c>
      <c r="S103" s="25" t="str">
        <f t="shared" si="17"/>
        <v/>
      </c>
      <c r="T103" s="26" t="str" cm="1">
        <f t="array" ref="T103">_xlfn.IFS(O103="","",O103&lt;=29.9%, 0%, O103&lt;=39.9%, 0.5%, O103&lt;=49.9%, 1%, O103&gt;=50%, 1.5%)</f>
        <v/>
      </c>
    </row>
    <row r="104" spans="1:20" ht="14.25" customHeight="1" x14ac:dyDescent="0.3">
      <c r="A104" s="18" t="str">
        <f>IF(B104&lt;&gt;"",48,"")</f>
        <v/>
      </c>
      <c r="B104" s="19"/>
      <c r="C104" s="19" t="str">
        <f>_xlfn.IFNA(VLOOKUP(B104,Raw_data_ventas!A$2:R$499,2,FALSE),"")</f>
        <v/>
      </c>
      <c r="D104" s="19" t="str">
        <f>_xlfn.IFNA(IF(VLOOKUP(B104,Raw_data_ventas!A$2:R$499,5,FALSE)&gt;0,VLOOKUP(B104,Raw_data_ventas!A$2:R$499,5,FALSE),"STOCK"),"")</f>
        <v/>
      </c>
      <c r="E104" s="19" t="str">
        <f>_xlfn.IFNA(VLOOKUP(B104,Raw_data_ventas!A$2:R$499,6,FALSE),"")</f>
        <v/>
      </c>
      <c r="F104" s="19" t="str">
        <f>_xlfn.IFNA(VLOOKUP(B104,Raw_data_ventas!A$2:R$499,7,FALSE),"")</f>
        <v/>
      </c>
      <c r="G104" s="21">
        <f>SUMIF( Raw_data_ventas!A:A,  Comision_ventas!B104, Raw_data_ventas!U:U)</f>
        <v>0</v>
      </c>
      <c r="H104" s="21">
        <f>SUMIFS( Raw_data_ventas!S:S,  Raw_data_ventas!A:A,  Comision_ventas!B104,  Raw_data_ventas!P:P, "USD")</f>
        <v>0</v>
      </c>
      <c r="I104" s="21">
        <f>SUMIFS( Raw_data_ventas!S:S,  Raw_data_ventas!A:A,  Comision_ventas!B104,  Raw_data_ventas!P:P, "MXN")</f>
        <v>0</v>
      </c>
      <c r="J104" s="27" t="str">
        <f>_xlfn.IFNA(VLOOKUP(B104, Raw_data_ventas!A$2:R$499,12,FALSE),"")</f>
        <v/>
      </c>
      <c r="K104" s="21" t="str">
        <f t="shared" si="10"/>
        <v/>
      </c>
      <c r="L104" s="21" t="str">
        <f t="shared" si="11"/>
        <v/>
      </c>
      <c r="M104" s="21" t="str">
        <f>_xlfn.IFNA(VLOOKUP(B104, Raw_data_ventas!A$2:R$499,4,FALSE),"")</f>
        <v/>
      </c>
      <c r="N104" s="23" t="str">
        <f t="shared" si="12"/>
        <v/>
      </c>
      <c r="O104" s="24" t="str">
        <f t="shared" si="13"/>
        <v/>
      </c>
      <c r="P104" s="21" t="str">
        <f t="shared" si="14"/>
        <v/>
      </c>
      <c r="Q104" s="21" t="str">
        <f t="shared" si="15"/>
        <v/>
      </c>
      <c r="R104" s="23" t="str">
        <f t="shared" si="16"/>
        <v/>
      </c>
      <c r="S104" s="25" t="str">
        <f t="shared" si="17"/>
        <v/>
      </c>
      <c r="T104" s="26" t="str" cm="1">
        <f t="array" ref="T104">_xlfn.IFS(O104="","",O104&lt;=29.9%, 0%, O104&lt;=39.9%, 0.5%, O104&lt;=49.9%, 1%, O104&gt;=50%, 1.5%)</f>
        <v/>
      </c>
    </row>
    <row r="105" spans="1:20" ht="14.25" customHeight="1" x14ac:dyDescent="0.3">
      <c r="A105" s="28" t="str">
        <f>IF(B105&lt;&gt;"",49,"")</f>
        <v/>
      </c>
      <c r="B105" s="19"/>
      <c r="C105" s="19" t="str">
        <f>_xlfn.IFNA(VLOOKUP(B105,Raw_data_ventas!A$2:R$499,2,FALSE),"")</f>
        <v/>
      </c>
      <c r="D105" s="19" t="str">
        <f>_xlfn.IFNA(IF(VLOOKUP(B105,Raw_data_ventas!A$2:R$499,5,FALSE)&gt;0,VLOOKUP(B105,Raw_data_ventas!A$2:R$499,5,FALSE),"STOCK"),"")</f>
        <v/>
      </c>
      <c r="E105" s="19" t="str">
        <f>_xlfn.IFNA(VLOOKUP(B105,Raw_data_ventas!A$2:R$499,6,FALSE),"")</f>
        <v/>
      </c>
      <c r="F105" s="19" t="str">
        <f>_xlfn.IFNA(VLOOKUP(B105,Raw_data_ventas!A$2:R$499,7,FALSE),"")</f>
        <v/>
      </c>
      <c r="G105" s="21">
        <f>SUMIF( Raw_data_ventas!A:A,  Comision_ventas!B105, Raw_data_ventas!U:U)</f>
        <v>0</v>
      </c>
      <c r="H105" s="21">
        <f>SUMIFS( Raw_data_ventas!S:S,  Raw_data_ventas!A:A,  Comision_ventas!B105,  Raw_data_ventas!P:P, "USD")</f>
        <v>0</v>
      </c>
      <c r="I105" s="21">
        <f>SUMIFS( Raw_data_ventas!S:S,  Raw_data_ventas!A:A,  Comision_ventas!B105,  Raw_data_ventas!P:P, "MXN")</f>
        <v>0</v>
      </c>
      <c r="J105" s="27" t="str">
        <f>_xlfn.IFNA(VLOOKUP(B105, Raw_data_ventas!A$2:R$499,12,FALSE),"")</f>
        <v/>
      </c>
      <c r="K105" s="21" t="str">
        <f t="shared" si="10"/>
        <v/>
      </c>
      <c r="L105" s="21" t="str">
        <f t="shared" si="11"/>
        <v/>
      </c>
      <c r="M105" s="21" t="str">
        <f>_xlfn.IFNA(VLOOKUP(B105, Raw_data_ventas!A$2:R$499,4,FALSE),"")</f>
        <v/>
      </c>
      <c r="N105" s="23" t="str">
        <f t="shared" si="12"/>
        <v/>
      </c>
      <c r="O105" s="24" t="str">
        <f t="shared" si="13"/>
        <v/>
      </c>
      <c r="P105" s="21" t="str">
        <f t="shared" si="14"/>
        <v/>
      </c>
      <c r="Q105" s="21" t="str">
        <f t="shared" si="15"/>
        <v/>
      </c>
      <c r="R105" s="23" t="str">
        <f t="shared" si="16"/>
        <v/>
      </c>
      <c r="S105" s="25" t="str">
        <f t="shared" si="17"/>
        <v/>
      </c>
      <c r="T105" s="26" t="str" cm="1">
        <f t="array" ref="T105">_xlfn.IFS(O105="","",O105&lt;=29.9%, 0%, O105&lt;=39.9%, 0.5%, O105&lt;=49.9%, 1%, O105&gt;=50%, 1.5%)</f>
        <v/>
      </c>
    </row>
    <row r="106" spans="1:20" ht="14.25" customHeight="1" x14ac:dyDescent="0.3">
      <c r="A106" s="28" t="str">
        <f>IF(B106&lt;&gt;"",50,"")</f>
        <v/>
      </c>
      <c r="B106" s="19"/>
      <c r="C106" s="19" t="str">
        <f>_xlfn.IFNA(VLOOKUP(B106,Raw_data_ventas!A$2:R$499,2,FALSE),"")</f>
        <v/>
      </c>
      <c r="D106" s="19" t="str">
        <f>_xlfn.IFNA(IF(VLOOKUP(B106,Raw_data_ventas!A$2:R$499,5,FALSE)&gt;0,VLOOKUP(B106,Raw_data_ventas!A$2:R$499,5,FALSE),"STOCK"),"")</f>
        <v/>
      </c>
      <c r="E106" s="19" t="str">
        <f>_xlfn.IFNA(VLOOKUP(B106,Raw_data_ventas!A$2:R$499,6,FALSE),"")</f>
        <v/>
      </c>
      <c r="F106" s="19" t="str">
        <f>_xlfn.IFNA(VLOOKUP(B106,Raw_data_ventas!A$2:R$499,7,FALSE),"")</f>
        <v/>
      </c>
      <c r="G106" s="21">
        <f>SUMIF( Raw_data_ventas!A:A,  Comision_ventas!B106, Raw_data_ventas!U:U)</f>
        <v>0</v>
      </c>
      <c r="H106" s="21">
        <f>SUMIFS( Raw_data_ventas!S:S,  Raw_data_ventas!A:A,  Comision_ventas!B106,  Raw_data_ventas!P:P, "USD")</f>
        <v>0</v>
      </c>
      <c r="I106" s="21">
        <f>SUMIFS( Raw_data_ventas!S:S,  Raw_data_ventas!A:A,  Comision_ventas!B106,  Raw_data_ventas!P:P, "MXN")</f>
        <v>0</v>
      </c>
      <c r="J106" s="27" t="str">
        <f>_xlfn.IFNA(VLOOKUP(B106, Raw_data_ventas!A$2:R$499,12,FALSE),"")</f>
        <v/>
      </c>
      <c r="K106" s="21" t="str">
        <f t="shared" si="10"/>
        <v/>
      </c>
      <c r="L106" s="21" t="str">
        <f t="shared" si="11"/>
        <v/>
      </c>
      <c r="M106" s="21" t="str">
        <f>_xlfn.IFNA(VLOOKUP(B106, Raw_data_ventas!A$2:R$499,4,FALSE),"")</f>
        <v/>
      </c>
      <c r="N106" s="23" t="str">
        <f t="shared" si="12"/>
        <v/>
      </c>
      <c r="O106" s="24" t="str">
        <f t="shared" si="13"/>
        <v/>
      </c>
      <c r="P106" s="21" t="str">
        <f t="shared" si="14"/>
        <v/>
      </c>
      <c r="Q106" s="21" t="str">
        <f t="shared" si="15"/>
        <v/>
      </c>
      <c r="R106" s="23" t="str">
        <f t="shared" si="16"/>
        <v/>
      </c>
      <c r="S106" s="25" t="str">
        <f t="shared" si="17"/>
        <v/>
      </c>
      <c r="T106" s="26" t="str" cm="1">
        <f t="array" ref="T106">_xlfn.IFS(O106="","",O106&lt;=29.9%, 0%, O106&lt;=39.9%, 0.5%, O106&lt;=49.9%, 1%, O106&gt;=50%, 1.5%)</f>
        <v/>
      </c>
    </row>
    <row r="107" spans="1:20" ht="14.2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0"/>
      <c r="M107" s="10"/>
      <c r="N107" s="10"/>
      <c r="O107" s="29" t="s">
        <v>42</v>
      </c>
      <c r="P107" s="30">
        <f>+SUM(P57:P106)</f>
        <v>0</v>
      </c>
      <c r="Q107" s="10"/>
      <c r="R107" s="10"/>
      <c r="S107" s="10"/>
    </row>
    <row r="108" spans="1:20" ht="14.2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  <c r="S108" s="10"/>
    </row>
    <row r="109" spans="1:20" ht="14.2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  <c r="S109" s="10"/>
    </row>
    <row r="110" spans="1:20" ht="14.2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  <c r="S110" s="10"/>
    </row>
    <row r="111" spans="1:20" ht="14.2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  <c r="S111" s="10"/>
    </row>
    <row r="112" spans="1:20" ht="14.2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  <c r="S112" s="10"/>
    </row>
    <row r="113" spans="1:19" ht="14.25" customHeight="1" x14ac:dyDescent="0.3">
      <c r="A113" s="31" t="s">
        <v>52</v>
      </c>
      <c r="B113" s="31"/>
      <c r="C113" s="10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</row>
    <row r="114" spans="1:19" ht="14.25" customHeight="1" x14ac:dyDescent="0.3">
      <c r="A114" s="32" t="s">
        <v>46</v>
      </c>
      <c r="B114" s="33">
        <f>SUM(COUNT(A3:A52) + COUNT(A57:A106))</f>
        <v>0</v>
      </c>
      <c r="C114" s="10"/>
      <c r="D114" s="10"/>
      <c r="E114" s="10"/>
      <c r="F114" s="10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  <c r="S114" s="10"/>
    </row>
    <row r="115" spans="1:19" ht="14.25" customHeight="1" x14ac:dyDescent="0.3">
      <c r="A115" s="32" t="s">
        <v>53</v>
      </c>
      <c r="B115" s="26">
        <f>IFERROR(AVERAGE(N3:N52, O57:O106), 0)</f>
        <v>0</v>
      </c>
      <c r="C115" s="10"/>
      <c r="D115" s="10"/>
      <c r="E115" s="10"/>
      <c r="F115" s="10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  <c r="S115" s="10"/>
    </row>
    <row r="116" spans="1:19" ht="14.25" customHeight="1" x14ac:dyDescent="0.3">
      <c r="A116" s="32" t="s">
        <v>47</v>
      </c>
      <c r="B116" s="26">
        <f>IFERROR(SUM(M3:M52, N57:N106) / (COUNTA(B3:B52) + COUNTA(B57:B106)),0)</f>
        <v>0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  <c r="S116" s="10"/>
    </row>
    <row r="117" spans="1:19" ht="14.25" customHeight="1" x14ac:dyDescent="0.3">
      <c r="A117" s="32" t="s">
        <v>54</v>
      </c>
      <c r="B117" s="34">
        <f>+SUM(G57:G106)</f>
        <v>0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  <c r="S117" s="10"/>
    </row>
    <row r="118" spans="1:19" ht="14.25" customHeight="1" x14ac:dyDescent="0.3">
      <c r="A118" s="32" t="s">
        <v>55</v>
      </c>
      <c r="B118" s="34">
        <f>+SUM(G3:G52)</f>
        <v>0</v>
      </c>
      <c r="C118" s="28" t="str">
        <f>"MXN = " &amp; TEXT(SUMPRODUCT(G3:G52, L3:L52), "$#,##0.00")</f>
        <v>MXN = $0.00</v>
      </c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</row>
    <row r="119" spans="1:19" s="43" customFormat="1" ht="14.25" customHeight="1" x14ac:dyDescent="0.3">
      <c r="A119" s="32" t="s">
        <v>56</v>
      </c>
      <c r="B119" s="34">
        <f>SUM(B117, C118)</f>
        <v>0</v>
      </c>
      <c r="C119" s="40"/>
      <c r="D119" s="40"/>
      <c r="E119" s="40"/>
      <c r="F119" s="40"/>
      <c r="G119" s="40"/>
      <c r="H119" s="40"/>
      <c r="I119" s="40"/>
      <c r="J119" s="40"/>
      <c r="K119" s="42"/>
      <c r="L119" s="40"/>
      <c r="M119" s="40"/>
      <c r="N119" s="40"/>
      <c r="O119" s="40"/>
      <c r="P119" s="40"/>
      <c r="Q119" s="40"/>
      <c r="R119" s="40"/>
      <c r="S119" s="40"/>
    </row>
    <row r="120" spans="1:19" s="43" customFormat="1" ht="14.25" customHeight="1" x14ac:dyDescent="0.3">
      <c r="A120" s="40"/>
      <c r="B120" s="41"/>
      <c r="C120" s="40"/>
      <c r="D120" s="40"/>
      <c r="E120" s="40"/>
      <c r="F120" s="40"/>
      <c r="G120" s="40"/>
      <c r="H120" s="40"/>
      <c r="I120" s="40"/>
      <c r="J120" s="40"/>
      <c r="K120" s="42"/>
      <c r="L120" s="40"/>
      <c r="M120" s="40"/>
      <c r="N120" s="40"/>
      <c r="O120" s="40"/>
      <c r="P120" s="40"/>
      <c r="Q120" s="40"/>
      <c r="R120" s="40"/>
      <c r="S120" s="40"/>
    </row>
    <row r="121" spans="1:19" ht="14.25" customHeight="1" x14ac:dyDescent="0.3">
      <c r="A121" s="32" t="s">
        <v>48</v>
      </c>
      <c r="B121" s="35">
        <f>P53 + P107</f>
        <v>0</v>
      </c>
      <c r="C121" s="10"/>
      <c r="D121" s="10"/>
      <c r="E121" s="10"/>
      <c r="F121" s="10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  <c r="S121" s="10"/>
    </row>
    <row r="122" spans="1:19" ht="14.25" customHeight="1" x14ac:dyDescent="0.3">
      <c r="A122" s="32" t="s">
        <v>49</v>
      </c>
      <c r="B122" s="26" t="str">
        <f>IFERROR(B121 / (B116 + SUMPRODUCT(G3:G52, L3:L52)), "0%")</f>
        <v>0%</v>
      </c>
      <c r="C122" s="10"/>
      <c r="D122" s="10"/>
      <c r="E122" s="10"/>
      <c r="F122" s="10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  <c r="S122" s="10"/>
    </row>
    <row r="123" spans="1:19" ht="14.2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  <c r="S123" s="10"/>
    </row>
    <row r="124" spans="1:19" ht="14.2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  <c r="S124" s="10"/>
    </row>
    <row r="125" spans="1:19" ht="14.2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  <c r="S125" s="10"/>
    </row>
    <row r="126" spans="1:19" ht="14.2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  <c r="S126" s="10"/>
    </row>
    <row r="127" spans="1:19" ht="14.2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  <c r="S127" s="10"/>
    </row>
    <row r="128" spans="1:19" ht="14.2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  <c r="S128" s="10"/>
    </row>
    <row r="129" spans="1:19" ht="14.2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  <c r="S129" s="10"/>
    </row>
    <row r="130" spans="1:19" ht="14.2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  <c r="S130" s="10"/>
    </row>
    <row r="131" spans="1:19" ht="14.2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  <c r="S131" s="10"/>
    </row>
    <row r="132" spans="1:19" ht="14.2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  <c r="S132" s="10"/>
    </row>
    <row r="133" spans="1:19" ht="14.2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  <c r="S133" s="10"/>
    </row>
    <row r="134" spans="1:19" ht="14.2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  <c r="S134" s="10"/>
    </row>
    <row r="135" spans="1:19" ht="14.2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  <c r="S135" s="10"/>
    </row>
    <row r="136" spans="1:19" ht="14.2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  <c r="S136" s="10"/>
    </row>
    <row r="137" spans="1:19" ht="14.2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  <c r="S137" s="10"/>
    </row>
    <row r="138" spans="1:19" ht="14.2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  <c r="S138" s="10"/>
    </row>
    <row r="139" spans="1:19" ht="14.2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  <c r="S139" s="10"/>
    </row>
    <row r="140" spans="1:19" ht="14.2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  <c r="S140" s="10"/>
    </row>
    <row r="141" spans="1:19" ht="14.2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  <c r="S141" s="10"/>
    </row>
    <row r="142" spans="1:19" ht="14.2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  <c r="S142" s="10"/>
    </row>
    <row r="143" spans="1:19" ht="14.2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  <c r="S143" s="10"/>
    </row>
    <row r="144" spans="1:19" ht="14.2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  <c r="S144" s="10"/>
    </row>
    <row r="145" spans="1:19" ht="14.2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  <c r="S145" s="10"/>
    </row>
    <row r="146" spans="1:19" ht="14.2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  <c r="S146" s="10"/>
    </row>
    <row r="147" spans="1:19" ht="14.2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  <c r="S147" s="10"/>
    </row>
    <row r="148" spans="1:19" ht="14.2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  <c r="S148" s="10"/>
    </row>
    <row r="149" spans="1:19" ht="14.25" customHeight="1" x14ac:dyDescent="0.3">
      <c r="C149" s="10"/>
      <c r="D149" s="10"/>
      <c r="E149" s="10"/>
      <c r="F149" s="10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  <c r="S149" s="10"/>
    </row>
    <row r="150" spans="1:19" ht="14.25" customHeight="1" x14ac:dyDescent="0.3"/>
    <row r="151" spans="1:19" ht="14.25" customHeight="1" x14ac:dyDescent="0.3"/>
    <row r="152" spans="1:19" ht="14.25" customHeight="1" x14ac:dyDescent="0.3"/>
    <row r="153" spans="1:19" ht="14.25" customHeight="1" x14ac:dyDescent="0.3"/>
    <row r="154" spans="1:19" ht="14.25" customHeight="1" x14ac:dyDescent="0.3"/>
    <row r="155" spans="1:19" ht="14.25" customHeight="1" x14ac:dyDescent="0.3"/>
    <row r="156" spans="1:19" ht="14.25" customHeight="1" x14ac:dyDescent="0.3"/>
    <row r="157" spans="1:19" ht="14.25" customHeight="1" x14ac:dyDescent="0.3"/>
    <row r="158" spans="1:19" ht="14.25" customHeight="1" x14ac:dyDescent="0.3"/>
    <row r="159" spans="1:19" ht="14.25" customHeight="1" x14ac:dyDescent="0.3"/>
    <row r="160" spans="1:19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sqref="A1:XFD1"/>
    </sheetView>
  </sheetViews>
  <sheetFormatPr defaultColWidth="14.44140625" defaultRowHeight="15" customHeight="1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6640625" customWidth="1"/>
    <col min="18" max="18" width="10.44140625" customWidth="1"/>
    <col min="19" max="19" width="12.33203125" customWidth="1"/>
    <col min="20" max="20" width="8.6640625" customWidth="1"/>
    <col min="21" max="21" width="11.88671875" customWidth="1"/>
    <col min="22" max="22" width="12.6640625" customWidth="1"/>
    <col min="23" max="26" width="8.66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19</v>
      </c>
      <c r="S1" s="1" t="s">
        <v>17</v>
      </c>
      <c r="U1" s="1" t="s">
        <v>20</v>
      </c>
      <c r="V1" s="1" t="s">
        <v>21</v>
      </c>
    </row>
    <row r="2" spans="1:22" ht="14.25" customHeight="1" x14ac:dyDescent="0.3">
      <c r="C2" s="2"/>
      <c r="R2" s="1">
        <f t="shared" ref="R2:R100" si="0">J2*I2</f>
        <v>0</v>
      </c>
      <c r="S2" s="1">
        <f t="shared" ref="S2:S100" si="1">IF(M2&gt;0,M2*I2,O2*I2)</f>
        <v>0</v>
      </c>
      <c r="U2" s="1" t="str">
        <f t="shared" ref="U2:U100" si="2">IF(K2="USD",A2,"Facturas USD")</f>
        <v>Facturas USD</v>
      </c>
      <c r="V2" s="1" t="str">
        <f t="shared" ref="V2:V100" si="3">IF(K2="MXN",A2,"Facturas MXN")</f>
        <v>Facturas MXN</v>
      </c>
    </row>
    <row r="3" spans="1:22" ht="14.25" customHeight="1" x14ac:dyDescent="0.3">
      <c r="C3" s="2"/>
      <c r="R3" s="1">
        <f t="shared" si="0"/>
        <v>0</v>
      </c>
      <c r="S3" s="1">
        <f t="shared" si="1"/>
        <v>0</v>
      </c>
      <c r="U3" s="1" t="str">
        <f t="shared" si="2"/>
        <v>Facturas USD</v>
      </c>
      <c r="V3" s="1" t="str">
        <f t="shared" si="3"/>
        <v>Facturas MXN</v>
      </c>
    </row>
    <row r="4" spans="1:22" ht="14.25" customHeight="1" x14ac:dyDescent="0.3">
      <c r="C4" s="2"/>
      <c r="R4" s="1">
        <f t="shared" si="0"/>
        <v>0</v>
      </c>
      <c r="S4" s="1">
        <f t="shared" si="1"/>
        <v>0</v>
      </c>
      <c r="U4" s="1" t="str">
        <f t="shared" si="2"/>
        <v>Facturas USD</v>
      </c>
      <c r="V4" s="1" t="str">
        <f t="shared" si="3"/>
        <v>Facturas MXN</v>
      </c>
    </row>
    <row r="5" spans="1:22" ht="14.25" customHeight="1" x14ac:dyDescent="0.3">
      <c r="C5" s="2"/>
      <c r="R5" s="1">
        <f t="shared" si="0"/>
        <v>0</v>
      </c>
      <c r="S5" s="1">
        <f t="shared" si="1"/>
        <v>0</v>
      </c>
      <c r="U5" s="1" t="str">
        <f t="shared" si="2"/>
        <v>Facturas USD</v>
      </c>
      <c r="V5" s="1" t="str">
        <f t="shared" si="3"/>
        <v>Facturas MXN</v>
      </c>
    </row>
    <row r="6" spans="1:22" ht="14.25" customHeight="1" x14ac:dyDescent="0.3">
      <c r="C6" s="2"/>
      <c r="R6" s="1">
        <f t="shared" si="0"/>
        <v>0</v>
      </c>
      <c r="S6" s="1">
        <f t="shared" si="1"/>
        <v>0</v>
      </c>
      <c r="U6" s="1" t="str">
        <f t="shared" si="2"/>
        <v>Facturas USD</v>
      </c>
      <c r="V6" s="1" t="str">
        <f t="shared" si="3"/>
        <v>Facturas MXN</v>
      </c>
    </row>
    <row r="7" spans="1:22" ht="14.25" customHeight="1" x14ac:dyDescent="0.3">
      <c r="C7" s="2"/>
      <c r="R7" s="1">
        <f t="shared" si="0"/>
        <v>0</v>
      </c>
      <c r="S7" s="1">
        <f t="shared" si="1"/>
        <v>0</v>
      </c>
      <c r="U7" s="1" t="str">
        <f t="shared" si="2"/>
        <v>Facturas USD</v>
      </c>
      <c r="V7" s="1" t="str">
        <f t="shared" si="3"/>
        <v>Facturas MXN</v>
      </c>
    </row>
    <row r="8" spans="1:22" ht="14.25" customHeight="1" x14ac:dyDescent="0.3">
      <c r="C8" s="2"/>
      <c r="R8" s="1">
        <f t="shared" si="0"/>
        <v>0</v>
      </c>
      <c r="S8" s="1">
        <f t="shared" si="1"/>
        <v>0</v>
      </c>
      <c r="U8" s="1" t="str">
        <f t="shared" si="2"/>
        <v>Facturas USD</v>
      </c>
      <c r="V8" s="1" t="str">
        <f t="shared" si="3"/>
        <v>Facturas MXN</v>
      </c>
    </row>
    <row r="9" spans="1:22" ht="14.25" customHeight="1" x14ac:dyDescent="0.3">
      <c r="C9" s="2"/>
      <c r="R9" s="1">
        <f t="shared" si="0"/>
        <v>0</v>
      </c>
      <c r="S9" s="1">
        <f t="shared" si="1"/>
        <v>0</v>
      </c>
      <c r="U9" s="1" t="str">
        <f t="shared" si="2"/>
        <v>Facturas USD</v>
      </c>
      <c r="V9" s="1" t="str">
        <f t="shared" si="3"/>
        <v>Facturas MXN</v>
      </c>
    </row>
    <row r="10" spans="1:22" ht="14.25" customHeight="1" x14ac:dyDescent="0.3">
      <c r="C10" s="2"/>
      <c r="R10" s="1">
        <f t="shared" si="0"/>
        <v>0</v>
      </c>
      <c r="S10" s="1">
        <f t="shared" si="1"/>
        <v>0</v>
      </c>
      <c r="U10" s="1" t="str">
        <f t="shared" si="2"/>
        <v>Facturas USD</v>
      </c>
      <c r="V10" s="1" t="str">
        <f t="shared" si="3"/>
        <v>Facturas MXN</v>
      </c>
    </row>
    <row r="11" spans="1:22" ht="14.25" customHeight="1" x14ac:dyDescent="0.3">
      <c r="C11" s="2"/>
      <c r="R11" s="1">
        <f t="shared" si="0"/>
        <v>0</v>
      </c>
      <c r="S11" s="1">
        <f t="shared" si="1"/>
        <v>0</v>
      </c>
      <c r="U11" s="1" t="str">
        <f t="shared" si="2"/>
        <v>Facturas USD</v>
      </c>
      <c r="V11" s="1" t="str">
        <f t="shared" si="3"/>
        <v>Facturas MXN</v>
      </c>
    </row>
    <row r="12" spans="1:22" ht="14.25" customHeight="1" x14ac:dyDescent="0.3">
      <c r="C12" s="2"/>
      <c r="R12" s="1">
        <f t="shared" si="0"/>
        <v>0</v>
      </c>
      <c r="S12" s="1">
        <f t="shared" si="1"/>
        <v>0</v>
      </c>
      <c r="U12" s="1" t="str">
        <f t="shared" si="2"/>
        <v>Facturas USD</v>
      </c>
      <c r="V12" s="1" t="str">
        <f t="shared" si="3"/>
        <v>Facturas MXN</v>
      </c>
    </row>
    <row r="13" spans="1:22" ht="14.25" customHeight="1" x14ac:dyDescent="0.3">
      <c r="C13" s="2"/>
      <c r="R13" s="1">
        <f t="shared" si="0"/>
        <v>0</v>
      </c>
      <c r="S13" s="1">
        <f t="shared" si="1"/>
        <v>0</v>
      </c>
      <c r="U13" s="1" t="str">
        <f t="shared" si="2"/>
        <v>Facturas USD</v>
      </c>
      <c r="V13" s="1" t="str">
        <f t="shared" si="3"/>
        <v>Facturas MXN</v>
      </c>
    </row>
    <row r="14" spans="1:22" ht="14.25" customHeight="1" x14ac:dyDescent="0.3">
      <c r="C14" s="2"/>
      <c r="R14" s="1">
        <f t="shared" si="0"/>
        <v>0</v>
      </c>
      <c r="S14" s="1">
        <f t="shared" si="1"/>
        <v>0</v>
      </c>
      <c r="U14" s="1" t="str">
        <f t="shared" si="2"/>
        <v>Facturas USD</v>
      </c>
      <c r="V14" s="1" t="str">
        <f t="shared" si="3"/>
        <v>Facturas MXN</v>
      </c>
    </row>
    <row r="15" spans="1:22" ht="14.25" customHeight="1" x14ac:dyDescent="0.3">
      <c r="C15" s="2"/>
      <c r="R15" s="1">
        <f t="shared" si="0"/>
        <v>0</v>
      </c>
      <c r="S15" s="1">
        <f t="shared" si="1"/>
        <v>0</v>
      </c>
      <c r="U15" s="1" t="str">
        <f t="shared" si="2"/>
        <v>Facturas USD</v>
      </c>
      <c r="V15" s="1" t="str">
        <f t="shared" si="3"/>
        <v>Facturas MXN</v>
      </c>
    </row>
    <row r="16" spans="1:22" ht="14.25" customHeight="1" x14ac:dyDescent="0.3">
      <c r="C16" s="2"/>
      <c r="R16" s="1">
        <f t="shared" si="0"/>
        <v>0</v>
      </c>
      <c r="S16" s="1">
        <f t="shared" si="1"/>
        <v>0</v>
      </c>
      <c r="U16" s="1" t="str">
        <f t="shared" si="2"/>
        <v>Facturas USD</v>
      </c>
      <c r="V16" s="1" t="str">
        <f t="shared" si="3"/>
        <v>Facturas MXN</v>
      </c>
    </row>
    <row r="17" spans="3:22" ht="14.25" customHeight="1" x14ac:dyDescent="0.3">
      <c r="C17" s="2"/>
      <c r="R17" s="1">
        <f t="shared" si="0"/>
        <v>0</v>
      </c>
      <c r="S17" s="1">
        <f t="shared" si="1"/>
        <v>0</v>
      </c>
      <c r="U17" s="1" t="str">
        <f t="shared" si="2"/>
        <v>Facturas USD</v>
      </c>
      <c r="V17" s="1" t="str">
        <f t="shared" si="3"/>
        <v>Facturas MXN</v>
      </c>
    </row>
    <row r="18" spans="3:22" ht="14.25" customHeight="1" x14ac:dyDescent="0.3">
      <c r="C18" s="2"/>
      <c r="R18" s="1">
        <f t="shared" si="0"/>
        <v>0</v>
      </c>
      <c r="S18" s="1">
        <f t="shared" si="1"/>
        <v>0</v>
      </c>
      <c r="U18" s="1" t="str">
        <f t="shared" si="2"/>
        <v>Facturas USD</v>
      </c>
      <c r="V18" s="1" t="str">
        <f t="shared" si="3"/>
        <v>Facturas MXN</v>
      </c>
    </row>
    <row r="19" spans="3:22" ht="14.25" customHeight="1" x14ac:dyDescent="0.3">
      <c r="C19" s="2"/>
      <c r="H19" s="4"/>
      <c r="R19" s="1">
        <f t="shared" si="0"/>
        <v>0</v>
      </c>
      <c r="S19" s="1">
        <f t="shared" si="1"/>
        <v>0</v>
      </c>
      <c r="U19" s="1" t="str">
        <f t="shared" si="2"/>
        <v>Facturas USD</v>
      </c>
      <c r="V19" s="1" t="str">
        <f t="shared" si="3"/>
        <v>Facturas MXN</v>
      </c>
    </row>
    <row r="20" spans="3:22" ht="14.25" customHeight="1" x14ac:dyDescent="0.3">
      <c r="C20" s="2"/>
      <c r="H20" s="4"/>
      <c r="R20" s="1">
        <f t="shared" si="0"/>
        <v>0</v>
      </c>
      <c r="S20" s="1">
        <f t="shared" si="1"/>
        <v>0</v>
      </c>
      <c r="U20" s="1" t="str">
        <f t="shared" si="2"/>
        <v>Facturas USD</v>
      </c>
      <c r="V20" s="1" t="str">
        <f t="shared" si="3"/>
        <v>Facturas MXN</v>
      </c>
    </row>
    <row r="21" spans="3:22" ht="14.25" customHeight="1" x14ac:dyDescent="0.3">
      <c r="C21" s="2"/>
      <c r="R21" s="1">
        <f t="shared" si="0"/>
        <v>0</v>
      </c>
      <c r="S21" s="1">
        <f t="shared" si="1"/>
        <v>0</v>
      </c>
      <c r="U21" s="1" t="str">
        <f t="shared" si="2"/>
        <v>Facturas USD</v>
      </c>
      <c r="V21" s="1" t="str">
        <f t="shared" si="3"/>
        <v>Facturas MXN</v>
      </c>
    </row>
    <row r="22" spans="3:22" ht="14.25" customHeight="1" x14ac:dyDescent="0.3">
      <c r="C22" s="2"/>
      <c r="R22" s="1">
        <f t="shared" si="0"/>
        <v>0</v>
      </c>
      <c r="S22" s="1">
        <f t="shared" si="1"/>
        <v>0</v>
      </c>
      <c r="U22" s="1" t="str">
        <f t="shared" si="2"/>
        <v>Facturas USD</v>
      </c>
      <c r="V22" s="1" t="str">
        <f t="shared" si="3"/>
        <v>Facturas MXN</v>
      </c>
    </row>
    <row r="23" spans="3:22" ht="14.25" customHeight="1" x14ac:dyDescent="0.3">
      <c r="C23" s="2"/>
      <c r="R23" s="1">
        <f t="shared" si="0"/>
        <v>0</v>
      </c>
      <c r="S23" s="1">
        <f t="shared" si="1"/>
        <v>0</v>
      </c>
      <c r="U23" s="1" t="str">
        <f t="shared" si="2"/>
        <v>Facturas USD</v>
      </c>
      <c r="V23" s="1" t="str">
        <f t="shared" si="3"/>
        <v>Facturas MXN</v>
      </c>
    </row>
    <row r="24" spans="3:22" ht="14.25" customHeight="1" x14ac:dyDescent="0.3">
      <c r="R24" s="1">
        <f t="shared" si="0"/>
        <v>0</v>
      </c>
      <c r="S24" s="1">
        <f t="shared" si="1"/>
        <v>0</v>
      </c>
      <c r="U24" s="1" t="str">
        <f t="shared" si="2"/>
        <v>Facturas USD</v>
      </c>
      <c r="V24" s="1" t="str">
        <f t="shared" si="3"/>
        <v>Facturas MXN</v>
      </c>
    </row>
    <row r="25" spans="3:22" ht="14.25" customHeight="1" x14ac:dyDescent="0.3">
      <c r="R25" s="1">
        <f t="shared" si="0"/>
        <v>0</v>
      </c>
      <c r="S25" s="1">
        <f t="shared" si="1"/>
        <v>0</v>
      </c>
      <c r="U25" s="1" t="str">
        <f t="shared" si="2"/>
        <v>Facturas USD</v>
      </c>
      <c r="V25" s="1" t="str">
        <f t="shared" si="3"/>
        <v>Facturas MXN</v>
      </c>
    </row>
    <row r="26" spans="3:22" ht="14.25" customHeight="1" x14ac:dyDescent="0.3">
      <c r="R26" s="1">
        <f t="shared" si="0"/>
        <v>0</v>
      </c>
      <c r="S26" s="1">
        <f t="shared" si="1"/>
        <v>0</v>
      </c>
      <c r="U26" s="1" t="str">
        <f t="shared" si="2"/>
        <v>Facturas USD</v>
      </c>
      <c r="V26" s="1" t="str">
        <f t="shared" si="3"/>
        <v>Facturas MXN</v>
      </c>
    </row>
    <row r="27" spans="3:22" ht="14.25" customHeight="1" x14ac:dyDescent="0.3">
      <c r="R27" s="1">
        <f t="shared" si="0"/>
        <v>0</v>
      </c>
      <c r="S27" s="1">
        <f t="shared" si="1"/>
        <v>0</v>
      </c>
      <c r="U27" s="1" t="str">
        <f t="shared" si="2"/>
        <v>Facturas USD</v>
      </c>
      <c r="V27" s="1" t="str">
        <f t="shared" si="3"/>
        <v>Facturas MXN</v>
      </c>
    </row>
    <row r="28" spans="3:22" ht="14.25" customHeight="1" x14ac:dyDescent="0.3">
      <c r="R28" s="1">
        <f t="shared" si="0"/>
        <v>0</v>
      </c>
      <c r="S28" s="1">
        <f t="shared" si="1"/>
        <v>0</v>
      </c>
      <c r="U28" s="1" t="str">
        <f t="shared" si="2"/>
        <v>Facturas USD</v>
      </c>
      <c r="V28" s="1" t="str">
        <f t="shared" si="3"/>
        <v>Facturas MXN</v>
      </c>
    </row>
    <row r="29" spans="3:22" ht="14.25" customHeight="1" x14ac:dyDescent="0.3">
      <c r="R29" s="1">
        <f t="shared" si="0"/>
        <v>0</v>
      </c>
      <c r="S29" s="1">
        <f t="shared" si="1"/>
        <v>0</v>
      </c>
      <c r="U29" s="1" t="str">
        <f t="shared" si="2"/>
        <v>Facturas USD</v>
      </c>
      <c r="V29" s="1" t="str">
        <f t="shared" si="3"/>
        <v>Facturas MXN</v>
      </c>
    </row>
    <row r="30" spans="3:22" ht="14.25" customHeight="1" x14ac:dyDescent="0.3">
      <c r="R30" s="1">
        <f t="shared" si="0"/>
        <v>0</v>
      </c>
      <c r="S30" s="1">
        <f t="shared" si="1"/>
        <v>0</v>
      </c>
      <c r="U30" s="1" t="str">
        <f t="shared" si="2"/>
        <v>Facturas USD</v>
      </c>
      <c r="V30" s="1" t="str">
        <f t="shared" si="3"/>
        <v>Facturas MXN</v>
      </c>
    </row>
    <row r="31" spans="3:22" ht="14.25" customHeight="1" x14ac:dyDescent="0.3">
      <c r="R31" s="1">
        <f t="shared" si="0"/>
        <v>0</v>
      </c>
      <c r="S31" s="1">
        <f t="shared" si="1"/>
        <v>0</v>
      </c>
      <c r="U31" s="1" t="str">
        <f t="shared" si="2"/>
        <v>Facturas USD</v>
      </c>
      <c r="V31" s="1" t="str">
        <f t="shared" si="3"/>
        <v>Facturas MXN</v>
      </c>
    </row>
    <row r="32" spans="3:22" ht="14.25" customHeight="1" x14ac:dyDescent="0.3">
      <c r="R32" s="1">
        <f t="shared" si="0"/>
        <v>0</v>
      </c>
      <c r="S32" s="1">
        <f t="shared" si="1"/>
        <v>0</v>
      </c>
      <c r="U32" s="1" t="str">
        <f t="shared" si="2"/>
        <v>Facturas USD</v>
      </c>
      <c r="V32" s="1" t="str">
        <f t="shared" si="3"/>
        <v>Facturas MXN</v>
      </c>
    </row>
    <row r="33" spans="18:22" ht="14.25" customHeight="1" x14ac:dyDescent="0.3">
      <c r="R33" s="1">
        <f t="shared" si="0"/>
        <v>0</v>
      </c>
      <c r="S33" s="1">
        <f t="shared" si="1"/>
        <v>0</v>
      </c>
      <c r="U33" s="1" t="str">
        <f t="shared" si="2"/>
        <v>Facturas USD</v>
      </c>
      <c r="V33" s="1" t="str">
        <f t="shared" si="3"/>
        <v>Facturas MXN</v>
      </c>
    </row>
    <row r="34" spans="18:22" ht="14.25" customHeight="1" x14ac:dyDescent="0.3">
      <c r="R34" s="1">
        <f t="shared" si="0"/>
        <v>0</v>
      </c>
      <c r="S34" s="1">
        <f t="shared" si="1"/>
        <v>0</v>
      </c>
      <c r="U34" s="1" t="str">
        <f t="shared" si="2"/>
        <v>Facturas USD</v>
      </c>
      <c r="V34" s="1" t="str">
        <f t="shared" si="3"/>
        <v>Facturas MXN</v>
      </c>
    </row>
    <row r="35" spans="18:22" ht="14.25" customHeight="1" x14ac:dyDescent="0.3">
      <c r="R35" s="1">
        <f t="shared" si="0"/>
        <v>0</v>
      </c>
      <c r="S35" s="1">
        <f t="shared" si="1"/>
        <v>0</v>
      </c>
      <c r="U35" s="1" t="str">
        <f t="shared" si="2"/>
        <v>Facturas USD</v>
      </c>
      <c r="V35" s="1" t="str">
        <f t="shared" si="3"/>
        <v>Facturas MXN</v>
      </c>
    </row>
    <row r="36" spans="18:22" ht="14.25" customHeight="1" x14ac:dyDescent="0.3">
      <c r="R36" s="1">
        <f t="shared" si="0"/>
        <v>0</v>
      </c>
      <c r="S36" s="1">
        <f t="shared" si="1"/>
        <v>0</v>
      </c>
      <c r="U36" s="1" t="str">
        <f t="shared" si="2"/>
        <v>Facturas USD</v>
      </c>
      <c r="V36" s="1" t="str">
        <f t="shared" si="3"/>
        <v>Facturas MXN</v>
      </c>
    </row>
    <row r="37" spans="18:22" ht="14.25" customHeight="1" x14ac:dyDescent="0.3">
      <c r="R37" s="1">
        <f t="shared" si="0"/>
        <v>0</v>
      </c>
      <c r="S37" s="1">
        <f t="shared" si="1"/>
        <v>0</v>
      </c>
      <c r="U37" s="1" t="str">
        <f t="shared" si="2"/>
        <v>Facturas USD</v>
      </c>
      <c r="V37" s="1" t="str">
        <f t="shared" si="3"/>
        <v>Facturas MXN</v>
      </c>
    </row>
    <row r="38" spans="18:22" ht="14.25" customHeight="1" x14ac:dyDescent="0.3">
      <c r="R38" s="1">
        <f t="shared" si="0"/>
        <v>0</v>
      </c>
      <c r="S38" s="1">
        <f t="shared" si="1"/>
        <v>0</v>
      </c>
      <c r="U38" s="1" t="str">
        <f t="shared" si="2"/>
        <v>Facturas USD</v>
      </c>
      <c r="V38" s="1" t="str">
        <f t="shared" si="3"/>
        <v>Facturas MXN</v>
      </c>
    </row>
    <row r="39" spans="18:22" ht="14.25" customHeight="1" x14ac:dyDescent="0.3">
      <c r="R39" s="1">
        <f t="shared" si="0"/>
        <v>0</v>
      </c>
      <c r="S39" s="1">
        <f t="shared" si="1"/>
        <v>0</v>
      </c>
      <c r="U39" s="1" t="str">
        <f t="shared" si="2"/>
        <v>Facturas USD</v>
      </c>
      <c r="V39" s="1" t="str">
        <f t="shared" si="3"/>
        <v>Facturas MXN</v>
      </c>
    </row>
    <row r="40" spans="18:22" ht="14.25" customHeight="1" x14ac:dyDescent="0.3">
      <c r="R40" s="1">
        <f t="shared" si="0"/>
        <v>0</v>
      </c>
      <c r="S40" s="1">
        <f t="shared" si="1"/>
        <v>0</v>
      </c>
      <c r="U40" s="1" t="str">
        <f t="shared" si="2"/>
        <v>Facturas USD</v>
      </c>
      <c r="V40" s="1" t="str">
        <f t="shared" si="3"/>
        <v>Facturas MXN</v>
      </c>
    </row>
    <row r="41" spans="18:22" ht="14.25" customHeight="1" x14ac:dyDescent="0.3">
      <c r="R41" s="1">
        <f t="shared" si="0"/>
        <v>0</v>
      </c>
      <c r="S41" s="1">
        <f t="shared" si="1"/>
        <v>0</v>
      </c>
      <c r="U41" s="1" t="str">
        <f t="shared" si="2"/>
        <v>Facturas USD</v>
      </c>
      <c r="V41" s="1" t="str">
        <f t="shared" si="3"/>
        <v>Facturas MXN</v>
      </c>
    </row>
    <row r="42" spans="18:22" ht="14.25" customHeight="1" x14ac:dyDescent="0.3">
      <c r="R42" s="1">
        <f t="shared" si="0"/>
        <v>0</v>
      </c>
      <c r="S42" s="1">
        <f t="shared" si="1"/>
        <v>0</v>
      </c>
      <c r="U42" s="1" t="str">
        <f t="shared" si="2"/>
        <v>Facturas USD</v>
      </c>
      <c r="V42" s="1" t="str">
        <f t="shared" si="3"/>
        <v>Facturas MXN</v>
      </c>
    </row>
    <row r="43" spans="18:22" ht="14.25" customHeight="1" x14ac:dyDescent="0.3">
      <c r="R43" s="1">
        <f t="shared" si="0"/>
        <v>0</v>
      </c>
      <c r="S43" s="1">
        <f t="shared" si="1"/>
        <v>0</v>
      </c>
      <c r="U43" s="1" t="str">
        <f t="shared" si="2"/>
        <v>Facturas USD</v>
      </c>
      <c r="V43" s="1" t="str">
        <f t="shared" si="3"/>
        <v>Facturas MXN</v>
      </c>
    </row>
    <row r="44" spans="18:22" ht="14.25" customHeight="1" x14ac:dyDescent="0.3">
      <c r="R44" s="1">
        <f t="shared" si="0"/>
        <v>0</v>
      </c>
      <c r="S44" s="1">
        <f t="shared" si="1"/>
        <v>0</v>
      </c>
      <c r="U44" s="1" t="str">
        <f t="shared" si="2"/>
        <v>Facturas USD</v>
      </c>
      <c r="V44" s="1" t="str">
        <f t="shared" si="3"/>
        <v>Facturas MXN</v>
      </c>
    </row>
    <row r="45" spans="18:22" ht="14.25" customHeight="1" x14ac:dyDescent="0.3">
      <c r="R45" s="1">
        <f t="shared" si="0"/>
        <v>0</v>
      </c>
      <c r="S45" s="1">
        <f t="shared" si="1"/>
        <v>0</v>
      </c>
      <c r="U45" s="1" t="str">
        <f t="shared" si="2"/>
        <v>Facturas USD</v>
      </c>
      <c r="V45" s="1" t="str">
        <f t="shared" si="3"/>
        <v>Facturas MXN</v>
      </c>
    </row>
    <row r="46" spans="18:22" ht="14.25" customHeight="1" x14ac:dyDescent="0.3">
      <c r="R46" s="1">
        <f t="shared" si="0"/>
        <v>0</v>
      </c>
      <c r="S46" s="1">
        <f t="shared" si="1"/>
        <v>0</v>
      </c>
      <c r="U46" s="1" t="str">
        <f t="shared" si="2"/>
        <v>Facturas USD</v>
      </c>
      <c r="V46" s="1" t="str">
        <f t="shared" si="3"/>
        <v>Facturas MXN</v>
      </c>
    </row>
    <row r="47" spans="18:22" ht="14.25" customHeight="1" x14ac:dyDescent="0.3">
      <c r="R47" s="1">
        <f t="shared" si="0"/>
        <v>0</v>
      </c>
      <c r="S47" s="1">
        <f t="shared" si="1"/>
        <v>0</v>
      </c>
      <c r="U47" s="1" t="str">
        <f t="shared" si="2"/>
        <v>Facturas USD</v>
      </c>
      <c r="V47" s="1" t="str">
        <f t="shared" si="3"/>
        <v>Facturas MXN</v>
      </c>
    </row>
    <row r="48" spans="18:22" ht="14.25" customHeight="1" x14ac:dyDescent="0.3">
      <c r="R48" s="1">
        <f t="shared" si="0"/>
        <v>0</v>
      </c>
      <c r="S48" s="1">
        <f t="shared" si="1"/>
        <v>0</v>
      </c>
      <c r="U48" s="1" t="str">
        <f t="shared" si="2"/>
        <v>Facturas USD</v>
      </c>
      <c r="V48" s="1" t="str">
        <f t="shared" si="3"/>
        <v>Facturas MXN</v>
      </c>
    </row>
    <row r="49" spans="18:22" ht="14.25" customHeight="1" x14ac:dyDescent="0.3">
      <c r="R49" s="1">
        <f t="shared" si="0"/>
        <v>0</v>
      </c>
      <c r="S49" s="1">
        <f t="shared" si="1"/>
        <v>0</v>
      </c>
      <c r="U49" s="1" t="str">
        <f t="shared" si="2"/>
        <v>Facturas USD</v>
      </c>
      <c r="V49" s="1" t="str">
        <f t="shared" si="3"/>
        <v>Facturas MXN</v>
      </c>
    </row>
    <row r="50" spans="18:22" ht="14.25" customHeight="1" x14ac:dyDescent="0.3">
      <c r="R50" s="1">
        <f t="shared" si="0"/>
        <v>0</v>
      </c>
      <c r="S50" s="1">
        <f t="shared" si="1"/>
        <v>0</v>
      </c>
      <c r="U50" s="1" t="str">
        <f t="shared" si="2"/>
        <v>Facturas USD</v>
      </c>
      <c r="V50" s="1" t="str">
        <f t="shared" si="3"/>
        <v>Facturas MXN</v>
      </c>
    </row>
    <row r="51" spans="18:22" ht="14.25" customHeight="1" x14ac:dyDescent="0.3">
      <c r="R51" s="1">
        <f t="shared" si="0"/>
        <v>0</v>
      </c>
      <c r="S51" s="1">
        <f t="shared" si="1"/>
        <v>0</v>
      </c>
      <c r="U51" s="1" t="str">
        <f t="shared" si="2"/>
        <v>Facturas USD</v>
      </c>
      <c r="V51" s="1" t="str">
        <f t="shared" si="3"/>
        <v>Facturas MXN</v>
      </c>
    </row>
    <row r="52" spans="18:22" ht="14.25" customHeight="1" x14ac:dyDescent="0.3">
      <c r="R52" s="1">
        <f t="shared" si="0"/>
        <v>0</v>
      </c>
      <c r="S52" s="1">
        <f t="shared" si="1"/>
        <v>0</v>
      </c>
      <c r="U52" s="1" t="str">
        <f t="shared" si="2"/>
        <v>Facturas USD</v>
      </c>
      <c r="V52" s="1" t="str">
        <f t="shared" si="3"/>
        <v>Facturas MXN</v>
      </c>
    </row>
    <row r="53" spans="18:22" ht="14.25" customHeight="1" x14ac:dyDescent="0.3">
      <c r="R53" s="1">
        <f t="shared" si="0"/>
        <v>0</v>
      </c>
      <c r="S53" s="1">
        <f t="shared" si="1"/>
        <v>0</v>
      </c>
      <c r="U53" s="1" t="str">
        <f t="shared" si="2"/>
        <v>Facturas USD</v>
      </c>
      <c r="V53" s="1" t="str">
        <f t="shared" si="3"/>
        <v>Facturas MXN</v>
      </c>
    </row>
    <row r="54" spans="18:22" ht="14.25" customHeight="1" x14ac:dyDescent="0.3">
      <c r="R54" s="1">
        <f t="shared" si="0"/>
        <v>0</v>
      </c>
      <c r="S54" s="1">
        <f t="shared" si="1"/>
        <v>0</v>
      </c>
      <c r="U54" s="1" t="str">
        <f t="shared" si="2"/>
        <v>Facturas USD</v>
      </c>
      <c r="V54" s="1" t="str">
        <f t="shared" si="3"/>
        <v>Facturas MXN</v>
      </c>
    </row>
    <row r="55" spans="18:22" ht="14.25" customHeight="1" x14ac:dyDescent="0.3">
      <c r="R55" s="1">
        <f t="shared" si="0"/>
        <v>0</v>
      </c>
      <c r="S55" s="1">
        <f t="shared" si="1"/>
        <v>0</v>
      </c>
      <c r="U55" s="1" t="str">
        <f t="shared" si="2"/>
        <v>Facturas USD</v>
      </c>
      <c r="V55" s="1" t="str">
        <f t="shared" si="3"/>
        <v>Facturas MXN</v>
      </c>
    </row>
    <row r="56" spans="18:22" ht="14.25" customHeight="1" x14ac:dyDescent="0.3">
      <c r="R56" s="1">
        <f t="shared" si="0"/>
        <v>0</v>
      </c>
      <c r="S56" s="1">
        <f t="shared" si="1"/>
        <v>0</v>
      </c>
      <c r="U56" s="1" t="str">
        <f t="shared" si="2"/>
        <v>Facturas USD</v>
      </c>
      <c r="V56" s="1" t="str">
        <f t="shared" si="3"/>
        <v>Facturas MXN</v>
      </c>
    </row>
    <row r="57" spans="18:22" ht="14.25" customHeight="1" x14ac:dyDescent="0.3">
      <c r="R57" s="1">
        <f t="shared" si="0"/>
        <v>0</v>
      </c>
      <c r="S57" s="1">
        <f t="shared" si="1"/>
        <v>0</v>
      </c>
      <c r="U57" s="1" t="str">
        <f t="shared" si="2"/>
        <v>Facturas USD</v>
      </c>
      <c r="V57" s="1" t="str">
        <f t="shared" si="3"/>
        <v>Facturas MXN</v>
      </c>
    </row>
    <row r="58" spans="18:22" ht="14.25" customHeight="1" x14ac:dyDescent="0.3">
      <c r="R58" s="1">
        <f t="shared" si="0"/>
        <v>0</v>
      </c>
      <c r="S58" s="1">
        <f t="shared" si="1"/>
        <v>0</v>
      </c>
      <c r="U58" s="1" t="str">
        <f t="shared" si="2"/>
        <v>Facturas USD</v>
      </c>
      <c r="V58" s="1" t="str">
        <f t="shared" si="3"/>
        <v>Facturas MXN</v>
      </c>
    </row>
    <row r="59" spans="18:22" ht="14.25" customHeight="1" x14ac:dyDescent="0.3">
      <c r="R59" s="1">
        <f t="shared" si="0"/>
        <v>0</v>
      </c>
      <c r="S59" s="1">
        <f t="shared" si="1"/>
        <v>0</v>
      </c>
      <c r="U59" s="1" t="str">
        <f t="shared" si="2"/>
        <v>Facturas USD</v>
      </c>
      <c r="V59" s="1" t="str">
        <f t="shared" si="3"/>
        <v>Facturas MXN</v>
      </c>
    </row>
    <row r="60" spans="18:22" ht="14.25" customHeight="1" x14ac:dyDescent="0.3">
      <c r="R60" s="1">
        <f t="shared" si="0"/>
        <v>0</v>
      </c>
      <c r="S60" s="1">
        <f t="shared" si="1"/>
        <v>0</v>
      </c>
      <c r="U60" s="1" t="str">
        <f t="shared" si="2"/>
        <v>Facturas USD</v>
      </c>
      <c r="V60" s="1" t="str">
        <f t="shared" si="3"/>
        <v>Facturas MXN</v>
      </c>
    </row>
    <row r="61" spans="18:22" ht="14.25" customHeight="1" x14ac:dyDescent="0.3">
      <c r="R61" s="1">
        <f t="shared" si="0"/>
        <v>0</v>
      </c>
      <c r="S61" s="1">
        <f t="shared" si="1"/>
        <v>0</v>
      </c>
      <c r="U61" s="1" t="str">
        <f t="shared" si="2"/>
        <v>Facturas USD</v>
      </c>
      <c r="V61" s="1" t="str">
        <f t="shared" si="3"/>
        <v>Facturas MXN</v>
      </c>
    </row>
    <row r="62" spans="18:22" ht="14.25" customHeight="1" x14ac:dyDescent="0.3">
      <c r="R62" s="1">
        <f t="shared" si="0"/>
        <v>0</v>
      </c>
      <c r="S62" s="1">
        <f t="shared" si="1"/>
        <v>0</v>
      </c>
      <c r="U62" s="1" t="str">
        <f t="shared" si="2"/>
        <v>Facturas USD</v>
      </c>
      <c r="V62" s="1" t="str">
        <f t="shared" si="3"/>
        <v>Facturas MXN</v>
      </c>
    </row>
    <row r="63" spans="18:22" ht="14.25" customHeight="1" x14ac:dyDescent="0.3">
      <c r="R63" s="1">
        <f t="shared" si="0"/>
        <v>0</v>
      </c>
      <c r="S63" s="1">
        <f t="shared" si="1"/>
        <v>0</v>
      </c>
      <c r="U63" s="1" t="str">
        <f t="shared" si="2"/>
        <v>Facturas USD</v>
      </c>
      <c r="V63" s="1" t="str">
        <f t="shared" si="3"/>
        <v>Facturas MXN</v>
      </c>
    </row>
    <row r="64" spans="18:22" ht="14.25" customHeight="1" x14ac:dyDescent="0.3">
      <c r="R64" s="1">
        <f t="shared" si="0"/>
        <v>0</v>
      </c>
      <c r="S64" s="1">
        <f t="shared" si="1"/>
        <v>0</v>
      </c>
      <c r="U64" s="1" t="str">
        <f t="shared" si="2"/>
        <v>Facturas USD</v>
      </c>
      <c r="V64" s="1" t="str">
        <f t="shared" si="3"/>
        <v>Facturas MXN</v>
      </c>
    </row>
    <row r="65" spans="18:22" ht="14.25" customHeight="1" x14ac:dyDescent="0.3">
      <c r="R65" s="1">
        <f t="shared" si="0"/>
        <v>0</v>
      </c>
      <c r="S65" s="1">
        <f t="shared" si="1"/>
        <v>0</v>
      </c>
      <c r="U65" s="1" t="str">
        <f t="shared" si="2"/>
        <v>Facturas USD</v>
      </c>
      <c r="V65" s="1" t="str">
        <f t="shared" si="3"/>
        <v>Facturas MXN</v>
      </c>
    </row>
    <row r="66" spans="18:22" ht="14.25" customHeight="1" x14ac:dyDescent="0.3">
      <c r="R66" s="1">
        <f t="shared" si="0"/>
        <v>0</v>
      </c>
      <c r="S66" s="1">
        <f t="shared" si="1"/>
        <v>0</v>
      </c>
      <c r="U66" s="1" t="str">
        <f t="shared" si="2"/>
        <v>Facturas USD</v>
      </c>
      <c r="V66" s="1" t="str">
        <f t="shared" si="3"/>
        <v>Facturas MXN</v>
      </c>
    </row>
    <row r="67" spans="18:22" ht="14.25" customHeight="1" x14ac:dyDescent="0.3">
      <c r="R67" s="1">
        <f t="shared" si="0"/>
        <v>0</v>
      </c>
      <c r="S67" s="1">
        <f t="shared" si="1"/>
        <v>0</v>
      </c>
      <c r="U67" s="1" t="str">
        <f t="shared" si="2"/>
        <v>Facturas USD</v>
      </c>
      <c r="V67" s="1" t="str">
        <f t="shared" si="3"/>
        <v>Facturas MXN</v>
      </c>
    </row>
    <row r="68" spans="18:22" ht="14.25" customHeight="1" x14ac:dyDescent="0.3">
      <c r="R68" s="1">
        <f t="shared" si="0"/>
        <v>0</v>
      </c>
      <c r="S68" s="1">
        <f t="shared" si="1"/>
        <v>0</v>
      </c>
      <c r="U68" s="1" t="str">
        <f t="shared" si="2"/>
        <v>Facturas USD</v>
      </c>
      <c r="V68" s="1" t="str">
        <f t="shared" si="3"/>
        <v>Facturas MXN</v>
      </c>
    </row>
    <row r="69" spans="18:22" ht="14.25" customHeight="1" x14ac:dyDescent="0.3">
      <c r="R69" s="1">
        <f t="shared" si="0"/>
        <v>0</v>
      </c>
      <c r="S69" s="1">
        <f t="shared" si="1"/>
        <v>0</v>
      </c>
      <c r="U69" s="1" t="str">
        <f t="shared" si="2"/>
        <v>Facturas USD</v>
      </c>
      <c r="V69" s="1" t="str">
        <f t="shared" si="3"/>
        <v>Facturas MXN</v>
      </c>
    </row>
    <row r="70" spans="18:22" ht="14.25" customHeight="1" x14ac:dyDescent="0.3">
      <c r="R70" s="1">
        <f t="shared" si="0"/>
        <v>0</v>
      </c>
      <c r="S70" s="1">
        <f t="shared" si="1"/>
        <v>0</v>
      </c>
      <c r="U70" s="1" t="str">
        <f t="shared" si="2"/>
        <v>Facturas USD</v>
      </c>
      <c r="V70" s="1" t="str">
        <f t="shared" si="3"/>
        <v>Facturas MXN</v>
      </c>
    </row>
    <row r="71" spans="18:22" ht="14.25" customHeight="1" x14ac:dyDescent="0.3">
      <c r="R71" s="1">
        <f t="shared" si="0"/>
        <v>0</v>
      </c>
      <c r="S71" s="1">
        <f t="shared" si="1"/>
        <v>0</v>
      </c>
      <c r="U71" s="1" t="str">
        <f t="shared" si="2"/>
        <v>Facturas USD</v>
      </c>
      <c r="V71" s="1" t="str">
        <f t="shared" si="3"/>
        <v>Facturas MXN</v>
      </c>
    </row>
    <row r="72" spans="18:22" ht="14.25" customHeight="1" x14ac:dyDescent="0.3">
      <c r="R72" s="1">
        <f t="shared" si="0"/>
        <v>0</v>
      </c>
      <c r="S72" s="1">
        <f t="shared" si="1"/>
        <v>0</v>
      </c>
      <c r="U72" s="1" t="str">
        <f t="shared" si="2"/>
        <v>Facturas USD</v>
      </c>
      <c r="V72" s="1" t="str">
        <f t="shared" si="3"/>
        <v>Facturas MXN</v>
      </c>
    </row>
    <row r="73" spans="18:22" ht="14.25" customHeight="1" x14ac:dyDescent="0.3">
      <c r="R73" s="1">
        <f t="shared" si="0"/>
        <v>0</v>
      </c>
      <c r="S73" s="1">
        <f t="shared" si="1"/>
        <v>0</v>
      </c>
      <c r="U73" s="1" t="str">
        <f t="shared" si="2"/>
        <v>Facturas USD</v>
      </c>
      <c r="V73" s="1" t="str">
        <f t="shared" si="3"/>
        <v>Facturas MXN</v>
      </c>
    </row>
    <row r="74" spans="18:22" ht="14.25" customHeight="1" x14ac:dyDescent="0.3">
      <c r="R74" s="1">
        <f t="shared" si="0"/>
        <v>0</v>
      </c>
      <c r="S74" s="1">
        <f t="shared" si="1"/>
        <v>0</v>
      </c>
      <c r="U74" s="1" t="str">
        <f t="shared" si="2"/>
        <v>Facturas USD</v>
      </c>
      <c r="V74" s="1" t="str">
        <f t="shared" si="3"/>
        <v>Facturas MXN</v>
      </c>
    </row>
    <row r="75" spans="18:22" ht="14.25" customHeight="1" x14ac:dyDescent="0.3">
      <c r="R75" s="1">
        <f t="shared" si="0"/>
        <v>0</v>
      </c>
      <c r="S75" s="1">
        <f t="shared" si="1"/>
        <v>0</v>
      </c>
      <c r="U75" s="1" t="str">
        <f t="shared" si="2"/>
        <v>Facturas USD</v>
      </c>
      <c r="V75" s="1" t="str">
        <f t="shared" si="3"/>
        <v>Facturas MXN</v>
      </c>
    </row>
    <row r="76" spans="18:22" ht="14.25" customHeight="1" x14ac:dyDescent="0.3">
      <c r="R76" s="1">
        <f t="shared" si="0"/>
        <v>0</v>
      </c>
      <c r="S76" s="1">
        <f t="shared" si="1"/>
        <v>0</v>
      </c>
      <c r="U76" s="1" t="str">
        <f t="shared" si="2"/>
        <v>Facturas USD</v>
      </c>
      <c r="V76" s="1" t="str">
        <f t="shared" si="3"/>
        <v>Facturas MXN</v>
      </c>
    </row>
    <row r="77" spans="18:22" ht="14.25" customHeight="1" x14ac:dyDescent="0.3">
      <c r="R77" s="1">
        <f t="shared" si="0"/>
        <v>0</v>
      </c>
      <c r="S77" s="1">
        <f t="shared" si="1"/>
        <v>0</v>
      </c>
      <c r="U77" s="1" t="str">
        <f t="shared" si="2"/>
        <v>Facturas USD</v>
      </c>
      <c r="V77" s="1" t="str">
        <f t="shared" si="3"/>
        <v>Facturas MXN</v>
      </c>
    </row>
    <row r="78" spans="18:22" ht="14.25" customHeight="1" x14ac:dyDescent="0.3">
      <c r="R78" s="1">
        <f t="shared" si="0"/>
        <v>0</v>
      </c>
      <c r="S78" s="1">
        <f t="shared" si="1"/>
        <v>0</v>
      </c>
      <c r="U78" s="1" t="str">
        <f t="shared" si="2"/>
        <v>Facturas USD</v>
      </c>
      <c r="V78" s="1" t="str">
        <f t="shared" si="3"/>
        <v>Facturas MXN</v>
      </c>
    </row>
    <row r="79" spans="18:22" ht="14.25" customHeight="1" x14ac:dyDescent="0.3">
      <c r="R79" s="1">
        <f t="shared" si="0"/>
        <v>0</v>
      </c>
      <c r="S79" s="1">
        <f t="shared" si="1"/>
        <v>0</v>
      </c>
      <c r="U79" s="1" t="str">
        <f t="shared" si="2"/>
        <v>Facturas USD</v>
      </c>
      <c r="V79" s="1" t="str">
        <f t="shared" si="3"/>
        <v>Facturas MXN</v>
      </c>
    </row>
    <row r="80" spans="18:22" ht="14.25" customHeight="1" x14ac:dyDescent="0.3">
      <c r="R80" s="1">
        <f t="shared" si="0"/>
        <v>0</v>
      </c>
      <c r="S80" s="1">
        <f t="shared" si="1"/>
        <v>0</v>
      </c>
      <c r="U80" s="1" t="str">
        <f t="shared" si="2"/>
        <v>Facturas USD</v>
      </c>
      <c r="V80" s="1" t="str">
        <f t="shared" si="3"/>
        <v>Facturas MXN</v>
      </c>
    </row>
    <row r="81" spans="18:22" ht="14.25" customHeight="1" x14ac:dyDescent="0.3">
      <c r="R81" s="1">
        <f t="shared" si="0"/>
        <v>0</v>
      </c>
      <c r="S81" s="1">
        <f t="shared" si="1"/>
        <v>0</v>
      </c>
      <c r="U81" s="1" t="str">
        <f t="shared" si="2"/>
        <v>Facturas USD</v>
      </c>
      <c r="V81" s="1" t="str">
        <f t="shared" si="3"/>
        <v>Facturas MXN</v>
      </c>
    </row>
    <row r="82" spans="18:22" ht="14.25" customHeight="1" x14ac:dyDescent="0.3">
      <c r="R82" s="1">
        <f t="shared" si="0"/>
        <v>0</v>
      </c>
      <c r="S82" s="1">
        <f t="shared" si="1"/>
        <v>0</v>
      </c>
      <c r="U82" s="1" t="str">
        <f t="shared" si="2"/>
        <v>Facturas USD</v>
      </c>
      <c r="V82" s="1" t="str">
        <f t="shared" si="3"/>
        <v>Facturas MXN</v>
      </c>
    </row>
    <row r="83" spans="18:22" ht="14.25" customHeight="1" x14ac:dyDescent="0.3">
      <c r="R83" s="1">
        <f t="shared" si="0"/>
        <v>0</v>
      </c>
      <c r="S83" s="1">
        <f t="shared" si="1"/>
        <v>0</v>
      </c>
      <c r="U83" s="1" t="str">
        <f t="shared" si="2"/>
        <v>Facturas USD</v>
      </c>
      <c r="V83" s="1" t="str">
        <f t="shared" si="3"/>
        <v>Facturas MXN</v>
      </c>
    </row>
    <row r="84" spans="18:22" ht="14.25" customHeight="1" x14ac:dyDescent="0.3">
      <c r="R84" s="1">
        <f t="shared" si="0"/>
        <v>0</v>
      </c>
      <c r="S84" s="1">
        <f t="shared" si="1"/>
        <v>0</v>
      </c>
      <c r="U84" s="1" t="str">
        <f t="shared" si="2"/>
        <v>Facturas USD</v>
      </c>
      <c r="V84" s="1" t="str">
        <f t="shared" si="3"/>
        <v>Facturas MXN</v>
      </c>
    </row>
    <row r="85" spans="18:22" ht="14.25" customHeight="1" x14ac:dyDescent="0.3">
      <c r="R85" s="1">
        <f t="shared" si="0"/>
        <v>0</v>
      </c>
      <c r="S85" s="1">
        <f t="shared" si="1"/>
        <v>0</v>
      </c>
      <c r="U85" s="1" t="str">
        <f t="shared" si="2"/>
        <v>Facturas USD</v>
      </c>
      <c r="V85" s="1" t="str">
        <f t="shared" si="3"/>
        <v>Facturas MXN</v>
      </c>
    </row>
    <row r="86" spans="18:22" ht="14.25" customHeight="1" x14ac:dyDescent="0.3">
      <c r="R86" s="1">
        <f t="shared" si="0"/>
        <v>0</v>
      </c>
      <c r="S86" s="1">
        <f t="shared" si="1"/>
        <v>0</v>
      </c>
      <c r="U86" s="1" t="str">
        <f t="shared" si="2"/>
        <v>Facturas USD</v>
      </c>
      <c r="V86" s="1" t="str">
        <f t="shared" si="3"/>
        <v>Facturas MXN</v>
      </c>
    </row>
    <row r="87" spans="18:22" ht="14.25" customHeight="1" x14ac:dyDescent="0.3">
      <c r="R87" s="1">
        <f t="shared" si="0"/>
        <v>0</v>
      </c>
      <c r="S87" s="1">
        <f t="shared" si="1"/>
        <v>0</v>
      </c>
      <c r="U87" s="1" t="str">
        <f t="shared" si="2"/>
        <v>Facturas USD</v>
      </c>
      <c r="V87" s="1" t="str">
        <f t="shared" si="3"/>
        <v>Facturas MXN</v>
      </c>
    </row>
    <row r="88" spans="18:22" ht="14.25" customHeight="1" x14ac:dyDescent="0.3">
      <c r="R88" s="1">
        <f t="shared" si="0"/>
        <v>0</v>
      </c>
      <c r="S88" s="1">
        <f t="shared" si="1"/>
        <v>0</v>
      </c>
      <c r="U88" s="1" t="str">
        <f t="shared" si="2"/>
        <v>Facturas USD</v>
      </c>
      <c r="V88" s="1" t="str">
        <f t="shared" si="3"/>
        <v>Facturas MXN</v>
      </c>
    </row>
    <row r="89" spans="18:22" ht="14.25" customHeight="1" x14ac:dyDescent="0.3">
      <c r="R89" s="1">
        <f t="shared" si="0"/>
        <v>0</v>
      </c>
      <c r="S89" s="1">
        <f t="shared" si="1"/>
        <v>0</v>
      </c>
      <c r="U89" s="1" t="str">
        <f t="shared" si="2"/>
        <v>Facturas USD</v>
      </c>
      <c r="V89" s="1" t="str">
        <f t="shared" si="3"/>
        <v>Facturas MXN</v>
      </c>
    </row>
    <row r="90" spans="18:22" ht="14.25" customHeight="1" x14ac:dyDescent="0.3">
      <c r="R90" s="1">
        <f t="shared" si="0"/>
        <v>0</v>
      </c>
      <c r="S90" s="1">
        <f t="shared" si="1"/>
        <v>0</v>
      </c>
      <c r="U90" s="1" t="str">
        <f t="shared" si="2"/>
        <v>Facturas USD</v>
      </c>
      <c r="V90" s="1" t="str">
        <f t="shared" si="3"/>
        <v>Facturas MXN</v>
      </c>
    </row>
    <row r="91" spans="18:22" ht="14.25" customHeight="1" x14ac:dyDescent="0.3">
      <c r="R91" s="1">
        <f t="shared" si="0"/>
        <v>0</v>
      </c>
      <c r="S91" s="1">
        <f t="shared" si="1"/>
        <v>0</v>
      </c>
      <c r="U91" s="1" t="str">
        <f t="shared" si="2"/>
        <v>Facturas USD</v>
      </c>
      <c r="V91" s="1" t="str">
        <f t="shared" si="3"/>
        <v>Facturas MXN</v>
      </c>
    </row>
    <row r="92" spans="18:22" ht="14.25" customHeight="1" x14ac:dyDescent="0.3">
      <c r="R92" s="1">
        <f t="shared" si="0"/>
        <v>0</v>
      </c>
      <c r="S92" s="1">
        <f t="shared" si="1"/>
        <v>0</v>
      </c>
      <c r="U92" s="1" t="str">
        <f t="shared" si="2"/>
        <v>Facturas USD</v>
      </c>
      <c r="V92" s="1" t="str">
        <f t="shared" si="3"/>
        <v>Facturas MXN</v>
      </c>
    </row>
    <row r="93" spans="18:22" ht="14.25" customHeight="1" x14ac:dyDescent="0.3">
      <c r="R93" s="1">
        <f t="shared" si="0"/>
        <v>0</v>
      </c>
      <c r="S93" s="1">
        <f t="shared" si="1"/>
        <v>0</v>
      </c>
      <c r="U93" s="1" t="str">
        <f t="shared" si="2"/>
        <v>Facturas USD</v>
      </c>
      <c r="V93" s="1" t="str">
        <f t="shared" si="3"/>
        <v>Facturas MXN</v>
      </c>
    </row>
    <row r="94" spans="18:22" ht="14.25" customHeight="1" x14ac:dyDescent="0.3">
      <c r="R94" s="1">
        <f t="shared" si="0"/>
        <v>0</v>
      </c>
      <c r="S94" s="1">
        <f t="shared" si="1"/>
        <v>0</v>
      </c>
      <c r="U94" s="1" t="str">
        <f t="shared" si="2"/>
        <v>Facturas USD</v>
      </c>
      <c r="V94" s="1" t="str">
        <f t="shared" si="3"/>
        <v>Facturas MXN</v>
      </c>
    </row>
    <row r="95" spans="18:22" ht="14.25" customHeight="1" x14ac:dyDescent="0.3">
      <c r="R95" s="1">
        <f t="shared" si="0"/>
        <v>0</v>
      </c>
      <c r="S95" s="1">
        <f t="shared" si="1"/>
        <v>0</v>
      </c>
      <c r="U95" s="1" t="str">
        <f t="shared" si="2"/>
        <v>Facturas USD</v>
      </c>
      <c r="V95" s="1" t="str">
        <f t="shared" si="3"/>
        <v>Facturas MXN</v>
      </c>
    </row>
    <row r="96" spans="18:22" ht="14.25" customHeight="1" x14ac:dyDescent="0.3">
      <c r="R96" s="1">
        <f t="shared" si="0"/>
        <v>0</v>
      </c>
      <c r="S96" s="1">
        <f t="shared" si="1"/>
        <v>0</v>
      </c>
      <c r="U96" s="1" t="str">
        <f t="shared" si="2"/>
        <v>Facturas USD</v>
      </c>
      <c r="V96" s="1" t="str">
        <f t="shared" si="3"/>
        <v>Facturas MXN</v>
      </c>
    </row>
    <row r="97" spans="18:22" ht="14.25" customHeight="1" x14ac:dyDescent="0.3">
      <c r="R97" s="1">
        <f t="shared" si="0"/>
        <v>0</v>
      </c>
      <c r="S97" s="1">
        <f t="shared" si="1"/>
        <v>0</v>
      </c>
      <c r="U97" s="1" t="str">
        <f t="shared" si="2"/>
        <v>Facturas USD</v>
      </c>
      <c r="V97" s="1" t="str">
        <f t="shared" si="3"/>
        <v>Facturas MXN</v>
      </c>
    </row>
    <row r="98" spans="18:22" ht="14.25" customHeight="1" x14ac:dyDescent="0.3">
      <c r="R98" s="1">
        <f t="shared" si="0"/>
        <v>0</v>
      </c>
      <c r="S98" s="1">
        <f t="shared" si="1"/>
        <v>0</v>
      </c>
      <c r="U98" s="1" t="str">
        <f t="shared" si="2"/>
        <v>Facturas USD</v>
      </c>
      <c r="V98" s="1" t="str">
        <f t="shared" si="3"/>
        <v>Facturas MXN</v>
      </c>
    </row>
    <row r="99" spans="18:22" ht="14.25" customHeight="1" x14ac:dyDescent="0.3">
      <c r="R99" s="1">
        <f t="shared" si="0"/>
        <v>0</v>
      </c>
      <c r="S99" s="1">
        <f t="shared" si="1"/>
        <v>0</v>
      </c>
      <c r="U99" s="1" t="str">
        <f t="shared" si="2"/>
        <v>Facturas USD</v>
      </c>
      <c r="V99" s="1" t="str">
        <f t="shared" si="3"/>
        <v>Facturas MXN</v>
      </c>
    </row>
    <row r="100" spans="18:22" ht="14.25" customHeight="1" x14ac:dyDescent="0.3">
      <c r="R100" s="1">
        <f t="shared" si="0"/>
        <v>0</v>
      </c>
      <c r="S100" s="1">
        <f t="shared" si="1"/>
        <v>0</v>
      </c>
      <c r="U100" s="1" t="str">
        <f t="shared" si="2"/>
        <v>Facturas USD</v>
      </c>
      <c r="V100" s="1" t="str">
        <f t="shared" si="3"/>
        <v>Facturas MXN</v>
      </c>
    </row>
    <row r="101" spans="18:22" ht="14.25" customHeight="1" x14ac:dyDescent="0.3"/>
    <row r="102" spans="18:22" ht="14.25" customHeight="1" x14ac:dyDescent="0.3"/>
    <row r="103" spans="18:22" ht="14.25" customHeight="1" x14ac:dyDescent="0.3"/>
    <row r="104" spans="18:22" ht="14.25" customHeight="1" x14ac:dyDescent="0.3"/>
    <row r="105" spans="18:22" ht="14.25" customHeight="1" x14ac:dyDescent="0.3"/>
    <row r="106" spans="18:22" ht="14.25" customHeight="1" x14ac:dyDescent="0.3"/>
    <row r="107" spans="18:22" ht="14.25" customHeight="1" x14ac:dyDescent="0.3"/>
    <row r="108" spans="18:22" ht="14.25" customHeight="1" x14ac:dyDescent="0.3"/>
    <row r="109" spans="18:22" ht="14.25" customHeight="1" x14ac:dyDescent="0.3"/>
    <row r="110" spans="18:22" ht="14.25" customHeight="1" x14ac:dyDescent="0.3"/>
    <row r="111" spans="18:22" ht="14.25" customHeight="1" x14ac:dyDescent="0.3"/>
    <row r="112" spans="18:2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2"/>
  <sheetViews>
    <sheetView topLeftCell="J17" zoomScale="110" zoomScaleNormal="110" workbookViewId="0">
      <selection activeCell="N5" sqref="N5"/>
    </sheetView>
  </sheetViews>
  <sheetFormatPr defaultColWidth="14.44140625" defaultRowHeight="15" customHeight="1" x14ac:dyDescent="0.3"/>
  <cols>
    <col min="1" max="1" width="27" customWidth="1"/>
    <col min="2" max="2" width="29" customWidth="1"/>
    <col min="3" max="3" width="19.109375" customWidth="1"/>
    <col min="4" max="4" width="21.6640625" customWidth="1"/>
    <col min="5" max="5" width="20.109375" customWidth="1"/>
    <col min="6" max="6" width="34.88671875" customWidth="1"/>
    <col min="7" max="7" width="22.109375" customWidth="1"/>
    <col min="8" max="8" width="51.109375" customWidth="1"/>
    <col min="9" max="9" width="51.44140625" customWidth="1"/>
    <col min="10" max="10" width="21.88671875" customWidth="1"/>
    <col min="11" max="11" width="26.33203125" customWidth="1"/>
    <col min="12" max="13" width="31.33203125" customWidth="1"/>
    <col min="14" max="14" width="30.6640625" customWidth="1"/>
    <col min="15" max="15" width="28" customWidth="1"/>
    <col min="16" max="16" width="25.5546875" customWidth="1"/>
    <col min="17" max="17" width="36.6640625" customWidth="1"/>
    <col min="18" max="18" width="28" customWidth="1"/>
    <col min="19" max="26" width="8.6640625" customWidth="1"/>
  </cols>
  <sheetData>
    <row r="1" spans="1:18" ht="14.25" customHeight="1" x14ac:dyDescent="0.3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8" ht="14.25" customHeight="1" x14ac:dyDescent="0.3">
      <c r="A2" s="14" t="s">
        <v>23</v>
      </c>
      <c r="B2" s="14"/>
      <c r="C2" s="14" t="s">
        <v>24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5" t="s">
        <v>30</v>
      </c>
      <c r="J2" s="14" t="s">
        <v>31</v>
      </c>
      <c r="K2" s="15" t="s">
        <v>33</v>
      </c>
      <c r="L2" s="14" t="s">
        <v>36</v>
      </c>
      <c r="M2" s="14" t="s">
        <v>37</v>
      </c>
      <c r="N2" s="15" t="s">
        <v>41</v>
      </c>
    </row>
    <row r="3" spans="1:18" ht="14.25" customHeight="1" x14ac:dyDescent="0.3">
      <c r="A3" s="18" t="str">
        <f>IF(B3&lt;&gt;"",1,"")</f>
        <v/>
      </c>
      <c r="B3" s="19"/>
      <c r="C3" s="19" t="str">
        <f>_xlfn.IFNA(VLOOKUP(B3,Raw_data_instalaciones!A$2:S$100,2,FALSE),"")</f>
        <v/>
      </c>
      <c r="D3" s="19" t="str">
        <f>_xlfn.IFNA(IF(VLOOKUP(B3,Raw_data_instalaciones!A$2:S$100,5,FALSE)&gt;0,VLOOKUP(B3,Raw_data_instalaciones!A$2:S$100,5,FALSE),"STOCK"),"")</f>
        <v/>
      </c>
      <c r="E3" s="19" t="str">
        <f>_xlfn.IFNA(VLOOKUP(B3,Raw_data_instalaciones!A$2:S$100,6,FALSE),"")</f>
        <v/>
      </c>
      <c r="F3" s="20" t="str">
        <f>_xlfn.IFNA(VLOOKUP(B3,Raw_data_instalaciones!A$2:S$100,7,FALSE),"")</f>
        <v/>
      </c>
      <c r="G3" s="21">
        <f>SUMIF(Raw_data_instalaciones!A:A, Comision_instalaciones!B3,Raw_data_instalaciones!R:R)</f>
        <v>0</v>
      </c>
      <c r="H3" s="21">
        <f>SUMIFS(Raw_data_ventas!R:R,Raw_data_ventas!A:A, B3, Raw_data_ventas!K:K, "USD")</f>
        <v>0</v>
      </c>
      <c r="I3" s="21">
        <f>SUMIFS(Raw_data_ventas!R:R, Raw_data_ventas!A:A, B3,Raw_data_ventas!K:K, "MXN")</f>
        <v>0</v>
      </c>
      <c r="J3" s="22" t="str">
        <f>_xlfn.IFNA(VLOOKUP(B3, Raw_data_instalaciones!A$2:S$100,12,FALSE),"")</f>
        <v/>
      </c>
      <c r="K3" s="21" t="str">
        <f>_xlfn.IFNA(VLOOKUP(B3, Raw_data_instalaciones!A$2:S$100,4,FALSE),"")</f>
        <v/>
      </c>
      <c r="L3" s="21" t="str">
        <f t="shared" ref="L3:L10" si="0">IFERROR(+G3*N3,"")</f>
        <v/>
      </c>
      <c r="M3" s="21" t="str">
        <f t="shared" ref="M3:M10" si="1">IFERROR(+L3*K3,"")</f>
        <v/>
      </c>
      <c r="N3" s="33" t="str" cm="1">
        <f t="array" ref="N3">_xlfn.IFS(G3&lt;=0,"",G3&gt; 0,10%)</f>
        <v/>
      </c>
    </row>
    <row r="4" spans="1:18" ht="14.25" customHeight="1" x14ac:dyDescent="0.3">
      <c r="A4" s="18" t="str">
        <f>IF(B4&lt;&gt;"",2,"")</f>
        <v/>
      </c>
      <c r="B4" s="19"/>
      <c r="C4" s="19" t="str">
        <f>_xlfn.IFNA(VLOOKUP(B4,Raw_data_instalaciones!A$2:S$100,2,FALSE),"")</f>
        <v/>
      </c>
      <c r="D4" s="19" t="str">
        <f>_xlfn.IFNA(IF(VLOOKUP(B4,Raw_data_instalaciones!A$2:S$100,5,FALSE)&gt;0,VLOOKUP(B4,Raw_data_instalaciones!A$2:S$100,5,FALSE),"STOCK"),"")</f>
        <v/>
      </c>
      <c r="E4" s="19" t="str">
        <f>_xlfn.IFNA(VLOOKUP(B4,Raw_data_instalaciones!A$2:S$100,6,FALSE),"")</f>
        <v/>
      </c>
      <c r="F4" s="20" t="str">
        <f>_xlfn.IFNA(VLOOKUP(B4,Raw_data_instalaciones!A$2:S$100,7,FALSE),"")</f>
        <v/>
      </c>
      <c r="G4" s="21">
        <f>SUMIF(Raw_data_instalaciones!A:A, Comision_instalaciones!B4,Raw_data_instalaciones!R:R)</f>
        <v>0</v>
      </c>
      <c r="H4" s="21">
        <f>SUMIFS(Raw_data_ventas!R:R,Raw_data_ventas!A:A, B4, Raw_data_ventas!K:K, "USD")</f>
        <v>0</v>
      </c>
      <c r="I4" s="21">
        <f>SUMIFS(Raw_data_ventas!R:R, Raw_data_ventas!A:A, B4,Raw_data_ventas!K:K, "MXN")</f>
        <v>0</v>
      </c>
      <c r="J4" s="22" t="str">
        <f>_xlfn.IFNA(VLOOKUP(B4, Raw_data_instalaciones!A$2:S$100,12,FALSE),"")</f>
        <v/>
      </c>
      <c r="K4" s="21" t="str">
        <f>_xlfn.IFNA(VLOOKUP(B4, Raw_data_instalaciones!A$2:S$100,4,FALSE),"")</f>
        <v/>
      </c>
      <c r="L4" s="21" t="str">
        <f t="shared" si="0"/>
        <v/>
      </c>
      <c r="M4" s="21" t="str">
        <f t="shared" si="1"/>
        <v/>
      </c>
      <c r="N4" s="33" t="str" cm="1">
        <f t="array" ref="N4">_xlfn.IFS(G4&lt;=0,"",G4&gt; 0,10%)</f>
        <v/>
      </c>
    </row>
    <row r="5" spans="1:18" ht="14.25" customHeight="1" x14ac:dyDescent="0.3">
      <c r="A5" s="18" t="str">
        <f>IF(B5&lt;&gt;"",3,"")</f>
        <v/>
      </c>
      <c r="B5" s="19"/>
      <c r="C5" s="19" t="str">
        <f>_xlfn.IFNA(VLOOKUP(B5,Raw_data_instalaciones!A$2:S$100,2,FALSE),"")</f>
        <v/>
      </c>
      <c r="D5" s="19" t="str">
        <f>_xlfn.IFNA(IF(VLOOKUP(B5,Raw_data_instalaciones!A$2:S$100,5,FALSE)&gt;0,VLOOKUP(B5,Raw_data_instalaciones!A$2:S$100,5,FALSE),"STOCK"),"")</f>
        <v/>
      </c>
      <c r="E5" s="19" t="str">
        <f>_xlfn.IFNA(VLOOKUP(B5,Raw_data_instalaciones!A$2:S$100,6,FALSE),"")</f>
        <v/>
      </c>
      <c r="F5" s="20" t="str">
        <f>_xlfn.IFNA(VLOOKUP(B5,Raw_data_instalaciones!A$2:S$100,7,FALSE),"")</f>
        <v/>
      </c>
      <c r="G5" s="21">
        <f>SUMIF(Raw_data_instalaciones!A:A, Comision_instalaciones!B5,Raw_data_instalaciones!R:R)</f>
        <v>0</v>
      </c>
      <c r="H5" s="21">
        <f>SUMIFS(Raw_data_ventas!R:R,Raw_data_ventas!A:A, B5, Raw_data_ventas!K:K, "USD")</f>
        <v>0</v>
      </c>
      <c r="I5" s="21">
        <f>SUMIFS(Raw_data_ventas!R:R, Raw_data_ventas!A:A, B5,Raw_data_ventas!K:K, "MXN")</f>
        <v>0</v>
      </c>
      <c r="J5" s="22" t="str">
        <f>_xlfn.IFNA(VLOOKUP(B5, Raw_data_instalaciones!A$2:S$100,12,FALSE),"")</f>
        <v/>
      </c>
      <c r="K5" s="21" t="str">
        <f>_xlfn.IFNA(VLOOKUP(B5, Raw_data_instalaciones!A$2:S$100,4,FALSE),"")</f>
        <v/>
      </c>
      <c r="L5" s="21" t="str">
        <f t="shared" si="0"/>
        <v/>
      </c>
      <c r="M5" s="21" t="str">
        <f t="shared" si="1"/>
        <v/>
      </c>
      <c r="N5" s="33" t="str" cm="1">
        <f t="array" ref="N5">_xlfn.IFS(G5&lt;=0,"",G5&gt; 0,10%)</f>
        <v/>
      </c>
    </row>
    <row r="6" spans="1:18" ht="14.25" customHeight="1" x14ac:dyDescent="0.3">
      <c r="A6" s="18" t="str">
        <f>IF(B6&lt;&gt;"",4,"")</f>
        <v/>
      </c>
      <c r="B6" s="19"/>
      <c r="C6" s="19" t="str">
        <f>_xlfn.IFNA(VLOOKUP(B6,Raw_data_instalaciones!A$2:S$100,2,FALSE),"")</f>
        <v/>
      </c>
      <c r="D6" s="19" t="str">
        <f>_xlfn.IFNA(IF(VLOOKUP(B6,Raw_data_instalaciones!A$2:S$100,5,FALSE)&gt;0,VLOOKUP(B6,Raw_data_instalaciones!A$2:S$100,5,FALSE),"STOCK"),"")</f>
        <v/>
      </c>
      <c r="E6" s="19" t="str">
        <f>_xlfn.IFNA(VLOOKUP(B6,Raw_data_instalaciones!A$2:S$100,6,FALSE),"")</f>
        <v/>
      </c>
      <c r="F6" s="20" t="str">
        <f>_xlfn.IFNA(VLOOKUP(B6,Raw_data_instalaciones!A$2:S$100,7,FALSE),"")</f>
        <v/>
      </c>
      <c r="G6" s="21">
        <f>SUMIF(Raw_data_instalaciones!A:A, Comision_instalaciones!B6,Raw_data_instalaciones!R:R)</f>
        <v>0</v>
      </c>
      <c r="H6" s="21">
        <f>SUMIFS(Raw_data_ventas!R:R,Raw_data_ventas!A:A, B6, Raw_data_ventas!K:K, "USD")</f>
        <v>0</v>
      </c>
      <c r="I6" s="21">
        <f>SUMIFS(Raw_data_ventas!R:R, Raw_data_ventas!A:A, B6,Raw_data_ventas!K:K, "MXN")</f>
        <v>0</v>
      </c>
      <c r="J6" s="22" t="str">
        <f>_xlfn.IFNA(VLOOKUP(B6, Raw_data_instalaciones!A$2:S$100,12,FALSE),"")</f>
        <v/>
      </c>
      <c r="K6" s="21" t="str">
        <f>_xlfn.IFNA(VLOOKUP(B6, Raw_data_instalaciones!A$2:S$100,4,FALSE),"")</f>
        <v/>
      </c>
      <c r="L6" s="21" t="str">
        <f t="shared" si="0"/>
        <v/>
      </c>
      <c r="M6" s="21" t="str">
        <f t="shared" si="1"/>
        <v/>
      </c>
      <c r="N6" s="33" t="str" cm="1">
        <f t="array" ref="N6">_xlfn.IFS(G6&lt;=0,"",G6&gt; 0,10%)</f>
        <v/>
      </c>
    </row>
    <row r="7" spans="1:18" ht="14.25" customHeight="1" x14ac:dyDescent="0.3">
      <c r="A7" s="18" t="str">
        <f>IF(B7&lt;&gt;"",5,"")</f>
        <v/>
      </c>
      <c r="B7" s="19"/>
      <c r="C7" s="19" t="str">
        <f>_xlfn.IFNA(VLOOKUP(B7,Raw_data_instalaciones!A$2:S$100,2,FALSE),"")</f>
        <v/>
      </c>
      <c r="D7" s="19" t="str">
        <f>_xlfn.IFNA(IF(VLOOKUP(B7,Raw_data_instalaciones!A$2:S$100,5,FALSE)&gt;0,VLOOKUP(B7,Raw_data_instalaciones!A$2:S$100,5,FALSE),"STOCK"),"")</f>
        <v/>
      </c>
      <c r="E7" s="19" t="str">
        <f>_xlfn.IFNA(VLOOKUP(B7,Raw_data_instalaciones!A$2:S$100,6,FALSE),"")</f>
        <v/>
      </c>
      <c r="F7" s="20" t="str">
        <f>_xlfn.IFNA(VLOOKUP(B7,Raw_data_instalaciones!A$2:S$100,7,FALSE),"")</f>
        <v/>
      </c>
      <c r="G7" s="21">
        <f>SUMIF(Raw_data_instalaciones!A:A, Comision_instalaciones!B7,Raw_data_instalaciones!R:R)</f>
        <v>0</v>
      </c>
      <c r="H7" s="21">
        <f>SUMIFS(Raw_data_ventas!R:R,Raw_data_ventas!A:A, B7, Raw_data_ventas!K:K, "USD")</f>
        <v>0</v>
      </c>
      <c r="I7" s="21">
        <f>SUMIFS(Raw_data_ventas!R:R, Raw_data_ventas!A:A, B7,Raw_data_ventas!K:K, "MXN")</f>
        <v>0</v>
      </c>
      <c r="J7" s="22" t="str">
        <f>_xlfn.IFNA(VLOOKUP(B7, Raw_data_instalaciones!A$2:S$100,12,FALSE),"")</f>
        <v/>
      </c>
      <c r="K7" s="21" t="str">
        <f>_xlfn.IFNA(VLOOKUP(B7, Raw_data_instalaciones!A$2:S$100,4,FALSE),"")</f>
        <v/>
      </c>
      <c r="L7" s="21" t="str">
        <f t="shared" si="0"/>
        <v/>
      </c>
      <c r="M7" s="21" t="str">
        <f t="shared" si="1"/>
        <v/>
      </c>
      <c r="N7" s="33" t="str" cm="1">
        <f t="array" ref="N7">_xlfn.IFS(G7&lt;=0,"",G7&gt; 0,10%)</f>
        <v/>
      </c>
    </row>
    <row r="8" spans="1:18" ht="14.25" customHeight="1" x14ac:dyDescent="0.3">
      <c r="A8" s="18" t="str">
        <f>IF(B8&lt;&gt;"",6,"")</f>
        <v/>
      </c>
      <c r="B8" s="19"/>
      <c r="C8" s="19" t="str">
        <f>_xlfn.IFNA(VLOOKUP(B8,Raw_data_instalaciones!A$2:S$100,2,FALSE),"")</f>
        <v/>
      </c>
      <c r="D8" s="19" t="str">
        <f>_xlfn.IFNA(IF(VLOOKUP(B8,Raw_data_instalaciones!A$2:S$100,5,FALSE)&gt;0,VLOOKUP(B8,Raw_data_instalaciones!A$2:S$100,5,FALSE),"STOCK"),"")</f>
        <v/>
      </c>
      <c r="E8" s="19" t="str">
        <f>_xlfn.IFNA(VLOOKUP(B8,Raw_data_instalaciones!A$2:S$100,6,FALSE),"")</f>
        <v/>
      </c>
      <c r="F8" s="20" t="str">
        <f>_xlfn.IFNA(VLOOKUP(B8,Raw_data_instalaciones!A$2:S$100,7,FALSE),"")</f>
        <v/>
      </c>
      <c r="G8" s="21">
        <f>SUMIF(Raw_data_instalaciones!A:A, Comision_instalaciones!B8,Raw_data_instalaciones!R:R)</f>
        <v>0</v>
      </c>
      <c r="H8" s="21">
        <f>SUMIFS(Raw_data_ventas!R:R,Raw_data_ventas!A:A, B8, Raw_data_ventas!K:K, "USD")</f>
        <v>0</v>
      </c>
      <c r="I8" s="21">
        <f>SUMIFS(Raw_data_ventas!R:R, Raw_data_ventas!A:A, B8,Raw_data_ventas!K:K, "MXN")</f>
        <v>0</v>
      </c>
      <c r="J8" s="22" t="str">
        <f>_xlfn.IFNA(VLOOKUP(B8, Raw_data_instalaciones!A$2:S$100,12,FALSE),"")</f>
        <v/>
      </c>
      <c r="K8" s="21" t="str">
        <f>_xlfn.IFNA(VLOOKUP(B8, Raw_data_instalaciones!A$2:S$100,4,FALSE),"")</f>
        <v/>
      </c>
      <c r="L8" s="21" t="str">
        <f t="shared" si="0"/>
        <v/>
      </c>
      <c r="M8" s="21" t="str">
        <f t="shared" si="1"/>
        <v/>
      </c>
      <c r="N8" s="33" t="str" cm="1">
        <f t="array" ref="N8">_xlfn.IFS(G8&lt;=0,"",G8&gt; 0,10%)</f>
        <v/>
      </c>
    </row>
    <row r="9" spans="1:18" ht="14.25" customHeight="1" x14ac:dyDescent="0.3">
      <c r="A9" s="18" t="str">
        <f>IF(B9&lt;&gt;"",7,"")</f>
        <v/>
      </c>
      <c r="B9" s="19"/>
      <c r="C9" s="19" t="str">
        <f>_xlfn.IFNA(VLOOKUP(B9,Raw_data_instalaciones!A$2:S$100,2,FALSE),"")</f>
        <v/>
      </c>
      <c r="D9" s="19" t="str">
        <f>_xlfn.IFNA(IF(VLOOKUP(B9,Raw_data_instalaciones!A$2:S$100,5,FALSE)&gt;0,VLOOKUP(B9,Raw_data_instalaciones!A$2:S$100,5,FALSE),"STOCK"),"")</f>
        <v/>
      </c>
      <c r="E9" s="19" t="str">
        <f>_xlfn.IFNA(VLOOKUP(B9,Raw_data_instalaciones!A$2:S$100,6,FALSE),"")</f>
        <v/>
      </c>
      <c r="F9" s="20" t="str">
        <f>_xlfn.IFNA(VLOOKUP(B9,Raw_data_instalaciones!A$2:S$100,7,FALSE),"")</f>
        <v/>
      </c>
      <c r="G9" s="21">
        <f>SUMIF(Raw_data_instalaciones!A:A, Comision_instalaciones!B9,Raw_data_instalaciones!R:R)</f>
        <v>0</v>
      </c>
      <c r="H9" s="21">
        <f>SUMIFS(Raw_data_ventas!R:R,Raw_data_ventas!A:A, B9, Raw_data_ventas!K:K, "USD")</f>
        <v>0</v>
      </c>
      <c r="I9" s="21">
        <f>SUMIFS(Raw_data_ventas!R:R, Raw_data_ventas!A:A, B9,Raw_data_ventas!K:K, "MXN")</f>
        <v>0</v>
      </c>
      <c r="J9" s="22" t="str">
        <f>_xlfn.IFNA(VLOOKUP(B9, Raw_data_instalaciones!A$2:S$100,12,FALSE),"")</f>
        <v/>
      </c>
      <c r="K9" s="21" t="str">
        <f>_xlfn.IFNA(VLOOKUP(B9, Raw_data_instalaciones!A$2:S$100,4,FALSE),"")</f>
        <v/>
      </c>
      <c r="L9" s="21" t="str">
        <f t="shared" si="0"/>
        <v/>
      </c>
      <c r="M9" s="21" t="str">
        <f t="shared" si="1"/>
        <v/>
      </c>
      <c r="N9" s="33" t="str" cm="1">
        <f t="array" ref="N9">_xlfn.IFS(G9&lt;=0,"",G9&gt; 0,10%)</f>
        <v/>
      </c>
    </row>
    <row r="10" spans="1:18" ht="14.25" customHeight="1" x14ac:dyDescent="0.3">
      <c r="A10" s="18" t="str">
        <f>IF(B10&lt;&gt;"",8,"")</f>
        <v/>
      </c>
      <c r="B10" s="19"/>
      <c r="C10" s="19" t="str">
        <f>_xlfn.IFNA(VLOOKUP(B10,Raw_data_instalaciones!A$2:S$100,2,FALSE),"")</f>
        <v/>
      </c>
      <c r="D10" s="19" t="str">
        <f>_xlfn.IFNA(IF(VLOOKUP(B10,Raw_data_instalaciones!A$2:S$100,5,FALSE)&gt;0,VLOOKUP(B10,Raw_data_instalaciones!A$2:S$100,5,FALSE),"STOCK"),"")</f>
        <v/>
      </c>
      <c r="E10" s="19" t="str">
        <f>_xlfn.IFNA(VLOOKUP(B10,Raw_data_instalaciones!A$2:S$100,6,FALSE),"")</f>
        <v/>
      </c>
      <c r="F10" s="20" t="str">
        <f>_xlfn.IFNA(VLOOKUP(B10,Raw_data_instalaciones!A$2:S$100,7,FALSE),"")</f>
        <v/>
      </c>
      <c r="G10" s="21">
        <f>SUMIF(Raw_data_instalaciones!A:A, Comision_instalaciones!B10,Raw_data_instalaciones!R:R)</f>
        <v>0</v>
      </c>
      <c r="H10" s="21">
        <f>SUMIFS(Raw_data_ventas!R:R,Raw_data_ventas!A:A, B10, Raw_data_ventas!K:K, "USD")</f>
        <v>0</v>
      </c>
      <c r="I10" s="21">
        <f>SUMIFS(Raw_data_ventas!R:R, Raw_data_ventas!A:A, B10,Raw_data_ventas!K:K, "MXN")</f>
        <v>0</v>
      </c>
      <c r="J10" s="22" t="str">
        <f>_xlfn.IFNA(VLOOKUP(B10, Raw_data_instalaciones!A$2:S$100,12,FALSE),"")</f>
        <v/>
      </c>
      <c r="K10" s="21" t="str">
        <f>_xlfn.IFNA(VLOOKUP(B10, Raw_data_instalaciones!A$2:S$100,4,FALSE),"")</f>
        <v/>
      </c>
      <c r="L10" s="21" t="str">
        <f t="shared" si="0"/>
        <v/>
      </c>
      <c r="M10" s="21" t="str">
        <f t="shared" si="1"/>
        <v/>
      </c>
      <c r="N10" s="33" t="str" cm="1">
        <f t="array" ref="N10">_xlfn.IFS(G10&lt;=0,"",G10&gt; 0,10%)</f>
        <v/>
      </c>
    </row>
    <row r="11" spans="1:18" ht="14.25" customHeight="1" x14ac:dyDescent="0.3">
      <c r="A11" s="5"/>
      <c r="B11" s="5"/>
      <c r="C11" s="5"/>
      <c r="D11" s="6"/>
      <c r="E11" s="7"/>
      <c r="F11" s="7"/>
      <c r="G11" s="7"/>
      <c r="H11" s="5"/>
      <c r="I11" s="8"/>
      <c r="J11" s="6"/>
      <c r="K11" s="29" t="s">
        <v>42</v>
      </c>
      <c r="L11" s="36">
        <f t="shared" ref="L11:M11" si="2">+SUM(L3:L10)</f>
        <v>0</v>
      </c>
      <c r="M11" s="36">
        <f t="shared" si="2"/>
        <v>0</v>
      </c>
      <c r="P11" s="10"/>
      <c r="Q11" s="10"/>
      <c r="R11" s="10"/>
    </row>
    <row r="12" spans="1:18" ht="14.2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4.25" customHeight="1" x14ac:dyDescent="0.3">
      <c r="A13" s="14" t="s">
        <v>43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8" ht="14.25" customHeight="1" x14ac:dyDescent="0.3">
      <c r="A14" s="14" t="s">
        <v>23</v>
      </c>
      <c r="B14" s="14"/>
      <c r="C14" s="14" t="s">
        <v>24</v>
      </c>
      <c r="D14" s="14" t="s">
        <v>25</v>
      </c>
      <c r="E14" s="14" t="s">
        <v>26</v>
      </c>
      <c r="F14" s="14" t="s">
        <v>27</v>
      </c>
      <c r="G14" s="14" t="s">
        <v>28</v>
      </c>
      <c r="H14" s="14" t="s">
        <v>29</v>
      </c>
      <c r="I14" s="15" t="s">
        <v>30</v>
      </c>
      <c r="J14" s="14" t="s">
        <v>31</v>
      </c>
      <c r="K14" s="14" t="s">
        <v>44</v>
      </c>
      <c r="L14" s="15" t="s">
        <v>33</v>
      </c>
      <c r="M14" s="14" t="s">
        <v>37</v>
      </c>
      <c r="N14" s="15" t="s">
        <v>41</v>
      </c>
    </row>
    <row r="15" spans="1:18" ht="14.25" customHeight="1" x14ac:dyDescent="0.3">
      <c r="A15" s="18" t="str">
        <f>IF(B15&lt;&gt;"",1,"")</f>
        <v/>
      </c>
      <c r="B15" s="19"/>
      <c r="C15" s="19" t="str">
        <f>_xlfn.IFNA(VLOOKUP(B15,Raw_data_instalaciones!A$2:S$100,2,FALSE),"")</f>
        <v/>
      </c>
      <c r="D15" s="19" t="str">
        <f>_xlfn.IFNA(IF(VLOOKUP(B15,Raw_data_instalaciones!A$2:S$100,5,FALSE)&gt;0,VLOOKUP(B15,Raw_data_instalaciones!A$2:S$100,5,FALSE),"STOCK"),"")</f>
        <v/>
      </c>
      <c r="E15" s="19" t="str">
        <f>_xlfn.IFNA(VLOOKUP(B15,Raw_data_instalaciones!A$2:S$100,6,FALSE),"")</f>
        <v/>
      </c>
      <c r="F15" s="19" t="str">
        <f>_xlfn.IFNA(VLOOKUP(B15,Raw_data_instalaciones!A$2:S$100,7,FALSE),"")</f>
        <v/>
      </c>
      <c r="G15" s="21">
        <f>SUMIF( Raw_data_instalaciones!A:A, Comision_instalaciones!B15, Raw_data_instalaciones!R:R)</f>
        <v>0</v>
      </c>
      <c r="H15" s="21">
        <f xml:space="preserve"> SUMIFS(Raw_data_ventas!R:R,Raw_data_ventas!A:A, B15, Raw_data_ventas!K:K, "USD")</f>
        <v>0</v>
      </c>
      <c r="I15" s="21">
        <f>SUMIFS(Raw_data_ventas!R:R, Raw_data_ventas!A:A, B15,Raw_data_ventas!K:K, "MXN")</f>
        <v>0</v>
      </c>
      <c r="J15" s="27" t="str">
        <f>_xlfn.IFNA(VLOOKUP(B15, Raw_data_instalaciones!A$2:S$100,12,FALSE),"")</f>
        <v/>
      </c>
      <c r="K15" s="21" t="str">
        <f>IFERROR((H15*L15) + I15,"")</f>
        <v/>
      </c>
      <c r="L15" s="21" t="str">
        <f>_xlfn.IFNA(VLOOKUP(B15, Raw_data_instalaciones!A$2:S$100,4,FALSE),"")</f>
        <v/>
      </c>
      <c r="M15" s="21" t="str">
        <f t="shared" ref="M15:M22" si="3">IFERROR(+G15*N15,"")</f>
        <v/>
      </c>
      <c r="N15" s="33" t="str" cm="1">
        <f t="array" ref="N15">_xlfn.IFS(G15&lt;=0,"",G15&gt; 0,10%)</f>
        <v/>
      </c>
    </row>
    <row r="16" spans="1:18" ht="14.25" customHeight="1" x14ac:dyDescent="0.3">
      <c r="A16" s="18" t="str">
        <f>IF(B16&lt;&gt;"",2,"")</f>
        <v/>
      </c>
      <c r="B16" s="20"/>
      <c r="C16" s="19" t="str">
        <f>_xlfn.IFNA(VLOOKUP(B16,Raw_data_instalaciones!A$2:S$100,2,FALSE),"")</f>
        <v/>
      </c>
      <c r="D16" s="19" t="str">
        <f>_xlfn.IFNA(IF(VLOOKUP(B16,Raw_data_instalaciones!A$2:S$100,5,FALSE)&gt;0,VLOOKUP(B16,Raw_data_instalaciones!A$2:S$100,5,FALSE),"STOCK"),"")</f>
        <v/>
      </c>
      <c r="E16" s="19" t="str">
        <f>_xlfn.IFNA(VLOOKUP(B16,Raw_data_instalaciones!A$2:S$100,6,FALSE),"")</f>
        <v/>
      </c>
      <c r="F16" s="19" t="str">
        <f>_xlfn.IFNA(VLOOKUP(B16,Raw_data_instalaciones!A$2:S$100,7,FALSE),"")</f>
        <v/>
      </c>
      <c r="G16" s="21">
        <f>SUMIF( Raw_data_instalaciones!A:A, Comision_instalaciones!B16, Raw_data_instalaciones!R:R)</f>
        <v>0</v>
      </c>
      <c r="H16" s="21">
        <f xml:space="preserve"> SUMIFS(Raw_data_ventas!R:R,Raw_data_ventas!A:A, B16, Raw_data_ventas!K:K, "USD")</f>
        <v>0</v>
      </c>
      <c r="I16" s="21">
        <f>SUMIFS(Raw_data_ventas!R:R, Raw_data_ventas!A:A, B16,Raw_data_ventas!K:K, "MXN")</f>
        <v>0</v>
      </c>
      <c r="J16" s="27" t="str">
        <f>_xlfn.IFNA(VLOOKUP(B16, Raw_data_instalaciones!A$2:S$100,12,FALSE),"")</f>
        <v/>
      </c>
      <c r="K16" s="21" t="str">
        <f t="shared" ref="K16:K22" si="4">IFERROR((H16*L16) + I16,"")</f>
        <v/>
      </c>
      <c r="L16" s="21" t="str">
        <f>_xlfn.IFNA(VLOOKUP(B16, Raw_data_instalaciones!A$2:S$100,4,FALSE),"")</f>
        <v/>
      </c>
      <c r="M16" s="21" t="str">
        <f t="shared" si="3"/>
        <v/>
      </c>
      <c r="N16" s="33" t="str" cm="1">
        <f t="array" ref="N16">_xlfn.IFS(G16&lt;=0,"",G16&gt; 0,10%)</f>
        <v/>
      </c>
    </row>
    <row r="17" spans="1:18" ht="14.25" customHeight="1" x14ac:dyDescent="0.3">
      <c r="A17" s="18" t="str">
        <f>IF(B17&lt;&gt;"",3,"")</f>
        <v/>
      </c>
      <c r="B17" s="20"/>
      <c r="C17" s="19" t="str">
        <f>_xlfn.IFNA(VLOOKUP(B17,Raw_data_instalaciones!A$2:S$100,2,FALSE),"")</f>
        <v/>
      </c>
      <c r="D17" s="19" t="str">
        <f>_xlfn.IFNA(IF(VLOOKUP(B17,Raw_data_instalaciones!A$2:S$100,5,FALSE)&gt;0,VLOOKUP(B17,Raw_data_instalaciones!A$2:S$100,5,FALSE),"STOCK"),"")</f>
        <v/>
      </c>
      <c r="E17" s="19" t="str">
        <f>_xlfn.IFNA(VLOOKUP(B17,Raw_data_instalaciones!A$2:S$100,6,FALSE),"")</f>
        <v/>
      </c>
      <c r="F17" s="19" t="str">
        <f>_xlfn.IFNA(VLOOKUP(B17,Raw_data_instalaciones!A$2:S$100,7,FALSE),"")</f>
        <v/>
      </c>
      <c r="G17" s="21">
        <f>SUMIF( Raw_data_instalaciones!A:A, Comision_instalaciones!B17, Raw_data_instalaciones!R:R)</f>
        <v>0</v>
      </c>
      <c r="H17" s="21">
        <f xml:space="preserve"> SUMIFS(Raw_data_ventas!R:R,Raw_data_ventas!A:A, B17, Raw_data_ventas!K:K, "USD")</f>
        <v>0</v>
      </c>
      <c r="I17" s="21">
        <f>SUMIFS(Raw_data_ventas!R:R, Raw_data_ventas!A:A, B17,Raw_data_ventas!K:K, "MXN")</f>
        <v>0</v>
      </c>
      <c r="J17" s="27" t="str">
        <f>_xlfn.IFNA(VLOOKUP(B17, Raw_data_instalaciones!A$2:S$100,12,FALSE),"")</f>
        <v/>
      </c>
      <c r="K17" s="21" t="str">
        <f t="shared" si="4"/>
        <v/>
      </c>
      <c r="L17" s="21" t="str">
        <f>_xlfn.IFNA(VLOOKUP(B17, Raw_data_instalaciones!A$2:S$100,4,FALSE),"")</f>
        <v/>
      </c>
      <c r="M17" s="21" t="str">
        <f t="shared" si="3"/>
        <v/>
      </c>
      <c r="N17" s="33" t="str" cm="1">
        <f t="array" ref="N17">_xlfn.IFS(G17&lt;=0,"",G17&gt; 0,10%)</f>
        <v/>
      </c>
    </row>
    <row r="18" spans="1:18" ht="14.25" customHeight="1" x14ac:dyDescent="0.3">
      <c r="A18" s="18" t="str">
        <f>IF(B18&lt;&gt;"",4,"")</f>
        <v/>
      </c>
      <c r="B18" s="20"/>
      <c r="C18" s="19" t="str">
        <f>_xlfn.IFNA(VLOOKUP(B18,Raw_data_instalaciones!A$2:S$100,2,FALSE),"")</f>
        <v/>
      </c>
      <c r="D18" s="19" t="str">
        <f>_xlfn.IFNA(IF(VLOOKUP(B18,Raw_data_instalaciones!A$2:S$100,5,FALSE)&gt;0,VLOOKUP(B18,Raw_data_instalaciones!A$2:S$100,5,FALSE),"STOCK"),"")</f>
        <v/>
      </c>
      <c r="E18" s="19" t="str">
        <f>_xlfn.IFNA(VLOOKUP(B18,Raw_data_instalaciones!A$2:S$100,6,FALSE),"")</f>
        <v/>
      </c>
      <c r="F18" s="19" t="str">
        <f>_xlfn.IFNA(VLOOKUP(B18,Raw_data_instalaciones!A$2:S$100,7,FALSE),"")</f>
        <v/>
      </c>
      <c r="G18" s="21">
        <f>SUMIF( Raw_data_instalaciones!A:A, Comision_instalaciones!B18, Raw_data_instalaciones!R:R)</f>
        <v>0</v>
      </c>
      <c r="H18" s="21">
        <f xml:space="preserve"> SUMIFS(Raw_data_ventas!R:R,Raw_data_ventas!A:A, B18, Raw_data_ventas!K:K, "USD")</f>
        <v>0</v>
      </c>
      <c r="I18" s="21">
        <f>SUMIFS(Raw_data_ventas!R:R, Raw_data_ventas!A:A, B18,Raw_data_ventas!K:K, "MXN")</f>
        <v>0</v>
      </c>
      <c r="J18" s="27" t="str">
        <f>_xlfn.IFNA(VLOOKUP(B18, Raw_data_instalaciones!A$2:S$100,12,FALSE),"")</f>
        <v/>
      </c>
      <c r="K18" s="21" t="str">
        <f t="shared" si="4"/>
        <v/>
      </c>
      <c r="L18" s="21" t="str">
        <f>_xlfn.IFNA(VLOOKUP(B18, Raw_data_instalaciones!A$2:S$100,4,FALSE),"")</f>
        <v/>
      </c>
      <c r="M18" s="21" t="str">
        <f t="shared" si="3"/>
        <v/>
      </c>
      <c r="N18" s="33" t="str" cm="1">
        <f t="array" ref="N18">_xlfn.IFS(G18&lt;=0,"",G18&gt; 0,10%)</f>
        <v/>
      </c>
    </row>
    <row r="19" spans="1:18" ht="14.25" customHeight="1" x14ac:dyDescent="0.3">
      <c r="A19" s="18" t="str">
        <f>IF(B19&lt;&gt;"",5,"")</f>
        <v/>
      </c>
      <c r="B19" s="20"/>
      <c r="C19" s="19" t="str">
        <f>_xlfn.IFNA(VLOOKUP(B19,Raw_data_instalaciones!A$2:S$100,2,FALSE),"")</f>
        <v/>
      </c>
      <c r="D19" s="19" t="str">
        <f>_xlfn.IFNA(IF(VLOOKUP(B19,Raw_data_instalaciones!A$2:S$100,5,FALSE)&gt;0,VLOOKUP(B19,Raw_data_instalaciones!A$2:S$100,5,FALSE),"STOCK"),"")</f>
        <v/>
      </c>
      <c r="E19" s="19" t="str">
        <f>_xlfn.IFNA(VLOOKUP(B19,Raw_data_instalaciones!A$2:S$100,6,FALSE),"")</f>
        <v/>
      </c>
      <c r="F19" s="19" t="str">
        <f>_xlfn.IFNA(VLOOKUP(B19,Raw_data_instalaciones!A$2:S$100,7,FALSE),"")</f>
        <v/>
      </c>
      <c r="G19" s="21">
        <f>SUMIF( Raw_data_instalaciones!A:A, Comision_instalaciones!B19, Raw_data_instalaciones!R:R)</f>
        <v>0</v>
      </c>
      <c r="H19" s="21">
        <f xml:space="preserve"> SUMIFS(Raw_data_ventas!R:R,Raw_data_ventas!A:A, B19, Raw_data_ventas!K:K, "USD")</f>
        <v>0</v>
      </c>
      <c r="I19" s="21">
        <f>SUMIFS(Raw_data_ventas!R:R, Raw_data_ventas!A:A, B19,Raw_data_ventas!K:K, "MXN")</f>
        <v>0</v>
      </c>
      <c r="J19" s="27" t="str">
        <f>_xlfn.IFNA(VLOOKUP(B19, Raw_data_instalaciones!A$2:S$100,12,FALSE),"")</f>
        <v/>
      </c>
      <c r="K19" s="21" t="str">
        <f t="shared" si="4"/>
        <v/>
      </c>
      <c r="L19" s="21" t="str">
        <f>_xlfn.IFNA(VLOOKUP(B19, Raw_data_instalaciones!A$2:S$100,4,FALSE),"")</f>
        <v/>
      </c>
      <c r="M19" s="21" t="str">
        <f t="shared" si="3"/>
        <v/>
      </c>
      <c r="N19" s="33" t="str" cm="1">
        <f t="array" ref="N19">_xlfn.IFS(G19&lt;=0,"",G19&gt; 0,10%)</f>
        <v/>
      </c>
    </row>
    <row r="20" spans="1:18" ht="14.25" customHeight="1" x14ac:dyDescent="0.3">
      <c r="A20" s="18" t="str">
        <f>IF(B20&lt;&gt;"",6,"")</f>
        <v/>
      </c>
      <c r="B20" s="20"/>
      <c r="C20" s="19" t="str">
        <f>_xlfn.IFNA(VLOOKUP(B20,Raw_data_instalaciones!A$2:S$100,2,FALSE),"")</f>
        <v/>
      </c>
      <c r="D20" s="19" t="str">
        <f>_xlfn.IFNA(IF(VLOOKUP(B20,Raw_data_instalaciones!A$2:S$100,5,FALSE)&gt;0,VLOOKUP(B20,Raw_data_instalaciones!A$2:S$100,5,FALSE),"STOCK"),"")</f>
        <v/>
      </c>
      <c r="E20" s="19" t="str">
        <f>_xlfn.IFNA(VLOOKUP(B20,Raw_data_instalaciones!A$2:S$100,6,FALSE),"")</f>
        <v/>
      </c>
      <c r="F20" s="19" t="str">
        <f>_xlfn.IFNA(VLOOKUP(B20,Raw_data_instalaciones!A$2:S$100,7,FALSE),"")</f>
        <v/>
      </c>
      <c r="G20" s="21">
        <f>SUMIF( Raw_data_instalaciones!A:A, Comision_instalaciones!B20, Raw_data_instalaciones!R:R)</f>
        <v>0</v>
      </c>
      <c r="H20" s="21">
        <f xml:space="preserve"> SUMIFS(Raw_data_ventas!R:R,Raw_data_ventas!A:A, B20, Raw_data_ventas!K:K, "USD")</f>
        <v>0</v>
      </c>
      <c r="I20" s="21">
        <f>SUMIFS(Raw_data_ventas!R:R, Raw_data_ventas!A:A, B20,Raw_data_ventas!K:K, "MXN")</f>
        <v>0</v>
      </c>
      <c r="J20" s="27" t="str">
        <f>_xlfn.IFNA(VLOOKUP(B20, Raw_data_instalaciones!A$2:S$100,12,FALSE),"")</f>
        <v/>
      </c>
      <c r="K20" s="21" t="str">
        <f t="shared" si="4"/>
        <v/>
      </c>
      <c r="L20" s="21" t="str">
        <f>_xlfn.IFNA(VLOOKUP(B20, Raw_data_instalaciones!A$2:S$100,4,FALSE),"")</f>
        <v/>
      </c>
      <c r="M20" s="21" t="str">
        <f t="shared" si="3"/>
        <v/>
      </c>
      <c r="N20" s="33" t="str" cm="1">
        <f t="array" ref="N20">_xlfn.IFS(G20&lt;=0,"",G20&gt; 0,10%)</f>
        <v/>
      </c>
    </row>
    <row r="21" spans="1:18" ht="14.25" customHeight="1" x14ac:dyDescent="0.3">
      <c r="A21" s="18" t="str">
        <f>IF(B21&lt;&gt;"",7,"")</f>
        <v/>
      </c>
      <c r="B21" s="19"/>
      <c r="C21" s="19" t="str">
        <f>_xlfn.IFNA(VLOOKUP(B21,Raw_data_instalaciones!A$2:S$100,2,FALSE),"")</f>
        <v/>
      </c>
      <c r="D21" s="19" t="str">
        <f>_xlfn.IFNA(IF(VLOOKUP(B21,Raw_data_instalaciones!A$2:S$100,5,FALSE)&gt;0,VLOOKUP(B21,Raw_data_instalaciones!A$2:S$100,5,FALSE),"STOCK"),"")</f>
        <v/>
      </c>
      <c r="E21" s="19" t="str">
        <f>_xlfn.IFNA(VLOOKUP(B21,Raw_data_instalaciones!A$2:S$100,6,FALSE),"")</f>
        <v/>
      </c>
      <c r="F21" s="19" t="str">
        <f>_xlfn.IFNA(VLOOKUP(B21,Raw_data_instalaciones!A$2:S$100,7,FALSE),"")</f>
        <v/>
      </c>
      <c r="G21" s="21">
        <f>SUMIF( Raw_data_instalaciones!A:A, Comision_instalaciones!B21, Raw_data_instalaciones!R:R)</f>
        <v>0</v>
      </c>
      <c r="H21" s="21">
        <f xml:space="preserve"> SUMIFS(Raw_data_ventas!R:R,Raw_data_ventas!A:A, B21, Raw_data_ventas!K:K, "USD")</f>
        <v>0</v>
      </c>
      <c r="I21" s="21">
        <f>SUMIFS(Raw_data_ventas!R:R, Raw_data_ventas!A:A, B21,Raw_data_ventas!K:K, "MXN")</f>
        <v>0</v>
      </c>
      <c r="J21" s="27" t="str">
        <f>_xlfn.IFNA(VLOOKUP(B21, Raw_data_instalaciones!A$2:S$100,12,FALSE),"")</f>
        <v/>
      </c>
      <c r="K21" s="21" t="str">
        <f t="shared" si="4"/>
        <v/>
      </c>
      <c r="L21" s="21" t="str">
        <f>_xlfn.IFNA(VLOOKUP(B21, Raw_data_instalaciones!A$2:S$100,4,FALSE),"")</f>
        <v/>
      </c>
      <c r="M21" s="21" t="str">
        <f t="shared" si="3"/>
        <v/>
      </c>
      <c r="N21" s="33" t="str" cm="1">
        <f t="array" ref="N21">_xlfn.IFS(G21&lt;=0,"",G21&gt; 0,10%)</f>
        <v/>
      </c>
    </row>
    <row r="22" spans="1:18" ht="14.25" customHeight="1" x14ac:dyDescent="0.3">
      <c r="A22" s="18" t="str">
        <f>IF(B22&lt;&gt;"",8,"")</f>
        <v/>
      </c>
      <c r="B22" s="19"/>
      <c r="C22" s="19" t="str">
        <f>_xlfn.IFNA(VLOOKUP(B22,Raw_data_instalaciones!A$2:S$100,2,FALSE),"")</f>
        <v/>
      </c>
      <c r="D22" s="19" t="str">
        <f>_xlfn.IFNA(IF(VLOOKUP(B22,Raw_data_instalaciones!A$2:S$100,5,FALSE)&gt;0,VLOOKUP(B22,Raw_data_instalaciones!A$2:S$100,5,FALSE),"STOCK"),"")</f>
        <v/>
      </c>
      <c r="E22" s="19" t="str">
        <f>_xlfn.IFNA(VLOOKUP(B22,Raw_data_instalaciones!A$2:S$100,6,FALSE),"")</f>
        <v/>
      </c>
      <c r="F22" s="19" t="str">
        <f>_xlfn.IFNA(VLOOKUP(B22,Raw_data_instalaciones!A$2:S$100,7,FALSE),"")</f>
        <v/>
      </c>
      <c r="G22" s="21">
        <f>SUMIF( Raw_data_instalaciones!A:A, Comision_instalaciones!B22, Raw_data_instalaciones!R:R)</f>
        <v>0</v>
      </c>
      <c r="H22" s="21">
        <f xml:space="preserve"> SUMIFS(Raw_data_ventas!R:R,Raw_data_ventas!A:A, B22, Raw_data_ventas!K:K, "USD")</f>
        <v>0</v>
      </c>
      <c r="I22" s="21">
        <f>SUMIFS(Raw_data_ventas!R:R, Raw_data_ventas!A:A, B22,Raw_data_ventas!K:K, "MXN")</f>
        <v>0</v>
      </c>
      <c r="J22" s="27" t="str">
        <f>_xlfn.IFNA(VLOOKUP(B22, Raw_data_instalaciones!A$2:S$100,12,FALSE),"")</f>
        <v/>
      </c>
      <c r="K22" s="21" t="str">
        <f t="shared" si="4"/>
        <v/>
      </c>
      <c r="L22" s="21" t="str">
        <f>_xlfn.IFNA(VLOOKUP(B22, Raw_data_instalaciones!A$2:S$100,4,FALSE),"")</f>
        <v/>
      </c>
      <c r="M22" s="21" t="str">
        <f t="shared" si="3"/>
        <v/>
      </c>
      <c r="N22" s="33" t="str" cm="1">
        <f t="array" ref="N22">_xlfn.IFS(G22&lt;=0,"",G22&gt; 0,10%)</f>
        <v/>
      </c>
    </row>
    <row r="23" spans="1:18" ht="14.2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9" t="s">
        <v>42</v>
      </c>
      <c r="M23" s="30">
        <f>+SUM(M15:M22)</f>
        <v>0</v>
      </c>
      <c r="P23" s="10"/>
      <c r="Q23" s="10"/>
      <c r="R23" s="10"/>
    </row>
    <row r="24" spans="1:18" ht="14.2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4.2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4.25" customHeight="1" x14ac:dyDescent="0.3">
      <c r="A26" s="37" t="s">
        <v>45</v>
      </c>
      <c r="B26" s="3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4.25" customHeight="1" x14ac:dyDescent="0.3">
      <c r="A27" s="32" t="s">
        <v>46</v>
      </c>
      <c r="B27" s="33">
        <f>SUM(COUNT(A3:A10) + COUNT(A15:A22))</f>
        <v>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4.25" customHeight="1" x14ac:dyDescent="0.3">
      <c r="A28" s="32" t="s">
        <v>50</v>
      </c>
      <c r="B28" s="34">
        <f>+SUM(G15:G22)</f>
        <v>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4.25" customHeight="1" x14ac:dyDescent="0.3">
      <c r="A29" s="32" t="s">
        <v>51</v>
      </c>
      <c r="B29" s="34">
        <f>+SUM(G3:G10)</f>
        <v>0</v>
      </c>
      <c r="C29" s="39" t="str">
        <f>"MXN = " &amp; TEXT( SUMPRODUCT(G3:G10,K3:K10), "$#,##0.00")</f>
        <v>MXN = $0.00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.25" customHeight="1" x14ac:dyDescent="0.3">
      <c r="A30" s="10"/>
      <c r="B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4.25" customHeight="1" x14ac:dyDescent="0.3">
      <c r="A31" s="32" t="s">
        <v>48</v>
      </c>
      <c r="B31" s="35">
        <f>M11 +M23</f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4.25" customHeight="1" x14ac:dyDescent="0.3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4.25" customHeight="1" x14ac:dyDescent="0.3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4.25" customHeight="1" x14ac:dyDescent="0.3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4.25" customHeight="1" x14ac:dyDescent="0.3">
      <c r="A35" s="10"/>
      <c r="B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4.25" customHeight="1" x14ac:dyDescent="0.3">
      <c r="A36" s="10"/>
      <c r="B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4.25" customHeight="1" x14ac:dyDescent="0.3">
      <c r="A37" s="10"/>
      <c r="B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4.25" customHeight="1" x14ac:dyDescent="0.3">
      <c r="A38" s="10"/>
      <c r="B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4.25" customHeight="1" x14ac:dyDescent="0.3">
      <c r="A39" s="10"/>
      <c r="B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4.2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4.2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4.2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4.2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4.2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4.2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4.2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4.2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4.2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4.2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4.2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4.2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4.2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4.2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4.2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4.2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4.2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4.2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4.2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4.2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4.2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4.2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4.25" customHeight="1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4.25" customHeight="1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4.25" customHeight="1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3:18" ht="14.25" customHeight="1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3:18" ht="14.25" customHeight="1" x14ac:dyDescent="0.3"/>
    <row r="67" spans="3:18" ht="14.25" customHeight="1" x14ac:dyDescent="0.3"/>
    <row r="68" spans="3:18" ht="14.25" customHeight="1" x14ac:dyDescent="0.3"/>
    <row r="69" spans="3:18" ht="14.25" customHeight="1" x14ac:dyDescent="0.3"/>
    <row r="70" spans="3:18" ht="14.25" customHeight="1" x14ac:dyDescent="0.3"/>
    <row r="71" spans="3:18" ht="14.25" customHeight="1" x14ac:dyDescent="0.3"/>
    <row r="72" spans="3:18" ht="14.25" customHeight="1" x14ac:dyDescent="0.3"/>
    <row r="73" spans="3:18" ht="14.25" customHeight="1" x14ac:dyDescent="0.3"/>
    <row r="74" spans="3:18" ht="14.25" customHeight="1" x14ac:dyDescent="0.3"/>
    <row r="75" spans="3:18" ht="14.25" customHeight="1" x14ac:dyDescent="0.3"/>
    <row r="76" spans="3:18" ht="14.25" customHeight="1" x14ac:dyDescent="0.3"/>
    <row r="77" spans="3:18" ht="14.25" customHeight="1" x14ac:dyDescent="0.3"/>
    <row r="78" spans="3:18" ht="14.25" customHeight="1" x14ac:dyDescent="0.3"/>
    <row r="79" spans="3:18" ht="14.25" customHeight="1" x14ac:dyDescent="0.3"/>
    <row r="80" spans="3:18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888-345C-4B73-B1D7-BDFBCCD23926}">
  <dimension ref="A1:W1"/>
  <sheetViews>
    <sheetView topLeftCell="H1" workbookViewId="0">
      <selection activeCell="T4" sqref="T4"/>
    </sheetView>
  </sheetViews>
  <sheetFormatPr defaultColWidth="14.44140625" defaultRowHeight="14.4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6640625" customWidth="1"/>
    <col min="19" max="23" width="12.88671875" customWidth="1"/>
    <col min="24" max="26" width="8.664062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17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Raw_data_ventas</vt:lpstr>
      <vt:lpstr>Comision_ventas</vt:lpstr>
      <vt:lpstr>Raw_data_instalaciones</vt:lpstr>
      <vt:lpstr>Comision_instalaciones</vt:lpstr>
      <vt:lpstr>Exclusiones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Supply Admin</dc:creator>
  <cp:lastModifiedBy>Eduardo Gonzáles</cp:lastModifiedBy>
  <dcterms:created xsi:type="dcterms:W3CDTF">2015-06-05T18:17:20Z</dcterms:created>
  <dcterms:modified xsi:type="dcterms:W3CDTF">2024-06-21T18:55:05Z</dcterms:modified>
</cp:coreProperties>
</file>