
<file path=[Content_Types].xml><?xml version="1.0" encoding="utf-8"?>
<Types xmlns="http://schemas.openxmlformats.org/package/2006/content-types">
  <Override PartName="/xl/activeX/activeX4.bin" ContentType="application/vnd.ms-office.activeX"/>
  <Override PartName="/xl/activeX/activeX195.xml" ContentType="application/vnd.ms-office.activeX+xml"/>
  <Override PartName="/xl/activeX/activeX211.xml" ContentType="application/vnd.ms-office.activeX+xml"/>
  <Override PartName="/xl/activeX/activeX295.bin" ContentType="application/vnd.ms-office.activeX"/>
  <Override PartName="/xl/activeX/activeX311.bin" ContentType="application/vnd.ms-office.activeX"/>
  <Override PartName="/xl/styles.xml" ContentType="application/vnd.openxmlformats-officedocument.spreadsheetml.styles+xml"/>
  <Override PartName="/xl/activeX/activeX32.bin" ContentType="application/vnd.ms-office.activeX"/>
  <Override PartName="/xl/activeX/activeX77.xml" ContentType="application/vnd.ms-office.activeX+xml"/>
  <Override PartName="/xl/activeX/activeX150.bin" ContentType="application/vnd.ms-office.activeX"/>
  <Override PartName="/xl/activeX/activeX381.xml" ContentType="application/vnd.ms-office.activeX+xml"/>
  <Override PartName="/xl/activeX/activeX5.xml" ContentType="application/vnd.ms-office.activeX+xml"/>
  <Override PartName="/xl/activeX/activeX126.xml" ContentType="application/vnd.ms-office.activeX+xml"/>
  <Override PartName="/xl/activeX/activeX226.bin" ContentType="application/vnd.ms-office.activeX"/>
  <Override PartName="/xl/activeX/activeX312.xml" ContentType="application/vnd.ms-office.activeX+xml"/>
  <Override PartName="/xl/activeX/activeX412.bin" ContentType="application/vnd.ms-office.activeX"/>
  <Default Extension="xml" ContentType="application/xml"/>
  <Override PartName="/xl/activeX/activeX151.xml" ContentType="application/vnd.ms-office.activeX+xml"/>
  <Override PartName="/xl/activeX/activeX251.bin" ContentType="application/vnd.ms-office.activeX"/>
  <Override PartName="/xl/activeX/activeX296.xml" ContentType="application/vnd.ms-office.activeX+xml"/>
  <Override PartName="/xl/activeX/activeX396.bin" ContentType="application/vnd.ms-office.activeX"/>
  <Override PartName="/xl/activeX/activeX33.xml" ContentType="application/vnd.ms-office.activeX+xml"/>
  <Override PartName="/xl/activeX/activeX227.xml" ContentType="application/vnd.ms-office.activeX+xml"/>
  <Override PartName="/xl/activeX/activeX327.bin" ContentType="application/vnd.ms-office.activeX"/>
  <Override PartName="/xl/activeX/activeX413.xml" ContentType="application/vnd.ms-office.activeX+xml"/>
  <Override PartName="/xl/activeX/activeX48.bin" ContentType="application/vnd.ms-office.activeX"/>
  <Override PartName="/xl/activeX/activeX166.bin" ContentType="application/vnd.ms-office.activeX"/>
  <Override PartName="/xl/activeX/activeX252.xml" ContentType="application/vnd.ms-office.activeX+xml"/>
  <Override PartName="/xl/activeX/activeX352.bin" ContentType="application/vnd.ms-office.activeX"/>
  <Override PartName="/xl/activeX/activeX397.xml" ContentType="application/vnd.ms-office.activeX+xml"/>
  <Override PartName="/xl/activeX/activeX191.bin" ContentType="application/vnd.ms-office.activeX"/>
  <Override PartName="/xl/activeX/activeX328.xml" ContentType="application/vnd.ms-office.activeX+xml"/>
  <Override PartName="/xl/activeX/activeX428.bin" ContentType="application/vnd.ms-office.activeX"/>
  <Override PartName="/xl/activeX/activeX73.bin" ContentType="application/vnd.ms-office.activeX"/>
  <Override PartName="/xl/activeX/activeX167.xml" ContentType="application/vnd.ms-office.activeX+xml"/>
  <Override PartName="/xl/activeX/activeX267.bin" ContentType="application/vnd.ms-office.activeX"/>
  <Default Extension="png" ContentType="image/png"/>
  <Override PartName="/xl/activeX/activeX1.bin" ContentType="application/vnd.ms-office.activeX"/>
  <Override PartName="/xl/activeX/activeX49.xml" ContentType="application/vnd.ms-office.activeX+xml"/>
  <Override PartName="/xl/activeX/activeX122.bin" ContentType="application/vnd.ms-office.activeX"/>
  <Override PartName="/xl/activeX/activeX353.xml" ContentType="application/vnd.ms-office.activeX+xml"/>
  <Override PartName="/xl/activeX/activeX74.xml" ContentType="application/vnd.ms-office.activeX+xml"/>
  <Override PartName="/xl/activeX/activeX192.xml" ContentType="application/vnd.ms-office.activeX+xml"/>
  <Override PartName="/xl/activeX/activeX292.bin" ContentType="application/vnd.ms-office.activeX"/>
  <Override PartName="/xl/activeX/activeX429.xml" ContentType="application/vnd.ms-office.activeX+xml"/>
  <Override PartName="/xl/activeX/activeX2.xml" ContentType="application/vnd.ms-office.activeX+xml"/>
  <Override PartName="/xl/activeX/activeX123.xml" ContentType="application/vnd.ms-office.activeX+xml"/>
  <Override PartName="/xl/activeX/activeX223.bin" ContentType="application/vnd.ms-office.activeX"/>
  <Override PartName="/xl/activeX/activeX268.xml" ContentType="application/vnd.ms-office.activeX+xml"/>
  <Override PartName="/xl/activeX/activeX368.bin" ContentType="application/vnd.ms-office.activeX"/>
  <Override PartName="/xl/activeX/activeX89.bin" ContentType="application/vnd.ms-office.activeX"/>
  <Override PartName="/xl/activeX/activeX293.xml" ContentType="application/vnd.ms-office.activeX+xml"/>
  <Override PartName="/xl/activeX/activeX393.bin" ContentType="application/vnd.ms-office.activeX"/>
  <Override PartName="/xl/activeX/activeX30.xml" ContentType="application/vnd.ms-office.activeX+xml"/>
  <Override PartName="/xl/activeX/activeX138.bin" ContentType="application/vnd.ms-office.activeX"/>
  <Override PartName="/xl/activeX/activeX369.xml" ContentType="application/vnd.ms-office.activeX+xml"/>
  <Override PartName="/xl/activeX/activeX224.xml" ContentType="application/vnd.ms-office.activeX+xml"/>
  <Override PartName="/xl/activeX/activeX324.bin" ContentType="application/vnd.ms-office.activeX"/>
  <Override PartName="/xl/activeX/activeX410.xml" ContentType="application/vnd.ms-office.activeX+xml"/>
  <Override PartName="/xl/activeX/activeX45.bin" ContentType="application/vnd.ms-office.activeX"/>
  <Override PartName="/xl/activeX/activeX163.bin" ContentType="application/vnd.ms-office.activeX"/>
  <Override PartName="/xl/activeX/activeX394.xml" ContentType="application/vnd.ms-office.activeX+xml"/>
  <Override PartName="/xl/activeX/activeX139.xml" ContentType="application/vnd.ms-office.activeX+xml"/>
  <Override PartName="/xl/activeX/activeX239.bin" ContentType="application/vnd.ms-office.activeX"/>
  <Override PartName="/xl/activeX/activeX70.bin" ContentType="application/vnd.ms-office.activeX"/>
  <Override PartName="/xl/activeX/activeX325.xml" ContentType="application/vnd.ms-office.activeX+xml"/>
  <Override PartName="/xl/activeX/activeX425.bin" ContentType="application/vnd.ms-office.activeX"/>
  <Override PartName="/xl/activeX/activeX46.xml" ContentType="application/vnd.ms-office.activeX+xml"/>
  <Override PartName="/xl/activeX/activeX164.xml" ContentType="application/vnd.ms-office.activeX+xml"/>
  <Override PartName="/xl/activeX/activeX264.bin" ContentType="application/vnd.ms-office.activeX"/>
  <Override PartName="/xl/activeX/activeX350.xml" ContentType="application/vnd.ms-office.activeX+xml"/>
  <Override PartName="/xl/activeX/activeX426.xml" ContentType="application/vnd.ms-office.activeX+xml"/>
  <Override PartName="/xl/activeX/activeX71.xml" ContentType="application/vnd.ms-office.activeX+xml"/>
  <Override PartName="/xl/activeX/activeX179.bin" ContentType="application/vnd.ms-office.activeX"/>
  <Override PartName="/xl/activeX/activeX265.xml" ContentType="application/vnd.ms-office.activeX+xml"/>
  <Override PartName="/xl/activeX/activeX365.bin" ContentType="application/vnd.ms-office.activeX"/>
  <Override PartName="/xl/activeX/activeX120.xml" ContentType="application/vnd.ms-office.activeX+xml"/>
  <Override PartName="/xl/activeX/activeX220.bin" ContentType="application/vnd.ms-office.activeX"/>
  <Override PartName="/xl/activeX/activeX86.bin" ContentType="application/vnd.ms-office.activeX"/>
  <Override PartName="/xl/activeX/activeX290.xml" ContentType="application/vnd.ms-office.activeX+xml"/>
  <Override PartName="/xl/activeX/activeX390.bin" ContentType="application/vnd.ms-office.activeX"/>
  <Override PartName="/xl/activeX/activeX17.bin" ContentType="application/vnd.ms-office.activeX"/>
  <Override PartName="/xl/activeX/activeX135.bin" ContentType="application/vnd.ms-office.activeX"/>
  <Override PartName="/xl/activeX/activeX221.xml" ContentType="application/vnd.ms-office.activeX+xml"/>
  <Override PartName="/xl/activeX/activeX321.bin" ContentType="application/vnd.ms-office.activeX"/>
  <Override PartName="/xl/activeX/activeX366.xml" ContentType="application/vnd.ms-office.activeX+xml"/>
  <Override PartName="/xl/activeX/activeX87.xml" ContentType="application/vnd.ms-office.activeX+xml"/>
  <Override PartName="/xl/activeX/activeX160.bin" ContentType="application/vnd.ms-office.activeX"/>
  <Override PartName="/xl/activeX/activeX391.xml" ContentType="application/vnd.ms-office.activeX+xml"/>
  <Override PartName="/xl/activeX/activeX42.bin" ContentType="application/vnd.ms-office.activeX"/>
  <Override PartName="/xl/activeX/activeX136.xml" ContentType="application/vnd.ms-office.activeX+xml"/>
  <Override PartName="/xl/activeX/activeX18.xml" ContentType="application/vnd.ms-office.activeX+xml"/>
  <Override PartName="/xl/activeX/activeX236.bin" ContentType="application/vnd.ms-office.activeX"/>
  <Override PartName="/xl/activeX/activeX322.xml" ContentType="application/vnd.ms-office.activeX+xml"/>
  <Override PartName="/xl/activeX/activeX422.bin" ContentType="application/vnd.ms-office.activeX"/>
  <Override PartName="/xl/activeX/activeX43.xml" ContentType="application/vnd.ms-office.activeX+xml"/>
  <Override PartName="/xl/activeX/activeX90.xml" ContentType="application/vnd.ms-office.activeX+xml"/>
  <Override PartName="/xl/activeX/activeX114.xml" ContentType="application/vnd.ms-office.activeX+xml"/>
  <Override PartName="/xl/activeX/activeX161.xml" ContentType="application/vnd.ms-office.activeX+xml"/>
  <Override PartName="/xl/activeX/activeX214.bin" ContentType="application/vnd.ms-office.activeX"/>
  <Override PartName="/xl/activeX/activeX259.xml" ContentType="application/vnd.ms-office.activeX+xml"/>
  <Override PartName="/xl/activeX/activeX261.bin" ContentType="application/vnd.ms-office.activeX"/>
  <Override PartName="/xl/activeX/activeX300.xml" ContentType="application/vnd.ms-office.activeX+xml"/>
  <Override PartName="/xl/activeX/activeX359.bin" ContentType="application/vnd.ms-office.activeX"/>
  <Override PartName="/xl/activeX/activeX445.xml" ContentType="application/vnd.ms-office.activeX+xml"/>
  <Override PartName="/xl/worksheets/sheet2.xml" ContentType="application/vnd.openxmlformats-officedocument.spreadsheetml.worksheet+xml"/>
  <Override PartName="/xl/activeX/activeX198.bin" ContentType="application/vnd.ms-office.activeX"/>
  <Override PartName="/xl/activeX/activeX237.xml" ContentType="application/vnd.ms-office.activeX+xml"/>
  <Override PartName="/xl/activeX/activeX284.xml" ContentType="application/vnd.ms-office.activeX+xml"/>
  <Override PartName="/xl/activeX/activeX337.bin" ContentType="application/vnd.ms-office.activeX"/>
  <Override PartName="/xl/activeX/activeX384.bin" ContentType="application/vnd.ms-office.activeX"/>
  <Override PartName="/xl/activeX/activeX400.bin" ContentType="application/vnd.ms-office.activeX"/>
  <Override PartName="/xl/drawings/drawing1.xml" ContentType="application/vnd.openxmlformats-officedocument.drawing+xml"/>
  <Override PartName="/xl/activeX/activeX21.xml" ContentType="application/vnd.ms-office.activeX+xml"/>
  <Override PartName="/xl/activeX/activeX129.bin" ContentType="application/vnd.ms-office.activeX"/>
  <Override PartName="/xl/activeX/activeX176.bin" ContentType="application/vnd.ms-office.activeX"/>
  <Override PartName="/xl/activeX/activeX423.xml" ContentType="application/vnd.ms-office.activeX+xml"/>
  <Override PartName="/xl/activeX/activeX8.bin" ContentType="application/vnd.ms-office.activeX"/>
  <Override PartName="/xl/activeX/activeX58.bin" ContentType="application/vnd.ms-office.activeX"/>
  <Override PartName="/xl/activeX/activeX199.xml" ContentType="application/vnd.ms-office.activeX+xml"/>
  <Override PartName="/xl/activeX/activeX215.xml" ContentType="application/vnd.ms-office.activeX+xml"/>
  <Override PartName="/xl/activeX/activeX262.xml" ContentType="application/vnd.ms-office.activeX+xml"/>
  <Override PartName="/xl/activeX/activeX299.bin" ContentType="application/vnd.ms-office.activeX"/>
  <Override PartName="/xl/activeX/activeX315.bin" ContentType="application/vnd.ms-office.activeX"/>
  <Override PartName="/xl/activeX/activeX362.bin" ContentType="application/vnd.ms-office.activeX"/>
  <Override PartName="/xl/activeX/activeX401.xml" ContentType="application/vnd.ms-office.activeX+xml"/>
  <Override PartName="/xl/activeX/activeX36.bin" ContentType="application/vnd.ms-office.activeX"/>
  <Override PartName="/xl/activeX/activeX83.bin" ContentType="application/vnd.ms-office.activeX"/>
  <Override PartName="/xl/activeX/activeX107.bin" ContentType="application/vnd.ms-office.activeX"/>
  <Override PartName="/xl/activeX/activeX154.bin" ContentType="application/vnd.ms-office.activeX"/>
  <Override PartName="/xl/activeX/activeX240.xml" ContentType="application/vnd.ms-office.activeX+xml"/>
  <Override PartName="/xl/activeX/activeX338.xml" ContentType="application/vnd.ms-office.activeX+xml"/>
  <Override PartName="/xl/activeX/activeX340.bin" ContentType="application/vnd.ms-office.activeX"/>
  <Override PartName="/xl/activeX/activeX385.xml" ContentType="application/vnd.ms-office.activeX+xml"/>
  <Override PartName="/xl/activeX/activeX438.bin" ContentType="application/vnd.ms-office.activeX"/>
  <Override PartName="/xl/activeX/activeX9.xml" ContentType="application/vnd.ms-office.activeX+xml"/>
  <Override PartName="/xl/activeX/activeX59.xml" ContentType="application/vnd.ms-office.activeX+xml"/>
  <Override PartName="/xl/activeX/activeX132.bin" ContentType="application/vnd.ms-office.activeX"/>
  <Override PartName="/xl/activeX/activeX177.xml" ContentType="application/vnd.ms-office.activeX+xml"/>
  <Override PartName="/xl/activeX/activeX277.bin" ContentType="application/vnd.ms-office.activeX"/>
  <Override PartName="/xl/activeX/activeX316.xml" ContentType="application/vnd.ms-office.activeX+xml"/>
  <Override PartName="/xl/activeX/activeX363.xml" ContentType="application/vnd.ms-office.activeX+xml"/>
  <Override PartName="/xl/activeX/activeX14.bin" ContentType="application/vnd.ms-office.activeX"/>
  <Override PartName="/xl/activeX/activeX61.bin" ContentType="application/vnd.ms-office.activeX"/>
  <Override PartName="/xl/activeX/activeX108.xml" ContentType="application/vnd.ms-office.activeX+xml"/>
  <Override PartName="/xl/activeX/activeX155.xml" ContentType="application/vnd.ms-office.activeX+xml"/>
  <Override PartName="/xl/activeX/activeX208.bin" ContentType="application/vnd.ms-office.activeX"/>
  <Override PartName="/xl/activeX/activeX416.bin" ContentType="application/vnd.ms-office.activeX"/>
  <Override PartName="/xl/activeX/activeX37.xml" ContentType="application/vnd.ms-office.activeX+xml"/>
  <Override PartName="/xl/activeX/activeX84.xml" ContentType="application/vnd.ms-office.activeX+xml"/>
  <Override PartName="/xl/activeX/activeX110.bin" ContentType="application/vnd.ms-office.activeX"/>
  <Override PartName="/xl/activeX/activeX255.bin" ContentType="application/vnd.ms-office.activeX"/>
  <Override PartName="/xl/activeX/activeX278.xml" ContentType="application/vnd.ms-office.activeX+xml"/>
  <Override PartName="/xl/activeX/activeX341.xml" ContentType="application/vnd.ms-office.activeX+xml"/>
  <Override PartName="/xl/activeX/activeX439.xml" ContentType="application/vnd.ms-office.activeX+xml"/>
  <Override PartName="/xl/activeX/activeX441.bin" ContentType="application/vnd.ms-office.activeX"/>
  <Override PartName="/xl/activeX/activeX15.xml" ContentType="application/vnd.ms-office.activeX+xml"/>
  <Override PartName="/xl/activeX/activeX62.xml" ContentType="application/vnd.ms-office.activeX+xml"/>
  <Override PartName="/xl/activeX/activeX133.xml" ContentType="application/vnd.ms-office.activeX+xml"/>
  <Override PartName="/xl/activeX/activeX180.xml" ContentType="application/vnd.ms-office.activeX+xml"/>
  <Override PartName="/xl/activeX/activeX233.bin" ContentType="application/vnd.ms-office.activeX"/>
  <Override PartName="/xl/activeX/activeX280.bin" ContentType="application/vnd.ms-office.activeX"/>
  <Override PartName="/xl/activeX/activeX378.bin" ContentType="application/vnd.ms-office.activeX"/>
  <Override PartName="/xl/activeX/activeX417.xml" ContentType="application/vnd.ms-office.activeX+xml"/>
  <Override PartName="/xl/activeX/activeX99.bin" ContentType="application/vnd.ms-office.activeX"/>
  <Override PartName="/xl/activeX/activeX111.xml" ContentType="application/vnd.ms-office.activeX+xml"/>
  <Override PartName="/xl/activeX/activeX209.xml" ContentType="application/vnd.ms-office.activeX+xml"/>
  <Override PartName="/xl/activeX/activeX256.xml" ContentType="application/vnd.ms-office.activeX+xml"/>
  <Override PartName="/xl/activeX/activeX309.bin" ContentType="application/vnd.ms-office.activeX"/>
  <Override PartName="/xl/activeX/activeX356.bin" ContentType="application/vnd.ms-office.activeX"/>
  <Override PartName="/xl/activeX/activeX40.xml" ContentType="application/vnd.ms-office.activeX+xml"/>
  <Override PartName="/xl/activeX/activeX148.bin" ContentType="application/vnd.ms-office.activeX"/>
  <Override PartName="/xl/activeX/activeX195.bin" ContentType="application/vnd.ms-office.activeX"/>
  <Override PartName="/xl/activeX/activeX211.bin" ContentType="application/vnd.ms-office.activeX"/>
  <Override PartName="/xl/activeX/activeX379.xml" ContentType="application/vnd.ms-office.activeX+xml"/>
  <Override PartName="/xl/activeX/activeX442.xml" ContentType="application/vnd.ms-office.activeX+xml"/>
  <Override PartName="/xl/activeX/activeX77.bin" ContentType="application/vnd.ms-office.activeX"/>
  <Override PartName="/xl/activeX/activeX234.xml" ContentType="application/vnd.ms-office.activeX+xml"/>
  <Override PartName="/xl/activeX/activeX281.xml" ContentType="application/vnd.ms-office.activeX+xml"/>
  <Override PartName="/xl/activeX/activeX334.bin" ContentType="application/vnd.ms-office.activeX"/>
  <Override PartName="/xl/activeX/activeX381.bin" ContentType="application/vnd.ms-office.activeX"/>
  <Override PartName="/xl/activeX/activeX420.xml" ContentType="application/vnd.ms-office.activeX+xml"/>
  <Override PartName="/xl/activeX/activeX5.bin" ContentType="application/vnd.ms-office.activeX"/>
  <Override PartName="/xl/activeX/activeX55.bin" ContentType="application/vnd.ms-office.activeX"/>
  <Override PartName="/xl/activeX/activeX126.bin" ContentType="application/vnd.ms-office.activeX"/>
  <Override PartName="/xl/activeX/activeX173.bin" ContentType="application/vnd.ms-office.activeX"/>
  <Override PartName="/xl/activeX/activeX212.xml" ContentType="application/vnd.ms-office.activeX+xml"/>
  <Override PartName="/xl/activeX/activeX312.bin" ContentType="application/vnd.ms-office.activeX"/>
  <Override PartName="/xl/activeX/activeX357.xml" ContentType="application/vnd.ms-office.activeX+xml"/>
  <Default Extension="bin" ContentType="application/vnd.openxmlformats-officedocument.spreadsheetml.printerSettings"/>
  <Override PartName="/xl/activeX/activeX78.xml" ContentType="application/vnd.ms-office.activeX+xml"/>
  <Override PartName="/xl/activeX/activeX104.bin" ContentType="application/vnd.ms-office.activeX"/>
  <Override PartName="/xl/activeX/activeX149.xml" ContentType="application/vnd.ms-office.activeX+xml"/>
  <Override PartName="/xl/activeX/activeX151.bin" ContentType="application/vnd.ms-office.activeX"/>
  <Override PartName="/xl/activeX/activeX196.xml" ContentType="application/vnd.ms-office.activeX+xml"/>
  <Override PartName="/xl/activeX/activeX249.bin" ContentType="application/vnd.ms-office.activeX"/>
  <Override PartName="/xl/activeX/activeX296.bin" ContentType="application/vnd.ms-office.activeX"/>
  <Override PartName="/xl/activeX/activeX335.xml" ContentType="application/vnd.ms-office.activeX+xml"/>
  <Override PartName="/xl/activeX/activeX382.xml" ContentType="application/vnd.ms-office.activeX+xml"/>
  <Override PartName="/xl/activeX/activeX435.bin" ContentType="application/vnd.ms-office.activeX"/>
  <Override PartName="/xl/activeX/activeX33.bin" ContentType="application/vnd.ms-office.activeX"/>
  <Override PartName="/xl/activeX/activeX80.bin" ContentType="application/vnd.ms-office.activeX"/>
  <Override PartName="/xl/activeX/activeX127.xml" ContentType="application/vnd.ms-office.activeX+xml"/>
  <Override PartName="/xl/activeX/activeX174.xml" ContentType="application/vnd.ms-office.activeX+xml"/>
  <Override PartName="/xl/activeX/activeX227.bin" ContentType="application/vnd.ms-office.activeX"/>
  <Override PartName="/xl/activeX/activeX274.bin" ContentType="application/vnd.ms-office.activeX"/>
  <Override PartName="/xl/activeX/activeX6.xml" ContentType="application/vnd.ms-office.activeX+xml"/>
  <Override PartName="/xl/activeX/activeX11.bin" ContentType="application/vnd.ms-office.activeX"/>
  <Override PartName="/xl/activeX/activeX56.xml" ContentType="application/vnd.ms-office.activeX+xml"/>
  <Override PartName="/xl/activeX/activeX297.xml" ContentType="application/vnd.ms-office.activeX+xml"/>
  <Override PartName="/xl/activeX/activeX313.xml" ContentType="application/vnd.ms-office.activeX+xml"/>
  <Override PartName="/xl/activeX/activeX360.xml" ContentType="application/vnd.ms-office.activeX+xml"/>
  <Override PartName="/xl/activeX/activeX413.bin" ContentType="application/vnd.ms-office.activeX"/>
  <Override PartName="/xl/activeX/activeX34.xml" ContentType="application/vnd.ms-office.activeX+xml"/>
  <Override PartName="/xl/activeX/activeX81.xml" ContentType="application/vnd.ms-office.activeX+xml"/>
  <Override PartName="/xl/activeX/activeX105.xml" ContentType="application/vnd.ms-office.activeX+xml"/>
  <Override PartName="/xl/activeX/activeX152.xml" ContentType="application/vnd.ms-office.activeX+xml"/>
  <Override PartName="/xl/activeX/activeX205.bin" ContentType="application/vnd.ms-office.activeX"/>
  <Override PartName="/xl/activeX/activeX252.bin" ContentType="application/vnd.ms-office.activeX"/>
  <Override PartName="/xl/activeX/activeX397.bin" ContentType="application/vnd.ms-office.activeX"/>
  <Override PartName="/xl/activeX/activeX436.xml" ContentType="application/vnd.ms-office.activeX+xml"/>
  <Override PartName="/xl/activeX/activeX130.xml" ContentType="application/vnd.ms-office.activeX+xml"/>
  <Override PartName="/xl/activeX/activeX189.bin" ContentType="application/vnd.ms-office.activeX"/>
  <Override PartName="/xl/activeX/activeX228.xml" ContentType="application/vnd.ms-office.activeX+xml"/>
  <Override PartName="/xl/activeX/activeX230.bin" ContentType="application/vnd.ms-office.activeX"/>
  <Override PartName="/xl/activeX/activeX275.xml" ContentType="application/vnd.ms-office.activeX+xml"/>
  <Override PartName="/xl/activeX/activeX328.bin" ContentType="application/vnd.ms-office.activeX"/>
  <Override PartName="/xl/activeX/activeX375.bin" ContentType="application/vnd.ms-office.activeX"/>
  <Override PartName="/xl/activeX/activeX414.xml" ContentType="application/vnd.ms-office.activeX+xml"/>
  <Override PartName="/xl/activeX/activeX12.xml" ContentType="application/vnd.ms-office.activeX+xml"/>
  <Override PartName="/xl/comments1.xml" ContentType="application/vnd.openxmlformats-officedocument.spreadsheetml.comments+xml"/>
  <Override PartName="/xl/activeX/activeX167.bin" ContentType="application/vnd.ms-office.activeX"/>
  <Override PartName="/xl/activeX/activeX206.xml" ContentType="application/vnd.ms-office.activeX+xml"/>
  <Override PartName="/xl/activeX/activeX253.xml" ContentType="application/vnd.ms-office.activeX+xml"/>
  <Override PartName="/xl/activeX/activeX398.xml" ContentType="application/vnd.ms-office.activeX+xml"/>
  <Default Extension="gif" ContentType="image/gif"/>
  <Override PartName="/xl/activeX/activeX49.bin" ContentType="application/vnd.ms-office.activeX"/>
  <Override PartName="/xl/activeX/activeX96.bin" ContentType="application/vnd.ms-office.activeX"/>
  <Override PartName="/xl/activeX/activeX306.bin" ContentType="application/vnd.ms-office.activeX"/>
  <Override PartName="/xl/activeX/activeX353.bin" ContentType="application/vnd.ms-office.activeX"/>
  <Override PartName="/xl/activeX/activeX27.bin" ContentType="application/vnd.ms-office.activeX"/>
  <Override PartName="/xl/activeX/activeX74.bin" ContentType="application/vnd.ms-office.activeX"/>
  <Override PartName="/xl/activeX/activeX145.bin" ContentType="application/vnd.ms-office.activeX"/>
  <Override PartName="/xl/activeX/activeX192.bin" ContentType="application/vnd.ms-office.activeX"/>
  <Override PartName="/xl/activeX/activeX231.xml" ContentType="application/vnd.ms-office.activeX+xml"/>
  <Override PartName="/xl/activeX/activeX329.xml" ContentType="application/vnd.ms-office.activeX+xml"/>
  <Override PartName="/xl/activeX/activeX331.bin" ContentType="application/vnd.ms-office.activeX"/>
  <Override PartName="/xl/activeX/activeX376.xml" ContentType="application/vnd.ms-office.activeX+xml"/>
  <Override PartName="/xl/activeX/activeX429.bin" ContentType="application/vnd.ms-office.activeX"/>
  <Override PartName="/xl/activeX/activeX2.bin" ContentType="application/vnd.ms-office.activeX"/>
  <Override PartName="/xl/activeX/activeX97.xml" ContentType="application/vnd.ms-office.activeX+xml"/>
  <Override PartName="/xl/activeX/activeX123.bin" ContentType="application/vnd.ms-office.activeX"/>
  <Override PartName="/xl/activeX/activeX168.xml" ContentType="application/vnd.ms-office.activeX+xml"/>
  <Override PartName="/xl/activeX/activeX170.bin" ContentType="application/vnd.ms-office.activeX"/>
  <Override PartName="/xl/activeX/activeX268.bin" ContentType="application/vnd.ms-office.activeX"/>
  <Override PartName="/xl/activeX/activeX307.xml" ContentType="application/vnd.ms-office.activeX+xml"/>
  <Override PartName="/xl/activeX/activeX354.xml" ContentType="application/vnd.ms-office.activeX+xml"/>
  <Override PartName="/xl/activeX/activeX407.bin" ContentType="application/vnd.ms-office.activeX"/>
  <Override PartName="/xl/worksheets/sheet9.xml" ContentType="application/vnd.openxmlformats-officedocument.spreadsheetml.worksheet+xml"/>
  <Override PartName="/xl/theme/theme1.xml" ContentType="application/vnd.openxmlformats-officedocument.theme+xml"/>
  <Override PartName="/xl/activeX/activeX52.bin" ContentType="application/vnd.ms-office.activeX"/>
  <Override PartName="/xl/activeX/activeX146.xml" ContentType="application/vnd.ms-office.activeX+xml"/>
  <Override PartName="/xl/activeX/activeX193.xml" ContentType="application/vnd.ms-office.activeX+xml"/>
  <Override PartName="/xl/activeX/activeX246.bin" ContentType="application/vnd.ms-office.activeX"/>
  <Override PartName="/xl/activeX/activeX293.bin" ContentType="application/vnd.ms-office.activeX"/>
  <Override PartName="/xl/activeX/activeX28.xml" ContentType="application/vnd.ms-office.activeX+xml"/>
  <Override PartName="/xl/activeX/activeX30.bin" ContentType="application/vnd.ms-office.activeX"/>
  <Override PartName="/xl/activeX/activeX75.xml" ContentType="application/vnd.ms-office.activeX+xml"/>
  <Override PartName="/xl/activeX/activeX101.bin" ContentType="application/vnd.ms-office.activeX"/>
  <Override PartName="/xl/activeX/activeX269.xml" ContentType="application/vnd.ms-office.activeX+xml"/>
  <Override PartName="/xl/activeX/activeX332.xml" ContentType="application/vnd.ms-office.activeX+xml"/>
  <Override PartName="/xl/activeX/activeX369.bin" ContentType="application/vnd.ms-office.activeX"/>
  <Override PartName="/xl/activeX/activeX432.bin" ContentType="application/vnd.ms-office.activeX"/>
  <Override PartName="/xl/activeX/activeX3.xml" ContentType="application/vnd.ms-office.activeX+xml"/>
  <Override PartName="/xl/activeX/activeX53.xml" ContentType="application/vnd.ms-office.activeX+xml"/>
  <Override PartName="/xl/activeX/activeX124.xml" ContentType="application/vnd.ms-office.activeX+xml"/>
  <Override PartName="/xl/activeX/activeX171.xml" ContentType="application/vnd.ms-office.activeX+xml"/>
  <Override PartName="/xl/activeX/activeX224.bin" ContentType="application/vnd.ms-office.activeX"/>
  <Override PartName="/xl/activeX/activeX271.bin" ContentType="application/vnd.ms-office.activeX"/>
  <Override PartName="/xl/activeX/activeX310.xml" ContentType="application/vnd.ms-office.activeX+xml"/>
  <Override PartName="/xl/activeX/activeX408.xml" ContentType="application/vnd.ms-office.activeX+xml"/>
  <Override PartName="/xl/activeX/activeX410.bin" ContentType="application/vnd.ms-office.activeX"/>
  <Override PartName="/xl/activeX/activeX102.xml" ContentType="application/vnd.ms-office.activeX+xml"/>
  <Override PartName="/xl/activeX/activeX202.bin" ContentType="application/vnd.ms-office.activeX"/>
  <Override PartName="/xl/activeX/activeX247.xml" ContentType="application/vnd.ms-office.activeX+xml"/>
  <Override PartName="/xl/activeX/activeX294.xml" ContentType="application/vnd.ms-office.activeX+xml"/>
  <Override PartName="/xl/activeX/activeX347.bin" ContentType="application/vnd.ms-office.activeX"/>
  <Override PartName="/xl/activeX/activeX394.bin" ContentType="application/vnd.ms-office.activeX"/>
  <Override PartName="/xl/activeX/activeX433.xml" ContentType="application/vnd.ms-office.activeX+xml"/>
  <Override PartName="/xl/activeX/activeX31.xml" ContentType="application/vnd.ms-office.activeX+xml"/>
  <Override PartName="/xl/activeX/activeX68.bin" ContentType="application/vnd.ms-office.activeX"/>
  <Override PartName="/xl/activeX/activeX139.bin" ContentType="application/vnd.ms-office.activeX"/>
  <Override PartName="/xl/activeX/activeX186.bin" ContentType="application/vnd.ms-office.activeX"/>
  <Override PartName="/xl/activeX/activeX225.xml" ContentType="application/vnd.ms-office.activeX+xml"/>
  <Override PartName="/xl/activeX/activeX272.xml" ContentType="application/vnd.ms-office.activeX+xml"/>
  <Override PartName="/xl/activeX/activeX325.bin" ContentType="application/vnd.ms-office.activeX"/>
  <Override PartName="/xl/activeX/activeX372.bin" ContentType="application/vnd.ms-office.activeX"/>
  <Override PartName="/xl/activeX/activeX411.xml" ContentType="application/vnd.ms-office.activeX+xml"/>
  <Override PartName="/xl/activeX/activeX46.bin" ContentType="application/vnd.ms-office.activeX"/>
  <Override PartName="/xl/activeX/activeX93.bin" ContentType="application/vnd.ms-office.activeX"/>
  <Override PartName="/xl/activeX/activeX117.bin" ContentType="application/vnd.ms-office.activeX"/>
  <Override PartName="/xl/activeX/activeX164.bin" ContentType="application/vnd.ms-office.activeX"/>
  <Override PartName="/xl/activeX/activeX203.xml" ContentType="application/vnd.ms-office.activeX+xml"/>
  <Override PartName="/xl/activeX/activeX250.xml" ContentType="application/vnd.ms-office.activeX+xml"/>
  <Override PartName="/xl/activeX/activeX303.bin" ContentType="application/vnd.ms-office.activeX"/>
  <Override PartName="/xl/activeX/activeX348.xml" ContentType="application/vnd.ms-office.activeX+xml"/>
  <Override PartName="/xl/activeX/activeX350.bin" ContentType="application/vnd.ms-office.activeX"/>
  <Override PartName="/xl/activeX/activeX395.xml" ContentType="application/vnd.ms-office.activeX+xml"/>
  <Override PartName="/xl/activeX/activeX448.bin" ContentType="application/vnd.ms-office.activeX"/>
  <Override PartName="/xl/activeX/activeX69.xml" ContentType="application/vnd.ms-office.activeX+xml"/>
  <Override PartName="/xl/activeX/activeX142.bin" ContentType="application/vnd.ms-office.activeX"/>
  <Override PartName="/xl/activeX/activeX187.xml" ContentType="application/vnd.ms-office.activeX+xml"/>
  <Override PartName="/xl/activeX/activeX287.bin" ContentType="application/vnd.ms-office.activeX"/>
  <Override PartName="/xl/activeX/activeX326.xml" ContentType="application/vnd.ms-office.activeX+xml"/>
  <Override PartName="/xl/activeX/activeX373.xml" ContentType="application/vnd.ms-office.activeX+xml"/>
  <Override PartName="/xl/activeX/activeX426.bin" ContentType="application/vnd.ms-office.activeX"/>
  <Override PartName="/xl/activeX/activeX24.bin" ContentType="application/vnd.ms-office.activeX"/>
  <Override PartName="/xl/activeX/activeX47.xml" ContentType="application/vnd.ms-office.activeX+xml"/>
  <Override PartName="/xl/activeX/activeX71.bin" ContentType="application/vnd.ms-office.activeX"/>
  <Override PartName="/xl/activeX/activeX118.xml" ContentType="application/vnd.ms-office.activeX+xml"/>
  <Override PartName="/xl/activeX/activeX165.xml" ContentType="application/vnd.ms-office.activeX+xml"/>
  <Override PartName="/xl/activeX/activeX218.bin" ContentType="application/vnd.ms-office.activeX"/>
  <Override PartName="/xl/activeX/activeX265.bin" ContentType="application/vnd.ms-office.activeX"/>
  <Override PartName="/xl/worksheets/sheet6.xml" ContentType="application/vnd.openxmlformats-officedocument.spreadsheetml.worksheet+xml"/>
  <Override PartName="/xl/activeX/activeX94.xml" ContentType="application/vnd.ms-office.activeX+xml"/>
  <Override PartName="/xl/activeX/activeX120.bin" ContentType="application/vnd.ms-office.activeX"/>
  <Override PartName="/xl/activeX/activeX288.xml" ContentType="application/vnd.ms-office.activeX+xml"/>
  <Override PartName="/xl/activeX/activeX304.xml" ContentType="application/vnd.ms-office.activeX+xml"/>
  <Override PartName="/xl/activeX/activeX351.xml" ContentType="application/vnd.ms-office.activeX+xml"/>
  <Override PartName="/xl/activeX/activeX388.bin" ContentType="application/vnd.ms-office.activeX"/>
  <Override PartName="/xl/activeX/activeX404.bin" ContentType="application/vnd.ms-office.activeX"/>
  <Override PartName="/xl/activeX/activeX25.xml" ContentType="application/vnd.ms-office.activeX+xml"/>
  <Override PartName="/xl/activeX/activeX72.xml" ContentType="application/vnd.ms-office.activeX+xml"/>
  <Override PartName="/xl/activeX/activeX143.xml" ContentType="application/vnd.ms-office.activeX+xml"/>
  <Override PartName="/xl/activeX/activeX190.xml" ContentType="application/vnd.ms-office.activeX+xml"/>
  <Override PartName="/xl/activeX/activeX243.bin" ContentType="application/vnd.ms-office.activeX"/>
  <Override PartName="/xl/activeX/activeX290.bin" ContentType="application/vnd.ms-office.activeX"/>
  <Override PartName="/xl/activeX/activeX427.xml" ContentType="application/vnd.ms-office.activeX+xml"/>
  <Override PartName="/xl/activeX/activeX121.xml" ContentType="application/vnd.ms-office.activeX+xml"/>
  <Override PartName="/xl/activeX/activeX219.xml" ContentType="application/vnd.ms-office.activeX+xml"/>
  <Override PartName="/xl/activeX/activeX221.bin" ContentType="application/vnd.ms-office.activeX"/>
  <Override PartName="/xl/activeX/activeX266.xml" ContentType="application/vnd.ms-office.activeX+xml"/>
  <Override PartName="/xl/activeX/activeX319.bin" ContentType="application/vnd.ms-office.activeX"/>
  <Override PartName="/xl/activeX/activeX366.bin" ContentType="application/vnd.ms-office.activeX"/>
  <Override PartName="/xl/activeX/activeX405.xml" ContentType="application/vnd.ms-office.activeX+xml"/>
  <Override PartName="/xl/activeX/activeX50.xml" ContentType="application/vnd.ms-office.activeX+xml"/>
  <Override PartName="/xl/activeX/activeX87.bin" ContentType="application/vnd.ms-office.activeX"/>
  <Override PartName="/xl/activeX/activeX158.bin" ContentType="application/vnd.ms-office.activeX"/>
  <Override PartName="/xl/activeX/activeX244.xml" ContentType="application/vnd.ms-office.activeX+xml"/>
  <Override PartName="/xl/activeX/activeX291.xml" ContentType="application/vnd.ms-office.activeX+xml"/>
  <Override PartName="/xl/activeX/activeX344.bin" ContentType="application/vnd.ms-office.activeX"/>
  <Override PartName="/xl/activeX/activeX389.xml" ContentType="application/vnd.ms-office.activeX+xml"/>
  <Override PartName="/xl/activeX/activeX391.bin" ContentType="application/vnd.ms-office.activeX"/>
  <Override PartName="/xl/activeX/activeX136.bin" ContentType="application/vnd.ms-office.activeX"/>
  <Override PartName="/xl/activeX/activeX183.bin" ContentType="application/vnd.ms-office.activeX"/>
  <Override PartName="/xl/activeX/activeX367.xml" ContentType="application/vnd.ms-office.activeX+xml"/>
  <Override PartName="/xl/activeX/activeX430.xml" ContentType="application/vnd.ms-office.activeX+xml"/>
  <Override PartName="/xl/activeX/activeX18.bin" ContentType="application/vnd.ms-office.activeX"/>
  <Override PartName="/xl/activeX/activeX65.bin" ContentType="application/vnd.ms-office.activeX"/>
  <Override PartName="/xl/activeX/activeX159.xml" ContentType="application/vnd.ms-office.activeX+xml"/>
  <Override PartName="/xl/activeX/activeX222.xml" ContentType="application/vnd.ms-office.activeX+xml"/>
  <Override PartName="/xl/activeX/activeX322.bin" ContentType="application/vnd.ms-office.activeX"/>
  <Override PartName="/xl/activeX/activeX43.bin" ContentType="application/vnd.ms-office.activeX"/>
  <Override PartName="/xl/activeX/activeX88.xml" ContentType="application/vnd.ms-office.activeX+xml"/>
  <Override PartName="/xl/activeX/activeX90.bin" ContentType="application/vnd.ms-office.activeX"/>
  <Override PartName="/xl/activeX/activeX114.bin" ContentType="application/vnd.ms-office.activeX"/>
  <Override PartName="/xl/activeX/activeX161.bin" ContentType="application/vnd.ms-office.activeX"/>
  <Override PartName="/xl/activeX/activeX200.xml" ContentType="application/vnd.ms-office.activeX+xml"/>
  <Override PartName="/xl/activeX/activeX259.bin" ContentType="application/vnd.ms-office.activeX"/>
  <Override PartName="/xl/activeX/activeX300.bin" ContentType="application/vnd.ms-office.activeX"/>
  <Override PartName="/xl/activeX/activeX345.xml" ContentType="application/vnd.ms-office.activeX+xml"/>
  <Override PartName="/xl/activeX/activeX392.xml" ContentType="application/vnd.ms-office.activeX+xml"/>
  <Override PartName="/xl/activeX/activeX445.bin" ContentType="application/vnd.ms-office.activeX"/>
  <Override PartName="/xl/activeX/activeX19.xml" ContentType="application/vnd.ms-office.activeX+xml"/>
  <Override PartName="/xl/activeX/activeX66.xml" ContentType="application/vnd.ms-office.activeX+xml"/>
  <Override PartName="/xl/activeX/activeX137.xml" ContentType="application/vnd.ms-office.activeX+xml"/>
  <Override PartName="/xl/activeX/activeX184.xml" ContentType="application/vnd.ms-office.activeX+xml"/>
  <Override PartName="/xl/activeX/activeX237.bin" ContentType="application/vnd.ms-office.activeX"/>
  <Override PartName="/xl/activeX/activeX284.bin" ContentType="application/vnd.ms-office.activeX"/>
  <Override PartName="/xl/activeX/activeX323.xml" ContentType="application/vnd.ms-office.activeX+xml"/>
  <Override PartName="/xl/activeX/activeX370.xml" ContentType="application/vnd.ms-office.activeX+xml"/>
  <Override PartName="/xl/activeX/activeX21.bin" ContentType="application/vnd.ms-office.activeX"/>
  <Override PartName="/xl/activeX/activeX115.xml" ContentType="application/vnd.ms-office.activeX+xml"/>
  <Override PartName="/xl/activeX/activeX162.xml" ContentType="application/vnd.ms-office.activeX+xml"/>
  <Override PartName="/xl/activeX/activeX423.bin" ContentType="application/vnd.ms-office.activeX"/>
  <Override PartName="/xl/activeX/activeX44.xml" ContentType="application/vnd.ms-office.activeX+xml"/>
  <Override PartName="/xl/activeX/activeX91.xml" ContentType="application/vnd.ms-office.activeX+xml"/>
  <Override PartName="/xl/activeX/activeX199.bin" ContentType="application/vnd.ms-office.activeX"/>
  <Override PartName="/xl/activeX/activeX215.bin" ContentType="application/vnd.ms-office.activeX"/>
  <Override PartName="/xl/activeX/activeX262.bin" ContentType="application/vnd.ms-office.activeX"/>
  <Override PartName="/xl/activeX/activeX301.xml" ContentType="application/vnd.ms-office.activeX+xml"/>
  <Override PartName="/xl/activeX/activeX401.bin" ContentType="application/vnd.ms-office.activeX"/>
  <Override PartName="/xl/activeX/activeX446.xml" ContentType="application/vnd.ms-office.activeX+xml"/>
  <Override PartName="/xl/drawings/drawing2.xml" ContentType="application/vnd.openxmlformats-officedocument.drawing+xml"/>
  <Override PartName="/xl/worksheets/sheet3.xml" ContentType="application/vnd.openxmlformats-officedocument.spreadsheetml.worksheet+xml"/>
  <Override PartName="/xl/activeX/activeX22.xml" ContentType="application/vnd.ms-office.activeX+xml"/>
  <Override PartName="/xl/activeX/activeX140.xml" ContentType="application/vnd.ms-office.activeX+xml"/>
  <Override PartName="/xl/activeX/activeX238.xml" ContentType="application/vnd.ms-office.activeX+xml"/>
  <Override PartName="/xl/activeX/activeX240.bin" ContentType="application/vnd.ms-office.activeX"/>
  <Override PartName="/xl/activeX/activeX285.xml" ContentType="application/vnd.ms-office.activeX+xml"/>
  <Override PartName="/xl/activeX/activeX338.bin" ContentType="application/vnd.ms-office.activeX"/>
  <Override PartName="/xl/activeX/activeX385.bin" ContentType="application/vnd.ms-office.activeX"/>
  <Override PartName="/xl/activeX/activeX424.xml" ContentType="application/vnd.ms-office.activeX+xml"/>
  <Override PartName="/xl/activeX/activeX9.bin" ContentType="application/vnd.ms-office.activeX"/>
  <Override PartName="/xl/activeX/activeX59.bin" ContentType="application/vnd.ms-office.activeX"/>
  <Override PartName="/xl/activeX/activeX177.bin" ContentType="application/vnd.ms-office.activeX"/>
  <Override PartName="/xl/activeX/activeX216.xml" ContentType="application/vnd.ms-office.activeX+xml"/>
  <Override PartName="/xl/activeX/activeX263.xml" ContentType="application/vnd.ms-office.activeX+xml"/>
  <Override PartName="/xl/activeX/activeX316.bin" ContentType="application/vnd.ms-office.activeX"/>
  <Override PartName="/xl/activeX/activeX363.bin" ContentType="application/vnd.ms-office.activeX"/>
  <Override PartName="/xl/activeX/activeX108.bin" ContentType="application/vnd.ms-office.activeX"/>
  <Override PartName="/xl/activeX/activeX155.bin" ContentType="application/vnd.ms-office.activeX"/>
  <Override PartName="/xl/activeX/activeX339.xml" ContentType="application/vnd.ms-office.activeX+xml"/>
  <Override PartName="/xl/activeX/activeX386.xml" ContentType="application/vnd.ms-office.activeX+xml"/>
  <Override PartName="/xl/activeX/activeX402.xml" ContentType="application/vnd.ms-office.activeX+xml"/>
  <Override PartName="/xl/activeX/activeX37.bin" ContentType="application/vnd.ms-office.activeX"/>
  <Override PartName="/xl/activeX/activeX84.bin" ContentType="application/vnd.ms-office.activeX"/>
  <Override PartName="/xl/activeX/activeX178.xml" ContentType="application/vnd.ms-office.activeX+xml"/>
  <Override PartName="/xl/activeX/activeX241.xml" ContentType="application/vnd.ms-office.activeX+xml"/>
  <Override PartName="/xl/activeX/activeX278.bin" ContentType="application/vnd.ms-office.activeX"/>
  <Override PartName="/xl/activeX/activeX341.bin" ContentType="application/vnd.ms-office.activeX"/>
  <Override PartName="/xl/activeX/activeX439.bin" ContentType="application/vnd.ms-office.activeX"/>
  <Override PartName="/xl/activeX/activeX15.bin" ContentType="application/vnd.ms-office.activeX"/>
  <Override PartName="/xl/activeX/activeX62.bin" ContentType="application/vnd.ms-office.activeX"/>
  <Override PartName="/xl/activeX/activeX133.bin" ContentType="application/vnd.ms-office.activeX"/>
  <Override PartName="/xl/activeX/activeX180.bin" ContentType="application/vnd.ms-office.activeX"/>
  <Override PartName="/xl/activeX/activeX317.xml" ContentType="application/vnd.ms-office.activeX+xml"/>
  <Override PartName="/xl/activeX/activeX364.xml" ContentType="application/vnd.ms-office.activeX+xml"/>
  <Override PartName="/xl/activeX/activeX417.bin" ContentType="application/vnd.ms-office.activeX"/>
  <Override PartName="/xl/activeX/activeX38.xml" ContentType="application/vnd.ms-office.activeX+xml"/>
  <Override PartName="/xl/activeX/activeX85.xml" ContentType="application/vnd.ms-office.activeX+xml"/>
  <Override PartName="/xl/activeX/activeX109.xml" ContentType="application/vnd.ms-office.activeX+xml"/>
  <Override PartName="/xl/activeX/activeX111.bin" ContentType="application/vnd.ms-office.activeX"/>
  <Override PartName="/xl/activeX/activeX156.xml" ContentType="application/vnd.ms-office.activeX+xml"/>
  <Override PartName="/xl/activeX/activeX209.bin" ContentType="application/vnd.ms-office.activeX"/>
  <Override PartName="/xl/activeX/activeX256.bin" ContentType="application/vnd.ms-office.activeX"/>
  <Override PartName="/xl/activeX/activeX342.xml" ContentType="application/vnd.ms-office.activeX+xml"/>
  <Override PartName="/xl/activeX/activeX40.bin" ContentType="application/vnd.ms-office.activeX"/>
  <Override PartName="/xl/activeX/activeX134.xml" ContentType="application/vnd.ms-office.activeX+xml"/>
  <Override PartName="/xl/activeX/activeX181.xml" ContentType="application/vnd.ms-office.activeX+xml"/>
  <Override PartName="/xl/activeX/activeX279.xml" ContentType="application/vnd.ms-office.activeX+xml"/>
  <Override PartName="/xl/activeX/activeX379.bin" ContentType="application/vnd.ms-office.activeX"/>
  <Override PartName="/xl/activeX/activeX442.bin" ContentType="application/vnd.ms-office.activeX"/>
  <Override PartName="/xl/activeX/activeX16.xml" ContentType="application/vnd.ms-office.activeX+xml"/>
  <Override PartName="/xl/activeX/activeX63.xml" ContentType="application/vnd.ms-office.activeX+xml"/>
  <Override PartName="/xl/activeX/activeX234.bin" ContentType="application/vnd.ms-office.activeX"/>
  <Override PartName="/xl/activeX/activeX281.bin" ContentType="application/vnd.ms-office.activeX"/>
  <Override PartName="/xl/activeX/activeX320.xml" ContentType="application/vnd.ms-office.activeX+xml"/>
  <Override PartName="/xl/activeX/activeX418.xml" ContentType="application/vnd.ms-office.activeX+xml"/>
  <Override PartName="/xl/activeX/activeX420.bin" ContentType="application/vnd.ms-office.activeX"/>
  <Override PartName="/docProps/app.xml" ContentType="application/vnd.openxmlformats-officedocument.extended-properties+xml"/>
  <Override PartName="/xl/activeX/activeX41.xml" ContentType="application/vnd.ms-office.activeX+xml"/>
  <Override PartName="/xl/activeX/activeX112.xml" ContentType="application/vnd.ms-office.activeX+xml"/>
  <Override PartName="/xl/activeX/activeX212.bin" ContentType="application/vnd.ms-office.activeX"/>
  <Override PartName="/xl/activeX/activeX257.xml" ContentType="application/vnd.ms-office.activeX+xml"/>
  <Override PartName="/xl/activeX/activeX357.bin" ContentType="application/vnd.ms-office.activeX"/>
  <Override PartName="/xl/activeX/activeX443.xml" ContentType="application/vnd.ms-office.activeX+xml"/>
  <Override PartName="/xl/activeX/activeX78.bin" ContentType="application/vnd.ms-office.activeX"/>
  <Override PartName="/xl/activeX/activeX149.bin" ContentType="application/vnd.ms-office.activeX"/>
  <Override PartName="/xl/activeX/activeX196.bin" ContentType="application/vnd.ms-office.activeX"/>
  <Override PartName="/xl/activeX/activeX235.xml" ContentType="application/vnd.ms-office.activeX+xml"/>
  <Override PartName="/xl/activeX/activeX282.xml" ContentType="application/vnd.ms-office.activeX+xml"/>
  <Override PartName="/xl/activeX/activeX335.bin" ContentType="application/vnd.ms-office.activeX"/>
  <Override PartName="/xl/activeX/activeX382.bin" ContentType="application/vnd.ms-office.activeX"/>
  <Override PartName="/xl/activeX/activeX127.bin" ContentType="application/vnd.ms-office.activeX"/>
  <Override PartName="/xl/activeX/activeX174.bin" ContentType="application/vnd.ms-office.activeX"/>
  <Override PartName="/xl/activeX/activeX358.xml" ContentType="application/vnd.ms-office.activeX+xml"/>
  <Override PartName="/xl/activeX/activeX421.xml" ContentType="application/vnd.ms-office.activeX+xml"/>
  <Override PartName="/xl/activeX/activeX6.bin" ContentType="application/vnd.ms-office.activeX"/>
  <Override PartName="/xl/activeX/activeX56.bin" ContentType="application/vnd.ms-office.activeX"/>
  <Override PartName="/xl/activeX/activeX197.xml" ContentType="application/vnd.ms-office.activeX+xml"/>
  <Override PartName="/xl/activeX/activeX213.xml" ContentType="application/vnd.ms-office.activeX+xml"/>
  <Override PartName="/xl/activeX/activeX260.xml" ContentType="application/vnd.ms-office.activeX+xml"/>
  <Override PartName="/xl/activeX/activeX297.bin" ContentType="application/vnd.ms-office.activeX"/>
  <Override PartName="/xl/activeX/activeX313.bin" ContentType="application/vnd.ms-office.activeX"/>
  <Override PartName="/xl/activeX/activeX360.bin" ContentType="application/vnd.ms-office.activeX"/>
  <Override PartName="/xl/activeX/activeX34.bin" ContentType="application/vnd.ms-office.activeX"/>
  <Override PartName="/xl/activeX/activeX79.xml" ContentType="application/vnd.ms-office.activeX+xml"/>
  <Override PartName="/xl/activeX/activeX81.bin" ContentType="application/vnd.ms-office.activeX"/>
  <Override PartName="/xl/activeX/activeX105.bin" ContentType="application/vnd.ms-office.activeX"/>
  <Override PartName="/xl/activeX/activeX152.bin" ContentType="application/vnd.ms-office.activeX"/>
  <Override PartName="/xl/activeX/activeX336.xml" ContentType="application/vnd.ms-office.activeX+xml"/>
  <Override PartName="/xl/activeX/activeX383.xml" ContentType="application/vnd.ms-office.activeX+xml"/>
  <Override PartName="/xl/activeX/activeX436.bin" ContentType="application/vnd.ms-office.activeX"/>
  <Override PartName="/xl/activeX/activeX7.xml" ContentType="application/vnd.ms-office.activeX+xml"/>
  <Override PartName="/xl/activeX/activeX57.xml" ContentType="application/vnd.ms-office.activeX+xml"/>
  <Override PartName="/xl/activeX/activeX128.xml" ContentType="application/vnd.ms-office.activeX+xml"/>
  <Override PartName="/xl/activeX/activeX130.bin" ContentType="application/vnd.ms-office.activeX"/>
  <Override PartName="/xl/activeX/activeX175.xml" ContentType="application/vnd.ms-office.activeX+xml"/>
  <Override PartName="/xl/activeX/activeX228.bin" ContentType="application/vnd.ms-office.activeX"/>
  <Override PartName="/xl/activeX/activeX275.bin" ContentType="application/vnd.ms-office.activeX"/>
  <Override PartName="/xl/activeX/activeX314.xml" ContentType="application/vnd.ms-office.activeX+xml"/>
  <Override PartName="/xl/activeX/activeX361.xml" ContentType="application/vnd.ms-office.activeX+xml"/>
  <Override PartName="/xl/activeX/activeX414.bin" ContentType="application/vnd.ms-office.activeX"/>
  <Override PartName="/xl/activeX/activeX12.bin" ContentType="application/vnd.ms-office.activeX"/>
  <Override PartName="/xl/activeX/activeX106.xml" ContentType="application/vnd.ms-office.activeX+xml"/>
  <Override PartName="/xl/activeX/activeX153.xml" ContentType="application/vnd.ms-office.activeX+xml"/>
  <Override PartName="/xl/activeX/activeX206.bin" ContentType="application/vnd.ms-office.activeX"/>
  <Override PartName="/xl/activeX/activeX253.bin" ContentType="application/vnd.ms-office.activeX"/>
  <Override PartName="/xl/activeX/activeX298.xml" ContentType="application/vnd.ms-office.activeX+xml"/>
  <Override PartName="/xl/activeX/activeX398.bin" ContentType="application/vnd.ms-office.activeX"/>
  <Override PartName="/xl/activeX/activeX437.xml" ContentType="application/vnd.ms-office.activeX+xml"/>
  <Override PartName="/xl/activeX/activeX35.xml" ContentType="application/vnd.ms-office.activeX+xml"/>
  <Override PartName="/xl/activeX/activeX82.xml" ContentType="application/vnd.ms-office.activeX+xml"/>
  <Override PartName="/xl/activeX/activeX229.xml" ContentType="application/vnd.ms-office.activeX+xml"/>
  <Override PartName="/xl/activeX/activeX276.xml" ContentType="application/vnd.ms-office.activeX+xml"/>
  <Override PartName="/xl/activeX/activeX13.xml" ContentType="application/vnd.ms-office.activeX+xml"/>
  <Override PartName="/xl/activeX/activeX60.xml" ContentType="application/vnd.ms-office.activeX+xml"/>
  <Override PartName="/xl/activeX/activeX131.xml" ContentType="application/vnd.ms-office.activeX+xml"/>
  <Override PartName="/xl/activeX/activeX231.bin" ContentType="application/vnd.ms-office.activeX"/>
  <Override PartName="/xl/activeX/activeX329.bin" ContentType="application/vnd.ms-office.activeX"/>
  <Override PartName="/xl/comments2.xml" ContentType="application/vnd.openxmlformats-officedocument.spreadsheetml.comments+xml"/>
  <Override PartName="/xl/activeX/activeX376.bin" ContentType="application/vnd.ms-office.activeX"/>
  <Override PartName="/xl/activeX/activeX415.xml" ContentType="application/vnd.ms-office.activeX+xml"/>
  <Override PartName="/xl/activeX/activeX97.bin" ContentType="application/vnd.ms-office.activeX"/>
  <Override PartName="/xl/activeX/activeX168.bin" ContentType="application/vnd.ms-office.activeX"/>
  <Override PartName="/xl/activeX/activeX207.xml" ContentType="application/vnd.ms-office.activeX+xml"/>
  <Override PartName="/xl/activeX/activeX254.xml" ContentType="application/vnd.ms-office.activeX+xml"/>
  <Override PartName="/xl/activeX/activeX307.bin" ContentType="application/vnd.ms-office.activeX"/>
  <Override PartName="/xl/activeX/activeX354.bin" ContentType="application/vnd.ms-office.activeX"/>
  <Override PartName="/xl/activeX/activeX399.xml" ContentType="application/vnd.ms-office.activeX+xml"/>
  <Override PartName="/xl/activeX/activeX146.bin" ContentType="application/vnd.ms-office.activeX"/>
  <Override PartName="/xl/activeX/activeX193.bin" ContentType="application/vnd.ms-office.activeX"/>
  <Override PartName="/xl/activeX/activeX232.xml" ContentType="application/vnd.ms-office.activeX+xml"/>
  <Override PartName="/xl/activeX/activeX377.xml" ContentType="application/vnd.ms-office.activeX+xml"/>
  <Override PartName="/xl/activeX/activeX440.xml" ContentType="application/vnd.ms-office.activeX+xml"/>
  <Override PartName="/xl/activeX/activeX28.bin" ContentType="application/vnd.ms-office.activeX"/>
  <Override PartName="/xl/activeX/activeX75.bin" ContentType="application/vnd.ms-office.activeX"/>
  <Override PartName="/xl/activeX/activeX169.xml" ContentType="application/vnd.ms-office.activeX+xml"/>
  <Override PartName="/xl/activeX/activeX269.bin" ContentType="application/vnd.ms-office.activeX"/>
  <Override PartName="/xl/activeX/activeX332.bin" ContentType="application/vnd.ms-office.activeX"/>
  <Override PartName="/xl/activeX/activeX3.bin" ContentType="application/vnd.ms-office.activeX"/>
  <Override PartName="/xl/activeX/activeX53.bin" ContentType="application/vnd.ms-office.activeX"/>
  <Override PartName="/xl/activeX/activeX98.xml" ContentType="application/vnd.ms-office.activeX+xml"/>
  <Override PartName="/xl/activeX/activeX124.bin" ContentType="application/vnd.ms-office.activeX"/>
  <Override PartName="/xl/activeX/activeX171.bin" ContentType="application/vnd.ms-office.activeX"/>
  <Override PartName="/xl/activeX/activeX210.xml" ContentType="application/vnd.ms-office.activeX+xml"/>
  <Override PartName="/xl/activeX/activeX308.xml" ContentType="application/vnd.ms-office.activeX+xml"/>
  <Override PartName="/xl/activeX/activeX310.bin" ContentType="application/vnd.ms-office.activeX"/>
  <Override PartName="/xl/activeX/activeX355.xml" ContentType="application/vnd.ms-office.activeX+xml"/>
  <Override PartName="/xl/activeX/activeX408.bin" ContentType="application/vnd.ms-office.activeX"/>
  <Override PartName="/xl/activeX/activeX29.xml" ContentType="application/vnd.ms-office.activeX+xml"/>
  <Override PartName="/xl/activeX/activeX76.xml" ContentType="application/vnd.ms-office.activeX+xml"/>
  <Override PartName="/xl/activeX/activeX102.bin" ContentType="application/vnd.ms-office.activeX"/>
  <Override PartName="/xl/activeX/activeX147.xml" ContentType="application/vnd.ms-office.activeX+xml"/>
  <Override PartName="/xl/activeX/activeX194.xml" ContentType="application/vnd.ms-office.activeX+xml"/>
  <Override PartName="/xl/activeX/activeX247.bin" ContentType="application/vnd.ms-office.activeX"/>
  <Override PartName="/xl/activeX/activeX294.bin" ContentType="application/vnd.ms-office.activeX"/>
  <Override PartName="/xl/activeX/activeX333.xml" ContentType="application/vnd.ms-office.activeX+xml"/>
  <Override PartName="/xl/activeX/activeX380.xml" ContentType="application/vnd.ms-office.activeX+xml"/>
  <Override PartName="/xl/activeX/activeX433.bin" ContentType="application/vnd.ms-office.activeX"/>
  <Override PartName="/xl/activeX/activeX31.bin" ContentType="application/vnd.ms-office.activeX"/>
  <Override PartName="/xl/activeX/activeX125.xml" ContentType="application/vnd.ms-office.activeX+xml"/>
  <Override PartName="/xl/activeX/activeX172.xml" ContentType="application/vnd.ms-office.activeX+xml"/>
  <Override PartName="/xl/activeX/activeX225.bin" ContentType="application/vnd.ms-office.activeX"/>
  <Override PartName="/xl/activeX/activeX272.bin" ContentType="application/vnd.ms-office.activeX"/>
  <Override PartName="/xl/activeX/activeX409.xml" ContentType="application/vnd.ms-office.activeX+xml"/>
  <Override PartName="/xl/activeX/activeX4.xml" ContentType="application/vnd.ms-office.activeX+xml"/>
  <Override PartName="/xl/activeX/activeX54.xml" ContentType="application/vnd.ms-office.activeX+xml"/>
  <Override PartName="/xl/activeX/activeX248.xml" ContentType="application/vnd.ms-office.activeX+xml"/>
  <Override PartName="/xl/activeX/activeX295.xml" ContentType="application/vnd.ms-office.activeX+xml"/>
  <Override PartName="/xl/activeX/activeX311.xml" ContentType="application/vnd.ms-office.activeX+xml"/>
  <Override PartName="/xl/activeX/activeX411.bin" ContentType="application/vnd.ms-office.activeX"/>
  <Override PartName="/xl/activeX/activeX32.xml" ContentType="application/vnd.ms-office.activeX+xml"/>
  <Override PartName="/xl/activeX/activeX103.xml" ContentType="application/vnd.ms-office.activeX+xml"/>
  <Override PartName="/xl/activeX/activeX150.xml" ContentType="application/vnd.ms-office.activeX+xml"/>
  <Override PartName="/xl/activeX/activeX203.bin" ContentType="application/vnd.ms-office.activeX"/>
  <Override PartName="/xl/activeX/activeX250.bin" ContentType="application/vnd.ms-office.activeX"/>
  <Override PartName="/xl/activeX/activeX348.bin" ContentType="application/vnd.ms-office.activeX"/>
  <Override PartName="/xl/activeX/activeX395.bin" ContentType="application/vnd.ms-office.activeX"/>
  <Override PartName="/xl/activeX/activeX434.xml" ContentType="application/vnd.ms-office.activeX+xml"/>
  <Override PartName="/xl/activeX/activeX69.bin" ContentType="application/vnd.ms-office.activeX"/>
  <Override PartName="/xl/activeX/activeX187.bin" ContentType="application/vnd.ms-office.activeX"/>
  <Override PartName="/xl/activeX/activeX226.xml" ContentType="application/vnd.ms-office.activeX+xml"/>
  <Override PartName="/xl/activeX/activeX273.xml" ContentType="application/vnd.ms-office.activeX+xml"/>
  <Override PartName="/xl/activeX/activeX326.bin" ContentType="application/vnd.ms-office.activeX"/>
  <Override PartName="/xl/activeX/activeX373.bin" ContentType="application/vnd.ms-office.activeX"/>
  <Override PartName="/xl/activeX/activeX412.xml" ContentType="application/vnd.ms-office.activeX+xml"/>
  <Override PartName="/xl/activeX/activeX10.xml" ContentType="application/vnd.ms-office.activeX+xml"/>
  <Override PartName="/xl/activeX/activeX118.bin" ContentType="application/vnd.ms-office.activeX"/>
  <Override PartName="/xl/activeX/activeX165.bin" ContentType="application/vnd.ms-office.activeX"/>
  <Override PartName="/xl/activeX/activeX204.xml" ContentType="application/vnd.ms-office.activeX+xml"/>
  <Override PartName="/xl/activeX/activeX251.xml" ContentType="application/vnd.ms-office.activeX+xml"/>
  <Override PartName="/xl/activeX/activeX349.xml" ContentType="application/vnd.ms-office.activeX+xml"/>
  <Override PartName="/xl/activeX/activeX396.xml" ContentType="application/vnd.ms-office.activeX+xml"/>
  <Override PartName="/xl/activeX/activeX47.bin" ContentType="application/vnd.ms-office.activeX"/>
  <Override PartName="/xl/activeX/activeX94.bin" ContentType="application/vnd.ms-office.activeX"/>
  <Override PartName="/xl/activeX/activeX188.xml" ContentType="application/vnd.ms-office.activeX+xml"/>
  <Override PartName="/xl/activeX/activeX288.bin" ContentType="application/vnd.ms-office.activeX"/>
  <Override PartName="/xl/activeX/activeX304.bin" ContentType="application/vnd.ms-office.activeX"/>
  <Override PartName="/xl/activeX/activeX351.bin" ContentType="application/vnd.ms-office.activeX"/>
  <Override PartName="/xl/activeX/activeX25.bin" ContentType="application/vnd.ms-office.activeX"/>
  <Override PartName="/xl/activeX/activeX72.bin" ContentType="application/vnd.ms-office.activeX"/>
  <Override PartName="/xl/activeX/activeX143.bin" ContentType="application/vnd.ms-office.activeX"/>
  <Override PartName="/xl/activeX/activeX190.bin" ContentType="application/vnd.ms-office.activeX"/>
  <Override PartName="/xl/activeX/activeX327.xml" ContentType="application/vnd.ms-office.activeX+xml"/>
  <Override PartName="/xl/activeX/activeX374.xml" ContentType="application/vnd.ms-office.activeX+xml"/>
  <Override PartName="/xl/activeX/activeX427.bin" ContentType="application/vnd.ms-office.activeX"/>
  <Override PartName="/xl/activeX/activeX48.xml" ContentType="application/vnd.ms-office.activeX+xml"/>
  <Override PartName="/xl/activeX/activeX95.xml" ContentType="application/vnd.ms-office.activeX+xml"/>
  <Override PartName="/xl/activeX/activeX119.xml" ContentType="application/vnd.ms-office.activeX+xml"/>
  <Override PartName="/xl/activeX/activeX121.bin" ContentType="application/vnd.ms-office.activeX"/>
  <Override PartName="/xl/activeX/activeX166.xml" ContentType="application/vnd.ms-office.activeX+xml"/>
  <Override PartName="/xl/activeX/activeX219.bin" ContentType="application/vnd.ms-office.activeX"/>
  <Override PartName="/xl/activeX/activeX266.bin" ContentType="application/vnd.ms-office.activeX"/>
  <Override PartName="/xl/activeX/activeX305.xml" ContentType="application/vnd.ms-office.activeX+xml"/>
  <Override PartName="/xl/activeX/activeX352.xml" ContentType="application/vnd.ms-office.activeX+xml"/>
  <Override PartName="/xl/activeX/activeX405.bin" ContentType="application/vnd.ms-office.activeX"/>
  <Override PartName="/xl/worksheets/sheet7.xml" ContentType="application/vnd.openxmlformats-officedocument.spreadsheetml.worksheet+xml"/>
  <Override PartName="/xl/activeX/activeX50.bin" ContentType="application/vnd.ms-office.activeX"/>
  <Override PartName="/xl/activeX/activeX144.xml" ContentType="application/vnd.ms-office.activeX+xml"/>
  <Override PartName="/xl/activeX/activeX191.xml" ContentType="application/vnd.ms-office.activeX+xml"/>
  <Override PartName="/xl/activeX/activeX244.bin" ContentType="application/vnd.ms-office.activeX"/>
  <Override PartName="/xl/activeX/activeX289.xml" ContentType="application/vnd.ms-office.activeX+xml"/>
  <Override PartName="/xl/activeX/activeX291.bin" ContentType="application/vnd.ms-office.activeX"/>
  <Override PartName="/xl/activeX/activeX389.bin" ContentType="application/vnd.ms-office.activeX"/>
  <Override PartName="/xl/activeX/activeX428.xml" ContentType="application/vnd.ms-office.activeX+xml"/>
  <Override PartName="/xl/vbaProject.bin" ContentType="application/vnd.ms-office.vbaProject"/>
  <Override PartName="/xl/activeX/activeX26.xml" ContentType="application/vnd.ms-office.activeX+xml"/>
  <Override PartName="/xl/activeX/activeX73.xml" ContentType="application/vnd.ms-office.activeX+xml"/>
  <Override PartName="/xl/activeX/activeX267.xml" ContentType="application/vnd.ms-office.activeX+xml"/>
  <Override PartName="/xl/activeX/activeX330.xml" ContentType="application/vnd.ms-office.activeX+xml"/>
  <Override PartName="/xl/activeX/activeX367.bin" ContentType="application/vnd.ms-office.activeX"/>
  <Override PartName="/xl/activeX/activeX430.bin" ContentType="application/vnd.ms-office.activeX"/>
  <Override PartName="/xl/activeX/activeX1.xml" ContentType="application/vnd.ms-office.activeX+xml"/>
  <Override PartName="/xl/activeX/activeX51.xml" ContentType="application/vnd.ms-office.activeX+xml"/>
  <Override PartName="/xl/activeX/activeX122.xml" ContentType="application/vnd.ms-office.activeX+xml"/>
  <Override PartName="/xl/activeX/activeX159.bin" ContentType="application/vnd.ms-office.activeX"/>
  <Override PartName="/xl/activeX/activeX222.bin" ContentType="application/vnd.ms-office.activeX"/>
  <Override PartName="/xl/activeX/activeX406.xml" ContentType="application/vnd.ms-office.activeX+xml"/>
  <Override PartName="/xl/activeX/activeX88.bin" ContentType="application/vnd.ms-office.activeX"/>
  <Override PartName="/xl/activeX/activeX100.xml" ContentType="application/vnd.ms-office.activeX+xml"/>
  <Override PartName="/xl/activeX/activeX200.bin" ContentType="application/vnd.ms-office.activeX"/>
  <Override PartName="/xl/activeX/activeX245.xml" ContentType="application/vnd.ms-office.activeX+xml"/>
  <Override PartName="/xl/activeX/activeX292.xml" ContentType="application/vnd.ms-office.activeX+xml"/>
  <Override PartName="/xl/activeX/activeX345.bin" ContentType="application/vnd.ms-office.activeX"/>
  <Override PartName="/xl/activeX/activeX392.bin" ContentType="application/vnd.ms-office.activeX"/>
  <Override PartName="/xl/activeX/activeX431.xml" ContentType="application/vnd.ms-office.activeX+xml"/>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137.bin" ContentType="application/vnd.ms-office.activeX"/>
  <Override PartName="/xl/activeX/activeX184.bin" ContentType="application/vnd.ms-office.activeX"/>
  <Override PartName="/xl/activeX/activeX223.xml" ContentType="application/vnd.ms-office.activeX+xml"/>
  <Override PartName="/xl/activeX/activeX270.xml" ContentType="application/vnd.ms-office.activeX+xml"/>
  <Override PartName="/xl/activeX/activeX323.bin" ContentType="application/vnd.ms-office.activeX"/>
  <Override PartName="/xl/activeX/activeX368.xml" ContentType="application/vnd.ms-office.activeX+xml"/>
  <Override PartName="/xl/activeX/activeX370.bin" ContentType="application/vnd.ms-office.activeX"/>
  <Override PartName="/xl/activeX/activeX89.xml" ContentType="application/vnd.ms-office.activeX+xml"/>
  <Override PartName="/xl/activeX/activeX115.bin" ContentType="application/vnd.ms-office.activeX"/>
  <Override PartName="/xl/activeX/activeX162.bin" ContentType="application/vnd.ms-office.activeX"/>
  <Override PartName="/xl/activeX/activeX346.xml" ContentType="application/vnd.ms-office.activeX+xml"/>
  <Override PartName="/xl/activeX/activeX393.xml" ContentType="application/vnd.ms-office.activeX+xml"/>
  <Override PartName="/xl/activeX/activeX44.bin" ContentType="application/vnd.ms-office.activeX"/>
  <Override PartName="/xl/activeX/activeX91.bin" ContentType="application/vnd.ms-office.activeX"/>
  <Override PartName="/xl/activeX/activeX138.xml" ContentType="application/vnd.ms-office.activeX+xml"/>
  <Override PartName="/xl/activeX/activeX185.xml" ContentType="application/vnd.ms-office.activeX+xml"/>
  <Override PartName="/xl/activeX/activeX201.xml" ContentType="application/vnd.ms-office.activeX+xml"/>
  <Override PartName="/xl/activeX/activeX301.bin" ContentType="application/vnd.ms-office.activeX"/>
  <Override PartName="/xl/activeX/activeX446.bin" ContentType="application/vnd.ms-office.activeX"/>
  <Override PartName="/xl/activeX/activeX22.bin" ContentType="application/vnd.ms-office.activeX"/>
  <Override PartName="/xl/activeX/activeX67.xml" ContentType="application/vnd.ms-office.activeX+xml"/>
  <Override PartName="/xl/activeX/activeX140.bin" ContentType="application/vnd.ms-office.activeX"/>
  <Override PartName="/xl/activeX/activeX238.bin" ContentType="application/vnd.ms-office.activeX"/>
  <Override PartName="/xl/activeX/activeX285.bin" ContentType="application/vnd.ms-office.activeX"/>
  <Override PartName="/xl/activeX/activeX324.xml" ContentType="application/vnd.ms-office.activeX+xml"/>
  <Override PartName="/xl/activeX/activeX371.xml" ContentType="application/vnd.ms-office.activeX+xml"/>
  <Override PartName="/xl/activeX/activeX424.bin" ContentType="application/vnd.ms-office.activeX"/>
  <Override PartName="/xl/activeX/activeX45.xml" ContentType="application/vnd.ms-office.activeX+xml"/>
  <Override PartName="/xl/activeX/activeX92.xml" ContentType="application/vnd.ms-office.activeX+xml"/>
  <Override PartName="/xl/activeX/activeX116.xml" ContentType="application/vnd.ms-office.activeX+xml"/>
  <Override PartName="/xl/activeX/activeX163.xml" ContentType="application/vnd.ms-office.activeX+xml"/>
  <Override PartName="/xl/activeX/activeX216.bin" ContentType="application/vnd.ms-office.activeX"/>
  <Override PartName="/xl/activeX/activeX263.bin" ContentType="application/vnd.ms-office.activeX"/>
  <Override PartName="/xl/activeX/activeX447.xml" ContentType="application/vnd.ms-office.activeX+xml"/>
  <Override PartName="/xl/workbook.xml" ContentType="application/vnd.ms-excel.sheet.macroEnabled.main+xml"/>
  <Override PartName="/xl/worksheets/sheet4.xml" ContentType="application/vnd.openxmlformats-officedocument.spreadsheetml.worksheet+xml"/>
  <Override PartName="/xl/activeX/activeX239.xml" ContentType="application/vnd.ms-office.activeX+xml"/>
  <Override PartName="/xl/activeX/activeX286.xml" ContentType="application/vnd.ms-office.activeX+xml"/>
  <Override PartName="/xl/activeX/activeX302.xml" ContentType="application/vnd.ms-office.activeX+xml"/>
  <Override PartName="/xl/activeX/activeX339.bin" ContentType="application/vnd.ms-office.activeX"/>
  <Override PartName="/xl/activeX/activeX386.bin" ContentType="application/vnd.ms-office.activeX"/>
  <Override PartName="/xl/activeX/activeX402.bin" ContentType="application/vnd.ms-office.activeX"/>
  <Override PartName="/xl/drawings/drawing3.xml" ContentType="application/vnd.openxmlformats-officedocument.drawing+xml"/>
  <Override PartName="/xl/activeX/activeX23.xml" ContentType="application/vnd.ms-office.activeX+xml"/>
  <Override PartName="/xl/activeX/activeX70.xml" ContentType="application/vnd.ms-office.activeX+xml"/>
  <Override PartName="/xl/activeX/activeX141.xml" ContentType="application/vnd.ms-office.activeX+xml"/>
  <Override PartName="/xl/activeX/activeX178.bin" ContentType="application/vnd.ms-office.activeX"/>
  <Override PartName="/xl/activeX/activeX241.bin" ContentType="application/vnd.ms-office.activeX"/>
  <Override PartName="/xl/activeX/activeX425.xml" ContentType="application/vnd.ms-office.activeX+xml"/>
  <Default Extension="vml" ContentType="application/vnd.openxmlformats-officedocument.vmlDrawing"/>
  <Override PartName="/xl/activeX/activeX217.xml" ContentType="application/vnd.ms-office.activeX+xml"/>
  <Override PartName="/xl/activeX/activeX264.xml" ContentType="application/vnd.ms-office.activeX+xml"/>
  <Override PartName="/xl/activeX/activeX317.bin" ContentType="application/vnd.ms-office.activeX"/>
  <Override PartName="/xl/activeX/activeX364.bin" ContentType="application/vnd.ms-office.activeX"/>
  <Override PartName="/xl/activeX/activeX403.xml" ContentType="application/vnd.ms-office.activeX+xml"/>
  <Override PartName="/xl/activeX/activeX38.bin" ContentType="application/vnd.ms-office.activeX"/>
  <Override PartName="/xl/activeX/activeX85.bin" ContentType="application/vnd.ms-office.activeX"/>
  <Override PartName="/xl/activeX/activeX109.bin" ContentType="application/vnd.ms-office.activeX"/>
  <Override PartName="/xl/activeX/activeX156.bin" ContentType="application/vnd.ms-office.activeX"/>
  <Override PartName="/xl/activeX/activeX242.xml" ContentType="application/vnd.ms-office.activeX+xml"/>
  <Override PartName="/xl/activeX/activeX342.bin" ContentType="application/vnd.ms-office.activeX"/>
  <Override PartName="/xl/activeX/activeX387.xml" ContentType="application/vnd.ms-office.activeX+xml"/>
  <Override PartName="/xl/activeX/activeX134.bin" ContentType="application/vnd.ms-office.activeX"/>
  <Override PartName="/xl/activeX/activeX179.xml" ContentType="application/vnd.ms-office.activeX+xml"/>
  <Override PartName="/xl/activeX/activeX181.bin" ContentType="application/vnd.ms-office.activeX"/>
  <Override PartName="/xl/activeX/activeX279.bin" ContentType="application/vnd.ms-office.activeX"/>
  <Override PartName="/xl/activeX/activeX318.xml" ContentType="application/vnd.ms-office.activeX+xml"/>
  <Override PartName="/xl/activeX/activeX365.xml" ContentType="application/vnd.ms-office.activeX+xml"/>
  <Override PartName="/docProps/core.xml" ContentType="application/vnd.openxmlformats-package.core-properties+xml"/>
  <Override PartName="/xl/activeX/activeX16.bin" ContentType="application/vnd.ms-office.activeX"/>
  <Override PartName="/xl/activeX/activeX63.bin" ContentType="application/vnd.ms-office.activeX"/>
  <Override PartName="/xl/activeX/activeX157.xml" ContentType="application/vnd.ms-office.activeX+xml"/>
  <Override PartName="/xl/activeX/activeX220.xml" ContentType="application/vnd.ms-office.activeX+xml"/>
  <Override PartName="/xl/activeX/activeX320.bin" ContentType="application/vnd.ms-office.activeX"/>
  <Override PartName="/xl/activeX/activeX418.bin" ContentType="application/vnd.ms-office.activeX"/>
  <Override PartName="/xl/activeX/activeX39.xml" ContentType="application/vnd.ms-office.activeX+xml"/>
  <Override PartName="/xl/activeX/activeX41.bin" ContentType="application/vnd.ms-office.activeX"/>
  <Override PartName="/xl/activeX/activeX86.xml" ContentType="application/vnd.ms-office.activeX+xml"/>
  <Override PartName="/xl/activeX/activeX112.bin" ContentType="application/vnd.ms-office.activeX"/>
  <Override PartName="/xl/activeX/activeX257.bin" ContentType="application/vnd.ms-office.activeX"/>
  <Override PartName="/xl/activeX/activeX343.xml" ContentType="application/vnd.ms-office.activeX+xml"/>
  <Override PartName="/xl/activeX/activeX390.xml" ContentType="application/vnd.ms-office.activeX+xml"/>
  <Override PartName="/xl/activeX/activeX443.bin" ContentType="application/vnd.ms-office.activeX"/>
  <Override PartName="/xl/activeX/activeX17.xml" ContentType="application/vnd.ms-office.activeX+xml"/>
  <Override PartName="/xl/activeX/activeX64.xml" ContentType="application/vnd.ms-office.activeX+xml"/>
  <Override PartName="/xl/activeX/activeX135.xml" ContentType="application/vnd.ms-office.activeX+xml"/>
  <Override PartName="/xl/activeX/activeX182.xml" ContentType="application/vnd.ms-office.activeX+xml"/>
  <Override PartName="/xl/activeX/activeX235.bin" ContentType="application/vnd.ms-office.activeX"/>
  <Override PartName="/xl/activeX/activeX282.bin" ContentType="application/vnd.ms-office.activeX"/>
  <Override PartName="/xl/activeX/activeX321.xml" ContentType="application/vnd.ms-office.activeX+xml"/>
  <Override PartName="/xl/activeX/activeX419.xml" ContentType="application/vnd.ms-office.activeX+xml"/>
  <Default Extension="rels" ContentType="application/vnd.openxmlformats-package.relationships+xml"/>
  <Override PartName="/xl/activeX/activeX113.xml" ContentType="application/vnd.ms-office.activeX+xml"/>
  <Override PartName="/xl/activeX/activeX160.xml" ContentType="application/vnd.ms-office.activeX+xml"/>
  <Override PartName="/xl/activeX/activeX258.xml" ContentType="application/vnd.ms-office.activeX+xml"/>
  <Override PartName="/xl/activeX/activeX358.bin" ContentType="application/vnd.ms-office.activeX"/>
  <Override PartName="/xl/activeX/activeX421.bin" ContentType="application/vnd.ms-office.activeX"/>
  <Override PartName="/xl/activeX/activeX42.xml" ContentType="application/vnd.ms-office.activeX+xml"/>
  <Override PartName="/xl/activeX/activeX197.bin" ContentType="application/vnd.ms-office.activeX"/>
  <Override PartName="/xl/activeX/activeX213.bin" ContentType="application/vnd.ms-office.activeX"/>
  <Override PartName="/xl/activeX/activeX260.bin" ContentType="application/vnd.ms-office.activeX"/>
  <Override PartName="/xl/activeX/activeX444.xml" ContentType="application/vnd.ms-office.activeX+xml"/>
  <Override PartName="/xl/worksheets/sheet1.xml" ContentType="application/vnd.openxmlformats-officedocument.spreadsheetml.worksheet+xml"/>
  <Override PartName="/xl/activeX/activeX20.xml" ContentType="application/vnd.ms-office.activeX+xml"/>
  <Override PartName="/xl/activeX/activeX79.bin" ContentType="application/vnd.ms-office.activeX"/>
  <Override PartName="/xl/activeX/activeX236.xml" ContentType="application/vnd.ms-office.activeX+xml"/>
  <Override PartName="/xl/activeX/activeX283.xml" ContentType="application/vnd.ms-office.activeX+xml"/>
  <Override PartName="/xl/activeX/activeX336.bin" ContentType="application/vnd.ms-office.activeX"/>
  <Override PartName="/xl/activeX/activeX383.bin" ContentType="application/vnd.ms-office.activeX"/>
  <Override PartName="/xl/activeX/activeX422.xml" ContentType="application/vnd.ms-office.activeX+xml"/>
  <Override PartName="/xl/activeX/activeX7.bin" ContentType="application/vnd.ms-office.activeX"/>
  <Override PartName="/xl/activeX/activeX57.bin" ContentType="application/vnd.ms-office.activeX"/>
  <Override PartName="/xl/activeX/activeX128.bin" ContentType="application/vnd.ms-office.activeX"/>
  <Override PartName="/xl/activeX/activeX175.bin" ContentType="application/vnd.ms-office.activeX"/>
  <Override PartName="/xl/activeX/activeX214.xml" ContentType="application/vnd.ms-office.activeX+xml"/>
  <Override PartName="/xl/activeX/activeX261.xml" ContentType="application/vnd.ms-office.activeX+xml"/>
  <Override PartName="/xl/activeX/activeX314.bin" ContentType="application/vnd.ms-office.activeX"/>
  <Override PartName="/xl/activeX/activeX359.xml" ContentType="application/vnd.ms-office.activeX+xml"/>
  <Override PartName="/xl/activeX/activeX361.bin" ContentType="application/vnd.ms-office.activeX"/>
  <Override PartName="/xl/activeX/activeX106.bin" ContentType="application/vnd.ms-office.activeX"/>
  <Override PartName="/xl/activeX/activeX153.bin" ContentType="application/vnd.ms-office.activeX"/>
  <Override PartName="/xl/activeX/activeX198.xml" ContentType="application/vnd.ms-office.activeX+xml"/>
  <Override PartName="/xl/activeX/activeX298.bin" ContentType="application/vnd.ms-office.activeX"/>
  <Override PartName="/xl/activeX/activeX337.xml" ContentType="application/vnd.ms-office.activeX+xml"/>
  <Override PartName="/xl/activeX/activeX384.xml" ContentType="application/vnd.ms-office.activeX+xml"/>
  <Override PartName="/xl/activeX/activeX400.xml" ContentType="application/vnd.ms-office.activeX+xml"/>
  <Override PartName="/xl/activeX/activeX437.bin" ContentType="application/vnd.ms-office.activeX"/>
  <Override PartName="/xl/activeX/activeX35.bin" ContentType="application/vnd.ms-office.activeX"/>
  <Override PartName="/xl/activeX/activeX82.bin" ContentType="application/vnd.ms-office.activeX"/>
  <Override PartName="/xl/activeX/activeX129.xml" ContentType="application/vnd.ms-office.activeX+xml"/>
  <Override PartName="/xl/activeX/activeX176.xml" ContentType="application/vnd.ms-office.activeX+xml"/>
  <Override PartName="/xl/activeX/activeX229.bin" ContentType="application/vnd.ms-office.activeX"/>
  <Override PartName="/xl/activeX/activeX276.bin" ContentType="application/vnd.ms-office.activeX"/>
  <Override PartName="/xl/activeX/activeX8.xml" ContentType="application/vnd.ms-office.activeX+xml"/>
  <Override PartName="/xl/activeX/activeX13.bin" ContentType="application/vnd.ms-office.activeX"/>
  <Override PartName="/xl/activeX/activeX58.xml" ContentType="application/vnd.ms-office.activeX+xml"/>
  <Override PartName="/xl/activeX/activeX60.bin" ContentType="application/vnd.ms-office.activeX"/>
  <Override PartName="/xl/activeX/activeX131.bin" ContentType="application/vnd.ms-office.activeX"/>
  <Override PartName="/xl/activeX/activeX299.xml" ContentType="application/vnd.ms-office.activeX+xml"/>
  <Override PartName="/xl/activeX/activeX315.xml" ContentType="application/vnd.ms-office.activeX+xml"/>
  <Override PartName="/xl/activeX/activeX362.xml" ContentType="application/vnd.ms-office.activeX+xml"/>
  <Override PartName="/xl/activeX/activeX415.bin" ContentType="application/vnd.ms-office.activeX"/>
  <Override PartName="/xl/activeX/activeX36.xml" ContentType="application/vnd.ms-office.activeX+xml"/>
  <Override PartName="/xl/activeX/activeX83.xml" ContentType="application/vnd.ms-office.activeX+xml"/>
  <Override PartName="/xl/activeX/activeX107.xml" ContentType="application/vnd.ms-office.activeX+xml"/>
  <Override PartName="/xl/activeX/activeX154.xml" ContentType="application/vnd.ms-office.activeX+xml"/>
  <Override PartName="/xl/activeX/activeX207.bin" ContentType="application/vnd.ms-office.activeX"/>
  <Override PartName="/xl/activeX/activeX254.bin" ContentType="application/vnd.ms-office.activeX"/>
  <Override PartName="/xl/activeX/activeX340.xml" ContentType="application/vnd.ms-office.activeX+xml"/>
  <Override PartName="/xl/activeX/activeX399.bin" ContentType="application/vnd.ms-office.activeX"/>
  <Override PartName="/xl/activeX/activeX438.xml" ContentType="application/vnd.ms-office.activeX+xml"/>
  <Override PartName="/xl/activeX/activeX132.xml" ContentType="application/vnd.ms-office.activeX+xml"/>
  <Override PartName="/xl/activeX/activeX277.xml" ContentType="application/vnd.ms-office.activeX+xml"/>
  <Override PartName="/xl/activeX/activeX377.bin" ContentType="application/vnd.ms-office.activeX"/>
  <Override PartName="/xl/activeX/activeX440.bin" ContentType="application/vnd.ms-office.activeX"/>
  <Override PartName="/xl/activeX/activeX14.xml" ContentType="application/vnd.ms-office.activeX+xml"/>
  <Override PartName="/xl/activeX/activeX61.xml" ContentType="application/vnd.ms-office.activeX+xml"/>
  <Override PartName="/xl/activeX/activeX169.bin" ContentType="application/vnd.ms-office.activeX"/>
  <Override PartName="/xl/activeX/activeX208.xml" ContentType="application/vnd.ms-office.activeX+xml"/>
  <Override PartName="/xl/activeX/activeX232.bin" ContentType="application/vnd.ms-office.activeX"/>
  <Override PartName="/xl/activeX/activeX255.xml" ContentType="application/vnd.ms-office.activeX+xml"/>
  <Override PartName="/xl/activeX/activeX416.xml" ContentType="application/vnd.ms-office.activeX+xml"/>
  <Override PartName="/xl/activeX/activeX98.bin" ContentType="application/vnd.ms-office.activeX"/>
  <Override PartName="/xl/activeX/activeX110.xml" ContentType="application/vnd.ms-office.activeX+xml"/>
  <Override PartName="/xl/activeX/activeX210.bin" ContentType="application/vnd.ms-office.activeX"/>
  <Override PartName="/xl/activeX/activeX308.bin" ContentType="application/vnd.ms-office.activeX"/>
  <Override PartName="/xl/activeX/activeX355.bin" ContentType="application/vnd.ms-office.activeX"/>
  <Override PartName="/xl/activeX/activeX441.xml" ContentType="application/vnd.ms-office.activeX+xml"/>
  <Override PartName="/xl/activeX/activeX29.bin" ContentType="application/vnd.ms-office.activeX"/>
  <Override PartName="/xl/activeX/activeX76.bin" ContentType="application/vnd.ms-office.activeX"/>
  <Override PartName="/xl/activeX/activeX147.bin" ContentType="application/vnd.ms-office.activeX"/>
  <Override PartName="/xl/activeX/activeX194.bin" ContentType="application/vnd.ms-office.activeX"/>
  <Override PartName="/xl/activeX/activeX233.xml" ContentType="application/vnd.ms-office.activeX+xml"/>
  <Override PartName="/xl/activeX/activeX280.xml" ContentType="application/vnd.ms-office.activeX+xml"/>
  <Override PartName="/xl/activeX/activeX333.bin" ContentType="application/vnd.ms-office.activeX"/>
  <Override PartName="/xl/activeX/activeX378.xml" ContentType="application/vnd.ms-office.activeX+xml"/>
  <Override PartName="/xl/activeX/activeX380.bin" ContentType="application/vnd.ms-office.activeX"/>
  <Override PartName="/xl/activeX/activeX99.xml" ContentType="application/vnd.ms-office.activeX+xml"/>
  <Override PartName="/xl/activeX/activeX125.bin" ContentType="application/vnd.ms-office.activeX"/>
  <Override PartName="/xl/activeX/activeX172.bin" ContentType="application/vnd.ms-office.activeX"/>
  <Override PartName="/xl/activeX/activeX309.xml" ContentType="application/vnd.ms-office.activeX+xml"/>
  <Override PartName="/xl/activeX/activeX356.xml" ContentType="application/vnd.ms-office.activeX+xml"/>
  <Override PartName="/xl/activeX/activeX409.bin" ContentType="application/vnd.ms-office.activeX"/>
  <Override PartName="/xl/activeX/activeX54.bin" ContentType="application/vnd.ms-office.activeX"/>
  <Override PartName="/xl/activeX/activeX148.xml" ContentType="application/vnd.ms-office.activeX+xml"/>
  <Override PartName="/xl/activeX/activeX248.bin" ContentType="application/vnd.ms-office.activeX"/>
  <Override PartName="/xl/activeX/activeX103.bin" ContentType="application/vnd.ms-office.activeX"/>
  <Override PartName="/xl/activeX/activeX334.xml" ContentType="application/vnd.ms-office.activeX+xml"/>
  <Override PartName="/xl/activeX/activeX434.bin" ContentType="application/vnd.ms-office.activeX"/>
  <Override PartName="/xl/activeX/activeX55.xml" ContentType="application/vnd.ms-office.activeX+xml"/>
  <Override PartName="/xl/activeX/activeX173.xml" ContentType="application/vnd.ms-office.activeX+xml"/>
  <Override PartName="/xl/activeX/activeX273.bin" ContentType="application/vnd.ms-office.activeX"/>
  <Override PartName="/xl/activeX/activeX10.bin" ContentType="application/vnd.ms-office.activeX"/>
  <Override PartName="/xl/activeX/activeX104.xml" ContentType="application/vnd.ms-office.activeX+xml"/>
  <Override PartName="/xl/activeX/activeX204.bin" ContentType="application/vnd.ms-office.activeX"/>
  <Override PartName="/xl/activeX/activeX249.xml" ContentType="application/vnd.ms-office.activeX+xml"/>
  <Override PartName="/xl/activeX/activeX349.bin" ContentType="application/vnd.ms-office.activeX"/>
  <Override PartName="/xl/activeX/activeX435.xml" ContentType="application/vnd.ms-office.activeX+xml"/>
  <Override PartName="/xl/activeX/activeX80.xml" ContentType="application/vnd.ms-office.activeX+xml"/>
  <Override PartName="/xl/activeX/activeX188.bin" ContentType="application/vnd.ms-office.activeX"/>
  <Override PartName="/xl/activeX/activeX274.xml" ContentType="application/vnd.ms-office.activeX+xml"/>
  <Override PartName="/xl/activeX/activeX11.xml" ContentType="application/vnd.ms-office.activeX+xml"/>
  <Override PartName="/xl/activeX/activeX374.bin" ContentType="application/vnd.ms-office.activeX"/>
  <Override PartName="/xl/activeX/activeX95.bin" ContentType="application/vnd.ms-office.activeX"/>
  <Override PartName="/xl/activeX/activeX119.bin" ContentType="application/vnd.ms-office.activeX"/>
  <Override PartName="/xl/activeX/activeX205.xml" ContentType="application/vnd.ms-office.activeX+xml"/>
  <Override PartName="/xl/activeX/activeX305.bin" ContentType="application/vnd.ms-office.activeX"/>
  <Override PartName="/xl/activeX/activeX144.bin" ContentType="application/vnd.ms-office.activeX"/>
  <Override PartName="/xl/activeX/activeX189.xml" ContentType="application/vnd.ms-office.activeX+xml"/>
  <Override PartName="/xl/activeX/activeX230.xml" ContentType="application/vnd.ms-office.activeX+xml"/>
  <Override PartName="/xl/activeX/activeX289.bin" ContentType="application/vnd.ms-office.activeX"/>
  <Override PartName="/xl/activeX/activeX375.xml" ContentType="application/vnd.ms-office.activeX+xml"/>
  <Override PartName="/xl/activeX/activeX26.bin" ContentType="application/vnd.ms-office.activeX"/>
  <Override PartName="/xl/activeX/activeX330.bin" ContentType="application/vnd.ms-office.activeX"/>
  <Override PartName="/xl/activeX/activeX51.bin" ContentType="application/vnd.ms-office.activeX"/>
  <Override PartName="/xl/activeX/activeX96.xml" ContentType="application/vnd.ms-office.activeX+xml"/>
  <Override PartName="/xl/activeX/activeX306.xml" ContentType="application/vnd.ms-office.activeX+xml"/>
  <Override PartName="/xl/activeX/activeX406.bin" ContentType="application/vnd.ms-office.activeX"/>
  <Override PartName="/xl/worksheets/sheet8.xml" ContentType="application/vnd.openxmlformats-officedocument.spreadsheetml.worksheet+xml"/>
  <Default Extension="emf" ContentType="image/x-emf"/>
  <Override PartName="/xl/activeX/activeX27.xml" ContentType="application/vnd.ms-office.activeX+xml"/>
  <Override PartName="/xl/activeX/activeX100.bin" ContentType="application/vnd.ms-office.activeX"/>
  <Override PartName="/xl/activeX/activeX145.xml" ContentType="application/vnd.ms-office.activeX+xml"/>
  <Override PartName="/xl/activeX/activeX245.bin" ContentType="application/vnd.ms-office.activeX"/>
  <Override PartName="/xl/activeX/activeX331.xml" ContentType="application/vnd.ms-office.activeX+xml"/>
  <Override PartName="/xl/activeX/activeX431.bin" ContentType="application/vnd.ms-office.activeX"/>
  <Override PartName="/xl/activeX/activeX170.xml" ContentType="application/vnd.ms-office.activeX+xml"/>
  <Override PartName="/xl/activeX/activeX270.bin" ContentType="application/vnd.ms-office.activeX"/>
  <Override PartName="/xl/activeX/activeX407.xml" ContentType="application/vnd.ms-office.activeX+xml"/>
  <Override PartName="/xl/activeX/activeX52.xml" ContentType="application/vnd.ms-office.activeX+xml"/>
  <Override PartName="/xl/activeX/activeX246.xml" ContentType="application/vnd.ms-office.activeX+xml"/>
  <Override PartName="/xl/activeX/activeX346.bin" ContentType="application/vnd.ms-office.activeX"/>
  <Override PartName="/xl/activeX/activeX101.xml" ContentType="application/vnd.ms-office.activeX+xml"/>
  <Override PartName="/xl/activeX/activeX185.bin" ContentType="application/vnd.ms-office.activeX"/>
  <Override PartName="/xl/activeX/activeX201.bin" ContentType="application/vnd.ms-office.activeX"/>
  <Override PartName="/xl/activeX/activeX432.xml" ContentType="application/vnd.ms-office.activeX+xml"/>
  <Override PartName="/xl/calcChain.xml" ContentType="application/vnd.openxmlformats-officedocument.spreadsheetml.calcChain+xml"/>
  <Override PartName="/xl/activeX/activeX67.bin" ContentType="application/vnd.ms-office.activeX"/>
  <Override PartName="/xl/activeX/activeX271.xml" ContentType="application/vnd.ms-office.activeX+xml"/>
  <Override PartName="/xl/activeX/activeX371.bin" ContentType="application/vnd.ms-office.activeX"/>
  <Override PartName="/xl/activeX/activeX92.bin" ContentType="application/vnd.ms-office.activeX"/>
  <Override PartName="/xl/activeX/activeX116.bin" ContentType="application/vnd.ms-office.activeX"/>
  <Override PartName="/xl/activeX/activeX202.xml" ContentType="application/vnd.ms-office.activeX+xml"/>
  <Override PartName="/xl/activeX/activeX347.xml" ContentType="application/vnd.ms-office.activeX+xml"/>
  <Override PartName="/xl/activeX/activeX447.bin" ContentType="application/vnd.ms-office.activeX"/>
  <Override PartName="/xl/activeX/activeX68.xml" ContentType="application/vnd.ms-office.activeX+xml"/>
  <Override PartName="/xl/activeX/activeX186.xml" ContentType="application/vnd.ms-office.activeX+xml"/>
  <Override PartName="/xl/activeX/activeX286.bin" ContentType="application/vnd.ms-office.activeX"/>
  <Override PartName="/xl/activeX/activeX302.bin" ContentType="application/vnd.ms-office.activeX"/>
  <Override PartName="/xl/activeX/activeX23.bin" ContentType="application/vnd.ms-office.activeX"/>
  <Override PartName="/xl/activeX/activeX141.bin" ContentType="application/vnd.ms-office.activeX"/>
  <Override PartName="/xl/activeX/activeX372.xml" ContentType="application/vnd.ms-office.activeX+xml"/>
  <Override PartName="/xl/activeX/activeX93.xml" ContentType="application/vnd.ms-office.activeX+xml"/>
  <Override PartName="/xl/activeX/activeX117.xml" ContentType="application/vnd.ms-office.activeX+xml"/>
  <Override PartName="/xl/activeX/activeX217.bin" ContentType="application/vnd.ms-office.activeX"/>
  <Override PartName="/xl/activeX/activeX303.xml" ContentType="application/vnd.ms-office.activeX+xml"/>
  <Override PartName="/xl/activeX/activeX403.bin" ContentType="application/vnd.ms-office.activeX"/>
  <Override PartName="/xl/activeX/activeX448.xml" ContentType="application/vnd.ms-office.activeX+xml"/>
  <Override PartName="/xl/worksheets/sheet5.xml" ContentType="application/vnd.openxmlformats-officedocument.spreadsheetml.worksheet+xml"/>
  <Override PartName="/xl/activeX/activeX24.xml" ContentType="application/vnd.ms-office.activeX+xml"/>
  <Override PartName="/xl/activeX/activeX142.xml" ContentType="application/vnd.ms-office.activeX+xml"/>
  <Override PartName="/xl/activeX/activeX242.bin" ContentType="application/vnd.ms-office.activeX"/>
  <Override PartName="/xl/activeX/activeX287.xml" ContentType="application/vnd.ms-office.activeX+xml"/>
  <Override PartName="/xl/activeX/activeX387.bin" ContentType="application/vnd.ms-office.activeX"/>
  <Override PartName="/xl/activeX/activeX218.xml" ContentType="application/vnd.ms-office.activeX+xml"/>
  <Override PartName="/xl/activeX/activeX318.bin" ContentType="application/vnd.ms-office.activeX"/>
  <Override PartName="/xl/activeX/activeX157.bin" ContentType="application/vnd.ms-office.activeX"/>
  <Override PartName="/xl/activeX/activeX388.xml" ContentType="application/vnd.ms-office.activeX+xml"/>
  <Override PartName="/xl/activeX/activeX404.xml" ContentType="application/vnd.ms-office.activeX+xml"/>
  <Override PartName="/xl/activeX/activeX39.bin" ContentType="application/vnd.ms-office.activeX"/>
  <Override PartName="/xl/activeX/activeX243.xml" ContentType="application/vnd.ms-office.activeX+xml"/>
  <Override PartName="/xl/activeX/activeX343.bin" ContentType="application/vnd.ms-office.activeX"/>
  <Override PartName="/xl/activeX/activeX64.bin" ContentType="application/vnd.ms-office.activeX"/>
  <Override PartName="/xl/activeX/activeX182.bin" ContentType="application/vnd.ms-office.activeX"/>
  <Override PartName="/xl/activeX/activeX319.xml" ContentType="application/vnd.ms-office.activeX+xml"/>
  <Override PartName="/xl/activeX/activeX419.bin" ContentType="application/vnd.ms-office.activeX"/>
  <Override PartName="/xl/activeX/activeX113.bin" ContentType="application/vnd.ms-office.activeX"/>
  <Override PartName="/xl/activeX/activeX158.xml" ContentType="application/vnd.ms-office.activeX+xml"/>
  <Override PartName="/xl/activeX/activeX258.bin" ContentType="application/vnd.ms-office.activeX"/>
  <Override PartName="/xl/activeX/activeX344.xml" ContentType="application/vnd.ms-office.activeX+xml"/>
  <Override PartName="/xl/activeX/activeX183.xml" ContentType="application/vnd.ms-office.activeX+xml"/>
  <Override PartName="/xl/activeX/activeX444.bin" ContentType="application/vnd.ms-office.activeX"/>
  <Override PartName="/xl/activeX/activeX20.bin" ContentType="application/vnd.ms-office.activeX"/>
  <Override PartName="/xl/activeX/activeX65.xml" ContentType="application/vnd.ms-office.activeX+xml"/>
  <Override PartName="/xl/activeX/activeX28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20" windowWidth="25440" windowHeight="13095" firstSheet="5" activeTab="5"/>
  </bookViews>
  <sheets>
    <sheet name="FLOOD CERT" sheetId="1" state="veryHidden" r:id="rId1"/>
    <sheet name="CREDIT REPORT" sheetId="2" state="veryHidden" r:id="rId2"/>
    <sheet name="FRONT END" sheetId="3" state="veryHidden" r:id="rId3"/>
    <sheet name="Call_Flow" sheetId="4" state="veryHidden" r:id="rId4"/>
    <sheet name="MAIN MENU" sheetId="5" state="veryHidden" r:id="rId5"/>
    <sheet name="Error" sheetId="9" r:id="rId6"/>
    <sheet name="Working..." sheetId="6" state="veryHidden" r:id="rId7"/>
    <sheet name="BANK STATEMENT" sheetId="7" state="veryHidden" r:id="rId8"/>
    <sheet name="Callback_Data" sheetId="8" state="veryHidden" r:id="rId9"/>
  </sheets>
  <definedNames>
    <definedName name="Z_386B04A4_D611_4FA5_96B0_A00282727D93_.wvu.Cols" localSheetId="2" hidden="1">'FRONT END'!$H:$O</definedName>
    <definedName name="Z_386B04A4_D611_4FA5_96B0_A00282727D93_.wvu.Rows" localSheetId="2" hidden="1">'FRONT END'!$8:$8,'FRONT END'!$18:$18,'FRONT END'!$74:$74,'FRONT END'!#REF!,'FRONT END'!$125:$150</definedName>
  </definedNames>
  <calcPr calcId="125725"/>
</workbook>
</file>

<file path=xl/calcChain.xml><?xml version="1.0" encoding="utf-8"?>
<calcChain xmlns="http://schemas.openxmlformats.org/spreadsheetml/2006/main">
  <c r="E2" i="4"/>
  <c r="E3"/>
  <c r="E4"/>
  <c r="E5"/>
  <c r="E6"/>
  <c r="E7"/>
  <c r="E8"/>
  <c r="E12"/>
  <c r="E13"/>
  <c r="E14"/>
  <c r="E18"/>
  <c r="E19"/>
  <c r="E20"/>
  <c r="E27"/>
  <c r="E28"/>
  <c r="E48"/>
  <c r="E51"/>
  <c r="E52"/>
  <c r="E53"/>
  <c r="E54"/>
  <c r="E55"/>
  <c r="E56"/>
  <c r="E57"/>
  <c r="E58"/>
  <c r="E68"/>
  <c r="E69"/>
  <c r="E82"/>
  <c r="E83"/>
  <c r="E84"/>
  <c r="E85"/>
  <c r="E86"/>
  <c r="E87"/>
  <c r="E88"/>
  <c r="E89"/>
  <c r="E90"/>
  <c r="AC124" i="3"/>
  <c r="C47" l="1"/>
  <c r="D50" i="4" l="1"/>
  <c r="E50" s="1"/>
  <c r="B48"/>
  <c r="D49" l="1"/>
  <c r="E49" s="1"/>
  <c r="B49"/>
  <c r="AC33" i="3"/>
  <c r="AC25"/>
  <c r="AC29"/>
  <c r="AC122"/>
  <c r="AC21"/>
  <c r="AC123"/>
  <c r="AC121"/>
  <c r="AC120"/>
  <c r="AC119"/>
  <c r="AC117"/>
  <c r="AC116"/>
  <c r="AC115"/>
  <c r="AC114"/>
  <c r="AC112"/>
  <c r="AC111"/>
  <c r="AC110"/>
  <c r="AC109"/>
  <c r="AC118"/>
  <c r="AC108"/>
  <c r="AC101"/>
  <c r="AC100"/>
  <c r="AC85"/>
  <c r="AC76"/>
  <c r="AC62"/>
  <c r="AC104"/>
  <c r="AC73"/>
  <c r="AC46"/>
  <c r="AC31"/>
  <c r="AC30"/>
  <c r="AC23"/>
  <c r="AC22"/>
  <c r="AC99"/>
  <c r="AC98"/>
  <c r="AC97"/>
  <c r="AC60"/>
  <c r="AC47"/>
  <c r="AC19"/>
  <c r="AC8"/>
  <c r="AC74"/>
  <c r="AC18"/>
  <c r="AC5"/>
  <c r="AC107"/>
  <c r="AC106"/>
  <c r="AC105"/>
  <c r="AC103"/>
  <c r="AC102"/>
  <c r="AC83"/>
  <c r="AC82"/>
  <c r="AC44"/>
  <c r="AC17"/>
  <c r="AC16"/>
  <c r="AC15"/>
  <c r="AC12"/>
  <c r="AC11"/>
  <c r="AC10"/>
  <c r="AC9"/>
  <c r="AC7"/>
  <c r="AC6"/>
  <c r="AC4"/>
  <c r="C8"/>
  <c r="C100"/>
  <c r="C20" i="2"/>
  <c r="W40"/>
  <c r="W39"/>
  <c r="W38"/>
  <c r="W37"/>
  <c r="W35"/>
  <c r="W32"/>
  <c r="W30"/>
  <c r="W29"/>
  <c r="W13"/>
  <c r="W27"/>
  <c r="W24"/>
  <c r="W23"/>
  <c r="W20"/>
  <c r="W22"/>
  <c r="W19"/>
  <c r="W17"/>
  <c r="W16"/>
  <c r="W18"/>
  <c r="W15"/>
  <c r="W14"/>
  <c r="W11"/>
  <c r="W10"/>
  <c r="W21"/>
  <c r="W25"/>
  <c r="W26"/>
  <c r="W33"/>
  <c r="W34"/>
  <c r="W7"/>
  <c r="W6"/>
  <c r="W5"/>
  <c r="W2"/>
  <c r="C19" i="3"/>
  <c r="A19"/>
  <c r="D74" i="4"/>
  <c r="E74" s="1"/>
  <c r="D43"/>
  <c r="E43" s="1"/>
  <c r="B84"/>
  <c r="D38"/>
  <c r="E38" s="1"/>
  <c r="D37"/>
  <c r="E37" s="1"/>
  <c r="D46"/>
  <c r="E46" s="1"/>
  <c r="D45"/>
  <c r="E45" s="1"/>
  <c r="B23"/>
  <c r="B22"/>
  <c r="C14" i="2"/>
  <c r="C122" i="3"/>
  <c r="C109"/>
  <c r="C108"/>
  <c r="A107"/>
  <c r="C103"/>
  <c r="C124"/>
  <c r="A122"/>
  <c r="A108"/>
  <c r="A25" i="2"/>
  <c r="C25"/>
  <c r="D73" i="4"/>
  <c r="E73" s="1"/>
  <c r="D36"/>
  <c r="E36" s="1"/>
  <c r="D35"/>
  <c r="E35" s="1"/>
  <c r="D34"/>
  <c r="E34" s="1"/>
  <c r="B100" i="7"/>
  <c r="B77"/>
  <c r="C73"/>
  <c r="B58"/>
  <c r="A57"/>
  <c r="B53"/>
  <c r="D51"/>
  <c r="C51"/>
  <c r="D49"/>
  <c r="H47"/>
  <c r="D47"/>
  <c r="E48" s="1"/>
  <c r="C47"/>
  <c r="B47" s="1"/>
  <c r="D45"/>
  <c r="D43"/>
  <c r="E44" s="1"/>
  <c r="E43" s="1"/>
  <c r="G42"/>
  <c r="F42"/>
  <c r="B40"/>
  <c r="D38"/>
  <c r="C38"/>
  <c r="D36"/>
  <c r="H34"/>
  <c r="D34"/>
  <c r="C34"/>
  <c r="B34" s="1"/>
  <c r="D32"/>
  <c r="D30"/>
  <c r="E30" s="1"/>
  <c r="G29"/>
  <c r="F29"/>
  <c r="B27"/>
  <c r="D25"/>
  <c r="C25"/>
  <c r="D23"/>
  <c r="H21"/>
  <c r="D21"/>
  <c r="C21"/>
  <c r="B21" s="1"/>
  <c r="D19"/>
  <c r="AC146" i="3" l="1"/>
  <c r="W41" i="2"/>
  <c r="E37" i="7"/>
  <c r="E33"/>
  <c r="E39"/>
  <c r="E22"/>
  <c r="E52"/>
  <c r="E26"/>
  <c r="E50"/>
  <c r="E47"/>
  <c r="E31"/>
  <c r="E35"/>
  <c r="E20"/>
  <c r="E24"/>
  <c r="D17"/>
  <c r="E17" s="1"/>
  <c r="G16"/>
  <c r="F16"/>
  <c r="B14"/>
  <c r="D12"/>
  <c r="C12"/>
  <c r="D10"/>
  <c r="H8"/>
  <c r="D8"/>
  <c r="C8"/>
  <c r="B8" s="1"/>
  <c r="D6"/>
  <c r="D4"/>
  <c r="E4" s="1"/>
  <c r="G3"/>
  <c r="F3"/>
  <c r="E18" l="1"/>
  <c r="E5"/>
  <c r="E9"/>
  <c r="E13"/>
  <c r="E7"/>
  <c r="E11"/>
  <c r="E228" i="4"/>
  <c r="E227"/>
  <c r="E226"/>
  <c r="E225"/>
  <c r="E224"/>
  <c r="E223"/>
  <c r="E222"/>
  <c r="E221"/>
  <c r="E220"/>
  <c r="E219"/>
  <c r="E218"/>
  <c r="E217"/>
  <c r="E216"/>
  <c r="E215"/>
  <c r="E214"/>
  <c r="E213"/>
  <c r="E212"/>
  <c r="E211"/>
  <c r="E210"/>
  <c r="E209"/>
  <c r="E208"/>
  <c r="E207"/>
  <c r="E206"/>
  <c r="E205"/>
  <c r="E204"/>
  <c r="E203"/>
  <c r="E202"/>
  <c r="E201"/>
  <c r="E200"/>
  <c r="E199"/>
  <c r="E198"/>
  <c r="E197"/>
  <c r="E196"/>
  <c r="E195"/>
  <c r="E194"/>
  <c r="E193"/>
  <c r="E192"/>
  <c r="E191"/>
  <c r="E190"/>
  <c r="E189"/>
  <c r="E188"/>
  <c r="E187"/>
  <c r="E186"/>
  <c r="E185"/>
  <c r="E184"/>
  <c r="E183"/>
  <c r="E182"/>
  <c r="E181"/>
  <c r="E180"/>
  <c r="E179"/>
  <c r="E178"/>
  <c r="E177"/>
  <c r="E176"/>
  <c r="E175"/>
  <c r="E174"/>
  <c r="E173"/>
  <c r="E172"/>
  <c r="E171"/>
  <c r="E170"/>
  <c r="E169"/>
  <c r="E168"/>
  <c r="E167"/>
  <c r="E166"/>
  <c r="E165"/>
  <c r="E164"/>
  <c r="E163"/>
  <c r="E162"/>
  <c r="E161"/>
  <c r="E160"/>
  <c r="E159"/>
  <c r="E158"/>
  <c r="E157"/>
  <c r="E156"/>
  <c r="E155"/>
  <c r="E154"/>
  <c r="E153"/>
  <c r="E152"/>
  <c r="E151"/>
  <c r="E150"/>
  <c r="E149"/>
  <c r="E148"/>
  <c r="E147"/>
  <c r="E146"/>
  <c r="E145"/>
  <c r="E144"/>
  <c r="E143"/>
  <c r="E142"/>
  <c r="E141"/>
  <c r="E140"/>
  <c r="E139"/>
  <c r="E138"/>
  <c r="E137"/>
  <c r="E136"/>
  <c r="E135"/>
  <c r="E134"/>
  <c r="E133"/>
  <c r="E132"/>
  <c r="E131"/>
  <c r="E130"/>
  <c r="E129"/>
  <c r="E128"/>
  <c r="E127"/>
  <c r="E126"/>
  <c r="E125"/>
  <c r="E124"/>
  <c r="E123"/>
  <c r="E122"/>
  <c r="E121"/>
  <c r="E120"/>
  <c r="E119"/>
  <c r="E118"/>
  <c r="E117"/>
  <c r="E116"/>
  <c r="E115"/>
  <c r="E114"/>
  <c r="E113"/>
  <c r="E112"/>
  <c r="E111"/>
  <c r="E110"/>
  <c r="E109"/>
  <c r="E108"/>
  <c r="E107"/>
  <c r="E106"/>
  <c r="E105"/>
  <c r="E104"/>
  <c r="E103"/>
  <c r="E102"/>
  <c r="E101"/>
  <c r="E100"/>
  <c r="E99"/>
  <c r="E98"/>
  <c r="E97"/>
  <c r="E96"/>
  <c r="E95"/>
  <c r="E94"/>
  <c r="E93"/>
  <c r="E92"/>
  <c r="E91"/>
  <c r="D81"/>
  <c r="E81" s="1"/>
  <c r="D80"/>
  <c r="E80" s="1"/>
  <c r="D79"/>
  <c r="E79" s="1"/>
  <c r="D78"/>
  <c r="E78" s="1"/>
  <c r="D77"/>
  <c r="E77" s="1"/>
  <c r="D76"/>
  <c r="E76" s="1"/>
  <c r="D75"/>
  <c r="E75" s="1"/>
  <c r="D72" l="1"/>
  <c r="E72" s="1"/>
  <c r="D71"/>
  <c r="E71" s="1"/>
  <c r="D70"/>
  <c r="E70" s="1"/>
  <c r="D67"/>
  <c r="E67" s="1"/>
  <c r="D66"/>
  <c r="E66" s="1"/>
  <c r="D65"/>
  <c r="E65" s="1"/>
  <c r="D64"/>
  <c r="E64" s="1"/>
  <c r="B64"/>
  <c r="D63"/>
  <c r="E63" s="1"/>
  <c r="B63"/>
  <c r="D62"/>
  <c r="E62" s="1"/>
  <c r="B62"/>
  <c r="D61"/>
  <c r="E61" s="1"/>
  <c r="B61"/>
  <c r="D60"/>
  <c r="E60" s="1"/>
  <c r="D59"/>
  <c r="E59" s="1"/>
  <c r="B58"/>
  <c r="B57"/>
  <c r="B56"/>
  <c r="B55"/>
  <c r="B54"/>
  <c r="B53"/>
  <c r="B52"/>
  <c r="B51"/>
  <c r="D47"/>
  <c r="E47" s="1"/>
  <c r="B47"/>
  <c r="D44"/>
  <c r="E44" s="1"/>
  <c r="D42"/>
  <c r="E42" s="1"/>
  <c r="B42"/>
  <c r="D41"/>
  <c r="E41" s="1"/>
  <c r="B41"/>
  <c r="D40"/>
  <c r="E40" s="1"/>
  <c r="B40"/>
  <c r="D39"/>
  <c r="E39" s="1"/>
  <c r="B39"/>
  <c r="D33"/>
  <c r="E33" s="1"/>
  <c r="B33"/>
  <c r="D32"/>
  <c r="E32" s="1"/>
  <c r="B32"/>
  <c r="D31"/>
  <c r="E31" s="1"/>
  <c r="D30"/>
  <c r="E30" s="1"/>
  <c r="D29"/>
  <c r="E29" s="1"/>
  <c r="B29"/>
  <c r="D26"/>
  <c r="E26" s="1"/>
  <c r="D25"/>
  <c r="E25" s="1"/>
  <c r="D24"/>
  <c r="E24" s="1"/>
  <c r="D23"/>
  <c r="E23" s="1"/>
  <c r="D22"/>
  <c r="E22" s="1"/>
  <c r="D21"/>
  <c r="E21" s="1"/>
  <c r="D17"/>
  <c r="E17" s="1"/>
  <c r="D16"/>
  <c r="E16" s="1"/>
  <c r="D15"/>
  <c r="E15" s="1"/>
  <c r="B14"/>
  <c r="D11"/>
  <c r="E11" s="1"/>
  <c r="D10"/>
  <c r="E10" s="1"/>
  <c r="D9"/>
  <c r="E9" s="1"/>
  <c r="E1"/>
  <c r="C123" i="3"/>
  <c r="C121"/>
  <c r="C120"/>
  <c r="C119"/>
  <c r="C118"/>
  <c r="C117"/>
  <c r="C116"/>
  <c r="C115"/>
  <c r="C114"/>
  <c r="C113"/>
  <c r="C112"/>
  <c r="C111"/>
  <c r="C110"/>
  <c r="C107"/>
  <c r="C106"/>
  <c r="C105"/>
  <c r="C104"/>
  <c r="C102"/>
  <c r="C101"/>
  <c r="C99"/>
  <c r="C98"/>
  <c r="C97"/>
  <c r="C83"/>
  <c r="C82" l="1"/>
  <c r="C74"/>
  <c r="C73"/>
  <c r="C60"/>
  <c r="C46"/>
  <c r="C44" l="1"/>
  <c r="C18"/>
  <c r="C17"/>
  <c r="C16"/>
  <c r="C15"/>
  <c r="C12"/>
  <c r="C11"/>
  <c r="C10"/>
  <c r="C9"/>
  <c r="Y7"/>
  <c r="C7"/>
  <c r="C6"/>
  <c r="C5"/>
  <c r="C4"/>
  <c r="A1"/>
  <c r="A47" i="2"/>
  <c r="C40"/>
  <c r="C39"/>
  <c r="C37"/>
  <c r="C35"/>
  <c r="C34"/>
  <c r="C33"/>
  <c r="C30"/>
  <c r="C27"/>
  <c r="C26"/>
  <c r="C24"/>
  <c r="C23"/>
  <c r="C22"/>
  <c r="C21"/>
  <c r="C19"/>
  <c r="C17"/>
  <c r="C16"/>
  <c r="C11"/>
  <c r="C10"/>
  <c r="C9"/>
  <c r="C6"/>
  <c r="C5"/>
  <c r="B4" l="1"/>
  <c r="A1"/>
  <c r="A21" i="1"/>
  <c r="A20"/>
  <c r="A18"/>
  <c r="A17"/>
  <c r="A16"/>
  <c r="A15"/>
  <c r="A14"/>
  <c r="B13"/>
  <c r="D11" l="1"/>
  <c r="D10"/>
  <c r="A22" s="1"/>
  <c r="D9"/>
  <c r="A9"/>
  <c r="E8"/>
  <c r="D8"/>
  <c r="E7"/>
  <c r="D7"/>
  <c r="E6"/>
  <c r="D6"/>
  <c r="E5"/>
  <c r="D5"/>
  <c r="E4"/>
  <c r="D4"/>
  <c r="E12" l="1"/>
</calcChain>
</file>

<file path=xl/comments1.xml><?xml version="1.0" encoding="utf-8"?>
<comments xmlns="http://schemas.openxmlformats.org/spreadsheetml/2006/main">
  <authors>
    <author>German Candelaria</author>
  </authors>
  <commentList>
    <comment ref="A10" authorId="0">
      <text>
        <r>
          <rPr>
            <b/>
            <sz val="9"/>
            <color indexed="81"/>
            <rFont val="Tahoma"/>
            <family val="2"/>
          </rPr>
          <t xml:space="preserve">PMI Guidelines:
*MINIMUM TWO CREDIT SCORES OVER </t>
        </r>
        <r>
          <rPr>
            <b/>
            <sz val="11"/>
            <color indexed="10"/>
            <rFont val="Tahoma"/>
            <family val="2"/>
          </rPr>
          <t>620</t>
        </r>
        <r>
          <rPr>
            <b/>
            <sz val="9"/>
            <color indexed="81"/>
            <rFont val="Tahoma"/>
            <family val="2"/>
          </rPr>
          <t xml:space="preserve">
*A MINIMUM OF </t>
        </r>
        <r>
          <rPr>
            <b/>
            <sz val="12"/>
            <color indexed="10"/>
            <rFont val="Tahoma"/>
            <family val="2"/>
          </rPr>
          <t>ONE</t>
        </r>
        <r>
          <rPr>
            <b/>
            <sz val="9"/>
            <color indexed="81"/>
            <rFont val="Tahoma"/>
            <family val="2"/>
          </rPr>
          <t xml:space="preserve"> TRADELINES EVALUATED FOR A MINIMUM OF 12 MONTHS.</t>
        </r>
      </text>
    </comment>
    <comment ref="A15" authorId="0">
      <text>
        <r>
          <rPr>
            <b/>
            <sz val="9"/>
            <color indexed="81"/>
            <rFont val="Tahoma"/>
            <family val="2"/>
          </rPr>
          <t>Lease Payments CANNOT be ignored</t>
        </r>
      </text>
    </comment>
    <comment ref="A39" authorId="0">
      <text>
        <r>
          <rPr>
            <b/>
            <sz val="9"/>
            <color indexed="81"/>
            <rFont val="Tahoma"/>
            <family val="2"/>
          </rPr>
          <t>Collection Specific question</t>
        </r>
      </text>
    </comment>
    <comment ref="A40" authorId="0">
      <text>
        <r>
          <rPr>
            <b/>
            <sz val="9"/>
            <color indexed="81"/>
            <rFont val="Tahoma"/>
            <family val="2"/>
          </rPr>
          <t>Collection specific question</t>
        </r>
      </text>
    </comment>
  </commentList>
</comments>
</file>

<file path=xl/comments2.xml><?xml version="1.0" encoding="utf-8"?>
<comments xmlns="http://schemas.openxmlformats.org/spreadsheetml/2006/main">
  <authors>
    <author>German Candelaria</author>
  </authors>
  <commentList>
    <comment ref="A4" authorId="0">
      <text>
        <r>
          <rPr>
            <b/>
            <sz val="9"/>
            <color indexed="81"/>
            <rFont val="Tahoma"/>
            <family val="2"/>
          </rPr>
          <t>PROCESSING/UNDERWRITING &gt; Loan Summary Information &gt; Member Summary</t>
        </r>
      </text>
    </comment>
    <comment ref="A6" authorId="0">
      <text>
        <r>
          <rPr>
            <b/>
            <sz val="9"/>
            <color indexed="81"/>
            <rFont val="Tahoma"/>
            <family val="2"/>
          </rPr>
          <t>PROCESSING/UNDERWRITING &gt; Loan Summary Information &gt; Processor Summary &gt; Interest Rate (tab)</t>
        </r>
      </text>
    </comment>
    <comment ref="A7" authorId="0">
      <text>
        <r>
          <rPr>
            <b/>
            <sz val="9"/>
            <color indexed="81"/>
            <rFont val="Tahoma"/>
            <family val="2"/>
          </rPr>
          <t xml:space="preserve">Review how the loan is set up and current living arrangement.
Refer to guidelines if necessary.
</t>
        </r>
        <r>
          <rPr>
            <b/>
            <sz val="9"/>
            <color indexed="10"/>
            <rFont val="Tahoma"/>
            <family val="2"/>
          </rPr>
          <t>Red flags include if the member is buying property in a different state from where they currently reside.</t>
        </r>
      </text>
    </comment>
    <comment ref="A8" authorId="0">
      <text>
        <r>
          <rPr>
            <b/>
            <sz val="9"/>
            <color indexed="81"/>
            <rFont val="Tahoma"/>
            <family val="2"/>
          </rPr>
          <t>PROCESSING/UNDERWRITING &gt; Registration/Pricing &gt; Registration Screen</t>
        </r>
      </text>
    </comment>
    <comment ref="A9" authorId="0">
      <text>
        <r>
          <rPr>
            <b/>
            <sz val="9"/>
            <color indexed="81"/>
            <rFont val="Tahoma"/>
            <family val="2"/>
          </rPr>
          <t>PROCESSING/UNDERWRITING &gt; Registration/Pricing &gt; Registration Screen</t>
        </r>
      </text>
    </comment>
    <comment ref="A10" authorId="0">
      <text>
        <r>
          <rPr>
            <b/>
            <sz val="9"/>
            <color indexed="81"/>
            <rFont val="Tahoma"/>
            <family val="2"/>
          </rPr>
          <t>PROCESSING/UNDERWRITING &gt; Registration/Pricing &gt; Registration Screen</t>
        </r>
      </text>
    </comment>
    <comment ref="A11" authorId="0">
      <text>
        <r>
          <rPr>
            <b/>
            <sz val="9"/>
            <color indexed="81"/>
            <rFont val="Tahoma"/>
            <family val="2"/>
          </rPr>
          <t>PROCESSING/UNDERWRITING &gt; Registration/Pricing &gt; Registration Screen</t>
        </r>
      </text>
    </comment>
    <comment ref="A12" authorId="0">
      <text>
        <r>
          <rPr>
            <b/>
            <sz val="9"/>
            <color indexed="81"/>
            <rFont val="Tahoma"/>
            <family val="2"/>
          </rPr>
          <t>PROCESSING/UNDERWRITING &gt; Closing Costs &gt; RESPA Fee Disbursement Items &gt; RESPA Escrow Reserves (tab)</t>
        </r>
      </text>
    </comment>
    <comment ref="A15" authorId="0">
      <text>
        <r>
          <rPr>
            <b/>
            <sz val="9"/>
            <color indexed="81"/>
            <rFont val="Tahoma"/>
            <family val="2"/>
          </rPr>
          <t>PROCESSING/UNDERWRITING &gt; 1003 Application &gt; Declarations</t>
        </r>
      </text>
    </comment>
    <comment ref="A16" authorId="0">
      <text>
        <r>
          <rPr>
            <b/>
            <sz val="9"/>
            <color indexed="81"/>
            <rFont val="Tahoma"/>
            <family val="2"/>
          </rPr>
          <t>PROCESSING/UNDERWRITING &gt; 1003 Application &gt; Borrower Info &gt; Borrower Info (tab)</t>
        </r>
      </text>
    </comment>
    <comment ref="A17" authorId="0">
      <text>
        <r>
          <rPr>
            <b/>
            <sz val="9"/>
            <color indexed="81"/>
            <rFont val="Tahoma"/>
            <family val="2"/>
          </rPr>
          <t>Survey States:
*DE
*FL
*NM
*OH
*TX
PROCESSING/UNDERWRITING &gt; 1003 Application &gt; Property Information and Purpose of &gt; Property Data (tab)</t>
        </r>
      </text>
    </comment>
    <comment ref="A18" authorId="0">
      <text>
        <r>
          <rPr>
            <b/>
            <sz val="9"/>
            <color indexed="81"/>
            <rFont val="Tahoma"/>
            <family val="2"/>
          </rPr>
          <t>PROCESSING/UNDERWRITING &gt; 1003 Application &gt; Property Information and Purpose of &gt; Refinance Data (tab)</t>
        </r>
      </text>
    </comment>
    <comment ref="A19" authorId="0">
      <text>
        <r>
          <rPr>
            <b/>
            <sz val="9"/>
            <color indexed="81"/>
            <rFont val="Tahoma"/>
            <family val="2"/>
          </rPr>
          <t>PROCESSING/UNDERWRITING &gt; 1003 Application &gt; Employment and Income Information &gt; Employment Info (tab)</t>
        </r>
      </text>
    </comment>
    <comment ref="A44" authorId="0">
      <text>
        <r>
          <rPr>
            <b/>
            <sz val="9"/>
            <color indexed="81"/>
            <rFont val="Tahoma"/>
            <family val="2"/>
          </rPr>
          <t>PROCESSING/UNDERWRITING &gt; 1003 Application &gt; Employment and Income Information &gt; Present/Proposed Housing Expenses (tab)</t>
        </r>
      </text>
    </comment>
    <comment ref="A46" authorId="0">
      <text>
        <r>
          <rPr>
            <b/>
            <sz val="9"/>
            <color indexed="81"/>
            <rFont val="Tahoma"/>
            <family val="2"/>
          </rPr>
          <t>PROCESSING/UNDERWRITING &gt; 1003 Application &gt; Assets and Liabilities (incl REO) &gt; Bank Accounts (tab)</t>
        </r>
      </text>
    </comment>
    <comment ref="A47" authorId="0">
      <text>
        <r>
          <rPr>
            <b/>
            <sz val="9"/>
            <color indexed="81"/>
            <rFont val="Tahoma"/>
            <family val="2"/>
          </rPr>
          <t>PROCESSING/UNDERWRITING &gt; 1003 Application &gt; Assets and Liabilities (incl REO) &gt; Bank Accounts (tab)</t>
        </r>
      </text>
    </comment>
    <comment ref="A60" authorId="0">
      <text>
        <r>
          <rPr>
            <b/>
            <sz val="9"/>
            <color indexed="81"/>
            <rFont val="Tahoma"/>
            <family val="2"/>
          </rPr>
          <t>PROCESSING/UNDERWRITING &gt; 1003 Application &gt; Assets and Liabilities (incl REO) &gt; Bank Accounts (tab)</t>
        </r>
      </text>
    </comment>
    <comment ref="A73" authorId="0">
      <text>
        <r>
          <rPr>
            <b/>
            <sz val="9"/>
            <color indexed="81"/>
            <rFont val="Tahoma"/>
            <family val="2"/>
          </rPr>
          <t>PROCESSING/UNDERWRITING &gt; 1003 Application &gt; Assets and Liabilities (incl REO) &gt; Other Assets (tab)</t>
        </r>
      </text>
    </comment>
    <comment ref="A82" authorId="0">
      <text>
        <r>
          <rPr>
            <b/>
            <sz val="9"/>
            <color indexed="81"/>
            <rFont val="Tahoma"/>
            <family val="2"/>
          </rPr>
          <t>PROCESSING/UNDERWRITING &gt; 1003 Application &gt; Assets and Liabilities (incl REO) &gt; Real Estate Owned (tab)</t>
        </r>
      </text>
    </comment>
    <comment ref="A83" authorId="0">
      <text>
        <r>
          <rPr>
            <b/>
            <sz val="9"/>
            <color indexed="81"/>
            <rFont val="Tahoma"/>
            <family val="2"/>
          </rPr>
          <t>PROCESSING/UNDERWRITING &gt; 1003 Application &gt; Assets and Liabilities (incl REO) &gt; Real Estate Owned (tab)</t>
        </r>
      </text>
    </comment>
    <comment ref="A97" authorId="0">
      <text>
        <r>
          <rPr>
            <b/>
            <sz val="9"/>
            <color indexed="81"/>
            <rFont val="Tahoma"/>
            <family val="2"/>
          </rPr>
          <t>PROCESSING/UNDERWRITING &gt; 1003 Application &gt; Details of Transaction &gt; Details of Transaction (tab)</t>
        </r>
      </text>
    </comment>
    <comment ref="A98" authorId="0">
      <text>
        <r>
          <rPr>
            <b/>
            <sz val="9"/>
            <color indexed="81"/>
            <rFont val="Tahoma"/>
            <family val="2"/>
          </rPr>
          <t xml:space="preserve">*If we have a primary conversion, make sure that we have 6 months of reserves for </t>
        </r>
        <r>
          <rPr>
            <b/>
            <sz val="9"/>
            <color indexed="10"/>
            <rFont val="Tahoma"/>
            <family val="2"/>
          </rPr>
          <t>both</t>
        </r>
        <r>
          <rPr>
            <b/>
            <sz val="9"/>
            <color indexed="81"/>
            <rFont val="Tahoma"/>
            <family val="2"/>
          </rPr>
          <t xml:space="preserve"> properties.
*If the subject property is second home we need 2 months of reserves.
*If the subject property is an investment property we need 6 months reserves.</t>
        </r>
      </text>
    </comment>
    <comment ref="A100" authorId="0">
      <text>
        <r>
          <rPr>
            <b/>
            <sz val="9"/>
            <color indexed="81"/>
            <rFont val="Tahoma"/>
            <family val="2"/>
          </rPr>
          <t>PROCESSING/UNDERWRITING &gt; Vendor Orders &gt; PMI Order &gt; Mortgage Insurance</t>
        </r>
      </text>
    </comment>
    <comment ref="A101" authorId="0">
      <text>
        <r>
          <rPr>
            <b/>
            <sz val="9"/>
            <color indexed="81"/>
            <rFont val="Tahoma"/>
            <family val="2"/>
          </rPr>
          <t>PROCESSING/UNDERWRITING &gt; 1003 Application &gt; Employment and Income Information &gt; Employment Info (tab)</t>
        </r>
      </text>
    </comment>
    <comment ref="A102" authorId="0">
      <text>
        <r>
          <rPr>
            <b/>
            <sz val="9"/>
            <color indexed="81"/>
            <rFont val="Tahoma"/>
            <family val="2"/>
          </rPr>
          <t>PROCESSING/UNDERWRITING &gt; Vendor Orders &gt; Title Commitment &gt; Settlement Agent and Title</t>
        </r>
      </text>
    </comment>
    <comment ref="A103" authorId="0">
      <text>
        <r>
          <rPr>
            <b/>
            <sz val="9"/>
            <color indexed="81"/>
            <rFont val="Tahoma"/>
            <family val="2"/>
          </rPr>
          <t xml:space="preserve">PROCESSING/UNDERWRITING &gt; Vendor Orders &gt; Appraisal Orders (Conv) </t>
        </r>
        <r>
          <rPr>
            <b/>
            <sz val="9"/>
            <color indexed="39"/>
            <rFont val="Tahoma"/>
            <family val="2"/>
          </rPr>
          <t>OR</t>
        </r>
        <r>
          <rPr>
            <b/>
            <sz val="9"/>
            <color indexed="81"/>
            <rFont val="Tahoma"/>
            <family val="2"/>
          </rPr>
          <t xml:space="preserve"> (VA)</t>
        </r>
      </text>
    </comment>
    <comment ref="A106" authorId="0">
      <text>
        <r>
          <rPr>
            <b/>
            <sz val="9"/>
            <color indexed="81"/>
            <rFont val="Tahoma"/>
            <family val="2"/>
          </rPr>
          <t>PROCESSING/UNDERWRITING &gt; Loan Summary Information &gt; Processor Summary &gt; Vendor Orders</t>
        </r>
      </text>
    </comment>
    <comment ref="A107" authorId="0">
      <text>
        <r>
          <rPr>
            <b/>
            <sz val="9"/>
            <color indexed="81"/>
            <rFont val="Tahoma"/>
            <family val="2"/>
          </rPr>
          <t>PROCESSING/UNDERWRITING &gt; Underwriting &gt; Account Conditons File Maintenance</t>
        </r>
      </text>
    </comment>
    <comment ref="A112" authorId="0">
      <text>
        <r>
          <rPr>
            <b/>
            <sz val="9"/>
            <color indexed="81"/>
            <rFont val="Tahoma"/>
            <family val="2"/>
          </rPr>
          <t>PROCESSING/UNDERWRITING &gt; VA Processing &gt; VA Funding Information Setup &gt; VA funding Info (tab)</t>
        </r>
      </text>
    </comment>
    <comment ref="A116" authorId="0">
      <text>
        <r>
          <rPr>
            <b/>
            <sz val="9"/>
            <color indexed="81"/>
            <rFont val="Tahoma"/>
            <family val="2"/>
          </rPr>
          <t>Community Property States:
*AZ
*CA
*ID
*LA
*NV
*NM
*TX
*WA
*WI</t>
        </r>
      </text>
    </comment>
    <comment ref="A117" authorId="0">
      <text>
        <r>
          <rPr>
            <b/>
            <sz val="9"/>
            <color indexed="81"/>
            <rFont val="Tahoma"/>
            <family val="2"/>
          </rPr>
          <t>If available, credit report liabilities for NPS must be included in the loan overall liabilities.</t>
        </r>
      </text>
    </comment>
    <comment ref="A118" authorId="0">
      <text>
        <r>
          <rPr>
            <b/>
            <sz val="9"/>
            <color indexed="81"/>
            <rFont val="Tahoma"/>
            <family val="2"/>
          </rPr>
          <t>PROCESSING/UNDERWRITING &gt; VA Processing</t>
        </r>
      </text>
    </comment>
    <comment ref="A120" authorId="0">
      <text>
        <r>
          <rPr>
            <b/>
            <sz val="9"/>
            <color indexed="10"/>
            <rFont val="Tahoma"/>
            <family val="2"/>
          </rPr>
          <t xml:space="preserve">Remember:
</t>
        </r>
        <r>
          <rPr>
            <b/>
            <sz val="9"/>
            <color indexed="81"/>
            <rFont val="Tahoma"/>
            <family val="2"/>
          </rPr>
          <t>We only need to include state taxes if home of record is in a state that doesn't require state income taxes.
•Alaska
•Florida
•Nevada
•South Dakota
•Texas
•Washington
•Wyoming
•Tennessee
•New Hampshire</t>
        </r>
      </text>
    </comment>
    <comment ref="A121" authorId="0">
      <text>
        <r>
          <rPr>
            <b/>
            <sz val="9"/>
            <color indexed="81"/>
            <rFont val="Tahoma"/>
            <family val="2"/>
          </rPr>
          <t>PROCESSING/UNDERWRITING &gt; 1003 Application &gt; Borrower Info &gt; Borrower Info (tab)</t>
        </r>
      </text>
    </comment>
    <comment ref="A123" authorId="0">
      <text>
        <r>
          <rPr>
            <b/>
            <sz val="9"/>
            <color indexed="81"/>
            <rFont val="Tahoma"/>
            <family val="2"/>
          </rPr>
          <t>PROCESSING/UNDERWRITING &gt; IHOM Events &gt; Real Estate Brokers Screen</t>
        </r>
      </text>
    </comment>
    <comment ref="A181" authorId="0">
      <text>
        <r>
          <rPr>
            <b/>
            <sz val="9"/>
            <color indexed="81"/>
            <rFont val="Tahoma"/>
            <family val="2"/>
          </rPr>
          <t>this is the flood zone reference</t>
        </r>
      </text>
    </comment>
    <comment ref="A182" authorId="0">
      <text>
        <r>
          <rPr>
            <b/>
            <sz val="9"/>
            <color indexed="81"/>
            <rFont val="Tahoma"/>
            <family val="2"/>
          </rPr>
          <t>this is the inquiries reference</t>
        </r>
      </text>
    </comment>
  </commentList>
</comments>
</file>

<file path=xl/sharedStrings.xml><?xml version="1.0" encoding="utf-8"?>
<sst xmlns="http://schemas.openxmlformats.org/spreadsheetml/2006/main" count="510" uniqueCount="401">
  <si>
    <t>FLOOD CERTIFICATE REVIEW</t>
  </si>
  <si>
    <t>YES/NO</t>
  </si>
  <si>
    <t>DATA</t>
  </si>
  <si>
    <t>ACTIONS</t>
  </si>
  <si>
    <t>YES</t>
  </si>
  <si>
    <t>PROPERTY ADDRESS MATCHES UNIFI:</t>
  </si>
  <si>
    <t>N/A</t>
  </si>
  <si>
    <t>NO</t>
  </si>
  <si>
    <t>COUNTY MATCHES UNIFI:</t>
  </si>
  <si>
    <t>NONE</t>
  </si>
  <si>
    <t>CBRA</t>
  </si>
  <si>
    <t>BORROWER NAME MATCHES UNIFI:</t>
  </si>
  <si>
    <t>OPA</t>
  </si>
  <si>
    <t>LOAN # LISTED AND MATCHES UNIFI:</t>
  </si>
  <si>
    <t>IS THERE A FLOOD CERT NUMBER:</t>
  </si>
  <si>
    <t>DOES THE COMMUNITY PARTICIPATE IN NFIP:</t>
  </si>
  <si>
    <t>DO THE NOTES INDICATE THAT ANY PART OF THE SUBJECT OR DETACHED STRUCTURE IS LOCATED IN A FLOOD ZONE:</t>
  </si>
  <si>
    <t>IS USSA THE INSURANCE PROVIDER</t>
  </si>
  <si>
    <t>MONTHLY PREMIUM AMOUNT:</t>
  </si>
  <si>
    <t>NOTES FOR FLOOD CERT REVIEW:</t>
  </si>
  <si>
    <t>No</t>
  </si>
  <si>
    <t>Joint</t>
  </si>
  <si>
    <t>Complete</t>
  </si>
  <si>
    <t>Purchase</t>
  </si>
  <si>
    <t>SFD</t>
  </si>
  <si>
    <t>LEGAL</t>
  </si>
  <si>
    <t>AS-IS</t>
  </si>
  <si>
    <t>Primary Home</t>
  </si>
  <si>
    <t>CREDIT REPORT ORDER DATE:</t>
  </si>
  <si>
    <t>Individual</t>
  </si>
  <si>
    <t>Incomplete</t>
  </si>
  <si>
    <t>Refinance</t>
  </si>
  <si>
    <t>Second Home</t>
  </si>
  <si>
    <t>ORDER NUMBER:</t>
  </si>
  <si>
    <t>MULTI-FAMILY</t>
  </si>
  <si>
    <t>Investment</t>
  </si>
  <si>
    <t>CREDIT EXPIRATION DATE:</t>
  </si>
  <si>
    <t>NAME AND ADDRESS MATCHES UNIFI:</t>
  </si>
  <si>
    <t>PUD</t>
  </si>
  <si>
    <t>IS THIS JOINT OR INDIVIDUAL?</t>
  </si>
  <si>
    <t>PROPERTY TYPE:</t>
  </si>
  <si>
    <t>PRODUCT:</t>
  </si>
  <si>
    <t>MEDIAN SCORE:</t>
  </si>
  <si>
    <t>Yes</t>
  </si>
  <si>
    <t>TOWNHOME</t>
  </si>
  <si>
    <t>DOES CREDIT PROFILE MEETS PMI GUIDELINES?</t>
  </si>
  <si>
    <t>ARE THERE ANY DUPLICATES TRADELINES BEING IGNORED?</t>
  </si>
  <si>
    <t>TASK TO NMC FOR AN UPDATED CSC REPORT</t>
  </si>
  <si>
    <t>PLEASE ENTER THE DUPLICATED ACCOUNTS BELOW:</t>
  </si>
  <si>
    <t>30-DAY ACCOUNTS PRESENT (AMEX)?</t>
  </si>
  <si>
    <t>ARE ANY INSTALLMENT ACCOUNTS BEING IGNORED?</t>
  </si>
  <si>
    <t>DOES THE LOAN QUALIFY IF WE UN-IGNORE THIS LIABILITIE(S)?</t>
  </si>
  <si>
    <t>IS IT ACCEPTABLE TO IGNORE THIS INSTALLMENT LIABILITIE(S)?</t>
  </si>
  <si>
    <t>ARE ANY REVOLVING ACCOUNTS BEING IGNORED?</t>
  </si>
  <si>
    <t>ARE THERE ANY COLLECTIONS THAT REQUIRE ATTENTION?</t>
  </si>
  <si>
    <t>ARE THERE ANY PDA's THAT REQUIRE ATTENTION?</t>
  </si>
  <si>
    <t>ARE THERE ANY DEFERRED STUDENT LOANS WITH NO PAYMENT?</t>
  </si>
  <si>
    <t>ARE THERE ANY OPEN DISPUTES THAT DU IS PICKING UP?</t>
  </si>
  <si>
    <t>MORTGAGE DLA WITHIN THE LAST 45 DAYS?</t>
  </si>
  <si>
    <t>ARE THERE ANY FORECLOSURES/BANKRUPTCIES/LIENS/JUDGMENTS?</t>
  </si>
  <si>
    <t>ARE THERE ANY CREDIT INQUIRIES TO BE ADDRESSED?</t>
  </si>
  <si>
    <t>PLEASE ENTER CREDIT INQUIRIES THAT NEED TO BE ADDRESSED BELOW:</t>
  </si>
  <si>
    <t>ARE THERE ANY LIABILITIES IN UNIFI NOT LISTED ON CREDIT REPORT?</t>
  </si>
  <si>
    <t>ARE THERE ADDITIONAL SSNs LISTED?</t>
  </si>
  <si>
    <t>IS THERE A FRAUD ALERT PRESENT?</t>
  </si>
  <si>
    <t>OVERALL CREDIT REPORT STATUS:</t>
  </si>
  <si>
    <t>Additional Notes: (If any)</t>
  </si>
  <si>
    <t>Updated</t>
  </si>
  <si>
    <t>Reviewed; No issues</t>
  </si>
  <si>
    <t>Limited Refi</t>
  </si>
  <si>
    <t>Checking</t>
  </si>
  <si>
    <t>Salary</t>
  </si>
  <si>
    <t>Most Recent Year</t>
  </si>
  <si>
    <t>HELOC</t>
  </si>
  <si>
    <t>UNABLE to Update</t>
  </si>
  <si>
    <t>SFA</t>
  </si>
  <si>
    <t>Reviewed; Issues found</t>
  </si>
  <si>
    <t>No - Title Info Available</t>
  </si>
  <si>
    <t>Cash out</t>
  </si>
  <si>
    <t>Savings</t>
  </si>
  <si>
    <t>Military</t>
  </si>
  <si>
    <t>Most Recent 2-Years</t>
  </si>
  <si>
    <t>FIXED</t>
  </si>
  <si>
    <t>Familiarization with File</t>
  </si>
  <si>
    <t>ACTIONS:</t>
  </si>
  <si>
    <t>PUD Detached</t>
  </si>
  <si>
    <t>No - Title Info NOT Available</t>
  </si>
  <si>
    <t>CD</t>
  </si>
  <si>
    <t>Self Employment</t>
  </si>
  <si>
    <t>REVIEW MEMBER SUMMARY:</t>
  </si>
  <si>
    <t>PUD Attached</t>
  </si>
  <si>
    <t>Reviewed; 2 Married bwrs</t>
  </si>
  <si>
    <t>Stock</t>
  </si>
  <si>
    <t>Retirement</t>
  </si>
  <si>
    <t>Condominium</t>
  </si>
  <si>
    <t>Reviewed; 1 Unmarried bwr</t>
  </si>
  <si>
    <t>SSI</t>
  </si>
  <si>
    <t>RATE LOCKED?</t>
  </si>
  <si>
    <t>Reviewed; 1 Married bwr</t>
  </si>
  <si>
    <t>Mutual Fund</t>
  </si>
  <si>
    <t>VA Benefits</t>
  </si>
  <si>
    <t>OCCUPANCY FALLS WITHIN GUIDELINES:</t>
  </si>
  <si>
    <t>Reviewed; 2 Unmarried bwrs</t>
  </si>
  <si>
    <t>Money Market</t>
  </si>
  <si>
    <t>Non-traditional</t>
  </si>
  <si>
    <t>REFI PURPOSE?</t>
  </si>
  <si>
    <t>Reviewed; Other combination</t>
  </si>
  <si>
    <t>None</t>
  </si>
  <si>
    <t>OCCUPANCY:</t>
  </si>
  <si>
    <t>PRODUCT CODE:</t>
  </si>
  <si>
    <t>UPDATED AGGREGATE OF RESERVES DEPOSITED WITH "USE NBR MOS"</t>
  </si>
  <si>
    <t>COMPARE 1003 against Acct Conditions</t>
  </si>
  <si>
    <t>DECLARATIONS REVIEWED?</t>
  </si>
  <si>
    <t>BORROWER INFO SCREEN - 2-YEAR RESIDENTIAL HISTORY?</t>
  </si>
  <si>
    <t>PROPERTY INFO SCREEN - SURVEY NEEDED?</t>
  </si>
  <si>
    <t>REFI DATA SCREEN COMPLETED?</t>
  </si>
  <si>
    <t>IS PRESENT/PROPOSED SCREED SET UP CORRECTLY?</t>
  </si>
  <si>
    <t>"Assets &amp; Liabilities" screen</t>
  </si>
  <si>
    <t>ARE THERE GIFT FUNDS LISTED?</t>
  </si>
  <si>
    <t>ARE THERE USAA LIQUID ASSETS NEEDED FOR THIS APPLICATION?</t>
  </si>
  <si>
    <t>ARE THERE OUTSIDE ASSETS LISTED?</t>
  </si>
  <si>
    <t>IS EARNEST MONEY LISTED:</t>
  </si>
  <si>
    <t>ARE THERE ANY SUBORDINATIONS TO BE ADDRESSED?</t>
  </si>
  <si>
    <t>REO SCREEN REVIEWED?</t>
  </si>
  <si>
    <t>ARE THERE ANY ADDITIONAL REOs THAT WE NEED TO ACCOUNT FOR?</t>
  </si>
  <si>
    <t>"Details of Transaction" screen</t>
  </si>
  <si>
    <t>IS THERE ENOUGH LIQUID FUNDS FOR CLOSING?</t>
  </si>
  <si>
    <t>IS THERE ADEQUATE RESERVES LISTED?</t>
  </si>
  <si>
    <t>PMI REQURIED?</t>
  </si>
  <si>
    <t>IS DTI OVER 43%</t>
  </si>
  <si>
    <t>TITLE ORDERED?</t>
  </si>
  <si>
    <t>APPRAISAL ORDERED:</t>
  </si>
  <si>
    <t>SALES CONTRACT IN PORTAL:</t>
  </si>
  <si>
    <t>APPLICATION PACKAGE RECEIVED</t>
  </si>
  <si>
    <t>IS USAA THE INSURANCE PROVIDER FOR THE SUBJECT PROPERTY?</t>
  </si>
  <si>
    <t>Members to complete and return application package.</t>
  </si>
  <si>
    <t>XXXX to provide copies of the two most recent pay stubs to support the income stated on the application.</t>
  </si>
  <si>
    <r>
      <t>XXXX to provide your most recent W-2 to support the income stated on the application.</t>
    </r>
    <r>
      <rPr>
        <sz val="12"/>
        <color theme="1"/>
        <rFont val="Times New Roman"/>
        <family val="1"/>
      </rPr>
      <t> </t>
    </r>
  </si>
  <si>
    <t>USAA will perform and document a verbal verification of employment within 10 business days prior to the note date for all borrowers not using self-employment income for qualifying, and within 30 calendar days prior to the note date for all borrowers using self-employment income for qualifying.  For borrowers with military income, a military Leave and Earnings Statement (LES) dated within 30 calendar days prior to the note date is acceptable in lieu of a verbal verification of employment.</t>
  </si>
  <si>
    <t>ASSET:</t>
  </si>
  <si>
    <t>Your loan processor will obtain your USAA bank statement for the account ending in XXXX covering a one-month period (include all pages) to support the assets stated on the application. For investment accounts, a receipt from the sale or liquidation of the asset must be verified if the funds will be used for the down payment or closing costs. Some deposits may require additional documentation.</t>
  </si>
  <si>
    <t>Please provide the most recent statements for your XXXXXX account; covering a one-month period (include all pages) to support the assets stated on the application. For investment accounts, a receipt from the sale or liquidation of the asset must be verified if the funds will be used for the down payment or closing costs. Some deposits may require additional documentation.</t>
  </si>
  <si>
    <t>Xxxx to provide your most recent retirement account statements from XXXXX (include all pages). If these funds are needed for closing or reserves, additionally provide terms of withdrawals. If the funds will be used for down payment or closing costs, receipt of the funds realized from the sale or liquidation of the assets must be verified. If the account allows for withdrawals only in connection with the borrower's employment termination, retirement, or death, the retirement asset should not be entered.</t>
  </si>
  <si>
    <t>MISC Member conditions:</t>
  </si>
  <si>
    <r>
      <t xml:space="preserve">For your property at XXXX, please provide your most recent mortgage statement (all pages, even if blank) if taxes and insurance are escrowed. If not escrowed, please provide a copy of your homeowner's insurance and most recent tax bill. </t>
    </r>
    <r>
      <rPr>
        <sz val="10"/>
        <color rgb="FF333333"/>
        <rFont val="Arial"/>
        <family val="2"/>
      </rPr>
      <t xml:space="preserve"> </t>
    </r>
  </si>
  <si>
    <r>
      <t xml:space="preserve">XXXX, please provide letter, on company letterhead, from employer stating the eligibility to work from home in XXXX. The letter will need to indicate </t>
    </r>
    <r>
      <rPr>
        <sz val="10"/>
        <color rgb="FF1F497D"/>
        <rFont val="Segoe UI"/>
        <family val="2"/>
      </rPr>
      <t>if</t>
    </r>
    <r>
      <rPr>
        <sz val="10"/>
        <color rgb="FF000000"/>
        <rFont val="Segoe UI"/>
        <family val="2"/>
      </rPr>
      <t xml:space="preserve"> the borrower will incur any unreimbursed business expenses associated with working from home. This letter can come from Human Resources or your direct supervisor, but must be signed and dated.</t>
    </r>
  </si>
  <si>
    <t>Change from lender condition to member condition:</t>
  </si>
  <si>
    <r>
      <t xml:space="preserve">USAA will validate that recent credit inquiries did not result in any undisclosed debt. </t>
    </r>
    <r>
      <rPr>
        <sz val="11"/>
        <color rgb="FF76923C"/>
        <rFont val="Calibri"/>
        <family val="2"/>
        <scheme val="minor"/>
      </rPr>
      <t>Please sign and return credit inquiry letter.</t>
    </r>
    <r>
      <rPr>
        <sz val="11"/>
        <color theme="1"/>
        <rFont val="Calibri"/>
        <family val="2"/>
        <scheme val="minor"/>
      </rPr>
      <t xml:space="preserve"> </t>
    </r>
    <r>
      <rPr>
        <sz val="11"/>
        <color rgb="FFC0504D"/>
        <rFont val="Calibri"/>
        <family val="2"/>
        <scheme val="minor"/>
      </rPr>
      <t>(ADD IF NECESSARY)</t>
    </r>
  </si>
  <si>
    <t>Lender conditions:</t>
  </si>
  <si>
    <t>FUNDING CONDITION: VVOE completed on XXXX; expires XXXXX</t>
  </si>
  <si>
    <t>Commitment Expiration Date: XXXX (DOC TYPE)</t>
  </si>
  <si>
    <t>Member Conditions</t>
  </si>
  <si>
    <t>Please complete and return application package.</t>
  </si>
  <si>
    <t>B1XXXX to provide copies of the two most recent pay stubs to support the income stated on the application.</t>
  </si>
  <si>
    <t>B2XXXX to provide copies of the two most recent pay stubs to support the income stated on the application.</t>
  </si>
  <si>
    <r>
      <t>B1XXXX to provide your most recent W-2 to support the income stated on the application.</t>
    </r>
    <r>
      <rPr>
        <sz val="12"/>
        <color theme="0"/>
        <rFont val="Times New Roman"/>
        <family val="1"/>
      </rPr>
      <t> </t>
    </r>
  </si>
  <si>
    <t>Please review DU findings to determine if we need 1 or 2 years of W2s for B1</t>
  </si>
  <si>
    <r>
      <t>B2XXXX to provide your most recent W-2 to support the income stated on the application.</t>
    </r>
    <r>
      <rPr>
        <sz val="12"/>
        <rFont val="Times New Roman"/>
        <family val="1"/>
      </rPr>
      <t> </t>
    </r>
  </si>
  <si>
    <t>Please review DU findings to determine if we need 1 or 2 years of W2s for B2</t>
  </si>
  <si>
    <t>ASSETS:</t>
  </si>
  <si>
    <t>Please review DU findings to determine if we need 1 or 2 months of bank statements</t>
  </si>
  <si>
    <t>XXXX  to provide your most recent retirement account statements from XXXX (include all pages). If these funds are needed for closing or reserves, additionally provide terms of withdrawals. If the funds will be used for down payment or closing costs, receipt of the funds realized from the sale or liquidation of the assets must be verified. If the account allows for withdrawals only in connection with the borrower's employment termination, retirement, or death, the retirement asset should not be entered.</t>
  </si>
  <si>
    <r>
      <t xml:space="preserve">For your property at XXXX, please provide your most recent mortgage statement (all pages, even if blank) if taxes and insurance are escrowed. If not escrowed, please also provide a copy of your homeowner's insurance and most recent tax bill. </t>
    </r>
    <r>
      <rPr>
        <sz val="10"/>
        <color theme="0"/>
        <rFont val="Arial"/>
        <family val="2"/>
      </rPr>
      <t xml:space="preserve"> </t>
    </r>
  </si>
  <si>
    <t>XXXX, please provide letter, on company letterhead, from employer stating the eligibility to work from home in XXXX. The letter will need to indicate if the borrower will incur any unreimbursed business expenses associated with working from home. This letter can come from Human Resources or your direct supervisor, but must be signed and dated.</t>
  </si>
  <si>
    <t xml:space="preserve">Provide a copy of the cancelled earnest money check as stated on the application. Include the bank statement with all pages documenting the withdrawal of earnest money. </t>
  </si>
  <si>
    <t>As flood insurance is required, please sign and return the Flood Hazard Notice.</t>
  </si>
  <si>
    <t>USAA will validate that recent credit inquiries did not result in any undisclosed debt. Please sign and return credit inquiry letter.</t>
  </si>
  <si>
    <t>Lender Conditions</t>
  </si>
  <si>
    <t>COMPLETE INTRO CALL</t>
  </si>
  <si>
    <t>Intro Call Checklist</t>
  </si>
  <si>
    <t>Borrower information</t>
  </si>
  <si>
    <t>• Identify USAA and yourself and set expectations for the call.</t>
  </si>
  <si>
    <t>•Inform the member that the call may be monitored for quality purposes.</t>
  </si>
  <si>
    <t>•State precise purpose of the call including approximately how long the call will take. Provide your NMLS #.</t>
  </si>
  <si>
    <t>•Are we using a POA for this transaction?</t>
  </si>
  <si>
    <t>• Confirm 2-year employment history.</t>
  </si>
  <si>
    <t>• Which liability did the member co-sign for?</t>
  </si>
  <si>
    <t>Property information</t>
  </si>
  <si>
    <t>•Confirm that property is going to be the member's primary residence.</t>
  </si>
  <si>
    <t>•Advise member to submit sales contract as soon as possible.</t>
  </si>
  <si>
    <t>•Notify member that appraisal has been ordered sucessfully.</t>
  </si>
  <si>
    <t>Verify loan information</t>
  </si>
  <si>
    <t>•Notify member that this transaction will require PMI.</t>
  </si>
  <si>
    <t>•Notify member that property will need a completed survey.</t>
  </si>
  <si>
    <t>•Confirm year that the property was acquired, original cost &amp; reason for REFI (Update Refi Data Screen)</t>
  </si>
  <si>
    <t>Verify credit</t>
  </si>
  <si>
    <t>•Notify member that past due accounts on credit report must be brought current.</t>
  </si>
  <si>
    <t>Verify income</t>
  </si>
  <si>
    <t>•Notify member that a VVOE will be obtained 10 days prior to closing (if applicable)</t>
  </si>
  <si>
    <t>•Discuss the proximity of subject property and member's current employer address</t>
  </si>
  <si>
    <t>Verify assets</t>
  </si>
  <si>
    <t>•Discuss the source of the funds that are needed for closing (since member does not have sufficient funds listed on the application).</t>
  </si>
  <si>
    <t>•Discuss the source of reserve funds (since member does not have sufficient reserve funds listed on the application).</t>
  </si>
  <si>
    <t>Additional account conditions</t>
  </si>
  <si>
    <t>•Notify member that we will internally update his/her USAA insurance policy.</t>
  </si>
  <si>
    <t>•Ask member to send back application package as soon possible to ensure timely loan processing.</t>
  </si>
  <si>
    <t>•Ask member to provide the title company information.</t>
  </si>
  <si>
    <t>•Advise member that non-purchasing spouse will need to be present at closing to sign certain documents.</t>
  </si>
  <si>
    <t>Call Wrap-Up</t>
  </si>
  <si>
    <t>•Ask member for a date when he/she will be able to submit all needed documentation (Enter in the field below)</t>
  </si>
  <si>
    <t>•Enter the date when the intro call was completed:</t>
  </si>
  <si>
    <t>•Enter the phone number that was used to contact member:</t>
  </si>
  <si>
    <t>NOTES/RED FLAGS:</t>
  </si>
  <si>
    <t xml:space="preserve">  To Previous Screen</t>
  </si>
  <si>
    <t>VA Purchase</t>
  </si>
  <si>
    <t>VA Refi</t>
  </si>
  <si>
    <t>Con Purchase</t>
  </si>
  <si>
    <t>Conv Refi</t>
  </si>
  <si>
    <t>IS FUNDING FEE ACCURATE?</t>
  </si>
  <si>
    <t>HAS THE ENTITLEMENT CALCULATOR BEEN COMPLETED?</t>
  </si>
  <si>
    <t>IS THE BORROWER(S) ENTITLEMENT IN ACCORDANCE WITH THE LOAN?</t>
  </si>
  <si>
    <t>FOR MILITARY INCOME - DID YOU CHECK THE RESIDUAL REDUCTION BOX?</t>
  </si>
  <si>
    <t>HAVE YOU COMPLETED THE FITW?</t>
  </si>
  <si>
    <t>FITW TOOL</t>
  </si>
  <si>
    <t>FOR NON TAXABLE INCOME - WAS GROSSED UP INCOME DIFFERENCE ADDED TO MONTHLY DEDUCTIONS SCREEN UNDER "OTHER"</t>
  </si>
  <si>
    <t>IS THE CAIVRS CLEAR?</t>
  </si>
  <si>
    <t>IS THIS A NEW CONSTRUCTION?</t>
  </si>
  <si>
    <t>Purchase:</t>
  </si>
  <si>
    <t>Refinance:</t>
  </si>
  <si>
    <t>Multi-Unit (2-4)</t>
  </si>
  <si>
    <t>IS THE PROPERTY LOCATED IN A COMMUNITY PROPERTY STATE?</t>
  </si>
  <si>
    <t>IS THE NPS CREDIT REPORT AVAILABLE?</t>
  </si>
  <si>
    <t xml:space="preserve"> Clear Sheet!</t>
  </si>
  <si>
    <t xml:space="preserve">   Clear Sheet!</t>
  </si>
  <si>
    <t>•Notify member that his/her entitlement is not in accordance with the current loan. Provide counter offer if applicable.</t>
  </si>
  <si>
    <t>•Notify member that NPS's credit report will need to be obtained and any potential liabilities will be included in the loan DTI ratio.</t>
  </si>
  <si>
    <t>•Confirm with member method of document delivery</t>
  </si>
  <si>
    <t>Present/Proposed Worksheet</t>
  </si>
  <si>
    <t>A</t>
  </si>
  <si>
    <t>AE</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</si>
  <si>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</si>
  <si>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</si>
  <si>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</si>
  <si>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</si>
  <si>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</si>
  <si>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</si>
  <si>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</si>
  <si>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</si>
  <si>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</si>
  <si>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</si>
  <si>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</si>
  <si>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</si>
  <si>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</si>
  <si>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</si>
  <si>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</si>
  <si>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</si>
  <si>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</si>
  <si>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</si>
  <si>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</si>
  <si>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</si>
  <si>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</si>
  <si>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</si>
  <si>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</si>
  <si>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</si>
  <si>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</si>
  <si>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</si>
  <si>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</si>
  <si>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</si>
  <si>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</si>
  <si>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</si>
  <si>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AH</t>
  </si>
  <si>
    <t>AO</t>
  </si>
  <si>
    <t>AR</t>
  </si>
  <si>
    <t>A99</t>
  </si>
  <si>
    <t>V</t>
  </si>
  <si>
    <t>VE</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</si>
  <si>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</si>
  <si>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</si>
  <si>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</si>
  <si>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</si>
  <si>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</si>
  <si>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</si>
  <si>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</si>
  <si>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</si>
  <si>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</si>
  <si>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</si>
  <si>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</si>
  <si>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</si>
  <si>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</si>
  <si>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</si>
  <si>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</si>
  <si>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</si>
  <si>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</si>
  <si>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</si>
  <si>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</si>
  <si>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</si>
  <si>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</si>
  <si>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</si>
  <si>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</si>
  <si>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</si>
  <si>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</si>
  <si>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</si>
  <si>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</si>
  <si>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</si>
  <si>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</si>
  <si>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</si>
  <si>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B</t>
  </si>
  <si>
    <t>X</t>
  </si>
  <si>
    <t>C</t>
  </si>
  <si>
    <t>D</t>
  </si>
  <si>
    <t>Asset Statement Review Guide</t>
  </si>
  <si>
    <t>Check</t>
  </si>
  <si>
    <t>Approved</t>
  </si>
  <si>
    <t>Y</t>
  </si>
  <si>
    <t>COMPLETE FOR CLA</t>
  </si>
  <si>
    <t>Cashier's Check</t>
  </si>
  <si>
    <t>Suspended</t>
  </si>
  <si>
    <t>N</t>
  </si>
  <si>
    <t>INCOMPLETE</t>
  </si>
  <si>
    <t>Account 1</t>
  </si>
  <si>
    <t>Required Info</t>
  </si>
  <si>
    <t>Other</t>
  </si>
  <si>
    <t xml:space="preserve">INSTITUTION:  </t>
  </si>
  <si>
    <t xml:space="preserve">ACCOUNT NUMBER:  </t>
  </si>
  <si>
    <t>ADD CONDITIONS TO APPPROVE</t>
  </si>
  <si>
    <t xml:space="preserve">ACCOUNT TYPE:  </t>
  </si>
  <si>
    <t xml:space="preserve">BALANCE:  </t>
  </si>
  <si>
    <t xml:space="preserve">FACE VALUE:  </t>
  </si>
  <si>
    <t>STATEMENT START DATE:</t>
  </si>
  <si>
    <t xml:space="preserve">STATEMENT END DATE:  </t>
  </si>
  <si>
    <t xml:space="preserve"># OF LARGE DEPOSITS:  </t>
  </si>
  <si>
    <t xml:space="preserve">INCOME SOURCES:  </t>
  </si>
  <si>
    <t xml:space="preserve">ACCOUNT APPROVED:  </t>
  </si>
  <si>
    <t xml:space="preserve">STATEMENT EXP:  </t>
  </si>
  <si>
    <t>UPDATE UNIFI AND ADD NOTES</t>
  </si>
  <si>
    <t>ACCOUNT 2</t>
  </si>
  <si>
    <t>Account 2</t>
  </si>
  <si>
    <t>ACCOUNT 3</t>
  </si>
  <si>
    <t>Account 3</t>
  </si>
  <si>
    <t xml:space="preserve">APPROVED:  </t>
  </si>
  <si>
    <t>ACCOUNT 4</t>
  </si>
  <si>
    <t>Account 4</t>
  </si>
  <si>
    <t>ASSET REVIEW STATUS</t>
  </si>
  <si>
    <t>Earnest Money Review</t>
  </si>
  <si>
    <t>Amount:</t>
  </si>
  <si>
    <t>Deposit Type:</t>
  </si>
  <si>
    <t>Institution:</t>
  </si>
  <si>
    <t>Account Number:</t>
  </si>
  <si>
    <t>Check Date:</t>
  </si>
  <si>
    <t>Check Number:</t>
  </si>
  <si>
    <t>Funds Cleared?</t>
  </si>
  <si>
    <t>Check Cleared On:</t>
  </si>
  <si>
    <t>Earnest Money Status:</t>
  </si>
  <si>
    <t>Additional Notes:</t>
  </si>
  <si>
    <t>USAA</t>
  </si>
  <si>
    <t>•Advise member that a copy of the subject property's insurance policy must be provided.</t>
  </si>
  <si>
    <t>•Advise member that a copy of the subject property's flood insurance policy must be provided. (Note: Flood insurance may take 3-4 weeks to obtain)</t>
  </si>
  <si>
    <t>Net Rental Income Guidelines</t>
  </si>
  <si>
    <t>DID YOU COMPLETE ALL VA SPECIFIC SCREENS APPROPIATELY?</t>
  </si>
  <si>
    <t>IS INCOME DOCUMENTATION AVAILABLE?</t>
  </si>
  <si>
    <t>ARE THERE ANY DEPENDANTS UNDER THE AGE OF 13?</t>
  </si>
  <si>
    <t>IS THE REAL ESTATE AGENT INFORMATION LISTED?</t>
  </si>
  <si>
    <t>•Will the member be closing in a trust? Solely or Jointly?</t>
  </si>
  <si>
    <t>•Advise member that a copy of the cancelled earnest money check must be provided.</t>
  </si>
  <si>
    <t>•Confirm with member that no earnest money will be used for this transaction. 
(Verify with member if this is a non-arms length transaction)</t>
  </si>
  <si>
    <t>•Advise member that a gift letter must be provided to support gifted assets. Letter must include: donor's name, address, phone number, relationship to member and dollar amount of gift.</t>
  </si>
  <si>
    <t>•Ask member to confirm if he/she is using a real estate agent?
If so, ask them to provide their name and contact information.
(Input this data in 'Real Estate Brokers' screen)</t>
  </si>
  <si>
    <t>•Ask member to confirm his/her current utility expenses. 
(Input this data in 'Present/Proposed' screen)</t>
  </si>
  <si>
    <t>•Ask member to provide a letter stating child care expenses.</t>
  </si>
  <si>
    <t>IS WIND &amp; HAIL LIKELY TO NEED A SEPARATE POLICY ACCORDING TO DU?</t>
  </si>
  <si>
    <t>Click here if you were unable to reach member.</t>
  </si>
  <si>
    <t>Conv Purch</t>
  </si>
  <si>
    <t>VA Purch</t>
  </si>
  <si>
    <t>IS THERE ANY ACCOUNT IN CONSUMER CREDIT COUNSELING?</t>
  </si>
  <si>
    <t>ARE THERE ANY COLLECTIONS?</t>
  </si>
  <si>
    <t>IS THERE A CUMULATIVE AMOUNT EQUAL TO OR GREATER THAN $1,000?</t>
  </si>
  <si>
    <t>IS THERE AN AMOUNT EQUAL TO OR GREATER THAN $250?</t>
  </si>
  <si>
    <t>Entitlement Calculator</t>
  </si>
  <si>
    <t>•Advise member that we will need a letter from CCCS company evidencing a 12 month satisfactory payment history and authorizing a new secured loan with USAA.</t>
  </si>
  <si>
    <t>•Notify member that individual collection account(s) greater than $250 listed on credit report must be paid off prior to closing.</t>
  </si>
  <si>
    <t>•Notify member that ALL collection account(s) listed on credit report must be paid off prior to closing.</t>
  </si>
  <si>
    <t>•Advise member that a copy of the subject property's wind &amp; hail insurance policy must be provided.
(A separate policy may be needed)</t>
  </si>
  <si>
    <t>PLEASE ENTER UNLISTED LIABILITIES THAT NEED TO BE ADDRESSED BELOW:</t>
  </si>
  <si>
    <t>• Confirm 2-year residential history.</t>
  </si>
  <si>
    <t>•Provide instructions to member to fill out line 4 on the 4506-T if their filing address for the last 2 years wasn't the mailing address listed in UniFi.</t>
  </si>
  <si>
    <t>VA IRRRLS</t>
  </si>
  <si>
    <t>VA IRRRLs</t>
  </si>
  <si>
    <t>IS THE EXISTING INSURANCE POLICY'S EXPIRATION DATE WITHIN 60 DAYS OF CLOSING?</t>
  </si>
  <si>
    <t>VA Website</t>
  </si>
  <si>
    <t>Rate and/or Term Reduction</t>
  </si>
  <si>
    <t>Callback completed on:</t>
  </si>
  <si>
    <t>Phone number used:</t>
  </si>
  <si>
    <t>Member committed to sending docs by:</t>
  </si>
  <si>
    <t>Callback Confirmation</t>
  </si>
  <si>
    <t>Admin</t>
  </si>
  <si>
    <t>VA Required Screens</t>
  </si>
  <si>
    <t>Validation</t>
  </si>
  <si>
    <t>Investment Property</t>
  </si>
  <si>
    <t>LOS Lookup:</t>
  </si>
  <si>
    <t/>
  </si>
  <si>
    <t>v. 3.1</t>
  </si>
  <si>
    <t>Please select your product to continue by reviewing the file manually:</t>
  </si>
  <si>
    <t>Intro Prep &amp; Call Guide</t>
  </si>
  <si>
    <r>
      <rPr>
        <b/>
        <sz val="11"/>
        <color rgb="FF0000FF"/>
        <rFont val="Calibri"/>
        <family val="2"/>
        <scheme val="minor"/>
      </rPr>
      <t>Instructions:</t>
    </r>
    <r>
      <rPr>
        <sz val="11"/>
        <color theme="1"/>
        <rFont val="Calibri"/>
        <family val="2"/>
        <scheme val="minor"/>
      </rPr>
      <t xml:space="preserve"> </t>
    </r>
    <r>
      <rPr>
        <b/>
        <sz val="11"/>
        <color theme="1"/>
        <rFont val="Calibri"/>
        <family val="2"/>
        <scheme val="minor"/>
      </rPr>
      <t>Please attempt to find your loan using the 'LOS Finder' button. If unsuccessful, proceed by reviewing the loan manually.</t>
    </r>
  </si>
  <si>
    <t>Funding Fee Info</t>
  </si>
  <si>
    <t>•Notify member that we will internally obtain his/her USAA bank statements</t>
  </si>
  <si>
    <t>ALL MACROS MUST BE ENABLED FOR THIS TOOL TO WORK PROPERLY!</t>
  </si>
  <si>
    <t>Instructions to enable macros:</t>
  </si>
  <si>
    <t>1. Click on the 'Options…' button on the 'Security Warning' notification above. See below:</t>
  </si>
  <si>
    <t>2. Select the 'Enable this content' option from the Security Alert pop-up and click 'OK'. See below:</t>
  </si>
  <si>
    <t>CONV</t>
  </si>
</sst>
</file>

<file path=xl/styles.xml><?xml version="1.0" encoding="utf-8"?>
<styleSheet xmlns="http://schemas.openxmlformats.org/spreadsheetml/2006/main">
  <numFmts count="3">
    <numFmt numFmtId="44" formatCode="_(&quot;$&quot;* #,##0.00_);_(&quot;$&quot;* \(#,##0.00\);_(&quot;$&quot;* &quot;-&quot;??_);_(@_)"/>
    <numFmt numFmtId="164" formatCode="&quot;$&quot;#,##0.00"/>
    <numFmt numFmtId="165" formatCode="[&lt;=9999999]###\-####;\(###\)\ ###\-####"/>
  </numFmts>
  <fonts count="5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24"/>
      <color theme="0"/>
      <name val="Calibri"/>
      <family val="2"/>
      <scheme val="minor"/>
    </font>
    <font>
      <b/>
      <sz val="18"/>
      <color theme="0"/>
      <name val="Calibri"/>
      <family val="2"/>
      <scheme val="minor"/>
    </font>
    <font>
      <sz val="24"/>
      <name val="Calibri"/>
      <family val="2"/>
      <scheme val="minor"/>
    </font>
    <font>
      <sz val="10.5"/>
      <name val="Calibri"/>
      <family val="2"/>
      <scheme val="minor"/>
    </font>
    <font>
      <sz val="11"/>
      <name val="Calibri"/>
      <family val="2"/>
      <scheme val="minor"/>
    </font>
    <font>
      <b/>
      <u/>
      <sz val="18"/>
      <name val="Calibri"/>
      <family val="2"/>
      <scheme val="minor"/>
    </font>
    <font>
      <sz val="10.5"/>
      <color theme="0"/>
      <name val="Calibri"/>
      <family val="2"/>
      <scheme val="minor"/>
    </font>
    <font>
      <b/>
      <sz val="11"/>
      <color rgb="FFFF0000"/>
      <name val="Calibri"/>
      <family val="2"/>
      <scheme val="minor"/>
    </font>
    <font>
      <b/>
      <sz val="11"/>
      <name val="Calibri"/>
      <family val="2"/>
      <scheme val="minor"/>
    </font>
    <font>
      <b/>
      <sz val="9"/>
      <color indexed="81"/>
      <name val="Tahoma"/>
      <family val="2"/>
    </font>
    <font>
      <b/>
      <sz val="11"/>
      <color indexed="10"/>
      <name val="Tahoma"/>
      <family val="2"/>
    </font>
    <font>
      <b/>
      <sz val="12"/>
      <color indexed="10"/>
      <name val="Tahoma"/>
      <family val="2"/>
    </font>
    <font>
      <sz val="36"/>
      <color theme="1"/>
      <name val="Calibri"/>
      <family val="2"/>
      <scheme val="minor"/>
    </font>
    <font>
      <b/>
      <sz val="28"/>
      <name val="Calibri"/>
      <family val="2"/>
      <scheme val="minor"/>
    </font>
    <font>
      <b/>
      <u/>
      <sz val="18"/>
      <color theme="1"/>
      <name val="Calibri"/>
      <family val="2"/>
      <scheme val="minor"/>
    </font>
    <font>
      <sz val="12"/>
      <name val="Calibri"/>
      <family val="2"/>
      <scheme val="minor"/>
    </font>
    <font>
      <sz val="12"/>
      <color theme="0"/>
      <name val="Calibri"/>
      <family val="2"/>
      <scheme val="minor"/>
    </font>
    <font>
      <b/>
      <sz val="14"/>
      <color theme="1"/>
      <name val="Calibri"/>
      <family val="2"/>
      <scheme val="minor"/>
    </font>
    <font>
      <sz val="11"/>
      <color rgb="FF000000"/>
      <name val="Calibri"/>
      <family val="2"/>
      <scheme val="minor"/>
    </font>
    <font>
      <sz val="12"/>
      <color theme="1"/>
      <name val="Times New Roman"/>
      <family val="1"/>
    </font>
    <font>
      <b/>
      <sz val="10"/>
      <color rgb="FF333333"/>
      <name val="Arial"/>
      <family val="2"/>
    </font>
    <font>
      <sz val="10"/>
      <color rgb="FF000000"/>
      <name val="Segoe UI"/>
      <family val="2"/>
    </font>
    <font>
      <sz val="10"/>
      <color rgb="FF333333"/>
      <name val="Arial"/>
      <family val="2"/>
    </font>
    <font>
      <sz val="10"/>
      <color rgb="FF1F497D"/>
      <name val="Segoe UI"/>
      <family val="2"/>
    </font>
    <font>
      <sz val="11"/>
      <color rgb="FF76923C"/>
      <name val="Calibri"/>
      <family val="2"/>
      <scheme val="minor"/>
    </font>
    <font>
      <sz val="11"/>
      <color rgb="FFC0504D"/>
      <name val="Calibri"/>
      <family val="2"/>
      <scheme val="minor"/>
    </font>
    <font>
      <sz val="11"/>
      <color theme="1"/>
      <name val="Comic Sans MS"/>
      <family val="4"/>
    </font>
    <font>
      <sz val="14"/>
      <color theme="0"/>
      <name val="Calibri"/>
      <family val="2"/>
      <scheme val="minor"/>
    </font>
    <font>
      <sz val="12"/>
      <color rgb="FFC0504D"/>
      <name val="Verdana"/>
      <family val="2"/>
    </font>
    <font>
      <sz val="12"/>
      <color theme="0"/>
      <name val="Times New Roman"/>
      <family val="1"/>
    </font>
    <font>
      <sz val="12"/>
      <name val="Times New Roman"/>
      <family val="1"/>
    </font>
    <font>
      <sz val="10"/>
      <color theme="0"/>
      <name val="Segoe UI"/>
      <family val="2"/>
    </font>
    <font>
      <sz val="10"/>
      <color theme="0"/>
      <name val="Arial"/>
      <family val="2"/>
    </font>
    <font>
      <sz val="10"/>
      <name val="Segoe UI"/>
      <family val="2"/>
    </font>
    <font>
      <sz val="11"/>
      <color theme="0"/>
      <name val="Comic Sans MS"/>
      <family val="4"/>
    </font>
    <font>
      <b/>
      <sz val="9"/>
      <color indexed="10"/>
      <name val="Tahoma"/>
      <family val="2"/>
    </font>
    <font>
      <b/>
      <sz val="18"/>
      <color theme="1"/>
      <name val="Calibri"/>
      <family val="2"/>
      <scheme val="minor"/>
    </font>
    <font>
      <sz val="32"/>
      <color theme="1"/>
      <name val="Aharoni"/>
      <charset val="177"/>
    </font>
    <font>
      <sz val="14"/>
      <color theme="1"/>
      <name val="Aharoni"/>
      <charset val="177"/>
    </font>
    <font>
      <sz val="11"/>
      <color theme="1"/>
      <name val="Aharoni"/>
      <charset val="177"/>
    </font>
    <font>
      <u/>
      <sz val="10"/>
      <color indexed="12"/>
      <name val="Arial"/>
      <family val="2"/>
    </font>
    <font>
      <u/>
      <sz val="11"/>
      <color theme="10"/>
      <name val="Calibri"/>
      <family val="2"/>
    </font>
    <font>
      <sz val="10"/>
      <name val="Arial"/>
      <family val="2"/>
    </font>
    <font>
      <b/>
      <sz val="12"/>
      <color theme="1"/>
      <name val="Aharoni"/>
      <charset val="177"/>
    </font>
    <font>
      <b/>
      <sz val="12"/>
      <color rgb="FFFF0000"/>
      <name val="Calibri"/>
      <family val="2"/>
      <scheme val="minor"/>
    </font>
    <font>
      <sz val="10"/>
      <name val="Calibri"/>
      <family val="2"/>
      <scheme val="minor"/>
    </font>
    <font>
      <sz val="48"/>
      <name val="Calibri"/>
      <family val="2"/>
      <scheme val="minor"/>
    </font>
    <font>
      <u/>
      <sz val="18"/>
      <name val="Calibri"/>
      <family val="2"/>
      <scheme val="minor"/>
    </font>
    <font>
      <u/>
      <sz val="11"/>
      <color rgb="FF0000FF"/>
      <name val="Calibri"/>
      <family val="2"/>
      <scheme val="minor"/>
    </font>
    <font>
      <b/>
      <sz val="11"/>
      <color rgb="FF0000FF"/>
      <name val="Calibri"/>
      <family val="2"/>
      <scheme val="minor"/>
    </font>
    <font>
      <b/>
      <sz val="24"/>
      <color theme="1"/>
      <name val="Calibri"/>
      <family val="2"/>
      <scheme val="minor"/>
    </font>
    <font>
      <b/>
      <sz val="12"/>
      <color theme="1"/>
      <name val="Calibri"/>
      <family val="2"/>
      <scheme val="minor"/>
    </font>
    <font>
      <b/>
      <sz val="9"/>
      <color indexed="39"/>
      <name val="Tahoma"/>
      <family val="2"/>
    </font>
  </fonts>
  <fills count="10">
    <fill>
      <patternFill patternType="none"/>
    </fill>
    <fill>
      <patternFill patternType="gray125"/>
    </fill>
    <fill>
      <patternFill patternType="solid">
        <fgColor theme="7" tint="0.39997558519241921"/>
        <bgColor indexed="64"/>
      </patternFill>
    </fill>
    <fill>
      <patternFill patternType="solid">
        <fgColor theme="0"/>
        <bgColor indexed="64"/>
      </patternFill>
    </fill>
    <fill>
      <patternFill patternType="solid">
        <fgColor theme="1"/>
        <bgColor indexed="64"/>
      </patternFill>
    </fill>
    <fill>
      <patternFill patternType="solid">
        <fgColor rgb="FF28F828"/>
        <bgColor indexed="64"/>
      </patternFill>
    </fill>
    <fill>
      <patternFill patternType="solid">
        <fgColor rgb="FF92D050"/>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0" tint="-0.14999847407452621"/>
        <bgColor indexed="64"/>
      </patternFill>
    </fill>
  </fills>
  <borders count="51">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theme="0"/>
      </top>
      <bottom style="thin">
        <color theme="0"/>
      </bottom>
      <diagonal/>
    </border>
    <border>
      <left/>
      <right/>
      <top style="thin">
        <color theme="0"/>
      </top>
      <bottom style="thin">
        <color theme="0"/>
      </bottom>
      <diagonal/>
    </border>
    <border>
      <left style="thin">
        <color theme="0"/>
      </left>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style="thin">
        <color indexed="64"/>
      </left>
      <right/>
      <top style="thin">
        <color indexed="64"/>
      </top>
      <bottom style="thin">
        <color theme="0"/>
      </bottom>
      <diagonal/>
    </border>
    <border>
      <left/>
      <right/>
      <top style="thin">
        <color indexed="64"/>
      </top>
      <bottom style="thin">
        <color theme="0"/>
      </bottom>
      <diagonal/>
    </border>
    <border>
      <left/>
      <right/>
      <top style="thin">
        <color theme="0"/>
      </top>
      <bottom/>
      <diagonal/>
    </border>
    <border>
      <left style="medium">
        <color rgb="FF00B050"/>
      </left>
      <right style="medium">
        <color rgb="FF00B050"/>
      </right>
      <top style="medium">
        <color rgb="FF00B050"/>
      </top>
      <bottom style="medium">
        <color rgb="FF00B050"/>
      </bottom>
      <diagonal/>
    </border>
    <border>
      <left style="medium">
        <color rgb="FF00B050"/>
      </left>
      <right style="medium">
        <color rgb="FF00B050"/>
      </right>
      <top style="medium">
        <color rgb="FF00B050"/>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12">
    <xf numFmtId="0" fontId="0" fillId="0" borderId="0"/>
    <xf numFmtId="44" fontId="1" fillId="0" borderId="0" applyFont="0" applyFill="0" applyBorder="0" applyAlignment="0" applyProtection="0"/>
    <xf numFmtId="0" fontId="45" fillId="0" borderId="0" applyNumberFormat="0" applyFill="0" applyBorder="0" applyAlignment="0" applyProtection="0">
      <alignment vertical="top"/>
      <protection locked="0"/>
    </xf>
    <xf numFmtId="0" fontId="46" fillId="0" borderId="0" applyNumberFormat="0" applyFill="0" applyBorder="0" applyAlignment="0" applyProtection="0">
      <alignment vertical="top"/>
      <protection locked="0"/>
    </xf>
    <xf numFmtId="0" fontId="1" fillId="0" borderId="0"/>
    <xf numFmtId="0" fontId="1" fillId="0" borderId="0"/>
    <xf numFmtId="0" fontId="1" fillId="0" borderId="0"/>
    <xf numFmtId="0" fontId="47" fillId="0" borderId="0"/>
    <xf numFmtId="0" fontId="1" fillId="0" borderId="0"/>
    <xf numFmtId="0" fontId="1" fillId="0" borderId="0"/>
    <xf numFmtId="0" fontId="46" fillId="0" borderId="0" applyNumberFormat="0" applyFill="0" applyBorder="0" applyAlignment="0" applyProtection="0">
      <alignment vertical="top"/>
      <protection locked="0"/>
    </xf>
    <xf numFmtId="0" fontId="47" fillId="0" borderId="0"/>
  </cellStyleXfs>
  <cellXfs count="247">
    <xf numFmtId="0" fontId="0" fillId="0" borderId="0" xfId="0"/>
    <xf numFmtId="0" fontId="4" fillId="0" borderId="0" xfId="0" applyFont="1" applyBorder="1" applyProtection="1"/>
    <xf numFmtId="0" fontId="4" fillId="0" borderId="0" xfId="0" applyFont="1" applyFill="1" applyBorder="1" applyProtection="1"/>
    <xf numFmtId="0" fontId="4" fillId="0" borderId="0" xfId="0" applyFont="1" applyBorder="1" applyProtection="1">
      <protection locked="0"/>
    </xf>
    <xf numFmtId="2" fontId="4" fillId="0" borderId="0" xfId="0" applyNumberFormat="1" applyFont="1" applyBorder="1" applyProtection="1"/>
    <xf numFmtId="0" fontId="4" fillId="0" borderId="0" xfId="0" applyNumberFormat="1" applyFont="1" applyBorder="1" applyProtection="1"/>
    <xf numFmtId="164" fontId="4" fillId="0" borderId="0" xfId="0" applyNumberFormat="1" applyFont="1" applyFill="1" applyBorder="1" applyAlignment="1" applyProtection="1"/>
    <xf numFmtId="0" fontId="4" fillId="0" borderId="0" xfId="0" applyFont="1" applyFill="1" applyBorder="1" applyAlignment="1" applyProtection="1">
      <protection locked="0"/>
    </xf>
    <xf numFmtId="0" fontId="8" fillId="0" borderId="0" xfId="0" applyFont="1" applyAlignment="1" applyProtection="1"/>
    <xf numFmtId="0" fontId="9" fillId="0" borderId="0" xfId="0" applyFont="1" applyAlignment="1" applyProtection="1"/>
    <xf numFmtId="0" fontId="9" fillId="0" borderId="0" xfId="0" applyFont="1" applyProtection="1"/>
    <xf numFmtId="0" fontId="9" fillId="0" borderId="3" xfId="0" applyFont="1" applyBorder="1" applyAlignment="1" applyProtection="1">
      <alignment vertical="top"/>
    </xf>
    <xf numFmtId="14" fontId="9" fillId="0" borderId="3" xfId="0" applyNumberFormat="1" applyFont="1" applyBorder="1" applyProtection="1">
      <protection locked="0"/>
    </xf>
    <xf numFmtId="0" fontId="8" fillId="0" borderId="0" xfId="0" applyFont="1" applyProtection="1"/>
    <xf numFmtId="0" fontId="10" fillId="0" borderId="0" xfId="0" applyFont="1" applyProtection="1"/>
    <xf numFmtId="0" fontId="9" fillId="0" borderId="4" xfId="0" applyFont="1" applyBorder="1" applyAlignment="1" applyProtection="1">
      <alignment vertical="top"/>
    </xf>
    <xf numFmtId="0" fontId="9" fillId="0" borderId="4" xfId="0" applyNumberFormat="1" applyFont="1" applyBorder="1" applyProtection="1">
      <protection locked="0"/>
    </xf>
    <xf numFmtId="0" fontId="11" fillId="0" borderId="0" xfId="0" applyFont="1" applyProtection="1"/>
    <xf numFmtId="14" fontId="9" fillId="0" borderId="0" xfId="0" applyNumberFormat="1" applyFont="1" applyProtection="1"/>
    <xf numFmtId="0" fontId="4" fillId="0" borderId="0" xfId="0" applyFont="1" applyProtection="1"/>
    <xf numFmtId="14" fontId="4" fillId="0" borderId="0" xfId="0" applyNumberFormat="1" applyFont="1" applyProtection="1"/>
    <xf numFmtId="0" fontId="4" fillId="0" borderId="4" xfId="0" applyFont="1" applyBorder="1" applyProtection="1">
      <protection locked="0"/>
    </xf>
    <xf numFmtId="1" fontId="4" fillId="0" borderId="4" xfId="0" applyNumberFormat="1" applyFont="1" applyBorder="1" applyProtection="1">
      <protection locked="0"/>
    </xf>
    <xf numFmtId="1" fontId="9" fillId="0" borderId="0" xfId="0" applyNumberFormat="1" applyFont="1" applyProtection="1"/>
    <xf numFmtId="1" fontId="9" fillId="0" borderId="4" xfId="0" applyNumberFormat="1" applyFont="1" applyBorder="1" applyProtection="1">
      <protection locked="0"/>
    </xf>
    <xf numFmtId="14" fontId="11" fillId="0" borderId="0" xfId="0" applyNumberFormat="1" applyFont="1" applyProtection="1"/>
    <xf numFmtId="0" fontId="12" fillId="0" borderId="5" xfId="0" applyFont="1" applyBorder="1" applyAlignment="1" applyProtection="1">
      <alignment vertical="top"/>
    </xf>
    <xf numFmtId="0" fontId="9" fillId="0" borderId="6" xfId="0" applyFont="1" applyBorder="1" applyAlignment="1" applyProtection="1">
      <alignment vertical="top"/>
      <protection locked="0"/>
    </xf>
    <xf numFmtId="0" fontId="4" fillId="0" borderId="7" xfId="0" applyFont="1" applyBorder="1" applyAlignment="1" applyProtection="1">
      <alignment vertical="top" wrapText="1"/>
      <protection locked="0"/>
    </xf>
    <xf numFmtId="0" fontId="9" fillId="0" borderId="8" xfId="0" applyFont="1" applyBorder="1" applyAlignment="1" applyProtection="1">
      <alignment vertical="top"/>
      <protection locked="0"/>
    </xf>
    <xf numFmtId="0" fontId="12" fillId="0" borderId="4" xfId="0" applyFont="1" applyBorder="1" applyAlignment="1" applyProtection="1">
      <alignment vertical="top"/>
    </xf>
    <xf numFmtId="0" fontId="18" fillId="0" borderId="12" xfId="0" applyFont="1" applyBorder="1" applyAlignment="1" applyProtection="1">
      <alignment horizontal="right"/>
      <protection locked="0"/>
    </xf>
    <xf numFmtId="0" fontId="0" fillId="0" borderId="0" xfId="0" applyProtection="1"/>
    <xf numFmtId="0" fontId="0" fillId="2" borderId="15" xfId="0" applyFill="1" applyBorder="1" applyAlignment="1" applyProtection="1"/>
    <xf numFmtId="0" fontId="0" fillId="0" borderId="18" xfId="0" applyBorder="1" applyProtection="1"/>
    <xf numFmtId="0" fontId="0" fillId="0" borderId="19" xfId="0" applyBorder="1" applyProtection="1"/>
    <xf numFmtId="0" fontId="4" fillId="0" borderId="16" xfId="0" applyFont="1" applyFill="1" applyBorder="1" applyProtection="1">
      <protection locked="0"/>
    </xf>
    <xf numFmtId="0" fontId="4" fillId="0" borderId="20" xfId="0" applyFont="1" applyFill="1" applyBorder="1" applyProtection="1">
      <protection locked="0"/>
    </xf>
    <xf numFmtId="0" fontId="0" fillId="0" borderId="21" xfId="0" applyFill="1" applyBorder="1" applyProtection="1"/>
    <xf numFmtId="0" fontId="9" fillId="0" borderId="0" xfId="0" applyFont="1" applyFill="1" applyProtection="1"/>
    <xf numFmtId="0" fontId="9" fillId="0" borderId="18" xfId="0" applyFont="1" applyBorder="1" applyProtection="1"/>
    <xf numFmtId="0" fontId="4" fillId="0" borderId="0" xfId="0" applyFont="1" applyProtection="1">
      <protection locked="0"/>
    </xf>
    <xf numFmtId="2" fontId="4" fillId="0" borderId="4" xfId="0" applyNumberFormat="1" applyFont="1" applyBorder="1" applyAlignment="1" applyProtection="1">
      <alignment horizontal="left"/>
      <protection locked="0"/>
    </xf>
    <xf numFmtId="0" fontId="0" fillId="2" borderId="16" xfId="0" applyFill="1" applyBorder="1" applyAlignment="1" applyProtection="1"/>
    <xf numFmtId="0" fontId="0" fillId="2" borderId="20" xfId="0" applyFill="1" applyBorder="1" applyAlignment="1" applyProtection="1"/>
    <xf numFmtId="0" fontId="0" fillId="2" borderId="21" xfId="0" applyFill="1" applyBorder="1" applyAlignment="1" applyProtection="1"/>
    <xf numFmtId="0" fontId="0" fillId="0" borderId="22" xfId="0" applyBorder="1" applyProtection="1"/>
    <xf numFmtId="0" fontId="4" fillId="0" borderId="23" xfId="0" applyFont="1" applyBorder="1" applyProtection="1">
      <protection locked="0"/>
    </xf>
    <xf numFmtId="0" fontId="9" fillId="0" borderId="24" xfId="0" applyFont="1" applyBorder="1" applyProtection="1"/>
    <xf numFmtId="0" fontId="4" fillId="0" borderId="25" xfId="0" applyFont="1" applyBorder="1" applyProtection="1">
      <protection locked="0"/>
    </xf>
    <xf numFmtId="0" fontId="9" fillId="0" borderId="26" xfId="0" applyFont="1" applyBorder="1" applyProtection="1"/>
    <xf numFmtId="0" fontId="0" fillId="0" borderId="25" xfId="0" applyBorder="1" applyProtection="1"/>
    <xf numFmtId="0" fontId="0" fillId="0" borderId="27" xfId="0" applyBorder="1" applyProtection="1"/>
    <xf numFmtId="0" fontId="4" fillId="0" borderId="28" xfId="0" applyFont="1" applyBorder="1" applyProtection="1">
      <protection locked="0"/>
    </xf>
    <xf numFmtId="0" fontId="9" fillId="0" borderId="29" xfId="0" applyFont="1" applyBorder="1" applyProtection="1"/>
    <xf numFmtId="0" fontId="0" fillId="2" borderId="18" xfId="0" applyFill="1" applyBorder="1" applyAlignment="1" applyProtection="1"/>
    <xf numFmtId="0" fontId="9" fillId="0" borderId="24" xfId="0" applyFont="1" applyFill="1" applyBorder="1" applyProtection="1"/>
    <xf numFmtId="0" fontId="4" fillId="0" borderId="25" xfId="0" applyFont="1" applyBorder="1" applyAlignment="1" applyProtection="1">
      <alignment vertical="top"/>
      <protection locked="0"/>
    </xf>
    <xf numFmtId="0" fontId="20" fillId="0" borderId="4" xfId="0" applyFont="1" applyBorder="1" applyAlignment="1" applyProtection="1">
      <alignment vertical="top"/>
      <protection locked="0"/>
    </xf>
    <xf numFmtId="0" fontId="9" fillId="0" borderId="26" xfId="0" applyFont="1" applyFill="1" applyBorder="1" applyProtection="1"/>
    <xf numFmtId="0" fontId="4" fillId="0" borderId="27" xfId="0" applyFont="1" applyBorder="1" applyProtection="1">
      <protection locked="0"/>
    </xf>
    <xf numFmtId="0" fontId="9" fillId="0" borderId="29" xfId="0" applyFont="1" applyFill="1" applyBorder="1" applyProtection="1"/>
    <xf numFmtId="164" fontId="4" fillId="0" borderId="26" xfId="0" applyNumberFormat="1" applyFont="1" applyBorder="1" applyProtection="1">
      <protection locked="0"/>
    </xf>
    <xf numFmtId="0" fontId="0" fillId="0" borderId="30" xfId="0" applyBorder="1" applyProtection="1"/>
    <xf numFmtId="0" fontId="4" fillId="3" borderId="31" xfId="0" applyFont="1" applyFill="1" applyBorder="1" applyProtection="1">
      <protection locked="0"/>
    </xf>
    <xf numFmtId="0" fontId="9" fillId="0" borderId="32" xfId="0" applyFont="1" applyBorder="1" applyProtection="1"/>
    <xf numFmtId="0" fontId="4" fillId="3" borderId="23" xfId="0" applyFont="1" applyFill="1" applyBorder="1" applyProtection="1">
      <protection locked="0"/>
    </xf>
    <xf numFmtId="0" fontId="21" fillId="0" borderId="0" xfId="0" applyFont="1" applyBorder="1" applyAlignment="1" applyProtection="1">
      <alignment vertical="top"/>
      <protection locked="0"/>
    </xf>
    <xf numFmtId="0" fontId="4" fillId="3" borderId="28" xfId="0" applyFont="1" applyFill="1" applyBorder="1" applyProtection="1">
      <protection locked="0"/>
    </xf>
    <xf numFmtId="0" fontId="4" fillId="0" borderId="31" xfId="0" applyFont="1" applyBorder="1" applyProtection="1">
      <protection locked="0"/>
    </xf>
    <xf numFmtId="14" fontId="0" fillId="0" borderId="19" xfId="0" applyNumberFormat="1" applyBorder="1" applyAlignment="1" applyProtection="1">
      <alignment horizontal="left"/>
    </xf>
    <xf numFmtId="14" fontId="4" fillId="0" borderId="4" xfId="0" applyNumberFormat="1" applyFont="1" applyBorder="1" applyAlignment="1" applyProtection="1">
      <alignment horizontal="center"/>
      <protection locked="0"/>
    </xf>
    <xf numFmtId="0" fontId="13" fillId="0" borderId="18" xfId="0" applyFont="1" applyBorder="1" applyProtection="1"/>
    <xf numFmtId="0" fontId="22" fillId="0" borderId="25" xfId="0" applyFont="1" applyBorder="1"/>
    <xf numFmtId="0" fontId="0" fillId="0" borderId="26" xfId="0" applyBorder="1" applyProtection="1"/>
    <xf numFmtId="0" fontId="0" fillId="0" borderId="25" xfId="0" applyBorder="1"/>
    <xf numFmtId="0" fontId="23" fillId="0" borderId="25" xfId="0" applyFont="1" applyBorder="1"/>
    <xf numFmtId="0" fontId="24" fillId="0" borderId="25" xfId="0" applyFont="1" applyBorder="1"/>
    <xf numFmtId="0" fontId="25" fillId="0" borderId="25" xfId="0" applyFont="1" applyBorder="1"/>
    <xf numFmtId="0" fontId="26" fillId="0" borderId="25" xfId="0" applyFont="1" applyBorder="1"/>
    <xf numFmtId="0" fontId="31" fillId="0" borderId="25" xfId="0" applyFont="1" applyBorder="1"/>
    <xf numFmtId="0" fontId="32" fillId="0" borderId="25" xfId="0" applyFont="1" applyBorder="1" applyProtection="1"/>
    <xf numFmtId="0" fontId="2" fillId="0" borderId="22" xfId="0" applyFont="1" applyBorder="1" applyAlignment="1" applyProtection="1">
      <alignment horizontal="left" vertical="top"/>
      <protection locked="0"/>
    </xf>
    <xf numFmtId="0" fontId="2" fillId="0" borderId="23" xfId="0" applyFont="1" applyBorder="1" applyAlignment="1" applyProtection="1">
      <alignment horizontal="left" vertical="top"/>
      <protection locked="0"/>
    </xf>
    <xf numFmtId="0" fontId="2" fillId="0" borderId="24" xfId="0" applyFont="1" applyBorder="1" applyAlignment="1" applyProtection="1">
      <alignment horizontal="left" vertical="top"/>
      <protection locked="0"/>
    </xf>
    <xf numFmtId="0" fontId="2" fillId="0" borderId="25" xfId="0" applyFont="1" applyBorder="1" applyAlignment="1" applyProtection="1">
      <alignment horizontal="left" vertical="top"/>
      <protection locked="0"/>
    </xf>
    <xf numFmtId="0" fontId="2" fillId="0" borderId="0" xfId="0" applyFont="1" applyBorder="1" applyAlignment="1" applyProtection="1">
      <alignment horizontal="left" vertical="top"/>
      <protection locked="0"/>
    </xf>
    <xf numFmtId="0" fontId="2" fillId="0" borderId="26" xfId="0" applyFont="1" applyBorder="1" applyAlignment="1" applyProtection="1">
      <alignment horizontal="left" vertical="top"/>
      <protection locked="0"/>
    </xf>
    <xf numFmtId="0" fontId="2" fillId="0" borderId="33" xfId="0" applyFont="1" applyBorder="1" applyAlignment="1" applyProtection="1">
      <alignment horizontal="left" vertical="top"/>
      <protection locked="0"/>
    </xf>
    <xf numFmtId="0" fontId="2" fillId="0" borderId="34" xfId="0" applyFont="1" applyBorder="1" applyAlignment="1" applyProtection="1">
      <alignment horizontal="left" vertical="top"/>
      <protection locked="0"/>
    </xf>
    <xf numFmtId="0" fontId="2" fillId="0" borderId="35" xfId="0" applyFont="1" applyBorder="1" applyAlignment="1" applyProtection="1">
      <alignment horizontal="left" vertical="top"/>
      <protection locked="0"/>
    </xf>
    <xf numFmtId="164" fontId="0" fillId="0" borderId="0" xfId="0" applyNumberFormat="1" applyProtection="1"/>
    <xf numFmtId="0" fontId="22" fillId="0" borderId="0" xfId="0" applyFont="1" applyProtection="1"/>
    <xf numFmtId="0" fontId="33" fillId="0" borderId="0" xfId="0" applyFont="1" applyProtection="1"/>
    <xf numFmtId="0" fontId="12" fillId="0" borderId="0" xfId="0" applyFont="1" applyAlignment="1" applyProtection="1">
      <alignment horizontal="center"/>
    </xf>
    <xf numFmtId="0" fontId="4" fillId="0" borderId="0" xfId="0" applyFont="1" applyFill="1" applyAlignment="1" applyProtection="1">
      <alignment horizontal="center"/>
    </xf>
    <xf numFmtId="0" fontId="4" fillId="0" borderId="0" xfId="0" applyFont="1" applyAlignment="1" applyProtection="1">
      <alignment horizontal="center" vertical="center"/>
    </xf>
    <xf numFmtId="0" fontId="9" fillId="0" borderId="3" xfId="0" applyFont="1" applyFill="1" applyBorder="1" applyAlignment="1">
      <alignment wrapText="1"/>
    </xf>
    <xf numFmtId="0" fontId="4" fillId="0" borderId="0" xfId="0" applyFont="1" applyFill="1" applyProtection="1">
      <protection locked="0"/>
    </xf>
    <xf numFmtId="0" fontId="13" fillId="5" borderId="4" xfId="0" applyFont="1" applyFill="1" applyBorder="1" applyProtection="1"/>
    <xf numFmtId="0" fontId="0" fillId="0" borderId="0" xfId="0" applyProtection="1">
      <protection locked="0"/>
    </xf>
    <xf numFmtId="0" fontId="41" fillId="6" borderId="45" xfId="0" applyFont="1" applyFill="1" applyBorder="1" applyAlignment="1">
      <alignment horizontal="center"/>
    </xf>
    <xf numFmtId="0" fontId="22" fillId="6" borderId="45" xfId="0" applyFont="1" applyFill="1" applyBorder="1" applyAlignment="1">
      <alignment horizontal="center"/>
    </xf>
    <xf numFmtId="0" fontId="0" fillId="7" borderId="45" xfId="0" applyFill="1" applyBorder="1" applyAlignment="1">
      <alignment wrapText="1"/>
    </xf>
    <xf numFmtId="22" fontId="0" fillId="7" borderId="45" xfId="0" applyNumberFormat="1" applyFill="1" applyBorder="1" applyAlignment="1">
      <alignment wrapText="1"/>
    </xf>
    <xf numFmtId="0" fontId="0" fillId="7" borderId="46" xfId="0" applyFill="1" applyBorder="1" applyAlignment="1">
      <alignment wrapText="1"/>
    </xf>
    <xf numFmtId="14" fontId="22" fillId="3" borderId="47" xfId="0" applyNumberFormat="1" applyFont="1" applyFill="1" applyBorder="1" applyAlignment="1" applyProtection="1">
      <alignment horizontal="center" vertical="center"/>
      <protection locked="0"/>
    </xf>
    <xf numFmtId="165" fontId="22" fillId="3" borderId="47" xfId="0" applyNumberFormat="1" applyFont="1" applyFill="1" applyBorder="1" applyAlignment="1" applyProtection="1">
      <alignment horizontal="center" vertical="center"/>
      <protection locked="0"/>
    </xf>
    <xf numFmtId="0" fontId="0" fillId="8" borderId="0" xfId="0" applyFill="1"/>
    <xf numFmtId="0" fontId="0" fillId="0" borderId="0" xfId="0" applyFill="1"/>
    <xf numFmtId="0" fontId="43" fillId="0" borderId="0" xfId="0" applyFont="1" applyFill="1" applyAlignment="1">
      <alignment vertical="center"/>
    </xf>
    <xf numFmtId="0" fontId="44" fillId="0" borderId="0" xfId="0" applyFont="1" applyFill="1" applyAlignment="1">
      <alignment vertical="center"/>
    </xf>
    <xf numFmtId="0" fontId="12" fillId="0" borderId="0" xfId="0" applyFont="1"/>
    <xf numFmtId="0" fontId="12" fillId="0" borderId="0" xfId="0" applyFont="1" applyAlignment="1">
      <alignment horizontal="right"/>
    </xf>
    <xf numFmtId="0" fontId="0" fillId="0" borderId="0" xfId="0"/>
    <xf numFmtId="0" fontId="4" fillId="0" borderId="4" xfId="0" applyFont="1" applyBorder="1" applyProtection="1">
      <protection locked="0"/>
    </xf>
    <xf numFmtId="0" fontId="0" fillId="0" borderId="0" xfId="0" applyProtection="1"/>
    <xf numFmtId="0" fontId="0" fillId="0" borderId="19" xfId="0" applyBorder="1" applyProtection="1"/>
    <xf numFmtId="0" fontId="9" fillId="0" borderId="18" xfId="0" applyFont="1" applyBorder="1" applyProtection="1"/>
    <xf numFmtId="0" fontId="0" fillId="0" borderId="19" xfId="0" applyBorder="1" applyAlignment="1" applyProtection="1">
      <alignment vertical="center" wrapText="1"/>
    </xf>
    <xf numFmtId="0" fontId="9" fillId="0" borderId="18" xfId="0" applyFont="1" applyBorder="1" applyAlignment="1" applyProtection="1">
      <alignment vertical="center"/>
    </xf>
    <xf numFmtId="0" fontId="0" fillId="0" borderId="0" xfId="0" applyProtection="1"/>
    <xf numFmtId="0" fontId="9" fillId="0" borderId="18" xfId="0" applyFont="1" applyBorder="1" applyProtection="1"/>
    <xf numFmtId="0" fontId="43" fillId="0" borderId="48" xfId="0" applyFont="1" applyFill="1" applyBorder="1" applyAlignment="1">
      <alignment vertical="center"/>
    </xf>
    <xf numFmtId="0" fontId="43" fillId="0" borderId="49" xfId="0" applyFont="1" applyFill="1" applyBorder="1" applyAlignment="1">
      <alignment vertical="center"/>
    </xf>
    <xf numFmtId="0" fontId="43" fillId="0" borderId="50" xfId="0" applyFont="1" applyFill="1" applyBorder="1" applyAlignment="1">
      <alignment vertical="center"/>
    </xf>
    <xf numFmtId="0" fontId="43" fillId="0" borderId="25" xfId="0" applyFont="1" applyFill="1" applyBorder="1" applyAlignment="1">
      <alignment vertical="center"/>
    </xf>
    <xf numFmtId="0" fontId="43" fillId="0" borderId="0" xfId="0" applyFont="1" applyFill="1" applyBorder="1" applyAlignment="1">
      <alignment vertical="center"/>
    </xf>
    <xf numFmtId="0" fontId="43" fillId="0" borderId="26" xfId="0" applyFont="1" applyFill="1" applyBorder="1" applyAlignment="1">
      <alignment vertical="center"/>
    </xf>
    <xf numFmtId="0" fontId="0" fillId="0" borderId="25" xfId="0" applyFill="1" applyBorder="1"/>
    <xf numFmtId="0" fontId="0" fillId="0" borderId="0" xfId="0" applyFill="1" applyBorder="1"/>
    <xf numFmtId="0" fontId="0" fillId="0" borderId="26" xfId="0" applyFill="1" applyBorder="1"/>
    <xf numFmtId="0" fontId="0" fillId="0" borderId="33" xfId="0" applyFill="1" applyBorder="1"/>
    <xf numFmtId="0" fontId="0" fillId="0" borderId="34" xfId="0" applyFill="1" applyBorder="1"/>
    <xf numFmtId="0" fontId="0" fillId="0" borderId="35" xfId="0" applyFill="1" applyBorder="1"/>
    <xf numFmtId="0" fontId="48" fillId="0" borderId="0" xfId="0" applyFont="1" applyFill="1"/>
    <xf numFmtId="0" fontId="0" fillId="0" borderId="48" xfId="0" applyFill="1" applyBorder="1"/>
    <xf numFmtId="0" fontId="0" fillId="0" borderId="49" xfId="0" applyFill="1" applyBorder="1"/>
    <xf numFmtId="0" fontId="0" fillId="0" borderId="50" xfId="0" applyFill="1" applyBorder="1"/>
    <xf numFmtId="0" fontId="49" fillId="0" borderId="0" xfId="0" applyFont="1" applyProtection="1"/>
    <xf numFmtId="0" fontId="4" fillId="0" borderId="0" xfId="0" applyFont="1" applyFill="1" applyBorder="1" applyAlignment="1" applyProtection="1"/>
    <xf numFmtId="0" fontId="4" fillId="0" borderId="0" xfId="0" applyFont="1" applyBorder="1" applyAlignment="1" applyProtection="1">
      <alignment wrapText="1"/>
    </xf>
    <xf numFmtId="14" fontId="4" fillId="9" borderId="4" xfId="0" applyNumberFormat="1" applyFont="1" applyFill="1" applyBorder="1" applyProtection="1"/>
    <xf numFmtId="0" fontId="50" fillId="0" borderId="0" xfId="0" applyFont="1" applyBorder="1" applyAlignment="1" applyProtection="1">
      <alignment vertical="top"/>
    </xf>
    <xf numFmtId="0" fontId="51" fillId="0" borderId="0" xfId="0" applyFont="1" applyBorder="1" applyAlignment="1" applyProtection="1"/>
    <xf numFmtId="0" fontId="9" fillId="0" borderId="0" xfId="0" applyFont="1" applyBorder="1" applyProtection="1"/>
    <xf numFmtId="0" fontId="9" fillId="0" borderId="0" xfId="0" applyFont="1" applyFill="1" applyBorder="1" applyProtection="1"/>
    <xf numFmtId="1" fontId="9" fillId="0" borderId="0" xfId="0" applyNumberFormat="1" applyFont="1" applyFill="1" applyBorder="1" applyProtection="1"/>
    <xf numFmtId="0" fontId="52" fillId="0" borderId="0" xfId="0" applyFont="1" applyBorder="1" applyProtection="1"/>
    <xf numFmtId="0" fontId="9" fillId="0" borderId="0" xfId="0" applyFont="1" applyBorder="1" applyAlignment="1" applyProtection="1">
      <alignment horizontal="center"/>
    </xf>
    <xf numFmtId="0" fontId="9" fillId="3" borderId="0" xfId="0" applyFont="1" applyFill="1" applyBorder="1" applyAlignment="1" applyProtection="1"/>
    <xf numFmtId="0" fontId="9" fillId="3" borderId="0" xfId="0" applyFont="1" applyFill="1" applyBorder="1" applyProtection="1"/>
    <xf numFmtId="0" fontId="9" fillId="0" borderId="0" xfId="0" applyFont="1" applyFill="1" applyBorder="1" applyProtection="1">
      <protection locked="0"/>
    </xf>
    <xf numFmtId="1" fontId="9" fillId="0" borderId="0" xfId="0" applyNumberFormat="1" applyFont="1" applyBorder="1" applyProtection="1"/>
    <xf numFmtId="14" fontId="9" fillId="0" borderId="0" xfId="0" applyNumberFormat="1" applyFont="1" applyBorder="1" applyProtection="1">
      <protection locked="0"/>
    </xf>
    <xf numFmtId="49" fontId="9" fillId="0" borderId="0" xfId="0" applyNumberFormat="1" applyFont="1" applyBorder="1" applyAlignment="1" applyProtection="1">
      <alignment vertical="top"/>
      <protection locked="0"/>
    </xf>
    <xf numFmtId="0" fontId="9" fillId="0" borderId="0" xfId="0" applyFont="1" applyBorder="1" applyProtection="1">
      <protection locked="0"/>
    </xf>
    <xf numFmtId="1" fontId="9" fillId="0" borderId="0" xfId="0" applyNumberFormat="1" applyFont="1" applyFill="1" applyBorder="1" applyProtection="1">
      <protection locked="0"/>
    </xf>
    <xf numFmtId="164" fontId="9" fillId="0" borderId="0" xfId="0" applyNumberFormat="1" applyFont="1" applyBorder="1" applyProtection="1">
      <protection locked="0"/>
    </xf>
    <xf numFmtId="164" fontId="9" fillId="0" borderId="0" xfId="0" applyNumberFormat="1" applyFont="1" applyFill="1" applyBorder="1" applyProtection="1">
      <protection locked="0"/>
    </xf>
    <xf numFmtId="164" fontId="9" fillId="0" borderId="0" xfId="0" applyNumberFormat="1" applyFont="1" applyBorder="1" applyProtection="1"/>
    <xf numFmtId="2" fontId="9" fillId="0" borderId="0" xfId="0" applyNumberFormat="1" applyFont="1" applyBorder="1" applyProtection="1">
      <protection locked="0"/>
    </xf>
    <xf numFmtId="164" fontId="9" fillId="0" borderId="0" xfId="0" applyNumberFormat="1" applyFont="1" applyFill="1" applyBorder="1" applyProtection="1"/>
    <xf numFmtId="14" fontId="9" fillId="0" borderId="0" xfId="0" applyNumberFormat="1" applyFont="1" applyFill="1" applyBorder="1" applyAlignment="1" applyProtection="1">
      <alignment horizontal="right"/>
      <protection locked="0"/>
    </xf>
    <xf numFmtId="1" fontId="9" fillId="0" borderId="0" xfId="0" applyNumberFormat="1" applyFont="1" applyBorder="1" applyProtection="1">
      <protection locked="0"/>
    </xf>
    <xf numFmtId="14" fontId="9" fillId="0" borderId="0" xfId="0" applyNumberFormat="1" applyFont="1" applyBorder="1" applyProtection="1"/>
    <xf numFmtId="0" fontId="9" fillId="0" borderId="0" xfId="0" applyFont="1" applyFill="1" applyBorder="1" applyAlignment="1" applyProtection="1">
      <alignment horizontal="right"/>
      <protection locked="0"/>
    </xf>
    <xf numFmtId="14" fontId="9" fillId="0" borderId="0" xfId="0" applyNumberFormat="1" applyFont="1" applyFill="1" applyBorder="1" applyProtection="1"/>
    <xf numFmtId="2" fontId="9" fillId="0" borderId="0" xfId="0" applyNumberFormat="1" applyFont="1" applyFill="1" applyBorder="1" applyProtection="1">
      <protection locked="0"/>
    </xf>
    <xf numFmtId="0" fontId="9" fillId="0" borderId="0" xfId="0" applyFont="1" applyFill="1" applyBorder="1" applyAlignment="1" applyProtection="1">
      <alignment horizontal="center"/>
    </xf>
    <xf numFmtId="2" fontId="9" fillId="0" borderId="0" xfId="0" applyNumberFormat="1" applyFont="1" applyBorder="1" applyProtection="1"/>
    <xf numFmtId="14" fontId="9" fillId="0" borderId="0" xfId="0" applyNumberFormat="1" applyFont="1" applyFill="1" applyBorder="1" applyProtection="1">
      <protection locked="0"/>
    </xf>
    <xf numFmtId="0" fontId="9" fillId="0" borderId="0" xfId="0" applyFont="1" applyFill="1" applyBorder="1" applyAlignment="1" applyProtection="1">
      <alignment horizontal="center" vertical="center"/>
    </xf>
    <xf numFmtId="0" fontId="9" fillId="0" borderId="0" xfId="0" applyFont="1" applyFill="1" applyBorder="1" applyAlignment="1" applyProtection="1">
      <alignment horizontal="center" vertical="center"/>
      <protection locked="0"/>
    </xf>
    <xf numFmtId="0" fontId="9" fillId="0" borderId="0" xfId="0" applyFont="1" applyBorder="1" applyAlignment="1" applyProtection="1">
      <protection locked="0"/>
    </xf>
    <xf numFmtId="0" fontId="9" fillId="0" borderId="0" xfId="0" applyFont="1" applyBorder="1" applyAlignment="1" applyProtection="1"/>
    <xf numFmtId="0" fontId="9" fillId="0" borderId="0" xfId="0" applyNumberFormat="1" applyFont="1" applyBorder="1" applyProtection="1">
      <protection locked="0"/>
    </xf>
    <xf numFmtId="49" fontId="9" fillId="0" borderId="0" xfId="0" applyNumberFormat="1" applyFont="1" applyBorder="1" applyProtection="1">
      <protection locked="0"/>
    </xf>
    <xf numFmtId="0" fontId="0" fillId="7" borderId="45" xfId="0" applyNumberFormat="1" applyFill="1" applyBorder="1" applyAlignment="1">
      <alignment wrapText="1"/>
    </xf>
    <xf numFmtId="0" fontId="46" fillId="0" borderId="0" xfId="10" applyAlignment="1" applyProtection="1">
      <protection locked="0"/>
    </xf>
    <xf numFmtId="0" fontId="0" fillId="0" borderId="19" xfId="0" applyFont="1" applyBorder="1" applyProtection="1"/>
    <xf numFmtId="0" fontId="46" fillId="0" borderId="0" xfId="10" applyAlignment="1" applyProtection="1"/>
    <xf numFmtId="0" fontId="9" fillId="0" borderId="0" xfId="0" applyFont="1" applyProtection="1">
      <protection locked="0"/>
    </xf>
    <xf numFmtId="0" fontId="0" fillId="0" borderId="19" xfId="0" applyBorder="1" applyAlignment="1" applyProtection="1">
      <alignment wrapText="1"/>
    </xf>
    <xf numFmtId="165" fontId="0" fillId="0" borderId="0" xfId="0" applyNumberFormat="1"/>
    <xf numFmtId="14" fontId="0" fillId="0" borderId="0" xfId="0" applyNumberFormat="1"/>
    <xf numFmtId="0" fontId="3" fillId="0" borderId="0" xfId="0" applyFont="1" applyFill="1" applyAlignment="1">
      <alignment horizontal="center" vertical="top"/>
    </xf>
    <xf numFmtId="0" fontId="3" fillId="0" borderId="0" xfId="0" applyFont="1" applyFill="1" applyAlignment="1">
      <alignment horizontal="center" wrapText="1"/>
    </xf>
    <xf numFmtId="0" fontId="43" fillId="0" borderId="0" xfId="0" applyFont="1" applyFill="1" applyAlignment="1"/>
    <xf numFmtId="0" fontId="55" fillId="3" borderId="0" xfId="0" applyFont="1" applyFill="1"/>
    <xf numFmtId="0" fontId="0" fillId="3" borderId="0" xfId="0" applyFill="1"/>
    <xf numFmtId="0" fontId="56" fillId="3" borderId="0" xfId="0" applyFont="1" applyFill="1"/>
    <xf numFmtId="0" fontId="6" fillId="0" borderId="0" xfId="0" applyFont="1" applyFill="1" applyBorder="1" applyAlignment="1" applyProtection="1"/>
    <xf numFmtId="0" fontId="4" fillId="0" borderId="0" xfId="0" applyFont="1" applyFill="1" applyBorder="1" applyAlignment="1" applyProtection="1"/>
    <xf numFmtId="0" fontId="4" fillId="0" borderId="0" xfId="0" applyFont="1" applyBorder="1" applyAlignment="1" applyProtection="1">
      <alignment wrapText="1"/>
    </xf>
    <xf numFmtId="0" fontId="4" fillId="0" borderId="0" xfId="0" applyFont="1" applyBorder="1" applyAlignment="1" applyProtection="1"/>
    <xf numFmtId="0" fontId="4" fillId="0" borderId="0" xfId="0" applyFont="1" applyFill="1" applyBorder="1" applyAlignment="1" applyProtection="1">
      <alignment wrapText="1"/>
    </xf>
    <xf numFmtId="0" fontId="5" fillId="0" borderId="0" xfId="0" applyFont="1" applyBorder="1" applyAlignment="1" applyProtection="1">
      <alignment horizontal="center"/>
    </xf>
    <xf numFmtId="0" fontId="7" fillId="2" borderId="1" xfId="0" applyFont="1" applyFill="1" applyBorder="1" applyAlignment="1" applyProtection="1">
      <alignment horizontal="center"/>
    </xf>
    <xf numFmtId="0" fontId="7" fillId="2" borderId="2" xfId="0" applyFont="1" applyFill="1" applyBorder="1" applyAlignment="1" applyProtection="1">
      <alignment horizontal="center"/>
    </xf>
    <xf numFmtId="0" fontId="13" fillId="2" borderId="4" xfId="0" applyFont="1" applyFill="1" applyBorder="1" applyAlignment="1" applyProtection="1">
      <alignment horizontal="center"/>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46" fillId="0" borderId="0" xfId="10" applyAlignment="1" applyProtection="1">
      <alignment horizontal="left"/>
      <protection locked="0"/>
    </xf>
    <xf numFmtId="0" fontId="53" fillId="0" borderId="0" xfId="0" applyFont="1" applyAlignment="1" applyProtection="1">
      <alignment horizontal="left"/>
      <protection locked="0"/>
    </xf>
    <xf numFmtId="0" fontId="3" fillId="2" borderId="19" xfId="0" applyFont="1" applyFill="1" applyBorder="1" applyAlignment="1" applyProtection="1">
      <alignment horizontal="center"/>
    </xf>
    <xf numFmtId="0" fontId="3" fillId="2" borderId="4" xfId="0" applyFont="1" applyFill="1" applyBorder="1" applyAlignment="1" applyProtection="1">
      <alignment horizontal="center"/>
    </xf>
    <xf numFmtId="0" fontId="9" fillId="4" borderId="9" xfId="0" applyFont="1" applyFill="1" applyBorder="1" applyAlignment="1">
      <alignment horizontal="center" wrapText="1"/>
    </xf>
    <xf numFmtId="0" fontId="9" fillId="4" borderId="0" xfId="0" applyFont="1" applyFill="1" applyBorder="1" applyAlignment="1">
      <alignment horizontal="center" wrapText="1"/>
    </xf>
    <xf numFmtId="0" fontId="13" fillId="2" borderId="19" xfId="0" applyFont="1" applyFill="1" applyBorder="1" applyAlignment="1" applyProtection="1">
      <alignment horizontal="center"/>
    </xf>
    <xf numFmtId="0" fontId="13" fillId="2" borderId="18" xfId="0" applyFont="1" applyFill="1" applyBorder="1" applyAlignment="1" applyProtection="1">
      <alignment horizontal="center"/>
    </xf>
    <xf numFmtId="0" fontId="19" fillId="3" borderId="36" xfId="0" applyFont="1" applyFill="1" applyBorder="1" applyAlignment="1" applyProtection="1">
      <alignment horizontal="center"/>
    </xf>
    <xf numFmtId="0" fontId="19" fillId="3" borderId="17" xfId="0" applyFont="1" applyFill="1" applyBorder="1" applyAlignment="1" applyProtection="1">
      <alignment horizontal="center"/>
    </xf>
    <xf numFmtId="0" fontId="9" fillId="4" borderId="5" xfId="0" applyFont="1" applyFill="1" applyBorder="1" applyAlignment="1">
      <alignment horizontal="center" wrapText="1"/>
    </xf>
    <xf numFmtId="0" fontId="9" fillId="4" borderId="23" xfId="0" applyFont="1" applyFill="1" applyBorder="1" applyAlignment="1">
      <alignment horizontal="center" wrapText="1"/>
    </xf>
    <xf numFmtId="0" fontId="4" fillId="4" borderId="37" xfId="0" applyFont="1" applyFill="1" applyBorder="1" applyAlignment="1">
      <alignment horizontal="center" wrapText="1"/>
    </xf>
    <xf numFmtId="0" fontId="4" fillId="4" borderId="38" xfId="0" applyFont="1" applyFill="1" applyBorder="1" applyAlignment="1">
      <alignment horizontal="center" wrapText="1"/>
    </xf>
    <xf numFmtId="0" fontId="9" fillId="4" borderId="39" xfId="0" applyFont="1" applyFill="1" applyBorder="1" applyAlignment="1">
      <alignment horizontal="center" wrapText="1"/>
    </xf>
    <xf numFmtId="0" fontId="4" fillId="4" borderId="40" xfId="0" applyFont="1" applyFill="1" applyBorder="1" applyAlignment="1">
      <alignment horizontal="center" wrapText="1"/>
    </xf>
    <xf numFmtId="0" fontId="4" fillId="4" borderId="41" xfId="0" applyFont="1" applyFill="1" applyBorder="1" applyAlignment="1">
      <alignment horizontal="center" wrapText="1"/>
    </xf>
    <xf numFmtId="0" fontId="9" fillId="4" borderId="42" xfId="0" applyFont="1" applyFill="1" applyBorder="1" applyAlignment="1">
      <alignment horizontal="center" wrapText="1"/>
    </xf>
    <xf numFmtId="0" fontId="9" fillId="4" borderId="43" xfId="0" applyFont="1" applyFill="1" applyBorder="1" applyAlignment="1">
      <alignment horizontal="center" wrapText="1"/>
    </xf>
    <xf numFmtId="0" fontId="39" fillId="4" borderId="42" xfId="0" applyFont="1" applyFill="1" applyBorder="1" applyAlignment="1">
      <alignment horizontal="center" wrapText="1"/>
    </xf>
    <xf numFmtId="0" fontId="39" fillId="4" borderId="43" xfId="0" applyFont="1" applyFill="1" applyBorder="1" applyAlignment="1">
      <alignment horizontal="center" wrapText="1"/>
    </xf>
    <xf numFmtId="0" fontId="39" fillId="4" borderId="9" xfId="0" applyFont="1" applyFill="1" applyBorder="1" applyAlignment="1">
      <alignment horizontal="center" wrapText="1"/>
    </xf>
    <xf numFmtId="0" fontId="39" fillId="4" borderId="0" xfId="0" applyFont="1" applyFill="1" applyBorder="1" applyAlignment="1">
      <alignment horizontal="center" wrapText="1"/>
    </xf>
    <xf numFmtId="0" fontId="36" fillId="4" borderId="42" xfId="0" applyFont="1" applyFill="1" applyBorder="1" applyAlignment="1">
      <alignment horizontal="center" wrapText="1"/>
    </xf>
    <xf numFmtId="0" fontId="36" fillId="4" borderId="43" xfId="0" applyFont="1" applyFill="1" applyBorder="1" applyAlignment="1">
      <alignment horizontal="center" wrapText="1"/>
    </xf>
    <xf numFmtId="0" fontId="36" fillId="4" borderId="9" xfId="0" applyFont="1" applyFill="1" applyBorder="1" applyAlignment="1">
      <alignment horizontal="center" wrapText="1"/>
    </xf>
    <xf numFmtId="0" fontId="36" fillId="4" borderId="0" xfId="0" applyFont="1" applyFill="1" applyBorder="1" applyAlignment="1">
      <alignment horizontal="center" wrapText="1"/>
    </xf>
    <xf numFmtId="0" fontId="38" fillId="4" borderId="38" xfId="0" applyFont="1" applyFill="1" applyBorder="1" applyAlignment="1">
      <alignment horizontal="center" wrapText="1"/>
    </xf>
    <xf numFmtId="0" fontId="19" fillId="0" borderId="36" xfId="0" applyFont="1" applyBorder="1" applyAlignment="1" applyProtection="1">
      <alignment horizontal="center"/>
    </xf>
    <xf numFmtId="0" fontId="19" fillId="0" borderId="17" xfId="0" applyFont="1" applyBorder="1" applyAlignment="1" applyProtection="1">
      <alignment horizontal="center"/>
    </xf>
    <xf numFmtId="0" fontId="9" fillId="4" borderId="44" xfId="0" applyFont="1" applyFill="1" applyBorder="1" applyAlignment="1">
      <alignment horizontal="center" wrapText="1"/>
    </xf>
    <xf numFmtId="0" fontId="17" fillId="0" borderId="1" xfId="0" applyFont="1" applyBorder="1" applyAlignment="1" applyProtection="1">
      <alignment horizontal="left"/>
    </xf>
    <xf numFmtId="0" fontId="17" fillId="0" borderId="11" xfId="0" applyFont="1" applyBorder="1" applyAlignment="1" applyProtection="1">
      <alignment horizontal="left"/>
    </xf>
    <xf numFmtId="0" fontId="0" fillId="2" borderId="13" xfId="0" applyFill="1" applyBorder="1" applyAlignment="1" applyProtection="1">
      <alignment horizontal="center"/>
    </xf>
    <xf numFmtId="0" fontId="0" fillId="2" borderId="14" xfId="0" applyFill="1" applyBorder="1" applyAlignment="1" applyProtection="1">
      <alignment horizontal="center"/>
    </xf>
    <xf numFmtId="0" fontId="19" fillId="0" borderId="16" xfId="0" applyFont="1" applyBorder="1" applyAlignment="1" applyProtection="1">
      <alignment horizontal="center"/>
    </xf>
    <xf numFmtId="0" fontId="3" fillId="0" borderId="0" xfId="0" applyFont="1" applyAlignment="1">
      <alignment horizontal="center" vertical="top" wrapText="1"/>
    </xf>
    <xf numFmtId="0" fontId="42" fillId="8" borderId="0" xfId="0" applyFont="1" applyFill="1" applyAlignment="1">
      <alignment horizontal="left" vertical="center"/>
    </xf>
    <xf numFmtId="0" fontId="43" fillId="8" borderId="0" xfId="0" applyFont="1" applyFill="1" applyAlignment="1">
      <alignment horizontal="center" vertical="center"/>
    </xf>
    <xf numFmtId="49" fontId="9" fillId="0" borderId="0" xfId="0" applyNumberFormat="1" applyFont="1" applyBorder="1" applyAlignment="1" applyProtection="1">
      <alignment horizontal="left" vertical="top"/>
      <protection locked="0"/>
    </xf>
  </cellXfs>
  <cellStyles count="12">
    <cellStyle name="Currency 2" xfId="1"/>
    <cellStyle name="Hyperlink" xfId="10" builtinId="8"/>
    <cellStyle name="Hyperlink 2" xfId="2"/>
    <cellStyle name="Hyperlink 3" xfId="3"/>
    <cellStyle name="Normal" xfId="0" builtinId="0"/>
    <cellStyle name="Normal 11" xfId="11"/>
    <cellStyle name="Normal 2" xfId="4"/>
    <cellStyle name="Normal 2 2" xfId="5"/>
    <cellStyle name="Normal 2 3" xfId="6"/>
    <cellStyle name="Normal 3" xfId="7"/>
    <cellStyle name="Normal 4" xfId="8"/>
    <cellStyle name="Normal 4 2" xfId="9"/>
  </cellStyles>
  <dxfs count="75">
    <dxf>
      <font>
        <b/>
        <i/>
      </font>
      <fill>
        <patternFill>
          <bgColor theme="8" tint="0.39994506668294322"/>
        </patternFill>
      </fill>
    </dxf>
    <dxf>
      <font>
        <b/>
        <i val="0"/>
        <color auto="1"/>
      </font>
      <fill>
        <patternFill>
          <bgColor rgb="FFFF0000"/>
        </patternFill>
      </fill>
    </dxf>
    <dxf>
      <font>
        <b/>
        <i/>
      </font>
      <fill>
        <patternFill>
          <bgColor theme="8" tint="0.39994506668294322"/>
        </patternFill>
      </fill>
    </dxf>
    <dxf>
      <font>
        <b/>
        <i/>
      </font>
      <fill>
        <patternFill>
          <bgColor theme="8" tint="0.39994506668294322"/>
        </patternFill>
      </fill>
    </dxf>
    <dxf>
      <font>
        <b/>
        <i val="0"/>
        <color rgb="FFFF0000"/>
      </font>
    </dxf>
    <dxf>
      <font>
        <color theme="0"/>
      </font>
    </dxf>
    <dxf>
      <font>
        <color theme="0"/>
      </font>
    </dxf>
    <dxf>
      <font>
        <color theme="0"/>
      </font>
    </dxf>
    <dxf>
      <font>
        <b/>
        <i val="0"/>
      </font>
      <fill>
        <patternFill>
          <bgColor rgb="FFFF0000"/>
        </patternFill>
      </fill>
    </dxf>
    <dxf>
      <font>
        <b/>
        <i val="0"/>
        <color rgb="FFFF0000"/>
      </font>
    </dxf>
    <dxf>
      <font>
        <b/>
        <i val="0"/>
        <color rgb="FFFF0000"/>
      </font>
    </dxf>
    <dxf>
      <font>
        <b/>
        <i val="0"/>
        <color rgb="FFFF0000"/>
      </font>
    </dxf>
    <dxf>
      <font>
        <b/>
        <i val="0"/>
        <color rgb="FFFF0000"/>
      </font>
    </dxf>
    <dxf>
      <font>
        <b/>
        <i/>
      </font>
      <fill>
        <patternFill>
          <bgColor theme="8" tint="0.39994506668294322"/>
        </patternFill>
      </fill>
    </dxf>
    <dxf>
      <font>
        <b/>
        <i/>
      </font>
      <fill>
        <patternFill>
          <bgColor theme="7" tint="0.39994506668294322"/>
        </patternFill>
      </fill>
    </dxf>
    <dxf>
      <font>
        <b/>
        <i/>
        <color theme="1"/>
      </font>
      <fill>
        <patternFill>
          <bgColor theme="8" tint="0.39994506668294322"/>
        </patternFill>
      </fill>
    </dxf>
    <dxf>
      <font>
        <b/>
        <i val="0"/>
        <color theme="1"/>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font>
      <fill>
        <patternFill>
          <bgColor rgb="FF92D05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theme="9"/>
        </patternFill>
      </fill>
    </dxf>
    <dxf>
      <font>
        <b/>
        <i val="0"/>
        <color auto="1"/>
      </font>
      <fill>
        <patternFill>
          <bgColor rgb="FFFFFF00"/>
        </patternFill>
      </fill>
    </dxf>
    <dxf>
      <font>
        <b/>
        <i val="0"/>
      </font>
      <fill>
        <patternFill>
          <bgColor rgb="FF00B0F0"/>
        </patternFill>
      </fill>
    </dxf>
    <dxf>
      <font>
        <b val="0"/>
        <i val="0"/>
      </font>
      <fill>
        <patternFill>
          <bgColor rgb="FF28F828"/>
        </patternFill>
      </fill>
    </dxf>
    <dxf>
      <font>
        <b/>
        <i val="0"/>
        <color auto="1"/>
      </font>
      <fill>
        <patternFill>
          <bgColor rgb="FFFF0000"/>
        </patternFill>
      </fill>
    </dxf>
    <dxf>
      <font>
        <b/>
        <i/>
      </font>
      <fill>
        <patternFill>
          <bgColor theme="8" tint="0.39994506668294322"/>
        </patternFill>
      </fill>
    </dxf>
    <dxf>
      <font>
        <b/>
        <i val="0"/>
        <color auto="1"/>
      </font>
      <fill>
        <patternFill>
          <bgColor rgb="FFFFFF00"/>
        </patternFill>
      </fill>
    </dxf>
    <dxf>
      <font>
        <b/>
        <i val="0"/>
        <color rgb="FFFF0000"/>
      </font>
    </dxf>
    <dxf>
      <font>
        <b/>
        <i val="0"/>
      </font>
      <fill>
        <patternFill>
          <bgColor rgb="FFFF0000"/>
        </patternFill>
      </fill>
    </dxf>
    <dxf>
      <font>
        <b/>
        <i val="0"/>
        <color auto="1"/>
      </font>
      <fill>
        <patternFill>
          <bgColor rgb="FFFFFF00"/>
        </patternFill>
      </fill>
    </dxf>
    <dxf>
      <font>
        <b/>
        <i val="0"/>
        <color auto="1"/>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bgColor rgb="FFFFFF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00B0F0"/>
      </font>
    </dxf>
    <dxf>
      <font>
        <b/>
        <i val="0"/>
        <color rgb="FF00B0F0"/>
      </font>
    </dxf>
    <dxf>
      <font>
        <b/>
        <i val="0"/>
        <color rgb="FFFF0000"/>
      </font>
    </dxf>
    <dxf>
      <font>
        <b/>
        <i val="0"/>
        <color rgb="FFFF0000"/>
      </font>
    </dxf>
    <dxf>
      <font>
        <b/>
        <i val="0"/>
        <color rgb="FFFF0000"/>
      </font>
    </dxf>
    <dxf>
      <font>
        <b/>
        <i val="0"/>
        <color rgb="FFFF0000"/>
      </font>
    </dxf>
  </dxfs>
  <tableStyles count="0" defaultTableStyle="TableStyleMedium9" defaultPivotStyle="PivotStyleLight16"/>
  <colors>
    <mruColors>
      <color rgb="FF0000FF"/>
      <color rgb="FF0066FF"/>
      <color rgb="FF0033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_rels/activeX385.xml.rels><?xml version="1.0" encoding="UTF-8" standalone="yes"?>
<Relationships xmlns="http://schemas.openxmlformats.org/package/2006/relationships"><Relationship Id="rId1" Type="http://schemas.microsoft.com/office/2006/relationships/activeXControlBinary" Target="activeX385.bin"/></Relationships>
</file>

<file path=xl/activeX/_rels/activeX386.xml.rels><?xml version="1.0" encoding="UTF-8" standalone="yes"?>
<Relationships xmlns="http://schemas.openxmlformats.org/package/2006/relationships"><Relationship Id="rId1" Type="http://schemas.microsoft.com/office/2006/relationships/activeXControlBinary" Target="activeX386.bin"/></Relationships>
</file>

<file path=xl/activeX/_rels/activeX387.xml.rels><?xml version="1.0" encoding="UTF-8" standalone="yes"?>
<Relationships xmlns="http://schemas.openxmlformats.org/package/2006/relationships"><Relationship Id="rId1" Type="http://schemas.microsoft.com/office/2006/relationships/activeXControlBinary" Target="activeX387.bin"/></Relationships>
</file>

<file path=xl/activeX/_rels/activeX388.xml.rels><?xml version="1.0" encoding="UTF-8" standalone="yes"?>
<Relationships xmlns="http://schemas.openxmlformats.org/package/2006/relationships"><Relationship Id="rId1" Type="http://schemas.microsoft.com/office/2006/relationships/activeXControlBinary" Target="activeX388.bin"/></Relationships>
</file>

<file path=xl/activeX/_rels/activeX389.xml.rels><?xml version="1.0" encoding="UTF-8" standalone="yes"?>
<Relationships xmlns="http://schemas.openxmlformats.org/package/2006/relationships"><Relationship Id="rId1" Type="http://schemas.microsoft.com/office/2006/relationships/activeXControlBinary" Target="activeX389.bin"/></Relationships>
</file>

<file path=xl/activeX/_rels/activeX390.xml.rels><?xml version="1.0" encoding="UTF-8" standalone="yes"?>
<Relationships xmlns="http://schemas.openxmlformats.org/package/2006/relationships"><Relationship Id="rId1" Type="http://schemas.microsoft.com/office/2006/relationships/activeXControlBinary" Target="activeX390.bin"/></Relationships>
</file>

<file path=xl/activeX/_rels/activeX391.xml.rels><?xml version="1.0" encoding="UTF-8" standalone="yes"?>
<Relationships xmlns="http://schemas.openxmlformats.org/package/2006/relationships"><Relationship Id="rId1" Type="http://schemas.microsoft.com/office/2006/relationships/activeXControlBinary" Target="activeX391.bin"/></Relationships>
</file>

<file path=xl/activeX/_rels/activeX392.xml.rels><?xml version="1.0" encoding="UTF-8" standalone="yes"?>
<Relationships xmlns="http://schemas.openxmlformats.org/package/2006/relationships"><Relationship Id="rId1" Type="http://schemas.microsoft.com/office/2006/relationships/activeXControlBinary" Target="activeX392.bin"/></Relationships>
</file>

<file path=xl/activeX/_rels/activeX393.xml.rels><?xml version="1.0" encoding="UTF-8" standalone="yes"?>
<Relationships xmlns="http://schemas.openxmlformats.org/package/2006/relationships"><Relationship Id="rId1" Type="http://schemas.microsoft.com/office/2006/relationships/activeXControlBinary" Target="activeX393.bin"/></Relationships>
</file>

<file path=xl/activeX/_rels/activeX394.xml.rels><?xml version="1.0" encoding="UTF-8" standalone="yes"?>
<Relationships xmlns="http://schemas.openxmlformats.org/package/2006/relationships"><Relationship Id="rId1" Type="http://schemas.microsoft.com/office/2006/relationships/activeXControlBinary" Target="activeX394.bin"/></Relationships>
</file>

<file path=xl/activeX/_rels/activeX395.xml.rels><?xml version="1.0" encoding="UTF-8" standalone="yes"?>
<Relationships xmlns="http://schemas.openxmlformats.org/package/2006/relationships"><Relationship Id="rId1" Type="http://schemas.microsoft.com/office/2006/relationships/activeXControlBinary" Target="activeX395.bin"/></Relationships>
</file>

<file path=xl/activeX/_rels/activeX396.xml.rels><?xml version="1.0" encoding="UTF-8" standalone="yes"?>
<Relationships xmlns="http://schemas.openxmlformats.org/package/2006/relationships"><Relationship Id="rId1" Type="http://schemas.microsoft.com/office/2006/relationships/activeXControlBinary" Target="activeX396.bin"/></Relationships>
</file>

<file path=xl/activeX/_rels/activeX397.xml.rels><?xml version="1.0" encoding="UTF-8" standalone="yes"?>
<Relationships xmlns="http://schemas.openxmlformats.org/package/2006/relationships"><Relationship Id="rId1" Type="http://schemas.microsoft.com/office/2006/relationships/activeXControlBinary" Target="activeX397.bin"/></Relationships>
</file>

<file path=xl/activeX/_rels/activeX398.xml.rels><?xml version="1.0" encoding="UTF-8" standalone="yes"?>
<Relationships xmlns="http://schemas.openxmlformats.org/package/2006/relationships"><Relationship Id="rId1" Type="http://schemas.microsoft.com/office/2006/relationships/activeXControlBinary" Target="activeX398.bin"/></Relationships>
</file>

<file path=xl/activeX/_rels/activeX399.xml.rels><?xml version="1.0" encoding="UTF-8" standalone="yes"?>
<Relationships xmlns="http://schemas.openxmlformats.org/package/2006/relationships"><Relationship Id="rId1" Type="http://schemas.microsoft.com/office/2006/relationships/activeXControlBinary" Target="activeX399.bin"/></Relationships>
</file>

<file path=xl/activeX/_rels/activeX400.xml.rels><?xml version="1.0" encoding="UTF-8" standalone="yes"?>
<Relationships xmlns="http://schemas.openxmlformats.org/package/2006/relationships"><Relationship Id="rId1" Type="http://schemas.microsoft.com/office/2006/relationships/activeXControlBinary" Target="activeX400.bin"/></Relationships>
</file>

<file path=xl/activeX/_rels/activeX401.xml.rels><?xml version="1.0" encoding="UTF-8" standalone="yes"?>
<Relationships xmlns="http://schemas.openxmlformats.org/package/2006/relationships"><Relationship Id="rId1" Type="http://schemas.microsoft.com/office/2006/relationships/activeXControlBinary" Target="activeX401.bin"/></Relationships>
</file>

<file path=xl/activeX/_rels/activeX402.xml.rels><?xml version="1.0" encoding="UTF-8" standalone="yes"?>
<Relationships xmlns="http://schemas.openxmlformats.org/package/2006/relationships"><Relationship Id="rId1" Type="http://schemas.microsoft.com/office/2006/relationships/activeXControlBinary" Target="activeX402.bin"/></Relationships>
</file>

<file path=xl/activeX/_rels/activeX403.xml.rels><?xml version="1.0" encoding="UTF-8" standalone="yes"?>
<Relationships xmlns="http://schemas.openxmlformats.org/package/2006/relationships"><Relationship Id="rId1" Type="http://schemas.microsoft.com/office/2006/relationships/activeXControlBinary" Target="activeX403.bin"/></Relationships>
</file>

<file path=xl/activeX/_rels/activeX404.xml.rels><?xml version="1.0" encoding="UTF-8" standalone="yes"?>
<Relationships xmlns="http://schemas.openxmlformats.org/package/2006/relationships"><Relationship Id="rId1" Type="http://schemas.microsoft.com/office/2006/relationships/activeXControlBinary" Target="activeX404.bin"/></Relationships>
</file>

<file path=xl/activeX/_rels/activeX405.xml.rels><?xml version="1.0" encoding="UTF-8" standalone="yes"?>
<Relationships xmlns="http://schemas.openxmlformats.org/package/2006/relationships"><Relationship Id="rId1" Type="http://schemas.microsoft.com/office/2006/relationships/activeXControlBinary" Target="activeX405.bin"/></Relationships>
</file>

<file path=xl/activeX/_rels/activeX406.xml.rels><?xml version="1.0" encoding="UTF-8" standalone="yes"?>
<Relationships xmlns="http://schemas.openxmlformats.org/package/2006/relationships"><Relationship Id="rId1" Type="http://schemas.microsoft.com/office/2006/relationships/activeXControlBinary" Target="activeX406.bin"/></Relationships>
</file>

<file path=xl/activeX/_rels/activeX407.xml.rels><?xml version="1.0" encoding="UTF-8" standalone="yes"?>
<Relationships xmlns="http://schemas.openxmlformats.org/package/2006/relationships"><Relationship Id="rId1" Type="http://schemas.microsoft.com/office/2006/relationships/activeXControlBinary" Target="activeX407.bin"/></Relationships>
</file>

<file path=xl/activeX/_rels/activeX408.xml.rels><?xml version="1.0" encoding="UTF-8" standalone="yes"?>
<Relationships xmlns="http://schemas.openxmlformats.org/package/2006/relationships"><Relationship Id="rId1" Type="http://schemas.microsoft.com/office/2006/relationships/activeXControlBinary" Target="activeX408.bin"/></Relationships>
</file>

<file path=xl/activeX/_rels/activeX409.xml.rels><?xml version="1.0" encoding="UTF-8" standalone="yes"?>
<Relationships xmlns="http://schemas.openxmlformats.org/package/2006/relationships"><Relationship Id="rId1" Type="http://schemas.microsoft.com/office/2006/relationships/activeXControlBinary" Target="activeX409.bin"/></Relationships>
</file>

<file path=xl/activeX/_rels/activeX410.xml.rels><?xml version="1.0" encoding="UTF-8" standalone="yes"?>
<Relationships xmlns="http://schemas.openxmlformats.org/package/2006/relationships"><Relationship Id="rId1" Type="http://schemas.microsoft.com/office/2006/relationships/activeXControlBinary" Target="activeX410.bin"/></Relationships>
</file>

<file path=xl/activeX/_rels/activeX411.xml.rels><?xml version="1.0" encoding="UTF-8" standalone="yes"?>
<Relationships xmlns="http://schemas.openxmlformats.org/package/2006/relationships"><Relationship Id="rId1" Type="http://schemas.microsoft.com/office/2006/relationships/activeXControlBinary" Target="activeX411.bin"/></Relationships>
</file>

<file path=xl/activeX/_rels/activeX412.xml.rels><?xml version="1.0" encoding="UTF-8" standalone="yes"?>
<Relationships xmlns="http://schemas.openxmlformats.org/package/2006/relationships"><Relationship Id="rId1" Type="http://schemas.microsoft.com/office/2006/relationships/activeXControlBinary" Target="activeX412.bin"/></Relationships>
</file>

<file path=xl/activeX/_rels/activeX413.xml.rels><?xml version="1.0" encoding="UTF-8" standalone="yes"?>
<Relationships xmlns="http://schemas.openxmlformats.org/package/2006/relationships"><Relationship Id="rId1" Type="http://schemas.microsoft.com/office/2006/relationships/activeXControlBinary" Target="activeX413.bin"/></Relationships>
</file>

<file path=xl/activeX/_rels/activeX414.xml.rels><?xml version="1.0" encoding="UTF-8" standalone="yes"?>
<Relationships xmlns="http://schemas.openxmlformats.org/package/2006/relationships"><Relationship Id="rId1" Type="http://schemas.microsoft.com/office/2006/relationships/activeXControlBinary" Target="activeX414.bin"/></Relationships>
</file>

<file path=xl/activeX/_rels/activeX415.xml.rels><?xml version="1.0" encoding="UTF-8" standalone="yes"?>
<Relationships xmlns="http://schemas.openxmlformats.org/package/2006/relationships"><Relationship Id="rId1" Type="http://schemas.microsoft.com/office/2006/relationships/activeXControlBinary" Target="activeX415.bin"/></Relationships>
</file>

<file path=xl/activeX/_rels/activeX416.xml.rels><?xml version="1.0" encoding="UTF-8" standalone="yes"?>
<Relationships xmlns="http://schemas.openxmlformats.org/package/2006/relationships"><Relationship Id="rId1" Type="http://schemas.microsoft.com/office/2006/relationships/activeXControlBinary" Target="activeX416.bin"/></Relationships>
</file>

<file path=xl/activeX/_rels/activeX417.xml.rels><?xml version="1.0" encoding="UTF-8" standalone="yes"?>
<Relationships xmlns="http://schemas.openxmlformats.org/package/2006/relationships"><Relationship Id="rId1" Type="http://schemas.microsoft.com/office/2006/relationships/activeXControlBinary" Target="activeX417.bin"/></Relationships>
</file>

<file path=xl/activeX/_rels/activeX418.xml.rels><?xml version="1.0" encoding="UTF-8" standalone="yes"?>
<Relationships xmlns="http://schemas.openxmlformats.org/package/2006/relationships"><Relationship Id="rId1" Type="http://schemas.microsoft.com/office/2006/relationships/activeXControlBinary" Target="activeX418.bin"/></Relationships>
</file>

<file path=xl/activeX/_rels/activeX419.xml.rels><?xml version="1.0" encoding="UTF-8" standalone="yes"?>
<Relationships xmlns="http://schemas.openxmlformats.org/package/2006/relationships"><Relationship Id="rId1" Type="http://schemas.microsoft.com/office/2006/relationships/activeXControlBinary" Target="activeX419.bin"/></Relationships>
</file>

<file path=xl/activeX/_rels/activeX420.xml.rels><?xml version="1.0" encoding="UTF-8" standalone="yes"?>
<Relationships xmlns="http://schemas.openxmlformats.org/package/2006/relationships"><Relationship Id="rId1" Type="http://schemas.microsoft.com/office/2006/relationships/activeXControlBinary" Target="activeX420.bin"/></Relationships>
</file>

<file path=xl/activeX/_rels/activeX421.xml.rels><?xml version="1.0" encoding="UTF-8" standalone="yes"?>
<Relationships xmlns="http://schemas.openxmlformats.org/package/2006/relationships"><Relationship Id="rId1" Type="http://schemas.microsoft.com/office/2006/relationships/activeXControlBinary" Target="activeX421.bin"/></Relationships>
</file>

<file path=xl/activeX/_rels/activeX422.xml.rels><?xml version="1.0" encoding="UTF-8" standalone="yes"?>
<Relationships xmlns="http://schemas.openxmlformats.org/package/2006/relationships"><Relationship Id="rId1" Type="http://schemas.microsoft.com/office/2006/relationships/activeXControlBinary" Target="activeX422.bin"/></Relationships>
</file>

<file path=xl/activeX/_rels/activeX423.xml.rels><?xml version="1.0" encoding="UTF-8" standalone="yes"?>
<Relationships xmlns="http://schemas.openxmlformats.org/package/2006/relationships"><Relationship Id="rId1" Type="http://schemas.microsoft.com/office/2006/relationships/activeXControlBinary" Target="activeX423.bin"/></Relationships>
</file>

<file path=xl/activeX/_rels/activeX424.xml.rels><?xml version="1.0" encoding="UTF-8" standalone="yes"?>
<Relationships xmlns="http://schemas.openxmlformats.org/package/2006/relationships"><Relationship Id="rId1" Type="http://schemas.microsoft.com/office/2006/relationships/activeXControlBinary" Target="activeX424.bin"/></Relationships>
</file>

<file path=xl/activeX/_rels/activeX425.xml.rels><?xml version="1.0" encoding="UTF-8" standalone="yes"?>
<Relationships xmlns="http://schemas.openxmlformats.org/package/2006/relationships"><Relationship Id="rId1" Type="http://schemas.microsoft.com/office/2006/relationships/activeXControlBinary" Target="activeX425.bin"/></Relationships>
</file>

<file path=xl/activeX/_rels/activeX426.xml.rels><?xml version="1.0" encoding="UTF-8" standalone="yes"?>
<Relationships xmlns="http://schemas.openxmlformats.org/package/2006/relationships"><Relationship Id="rId1" Type="http://schemas.microsoft.com/office/2006/relationships/activeXControlBinary" Target="activeX426.bin"/></Relationships>
</file>

<file path=xl/activeX/_rels/activeX427.xml.rels><?xml version="1.0" encoding="UTF-8" standalone="yes"?>
<Relationships xmlns="http://schemas.openxmlformats.org/package/2006/relationships"><Relationship Id="rId1" Type="http://schemas.microsoft.com/office/2006/relationships/activeXControlBinary" Target="activeX427.bin"/></Relationships>
</file>

<file path=xl/activeX/_rels/activeX428.xml.rels><?xml version="1.0" encoding="UTF-8" standalone="yes"?>
<Relationships xmlns="http://schemas.openxmlformats.org/package/2006/relationships"><Relationship Id="rId1" Type="http://schemas.microsoft.com/office/2006/relationships/activeXControlBinary" Target="activeX428.bin"/></Relationships>
</file>

<file path=xl/activeX/_rels/activeX429.xml.rels><?xml version="1.0" encoding="UTF-8" standalone="yes"?>
<Relationships xmlns="http://schemas.openxmlformats.org/package/2006/relationships"><Relationship Id="rId1" Type="http://schemas.microsoft.com/office/2006/relationships/activeXControlBinary" Target="activeX429.bin"/></Relationships>
</file>

<file path=xl/activeX/_rels/activeX430.xml.rels><?xml version="1.0" encoding="UTF-8" standalone="yes"?>
<Relationships xmlns="http://schemas.openxmlformats.org/package/2006/relationships"><Relationship Id="rId1" Type="http://schemas.microsoft.com/office/2006/relationships/activeXControlBinary" Target="activeX430.bin"/></Relationships>
</file>

<file path=xl/activeX/_rels/activeX431.xml.rels><?xml version="1.0" encoding="UTF-8" standalone="yes"?>
<Relationships xmlns="http://schemas.openxmlformats.org/package/2006/relationships"><Relationship Id="rId1" Type="http://schemas.microsoft.com/office/2006/relationships/activeXControlBinary" Target="activeX431.bin"/></Relationships>
</file>

<file path=xl/activeX/_rels/activeX432.xml.rels><?xml version="1.0" encoding="UTF-8" standalone="yes"?>
<Relationships xmlns="http://schemas.openxmlformats.org/package/2006/relationships"><Relationship Id="rId1" Type="http://schemas.microsoft.com/office/2006/relationships/activeXControlBinary" Target="activeX432.bin"/></Relationships>
</file>

<file path=xl/activeX/_rels/activeX433.xml.rels><?xml version="1.0" encoding="UTF-8" standalone="yes"?>
<Relationships xmlns="http://schemas.openxmlformats.org/package/2006/relationships"><Relationship Id="rId1" Type="http://schemas.microsoft.com/office/2006/relationships/activeXControlBinary" Target="activeX433.bin"/></Relationships>
</file>

<file path=xl/activeX/_rels/activeX434.xml.rels><?xml version="1.0" encoding="UTF-8" standalone="yes"?>
<Relationships xmlns="http://schemas.openxmlformats.org/package/2006/relationships"><Relationship Id="rId1" Type="http://schemas.microsoft.com/office/2006/relationships/activeXControlBinary" Target="activeX434.bin"/></Relationships>
</file>

<file path=xl/activeX/_rels/activeX435.xml.rels><?xml version="1.0" encoding="UTF-8" standalone="yes"?>
<Relationships xmlns="http://schemas.openxmlformats.org/package/2006/relationships"><Relationship Id="rId1" Type="http://schemas.microsoft.com/office/2006/relationships/activeXControlBinary" Target="activeX435.bin"/></Relationships>
</file>

<file path=xl/activeX/_rels/activeX436.xml.rels><?xml version="1.0" encoding="UTF-8" standalone="yes"?>
<Relationships xmlns="http://schemas.openxmlformats.org/package/2006/relationships"><Relationship Id="rId1" Type="http://schemas.microsoft.com/office/2006/relationships/activeXControlBinary" Target="activeX436.bin"/></Relationships>
</file>

<file path=xl/activeX/_rels/activeX437.xml.rels><?xml version="1.0" encoding="UTF-8" standalone="yes"?>
<Relationships xmlns="http://schemas.openxmlformats.org/package/2006/relationships"><Relationship Id="rId1" Type="http://schemas.microsoft.com/office/2006/relationships/activeXControlBinary" Target="activeX437.bin"/></Relationships>
</file>

<file path=xl/activeX/_rels/activeX438.xml.rels><?xml version="1.0" encoding="UTF-8" standalone="yes"?>
<Relationships xmlns="http://schemas.openxmlformats.org/package/2006/relationships"><Relationship Id="rId1" Type="http://schemas.microsoft.com/office/2006/relationships/activeXControlBinary" Target="activeX438.bin"/></Relationships>
</file>

<file path=xl/activeX/_rels/activeX439.xml.rels><?xml version="1.0" encoding="UTF-8" standalone="yes"?>
<Relationships xmlns="http://schemas.openxmlformats.org/package/2006/relationships"><Relationship Id="rId1" Type="http://schemas.microsoft.com/office/2006/relationships/activeXControlBinary" Target="activeX439.bin"/></Relationships>
</file>

<file path=xl/activeX/_rels/activeX440.xml.rels><?xml version="1.0" encoding="UTF-8" standalone="yes"?>
<Relationships xmlns="http://schemas.openxmlformats.org/package/2006/relationships"><Relationship Id="rId1" Type="http://schemas.microsoft.com/office/2006/relationships/activeXControlBinary" Target="activeX440.bin"/></Relationships>
</file>

<file path=xl/activeX/_rels/activeX441.xml.rels><?xml version="1.0" encoding="UTF-8" standalone="yes"?>
<Relationships xmlns="http://schemas.openxmlformats.org/package/2006/relationships"><Relationship Id="rId1" Type="http://schemas.microsoft.com/office/2006/relationships/activeXControlBinary" Target="activeX441.bin"/></Relationships>
</file>

<file path=xl/activeX/_rels/activeX442.xml.rels><?xml version="1.0" encoding="UTF-8" standalone="yes"?>
<Relationships xmlns="http://schemas.openxmlformats.org/package/2006/relationships"><Relationship Id="rId1" Type="http://schemas.microsoft.com/office/2006/relationships/activeXControlBinary" Target="activeX442.bin"/></Relationships>
</file>

<file path=xl/activeX/_rels/activeX443.xml.rels><?xml version="1.0" encoding="UTF-8" standalone="yes"?>
<Relationships xmlns="http://schemas.openxmlformats.org/package/2006/relationships"><Relationship Id="rId1" Type="http://schemas.microsoft.com/office/2006/relationships/activeXControlBinary" Target="activeX443.bin"/></Relationships>
</file>

<file path=xl/activeX/_rels/activeX444.xml.rels><?xml version="1.0" encoding="UTF-8" standalone="yes"?>
<Relationships xmlns="http://schemas.openxmlformats.org/package/2006/relationships"><Relationship Id="rId1" Type="http://schemas.microsoft.com/office/2006/relationships/activeXControlBinary" Target="activeX444.bin"/></Relationships>
</file>

<file path=xl/activeX/_rels/activeX445.xml.rels><?xml version="1.0" encoding="UTF-8" standalone="yes"?>
<Relationships xmlns="http://schemas.openxmlformats.org/package/2006/relationships"><Relationship Id="rId1" Type="http://schemas.microsoft.com/office/2006/relationships/activeXControlBinary" Target="activeX445.bin"/></Relationships>
</file>

<file path=xl/activeX/_rels/activeX446.xml.rels><?xml version="1.0" encoding="UTF-8" standalone="yes"?>
<Relationships xmlns="http://schemas.openxmlformats.org/package/2006/relationships"><Relationship Id="rId1" Type="http://schemas.microsoft.com/office/2006/relationships/activeXControlBinary" Target="activeX446.bin"/></Relationships>
</file>

<file path=xl/activeX/_rels/activeX447.xml.rels><?xml version="1.0" encoding="UTF-8" standalone="yes"?>
<Relationships xmlns="http://schemas.openxmlformats.org/package/2006/relationships"><Relationship Id="rId1" Type="http://schemas.microsoft.com/office/2006/relationships/activeXControlBinary" Target="activeX447.bin"/></Relationships>
</file>

<file path=xl/activeX/_rels/activeX448.xml.rels><?xml version="1.0" encoding="UTF-8" standalone="yes"?>
<Relationships xmlns="http://schemas.openxmlformats.org/package/2006/relationships"><Relationship Id="rId1" Type="http://schemas.microsoft.com/office/2006/relationships/activeXControlBinary" Target="activeX44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4C599241-6926-101B-9992-00000B65C6F9}"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4C599241-6926-101B-9992-00000B65C6F9}"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4C599241-6926-101B-9992-00000B65C6F9}"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50-EC42-11CE-9E0D-00AA006002F3}"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50-EC42-11CE-9E0D-00AA006002F3}" ax:persistence="persistStreamInit" r:id="rId1"/>
</file>

<file path=xl/activeX/activeX88.xml><?xml version="1.0" encoding="utf-8"?>
<ax:ocx xmlns:ax="http://schemas.microsoft.com/office/2006/activeX" xmlns:r="http://schemas.openxmlformats.org/officeDocument/2006/relationships" ax:classid="{8BD21D50-EC42-11CE-9E0D-00AA006002F3}" ax:persistence="persistStreamInit" r:id="rId1"/>
</file>

<file path=xl/activeX/activeX89.xml><?xml version="1.0" encoding="utf-8"?>
<ax:ocx xmlns:ax="http://schemas.microsoft.com/office/2006/activeX" xmlns:r="http://schemas.openxmlformats.org/officeDocument/2006/relationships" ax:classid="{8BD21D50-EC42-11CE-9E0D-00AA006002F3}" ax:persistence="persistStreamInit" r:id="rId1"/>
</file>

<file path=xl/activeX/activeX90.xml><?xml version="1.0" encoding="utf-8"?>
<ax:ocx xmlns:ax="http://schemas.microsoft.com/office/2006/activeX" xmlns:r="http://schemas.openxmlformats.org/officeDocument/2006/relationships" ax:classid="{8BD21D5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50-EC42-11CE-9E0D-00AA006002F3}" ax:persistence="persistStreamInit" r:id="rId1"/>
</file>

<file path=xl/activeX/activeX118.xml><?xml version="1.0" encoding="utf-8"?>
<ax:ocx xmlns:ax="http://schemas.microsoft.com/office/2006/activeX" xmlns:r="http://schemas.openxmlformats.org/officeDocument/2006/relationships" ax:classid="{8BD21D50-EC42-11CE-9E0D-00AA006002F3}" ax:persistence="persistStreamInit" r:id="rId1"/>
</file>

<file path=xl/activeX/activeX119.xml><?xml version="1.0" encoding="utf-8"?>
<ax:ocx xmlns:ax="http://schemas.microsoft.com/office/2006/activeX" xmlns:r="http://schemas.openxmlformats.org/officeDocument/2006/relationships" ax:classid="{8BD21D50-EC42-11CE-9E0D-00AA006002F3}"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activeX/activeX122.xml><?xml version="1.0" encoding="utf-8"?>
<ax:ocx xmlns:ax="http://schemas.microsoft.com/office/2006/activeX" xmlns:r="http://schemas.openxmlformats.org/officeDocument/2006/relationships" ax:classid="{8BD21D5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50-EC42-11CE-9E0D-00AA006002F3}" ax:persistence="persistStreamInit" r:id="rId1"/>
</file>

<file path=xl/activeX/activeX126.xml><?xml version="1.0" encoding="utf-8"?>
<ax:ocx xmlns:ax="http://schemas.microsoft.com/office/2006/activeX" xmlns:r="http://schemas.openxmlformats.org/officeDocument/2006/relationships" ax:classid="{8BD21D5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5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50-EC42-11CE-9E0D-00AA006002F3}" ax:persistence="persistStreamInit" r:id="rId1"/>
</file>

<file path=xl/activeX/activeX148.xml><?xml version="1.0" encoding="utf-8"?>
<ax:ocx xmlns:ax="http://schemas.microsoft.com/office/2006/activeX" xmlns:r="http://schemas.openxmlformats.org/officeDocument/2006/relationships" ax:classid="{4C599241-6926-101B-9992-00000B65C6F9}" ax:persistence="persistStreamInit" r:id="rId1"/>
</file>

<file path=xl/activeX/activeX149.xml><?xml version="1.0" encoding="utf-8"?>
<ax:ocx xmlns:ax="http://schemas.microsoft.com/office/2006/activeX" xmlns:r="http://schemas.openxmlformats.org/officeDocument/2006/relationships" ax:classid="{4C599241-6926-101B-9992-00000B65C6F9}" ax:persistence="persistStreamInit" r:id="rId1"/>
</file>

<file path=xl/activeX/activeX150.xml><?xml version="1.0" encoding="utf-8"?>
<ax:ocx xmlns:ax="http://schemas.microsoft.com/office/2006/activeX" xmlns:r="http://schemas.openxmlformats.org/officeDocument/2006/relationships" ax:classid="{978C9E23-D4B0-11CE-BF2D-00AA003F40D0}" ax:persistence="persistStreamInit" r:id="rId1"/>
</file>

<file path=xl/activeX/activeX151.xml><?xml version="1.0" encoding="utf-8"?>
<ax:ocx xmlns:ax="http://schemas.microsoft.com/office/2006/activeX" xmlns:r="http://schemas.openxmlformats.org/officeDocument/2006/relationships" ax:classid="{8BD21D10-EC42-11CE-9E0D-00AA006002F3}" ax:persistence="persistStreamInit" r:id="rId1"/>
</file>

<file path=xl/activeX/activeX152.xml><?xml version="1.0" encoding="utf-8"?>
<ax:ocx xmlns:ax="http://schemas.microsoft.com/office/2006/activeX" xmlns:r="http://schemas.openxmlformats.org/officeDocument/2006/relationships" ax:classid="{978C9E23-D4B0-11CE-BF2D-00AA003F40D0}" ax:persistence="persistStreamInit" r:id="rId1"/>
</file>

<file path=xl/activeX/activeX153.xml><?xml version="1.0" encoding="utf-8"?>
<ax:ocx xmlns:ax="http://schemas.microsoft.com/office/2006/activeX" xmlns:r="http://schemas.openxmlformats.org/officeDocument/2006/relationships" ax:classid="{978C9E23-D4B0-11CE-BF2D-00AA003F40D0}" ax:persistence="persistStreamInit" r:id="rId1"/>
</file>

<file path=xl/activeX/activeX154.xml><?xml version="1.0" encoding="utf-8"?>
<ax:ocx xmlns:ax="http://schemas.microsoft.com/office/2006/activeX" xmlns:r="http://schemas.openxmlformats.org/officeDocument/2006/relationships" ax:classid="{978C9E23-D4B0-11CE-BF2D-00AA003F40D0}" ax:persistence="persistStreamInit" r:id="rId1"/>
</file>

<file path=xl/activeX/activeX155.xml><?xml version="1.0" encoding="utf-8"?>
<ax:ocx xmlns:ax="http://schemas.microsoft.com/office/2006/activeX" xmlns:r="http://schemas.openxmlformats.org/officeDocument/2006/relationships" ax:classid="{8BD21D10-EC42-11CE-9E0D-00AA006002F3}" ax:persistence="persistStreamInit" r:id="rId1"/>
</file>

<file path=xl/activeX/activeX156.xml><?xml version="1.0" encoding="utf-8"?>
<ax:ocx xmlns:ax="http://schemas.microsoft.com/office/2006/activeX" xmlns:r="http://schemas.openxmlformats.org/officeDocument/2006/relationships" ax:classid="{978C9E23-D4B0-11CE-BF2D-00AA003F40D0}" ax:persistence="persistStreamInit" r:id="rId1"/>
</file>

<file path=xl/activeX/activeX157.xml><?xml version="1.0" encoding="utf-8"?>
<ax:ocx xmlns:ax="http://schemas.microsoft.com/office/2006/activeX" xmlns:r="http://schemas.openxmlformats.org/officeDocument/2006/relationships" ax:classid="{978C9E23-D4B0-11CE-BF2D-00AA003F40D0}" ax:persistence="persistStreamInit" r:id="rId1"/>
</file>

<file path=xl/activeX/activeX158.xml><?xml version="1.0" encoding="utf-8"?>
<ax:ocx xmlns:ax="http://schemas.microsoft.com/office/2006/activeX" xmlns:r="http://schemas.openxmlformats.org/officeDocument/2006/relationships" ax:classid="{978C9E23-D4B0-11CE-BF2D-00AA003F40D0}" ax:persistence="persistStreamInit" r:id="rId1"/>
</file>

<file path=xl/activeX/activeX159.xml><?xml version="1.0" encoding="utf-8"?>
<ax:ocx xmlns:ax="http://schemas.microsoft.com/office/2006/activeX" xmlns:r="http://schemas.openxmlformats.org/officeDocument/2006/relationships" ax:classid="{8BD21D10-EC42-11CE-9E0D-00AA006002F3}" ax:persistence="persistStreamInit" r:id="rId1"/>
</file>

<file path=xl/activeX/activeX160.xml><?xml version="1.0" encoding="utf-8"?>
<ax:ocx xmlns:ax="http://schemas.microsoft.com/office/2006/activeX" xmlns:r="http://schemas.openxmlformats.org/officeDocument/2006/relationships" ax:classid="{978C9E23-D4B0-11CE-BF2D-00AA003F40D0}" ax:persistence="persistStreamInit" r:id="rId1"/>
</file>

<file path=xl/activeX/activeX161.xml><?xml version="1.0" encoding="utf-8"?>
<ax:ocx xmlns:ax="http://schemas.microsoft.com/office/2006/activeX" xmlns:r="http://schemas.openxmlformats.org/officeDocument/2006/relationships" ax:classid="{978C9E23-D4B0-11CE-BF2D-00AA003F40D0}" ax:persistence="persistStreamInit" r:id="rId1"/>
</file>

<file path=xl/activeX/activeX162.xml><?xml version="1.0" encoding="utf-8"?>
<ax:ocx xmlns:ax="http://schemas.microsoft.com/office/2006/activeX" xmlns:r="http://schemas.openxmlformats.org/officeDocument/2006/relationships" ax:classid="{978C9E23-D4B0-11CE-BF2D-00AA003F40D0}" ax:persistence="persistStreamInit" r:id="rId1"/>
</file>

<file path=xl/activeX/activeX163.xml><?xml version="1.0" encoding="utf-8"?>
<ax:ocx xmlns:ax="http://schemas.microsoft.com/office/2006/activeX" xmlns:r="http://schemas.openxmlformats.org/officeDocument/2006/relationships" ax:classid="{8BD21D10-EC42-11CE-9E0D-00AA006002F3}" ax:persistence="persistStreamInit" r:id="rId1"/>
</file>

<file path=xl/activeX/activeX164.xml><?xml version="1.0" encoding="utf-8"?>
<ax:ocx xmlns:ax="http://schemas.microsoft.com/office/2006/activeX" xmlns:r="http://schemas.openxmlformats.org/officeDocument/2006/relationships" ax:classid="{978C9E23-D4B0-11CE-BF2D-00AA003F40D0}" ax:persistence="persistStreamInit" r:id="rId1"/>
</file>

<file path=xl/activeX/activeX165.xml><?xml version="1.0" encoding="utf-8"?>
<ax:ocx xmlns:ax="http://schemas.microsoft.com/office/2006/activeX" xmlns:r="http://schemas.openxmlformats.org/officeDocument/2006/relationships" ax:classid="{978C9E23-D4B0-11CE-BF2D-00AA003F40D0}" ax:persistence="persistStreamInit" r:id="rId1"/>
</file>

<file path=xl/activeX/activeX166.xml><?xml version="1.0" encoding="utf-8"?>
<ax:ocx xmlns:ax="http://schemas.microsoft.com/office/2006/activeX" xmlns:r="http://schemas.openxmlformats.org/officeDocument/2006/relationships" ax:classid="{978C9E23-D4B0-11CE-BF2D-00AA003F40D0}" ax:persistence="persistStreamInit" r:id="rId1"/>
</file>

<file path=xl/activeX/activeX167.xml><?xml version="1.0" encoding="utf-8"?>
<ax:ocx xmlns:ax="http://schemas.microsoft.com/office/2006/activeX" xmlns:r="http://schemas.openxmlformats.org/officeDocument/2006/relationships" ax:classid="{8BD21D10-EC42-11CE-9E0D-00AA006002F3}" ax:persistence="persistStreamInit" r:id="rId1"/>
</file>

<file path=xl/activeX/activeX168.xml><?xml version="1.0" encoding="utf-8"?>
<ax:ocx xmlns:ax="http://schemas.microsoft.com/office/2006/activeX" xmlns:r="http://schemas.openxmlformats.org/officeDocument/2006/relationships" ax:classid="{978C9E23-D4B0-11CE-BF2D-00AA003F40D0}" ax:persistence="persistStreamInit" r:id="rId1"/>
</file>

<file path=xl/activeX/activeX169.xml><?xml version="1.0" encoding="utf-8"?>
<ax:ocx xmlns:ax="http://schemas.microsoft.com/office/2006/activeX" xmlns:r="http://schemas.openxmlformats.org/officeDocument/2006/relationships" ax:classid="{978C9E23-D4B0-11CE-BF2D-00AA003F40D0}" ax:persistence="persistStreamInit" r:id="rId1"/>
</file>

<file path=xl/activeX/activeX170.xml><?xml version="1.0" encoding="utf-8"?>
<ax:ocx xmlns:ax="http://schemas.microsoft.com/office/2006/activeX" xmlns:r="http://schemas.openxmlformats.org/officeDocument/2006/relationships" ax:classid="{978C9E23-D4B0-11CE-BF2D-00AA003F40D0}" ax:persistence="persistStreamInit" r:id="rId1"/>
</file>

<file path=xl/activeX/activeX171.xml><?xml version="1.0" encoding="utf-8"?>
<ax:ocx xmlns:ax="http://schemas.microsoft.com/office/2006/activeX" xmlns:r="http://schemas.openxmlformats.org/officeDocument/2006/relationships" ax:classid="{8BD21D10-EC42-11CE-9E0D-00AA006002F3}" ax:persistence="persistStreamInit" r:id="rId1"/>
</file>

<file path=xl/activeX/activeX172.xml><?xml version="1.0" encoding="utf-8"?>
<ax:ocx xmlns:ax="http://schemas.microsoft.com/office/2006/activeX" xmlns:r="http://schemas.openxmlformats.org/officeDocument/2006/relationships" ax:classid="{978C9E23-D4B0-11CE-BF2D-00AA003F40D0}" ax:persistence="persistStreamInit" r:id="rId1"/>
</file>

<file path=xl/activeX/activeX173.xml><?xml version="1.0" encoding="utf-8"?>
<ax:ocx xmlns:ax="http://schemas.microsoft.com/office/2006/activeX" xmlns:r="http://schemas.openxmlformats.org/officeDocument/2006/relationships" ax:classid="{978C9E23-D4B0-11CE-BF2D-00AA003F40D0}" ax:persistence="persistStreamInit" r:id="rId1"/>
</file>

<file path=xl/activeX/activeX174.xml><?xml version="1.0" encoding="utf-8"?>
<ax:ocx xmlns:ax="http://schemas.microsoft.com/office/2006/activeX" xmlns:r="http://schemas.openxmlformats.org/officeDocument/2006/relationships" ax:classid="{978C9E23-D4B0-11CE-BF2D-00AA003F40D0}" ax:persistence="persistStreamInit" r:id="rId1"/>
</file>

<file path=xl/activeX/activeX175.xml><?xml version="1.0" encoding="utf-8"?>
<ax:ocx xmlns:ax="http://schemas.microsoft.com/office/2006/activeX" xmlns:r="http://schemas.openxmlformats.org/officeDocument/2006/relationships" ax:classid="{8BD21D10-EC42-11CE-9E0D-00AA006002F3}" ax:persistence="persistStreamInit" r:id="rId1"/>
</file>

<file path=xl/activeX/activeX176.xml><?xml version="1.0" encoding="utf-8"?>
<ax:ocx xmlns:ax="http://schemas.microsoft.com/office/2006/activeX" xmlns:r="http://schemas.openxmlformats.org/officeDocument/2006/relationships" ax:classid="{978C9E23-D4B0-11CE-BF2D-00AA003F40D0}" ax:persistence="persistStreamInit" r:id="rId1"/>
</file>

<file path=xl/activeX/activeX177.xml><?xml version="1.0" encoding="utf-8"?>
<ax:ocx xmlns:ax="http://schemas.microsoft.com/office/2006/activeX" xmlns:r="http://schemas.openxmlformats.org/officeDocument/2006/relationships" ax:classid="{978C9E23-D4B0-11CE-BF2D-00AA003F40D0}" ax:persistence="persistStreamInit" r:id="rId1"/>
</file>

<file path=xl/activeX/activeX178.xml><?xml version="1.0" encoding="utf-8"?>
<ax:ocx xmlns:ax="http://schemas.microsoft.com/office/2006/activeX" xmlns:r="http://schemas.openxmlformats.org/officeDocument/2006/relationships" ax:classid="{978C9E23-D4B0-11CE-BF2D-00AA003F40D0}" ax:persistence="persistStreamInit" r:id="rId1"/>
</file>

<file path=xl/activeX/activeX179.xml><?xml version="1.0" encoding="utf-8"?>
<ax:ocx xmlns:ax="http://schemas.microsoft.com/office/2006/activeX" xmlns:r="http://schemas.openxmlformats.org/officeDocument/2006/relationships" ax:classid="{8BD21D10-EC42-11CE-9E0D-00AA006002F3}" ax:persistence="persistStreamInit" r:id="rId1"/>
</file>

<file path=xl/activeX/activeX180.xml><?xml version="1.0" encoding="utf-8"?>
<ax:ocx xmlns:ax="http://schemas.microsoft.com/office/2006/activeX" xmlns:r="http://schemas.openxmlformats.org/officeDocument/2006/relationships" ax:classid="{978C9E23-D4B0-11CE-BF2D-00AA003F40D0}" ax:persistence="persistStreamInit" r:id="rId1"/>
</file>

<file path=xl/activeX/activeX181.xml><?xml version="1.0" encoding="utf-8"?>
<ax:ocx xmlns:ax="http://schemas.microsoft.com/office/2006/activeX" xmlns:r="http://schemas.openxmlformats.org/officeDocument/2006/relationships" ax:classid="{978C9E23-D4B0-11CE-BF2D-00AA003F40D0}" ax:persistence="persistStreamInit" r:id="rId1"/>
</file>

<file path=xl/activeX/activeX182.xml><?xml version="1.0" encoding="utf-8"?>
<ax:ocx xmlns:ax="http://schemas.microsoft.com/office/2006/activeX" xmlns:r="http://schemas.openxmlformats.org/officeDocument/2006/relationships" ax:classid="{978C9E23-D4B0-11CE-BF2D-00AA003F40D0}" ax:persistence="persistStreamInit" r:id="rId1"/>
</file>

<file path=xl/activeX/activeX183.xml><?xml version="1.0" encoding="utf-8"?>
<ax:ocx xmlns:ax="http://schemas.microsoft.com/office/2006/activeX" xmlns:r="http://schemas.openxmlformats.org/officeDocument/2006/relationships" ax:classid="{8BD21D10-EC42-11CE-9E0D-00AA006002F3}" ax:persistence="persistStreamInit" r:id="rId1"/>
</file>

<file path=xl/activeX/activeX184.xml><?xml version="1.0" encoding="utf-8"?>
<ax:ocx xmlns:ax="http://schemas.microsoft.com/office/2006/activeX" xmlns:r="http://schemas.openxmlformats.org/officeDocument/2006/relationships" ax:classid="{978C9E23-D4B0-11CE-BF2D-00AA003F40D0}" ax:persistence="persistStreamInit" r:id="rId1"/>
</file>

<file path=xl/activeX/activeX185.xml><?xml version="1.0" encoding="utf-8"?>
<ax:ocx xmlns:ax="http://schemas.microsoft.com/office/2006/activeX" xmlns:r="http://schemas.openxmlformats.org/officeDocument/2006/relationships" ax:classid="{978C9E23-D4B0-11CE-BF2D-00AA003F40D0}" ax:persistence="persistStreamInit" r:id="rId1"/>
</file>

<file path=xl/activeX/activeX186.xml><?xml version="1.0" encoding="utf-8"?>
<ax:ocx xmlns:ax="http://schemas.microsoft.com/office/2006/activeX" xmlns:r="http://schemas.openxmlformats.org/officeDocument/2006/relationships" ax:classid="{978C9E23-D4B0-11CE-BF2D-00AA003F40D0}" ax:persistence="persistStreamInit" r:id="rId1"/>
</file>

<file path=xl/activeX/activeX187.xml><?xml version="1.0" encoding="utf-8"?>
<ax:ocx xmlns:ax="http://schemas.microsoft.com/office/2006/activeX" xmlns:r="http://schemas.openxmlformats.org/officeDocument/2006/relationships" ax:classid="{8BD21D10-EC42-11CE-9E0D-00AA006002F3}" ax:persistence="persistStreamInit" r:id="rId1"/>
</file>

<file path=xl/activeX/activeX188.xml><?xml version="1.0" encoding="utf-8"?>
<ax:ocx xmlns:ax="http://schemas.microsoft.com/office/2006/activeX" xmlns:r="http://schemas.openxmlformats.org/officeDocument/2006/relationships" ax:classid="{978C9E23-D4B0-11CE-BF2D-00AA003F40D0}" ax:persistence="persistStreamInit" r:id="rId1"/>
</file>

<file path=xl/activeX/activeX189.xml><?xml version="1.0" encoding="utf-8"?>
<ax:ocx xmlns:ax="http://schemas.microsoft.com/office/2006/activeX" xmlns:r="http://schemas.openxmlformats.org/officeDocument/2006/relationships" ax:classid="{978C9E23-D4B0-11CE-BF2D-00AA003F40D0}" ax:persistence="persistStreamInit" r:id="rId1"/>
</file>

<file path=xl/activeX/activeX190.xml><?xml version="1.0" encoding="utf-8"?>
<ax:ocx xmlns:ax="http://schemas.microsoft.com/office/2006/activeX" xmlns:r="http://schemas.openxmlformats.org/officeDocument/2006/relationships" ax:classid="{8BD21D10-EC42-11CE-9E0D-00AA006002F3}" ax:persistence="persistStreamInit" r:id="rId1"/>
</file>

<file path=xl/activeX/activeX191.xml><?xml version="1.0" encoding="utf-8"?>
<ax:ocx xmlns:ax="http://schemas.microsoft.com/office/2006/activeX" xmlns:r="http://schemas.openxmlformats.org/officeDocument/2006/relationships" ax:classid="{978C9E23-D4B0-11CE-BF2D-00AA003F40D0}" ax:persistence="persistStreamInit" r:id="rId1"/>
</file>

<file path=xl/activeX/activeX192.xml><?xml version="1.0" encoding="utf-8"?>
<ax:ocx xmlns:ax="http://schemas.microsoft.com/office/2006/activeX" xmlns:r="http://schemas.openxmlformats.org/officeDocument/2006/relationships" ax:classid="{978C9E23-D4B0-11CE-BF2D-00AA003F40D0}" ax:persistence="persistStreamInit" r:id="rId1"/>
</file>

<file path=xl/activeX/activeX193.xml><?xml version="1.0" encoding="utf-8"?>
<ax:ocx xmlns:ax="http://schemas.microsoft.com/office/2006/activeX" xmlns:r="http://schemas.openxmlformats.org/officeDocument/2006/relationships" ax:classid="{978C9E23-D4B0-11CE-BF2D-00AA003F40D0}" ax:persistence="persistStreamInit" r:id="rId1"/>
</file>

<file path=xl/activeX/activeX194.xml><?xml version="1.0" encoding="utf-8"?>
<ax:ocx xmlns:ax="http://schemas.microsoft.com/office/2006/activeX" xmlns:r="http://schemas.openxmlformats.org/officeDocument/2006/relationships" ax:classid="{8BD21D10-EC42-11CE-9E0D-00AA006002F3}" ax:persistence="persistStreamInit" r:id="rId1"/>
</file>

<file path=xl/activeX/activeX195.xml><?xml version="1.0" encoding="utf-8"?>
<ax:ocx xmlns:ax="http://schemas.microsoft.com/office/2006/activeX" xmlns:r="http://schemas.openxmlformats.org/officeDocument/2006/relationships" ax:classid="{978C9E23-D4B0-11CE-BF2D-00AA003F40D0}" ax:persistence="persistStreamInit" r:id="rId1"/>
</file>

<file path=xl/activeX/activeX196.xml><?xml version="1.0" encoding="utf-8"?>
<ax:ocx xmlns:ax="http://schemas.microsoft.com/office/2006/activeX" xmlns:r="http://schemas.openxmlformats.org/officeDocument/2006/relationships" ax:classid="{978C9E23-D4B0-11CE-BF2D-00AA003F40D0}" ax:persistence="persistStreamInit" r:id="rId1"/>
</file>

<file path=xl/activeX/activeX197.xml><?xml version="1.0" encoding="utf-8"?>
<ax:ocx xmlns:ax="http://schemas.microsoft.com/office/2006/activeX" xmlns:r="http://schemas.openxmlformats.org/officeDocument/2006/relationships" ax:classid="{978C9E23-D4B0-11CE-BF2D-00AA003F40D0}" ax:persistence="persistStreamInit" r:id="rId1"/>
</file>

<file path=xl/activeX/activeX198.xml><?xml version="1.0" encoding="utf-8"?>
<ax:ocx xmlns:ax="http://schemas.microsoft.com/office/2006/activeX" xmlns:r="http://schemas.openxmlformats.org/officeDocument/2006/relationships" ax:classid="{8BD21D10-EC42-11CE-9E0D-00AA006002F3}" ax:persistence="persistStreamInit" r:id="rId1"/>
</file>

<file path=xl/activeX/activeX199.xml><?xml version="1.0" encoding="utf-8"?>
<ax:ocx xmlns:ax="http://schemas.microsoft.com/office/2006/activeX" xmlns:r="http://schemas.openxmlformats.org/officeDocument/2006/relationships" ax:classid="{978C9E23-D4B0-11CE-BF2D-00AA003F40D0}" ax:persistence="persistStreamInit" r:id="rId1"/>
</file>

<file path=xl/activeX/activeX200.xml><?xml version="1.0" encoding="utf-8"?>
<ax:ocx xmlns:ax="http://schemas.microsoft.com/office/2006/activeX" xmlns:r="http://schemas.openxmlformats.org/officeDocument/2006/relationships" ax:classid="{978C9E23-D4B0-11CE-BF2D-00AA003F40D0}" ax:persistence="persistStreamInit" r:id="rId1"/>
</file>

<file path=xl/activeX/activeX201.xml><?xml version="1.0" encoding="utf-8"?>
<ax:ocx xmlns:ax="http://schemas.microsoft.com/office/2006/activeX" xmlns:r="http://schemas.openxmlformats.org/officeDocument/2006/relationships" ax:classid="{978C9E23-D4B0-11CE-BF2D-00AA003F40D0}" ax:persistence="persistStreamInit" r:id="rId1"/>
</file>

<file path=xl/activeX/activeX202.xml><?xml version="1.0" encoding="utf-8"?>
<ax:ocx xmlns:ax="http://schemas.microsoft.com/office/2006/activeX" xmlns:r="http://schemas.openxmlformats.org/officeDocument/2006/relationships" ax:classid="{8BD21D10-EC42-11CE-9E0D-00AA006002F3}" ax:persistence="persistStreamInit" r:id="rId1"/>
</file>

<file path=xl/activeX/activeX203.xml><?xml version="1.0" encoding="utf-8"?>
<ax:ocx xmlns:ax="http://schemas.microsoft.com/office/2006/activeX" xmlns:r="http://schemas.openxmlformats.org/officeDocument/2006/relationships" ax:classid="{978C9E23-D4B0-11CE-BF2D-00AA003F40D0}" ax:persistence="persistStreamInit" r:id="rId1"/>
</file>

<file path=xl/activeX/activeX204.xml><?xml version="1.0" encoding="utf-8"?>
<ax:ocx xmlns:ax="http://schemas.microsoft.com/office/2006/activeX" xmlns:r="http://schemas.openxmlformats.org/officeDocument/2006/relationships" ax:classid="{978C9E23-D4B0-11CE-BF2D-00AA003F40D0}" ax:persistence="persistStreamInit" r:id="rId1"/>
</file>

<file path=xl/activeX/activeX205.xml><?xml version="1.0" encoding="utf-8"?>
<ax:ocx xmlns:ax="http://schemas.microsoft.com/office/2006/activeX" xmlns:r="http://schemas.openxmlformats.org/officeDocument/2006/relationships" ax:classid="{978C9E23-D4B0-11CE-BF2D-00AA003F40D0}" ax:persistence="persistStreamInit" r:id="rId1"/>
</file>

<file path=xl/activeX/activeX206.xml><?xml version="1.0" encoding="utf-8"?>
<ax:ocx xmlns:ax="http://schemas.microsoft.com/office/2006/activeX" xmlns:r="http://schemas.openxmlformats.org/officeDocument/2006/relationships" ax:classid="{8BD21D10-EC42-11CE-9E0D-00AA006002F3}" ax:persistence="persistStreamInit" r:id="rId1"/>
</file>

<file path=xl/activeX/activeX207.xml><?xml version="1.0" encoding="utf-8"?>
<ax:ocx xmlns:ax="http://schemas.microsoft.com/office/2006/activeX" xmlns:r="http://schemas.openxmlformats.org/officeDocument/2006/relationships" ax:classid="{978C9E23-D4B0-11CE-BF2D-00AA003F40D0}" ax:persistence="persistStreamInit" r:id="rId1"/>
</file>

<file path=xl/activeX/activeX208.xml><?xml version="1.0" encoding="utf-8"?>
<ax:ocx xmlns:ax="http://schemas.microsoft.com/office/2006/activeX" xmlns:r="http://schemas.openxmlformats.org/officeDocument/2006/relationships" ax:classid="{978C9E23-D4B0-11CE-BF2D-00AA003F40D0}" ax:persistence="persistStreamInit" r:id="rId1"/>
</file>

<file path=xl/activeX/activeX209.xml><?xml version="1.0" encoding="utf-8"?>
<ax:ocx xmlns:ax="http://schemas.microsoft.com/office/2006/activeX" xmlns:r="http://schemas.openxmlformats.org/officeDocument/2006/relationships" ax:classid="{978C9E23-D4B0-11CE-BF2D-00AA003F40D0}" ax:persistence="persistStreamInit" r:id="rId1"/>
</file>

<file path=xl/activeX/activeX210.xml><?xml version="1.0" encoding="utf-8"?>
<ax:ocx xmlns:ax="http://schemas.microsoft.com/office/2006/activeX" xmlns:r="http://schemas.openxmlformats.org/officeDocument/2006/relationships" ax:classid="{8BD21D10-EC42-11CE-9E0D-00AA006002F3}" ax:persistence="persistStreamInit" r:id="rId1"/>
</file>

<file path=xl/activeX/activeX211.xml><?xml version="1.0" encoding="utf-8"?>
<ax:ocx xmlns:ax="http://schemas.microsoft.com/office/2006/activeX" xmlns:r="http://schemas.openxmlformats.org/officeDocument/2006/relationships" ax:classid="{978C9E23-D4B0-11CE-BF2D-00AA003F40D0}" ax:persistence="persistStreamInit" r:id="rId1"/>
</file>

<file path=xl/activeX/activeX212.xml><?xml version="1.0" encoding="utf-8"?>
<ax:ocx xmlns:ax="http://schemas.microsoft.com/office/2006/activeX" xmlns:r="http://schemas.openxmlformats.org/officeDocument/2006/relationships" ax:classid="{978C9E23-D4B0-11CE-BF2D-00AA003F40D0}" ax:persistence="persistStreamInit" r:id="rId1"/>
</file>

<file path=xl/activeX/activeX213.xml><?xml version="1.0" encoding="utf-8"?>
<ax:ocx xmlns:ax="http://schemas.microsoft.com/office/2006/activeX" xmlns:r="http://schemas.openxmlformats.org/officeDocument/2006/relationships" ax:classid="{978C9E23-D4B0-11CE-BF2D-00AA003F40D0}" ax:persistence="persistStreamInit" r:id="rId1"/>
</file>

<file path=xl/activeX/activeX214.xml><?xml version="1.0" encoding="utf-8"?>
<ax:ocx xmlns:ax="http://schemas.microsoft.com/office/2006/activeX" xmlns:r="http://schemas.openxmlformats.org/officeDocument/2006/relationships" ax:classid="{8BD21D10-EC42-11CE-9E0D-00AA006002F3}" ax:persistence="persistStreamInit" r:id="rId1"/>
</file>

<file path=xl/activeX/activeX215.xml><?xml version="1.0" encoding="utf-8"?>
<ax:ocx xmlns:ax="http://schemas.microsoft.com/office/2006/activeX" xmlns:r="http://schemas.openxmlformats.org/officeDocument/2006/relationships" ax:classid="{978C9E23-D4B0-11CE-BF2D-00AA003F40D0}" ax:persistence="persistStreamInit" r:id="rId1"/>
</file>

<file path=xl/activeX/activeX216.xml><?xml version="1.0" encoding="utf-8"?>
<ax:ocx xmlns:ax="http://schemas.microsoft.com/office/2006/activeX" xmlns:r="http://schemas.openxmlformats.org/officeDocument/2006/relationships" ax:classid="{978C9E23-D4B0-11CE-BF2D-00AA003F40D0}" ax:persistence="persistStreamInit" r:id="rId1"/>
</file>

<file path=xl/activeX/activeX217.xml><?xml version="1.0" encoding="utf-8"?>
<ax:ocx xmlns:ax="http://schemas.microsoft.com/office/2006/activeX" xmlns:r="http://schemas.openxmlformats.org/officeDocument/2006/relationships" ax:classid="{978C9E23-D4B0-11CE-BF2D-00AA003F40D0}" ax:persistence="persistStreamInit" r:id="rId1"/>
</file>

<file path=xl/activeX/activeX218.xml><?xml version="1.0" encoding="utf-8"?>
<ax:ocx xmlns:ax="http://schemas.microsoft.com/office/2006/activeX" xmlns:r="http://schemas.openxmlformats.org/officeDocument/2006/relationships" ax:classid="{8BD21D10-EC42-11CE-9E0D-00AA006002F3}" ax:persistence="persistStreamInit" r:id="rId1"/>
</file>

<file path=xl/activeX/activeX219.xml><?xml version="1.0" encoding="utf-8"?>
<ax:ocx xmlns:ax="http://schemas.microsoft.com/office/2006/activeX" xmlns:r="http://schemas.openxmlformats.org/officeDocument/2006/relationships" ax:classid="{978C9E23-D4B0-11CE-BF2D-00AA003F40D0}" ax:persistence="persistStreamInit" r:id="rId1"/>
</file>

<file path=xl/activeX/activeX220.xml><?xml version="1.0" encoding="utf-8"?>
<ax:ocx xmlns:ax="http://schemas.microsoft.com/office/2006/activeX" xmlns:r="http://schemas.openxmlformats.org/officeDocument/2006/relationships" ax:classid="{978C9E23-D4B0-11CE-BF2D-00AA003F40D0}" ax:persistence="persistStreamInit" r:id="rId1"/>
</file>

<file path=xl/activeX/activeX221.xml><?xml version="1.0" encoding="utf-8"?>
<ax:ocx xmlns:ax="http://schemas.microsoft.com/office/2006/activeX" xmlns:r="http://schemas.openxmlformats.org/officeDocument/2006/relationships" ax:classid="{978C9E23-D4B0-11CE-BF2D-00AA003F40D0}" ax:persistence="persistStreamInit" r:id="rId1"/>
</file>

<file path=xl/activeX/activeX222.xml><?xml version="1.0" encoding="utf-8"?>
<ax:ocx xmlns:ax="http://schemas.microsoft.com/office/2006/activeX" xmlns:r="http://schemas.openxmlformats.org/officeDocument/2006/relationships" ax:classid="{8BD21D10-EC42-11CE-9E0D-00AA006002F3}" ax:persistence="persistStreamInit" r:id="rId1"/>
</file>

<file path=xl/activeX/activeX223.xml><?xml version="1.0" encoding="utf-8"?>
<ax:ocx xmlns:ax="http://schemas.microsoft.com/office/2006/activeX" xmlns:r="http://schemas.openxmlformats.org/officeDocument/2006/relationships" ax:classid="{978C9E23-D4B0-11CE-BF2D-00AA003F40D0}" ax:persistence="persistStreamInit" r:id="rId1"/>
</file>

<file path=xl/activeX/activeX224.xml><?xml version="1.0" encoding="utf-8"?>
<ax:ocx xmlns:ax="http://schemas.microsoft.com/office/2006/activeX" xmlns:r="http://schemas.openxmlformats.org/officeDocument/2006/relationships" ax:classid="{978C9E23-D4B0-11CE-BF2D-00AA003F40D0}" ax:persistence="persistStreamInit" r:id="rId1"/>
</file>

<file path=xl/activeX/activeX225.xml><?xml version="1.0" encoding="utf-8"?>
<ax:ocx xmlns:ax="http://schemas.microsoft.com/office/2006/activeX" xmlns:r="http://schemas.openxmlformats.org/officeDocument/2006/relationships" ax:classid="{978C9E23-D4B0-11CE-BF2D-00AA003F40D0}" ax:persistence="persistStreamInit" r:id="rId1"/>
</file>

<file path=xl/activeX/activeX226.xml><?xml version="1.0" encoding="utf-8"?>
<ax:ocx xmlns:ax="http://schemas.microsoft.com/office/2006/activeX" xmlns:r="http://schemas.openxmlformats.org/officeDocument/2006/relationships" ax:classid="{8BD21D10-EC42-11CE-9E0D-00AA006002F3}" ax:persistence="persistStreamInit" r:id="rId1"/>
</file>

<file path=xl/activeX/activeX227.xml><?xml version="1.0" encoding="utf-8"?>
<ax:ocx xmlns:ax="http://schemas.microsoft.com/office/2006/activeX" xmlns:r="http://schemas.openxmlformats.org/officeDocument/2006/relationships" ax:classid="{978C9E23-D4B0-11CE-BF2D-00AA003F40D0}" ax:persistence="persistStreamInit" r:id="rId1"/>
</file>

<file path=xl/activeX/activeX228.xml><?xml version="1.0" encoding="utf-8"?>
<ax:ocx xmlns:ax="http://schemas.microsoft.com/office/2006/activeX" xmlns:r="http://schemas.openxmlformats.org/officeDocument/2006/relationships" ax:classid="{978C9E23-D4B0-11CE-BF2D-00AA003F40D0}" ax:persistence="persistStreamInit" r:id="rId1"/>
</file>

<file path=xl/activeX/activeX229.xml><?xml version="1.0" encoding="utf-8"?>
<ax:ocx xmlns:ax="http://schemas.microsoft.com/office/2006/activeX" xmlns:r="http://schemas.openxmlformats.org/officeDocument/2006/relationships" ax:classid="{978C9E23-D4B0-11CE-BF2D-00AA003F40D0}" ax:persistence="persistStreamInit" r:id="rId1"/>
</file>

<file path=xl/activeX/activeX230.xml><?xml version="1.0" encoding="utf-8"?>
<ax:ocx xmlns:ax="http://schemas.microsoft.com/office/2006/activeX" xmlns:r="http://schemas.openxmlformats.org/officeDocument/2006/relationships" ax:classid="{978C9E23-D4B0-11CE-BF2D-00AA003F40D0}" ax:persistence="persistStreamInit" r:id="rId1"/>
</file>

<file path=xl/activeX/activeX231.xml><?xml version="1.0" encoding="utf-8"?>
<ax:ocx xmlns:ax="http://schemas.microsoft.com/office/2006/activeX" xmlns:r="http://schemas.openxmlformats.org/officeDocument/2006/relationships" ax:classid="{978C9E23-D4B0-11CE-BF2D-00AA003F40D0}" ax:persistence="persistStreamInit" r:id="rId1"/>
</file>

<file path=xl/activeX/activeX232.xml><?xml version="1.0" encoding="utf-8"?>
<ax:ocx xmlns:ax="http://schemas.microsoft.com/office/2006/activeX" xmlns:r="http://schemas.openxmlformats.org/officeDocument/2006/relationships" ax:classid="{978C9E23-D4B0-11CE-BF2D-00AA003F40D0}" ax:persistence="persistStreamInit" r:id="rId1"/>
</file>

<file path=xl/activeX/activeX233.xml><?xml version="1.0" encoding="utf-8"?>
<ax:ocx xmlns:ax="http://schemas.microsoft.com/office/2006/activeX" xmlns:r="http://schemas.openxmlformats.org/officeDocument/2006/relationships" ax:classid="{978C9E23-D4B0-11CE-BF2D-00AA003F40D0}" ax:persistence="persistStreamInit" r:id="rId1"/>
</file>

<file path=xl/activeX/activeX234.xml><?xml version="1.0" encoding="utf-8"?>
<ax:ocx xmlns:ax="http://schemas.microsoft.com/office/2006/activeX" xmlns:r="http://schemas.openxmlformats.org/officeDocument/2006/relationships" ax:classid="{978C9E23-D4B0-11CE-BF2D-00AA003F40D0}" ax:persistence="persistStreamInit" r:id="rId1"/>
</file>

<file path=xl/activeX/activeX235.xml><?xml version="1.0" encoding="utf-8"?>
<ax:ocx xmlns:ax="http://schemas.microsoft.com/office/2006/activeX" xmlns:r="http://schemas.openxmlformats.org/officeDocument/2006/relationships" ax:classid="{978C9E23-D4B0-11CE-BF2D-00AA003F40D0}" ax:persistence="persistStreamInit" r:id="rId1"/>
</file>

<file path=xl/activeX/activeX236.xml><?xml version="1.0" encoding="utf-8"?>
<ax:ocx xmlns:ax="http://schemas.microsoft.com/office/2006/activeX" xmlns:r="http://schemas.openxmlformats.org/officeDocument/2006/relationships" ax:classid="{978C9E23-D4B0-11CE-BF2D-00AA003F40D0}" ax:persistence="persistStreamInit" r:id="rId1"/>
</file>

<file path=xl/activeX/activeX237.xml><?xml version="1.0" encoding="utf-8"?>
<ax:ocx xmlns:ax="http://schemas.microsoft.com/office/2006/activeX" xmlns:r="http://schemas.openxmlformats.org/officeDocument/2006/relationships" ax:classid="{978C9E23-D4B0-11CE-BF2D-00AA003F40D0}" ax:persistence="persistStreamInit" r:id="rId1"/>
</file>

<file path=xl/activeX/activeX238.xml><?xml version="1.0" encoding="utf-8"?>
<ax:ocx xmlns:ax="http://schemas.microsoft.com/office/2006/activeX" xmlns:r="http://schemas.openxmlformats.org/officeDocument/2006/relationships" ax:classid="{8BD21D10-EC42-11CE-9E0D-00AA006002F3}" ax:persistence="persistStreamInit" r:id="rId1"/>
</file>

<file path=xl/activeX/activeX239.xml><?xml version="1.0" encoding="utf-8"?>
<ax:ocx xmlns:ax="http://schemas.microsoft.com/office/2006/activeX" xmlns:r="http://schemas.openxmlformats.org/officeDocument/2006/relationships" ax:classid="{8BD21D10-EC42-11CE-9E0D-00AA006002F3}" ax:persistence="persistStreamInit" r:id="rId1"/>
</file>

<file path=xl/activeX/activeX240.xml><?xml version="1.0" encoding="utf-8"?>
<ax:ocx xmlns:ax="http://schemas.microsoft.com/office/2006/activeX" xmlns:r="http://schemas.openxmlformats.org/officeDocument/2006/relationships" ax:classid="{8BD21D10-EC42-11CE-9E0D-00AA006002F3}" ax:persistence="persistStreamInit" r:id="rId1"/>
</file>

<file path=xl/activeX/activeX241.xml><?xml version="1.0" encoding="utf-8"?>
<ax:ocx xmlns:ax="http://schemas.microsoft.com/office/2006/activeX" xmlns:r="http://schemas.openxmlformats.org/officeDocument/2006/relationships" ax:classid="{8BD21D10-EC42-11CE-9E0D-00AA006002F3}" ax:persistence="persistStreamInit" r:id="rId1"/>
</file>

<file path=xl/activeX/activeX242.xml><?xml version="1.0" encoding="utf-8"?>
<ax:ocx xmlns:ax="http://schemas.microsoft.com/office/2006/activeX" xmlns:r="http://schemas.openxmlformats.org/officeDocument/2006/relationships" ax:classid="{8BD21D10-EC42-11CE-9E0D-00AA006002F3}" ax:persistence="persistStreamInit" r:id="rId1"/>
</file>

<file path=xl/activeX/activeX243.xml><?xml version="1.0" encoding="utf-8"?>
<ax:ocx xmlns:ax="http://schemas.microsoft.com/office/2006/activeX" xmlns:r="http://schemas.openxmlformats.org/officeDocument/2006/relationships" ax:classid="{8BD21D10-EC42-11CE-9E0D-00AA006002F3}" ax:persistence="persistStreamInit" r:id="rId1"/>
</file>

<file path=xl/activeX/activeX244.xml><?xml version="1.0" encoding="utf-8"?>
<ax:ocx xmlns:ax="http://schemas.microsoft.com/office/2006/activeX" xmlns:r="http://schemas.openxmlformats.org/officeDocument/2006/relationships" ax:classid="{8BD21D10-EC42-11CE-9E0D-00AA006002F3}" ax:persistence="persistStreamInit" r:id="rId1"/>
</file>

<file path=xl/activeX/activeX245.xml><?xml version="1.0" encoding="utf-8"?>
<ax:ocx xmlns:ax="http://schemas.microsoft.com/office/2006/activeX" xmlns:r="http://schemas.openxmlformats.org/officeDocument/2006/relationships" ax:classid="{8BD21D10-EC42-11CE-9E0D-00AA006002F3}" ax:persistence="persistStreamInit" r:id="rId1"/>
</file>

<file path=xl/activeX/activeX246.xml><?xml version="1.0" encoding="utf-8"?>
<ax:ocx xmlns:ax="http://schemas.microsoft.com/office/2006/activeX" xmlns:r="http://schemas.openxmlformats.org/officeDocument/2006/relationships" ax:classid="{8BD21D10-EC42-11CE-9E0D-00AA006002F3}" ax:persistence="persistStreamInit" r:id="rId1"/>
</file>

<file path=xl/activeX/activeX247.xml><?xml version="1.0" encoding="utf-8"?>
<ax:ocx xmlns:ax="http://schemas.microsoft.com/office/2006/activeX" xmlns:r="http://schemas.openxmlformats.org/officeDocument/2006/relationships" ax:classid="{8BD21D10-EC42-11CE-9E0D-00AA006002F3}" ax:persistence="persistStreamInit" r:id="rId1"/>
</file>

<file path=xl/activeX/activeX248.xml><?xml version="1.0" encoding="utf-8"?>
<ax:ocx xmlns:ax="http://schemas.microsoft.com/office/2006/activeX" xmlns:r="http://schemas.openxmlformats.org/officeDocument/2006/relationships" ax:classid="{978C9E23-D4B0-11CE-BF2D-00AA003F40D0}" ax:persistence="persistStreamInit" r:id="rId1"/>
</file>

<file path=xl/activeX/activeX249.xml><?xml version="1.0" encoding="utf-8"?>
<ax:ocx xmlns:ax="http://schemas.microsoft.com/office/2006/activeX" xmlns:r="http://schemas.openxmlformats.org/officeDocument/2006/relationships" ax:classid="{8BD21D10-EC42-11CE-9E0D-00AA006002F3}" ax:persistence="persistStreamInit" r:id="rId1"/>
</file>

<file path=xl/activeX/activeX250.xml><?xml version="1.0" encoding="utf-8"?>
<ax:ocx xmlns:ax="http://schemas.microsoft.com/office/2006/activeX" xmlns:r="http://schemas.openxmlformats.org/officeDocument/2006/relationships" ax:classid="{978C9E23-D4B0-11CE-BF2D-00AA003F40D0}" ax:persistence="persistStreamInit" r:id="rId1"/>
</file>

<file path=xl/activeX/activeX251.xml><?xml version="1.0" encoding="utf-8"?>
<ax:ocx xmlns:ax="http://schemas.microsoft.com/office/2006/activeX" xmlns:r="http://schemas.openxmlformats.org/officeDocument/2006/relationships" ax:classid="{8BD21D10-EC42-11CE-9E0D-00AA006002F3}" ax:persistence="persistStreamInit" r:id="rId1"/>
</file>

<file path=xl/activeX/activeX252.xml><?xml version="1.0" encoding="utf-8"?>
<ax:ocx xmlns:ax="http://schemas.microsoft.com/office/2006/activeX" xmlns:r="http://schemas.openxmlformats.org/officeDocument/2006/relationships" ax:classid="{978C9E23-D4B0-11CE-BF2D-00AA003F40D0}" ax:persistence="persistStreamInit" r:id="rId1"/>
</file>

<file path=xl/activeX/activeX253.xml><?xml version="1.0" encoding="utf-8"?>
<ax:ocx xmlns:ax="http://schemas.microsoft.com/office/2006/activeX" xmlns:r="http://schemas.openxmlformats.org/officeDocument/2006/relationships" ax:classid="{978C9E23-D4B0-11CE-BF2D-00AA003F40D0}"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978C9E23-D4B0-11CE-BF2D-00AA003F40D0}" ax:persistence="persistStreamInit" r:id="rId1"/>
</file>

<file path=xl/activeX/activeX257.xml><?xml version="1.0" encoding="utf-8"?>
<ax:ocx xmlns:ax="http://schemas.microsoft.com/office/2006/activeX" xmlns:r="http://schemas.openxmlformats.org/officeDocument/2006/relationships" ax:classid="{978C9E23-D4B0-11CE-BF2D-00AA003F40D0}" ax:persistence="persistStreamInit" r:id="rId1"/>
</file>

<file path=xl/activeX/activeX258.xml><?xml version="1.0" encoding="utf-8"?>
<ax:ocx xmlns:ax="http://schemas.microsoft.com/office/2006/activeX" xmlns:r="http://schemas.openxmlformats.org/officeDocument/2006/relationships" ax:classid="{8BD21D10-EC42-11CE-9E0D-00AA006002F3}" ax:persistence="persistStreamInit" r:id="rId1"/>
</file>

<file path=xl/activeX/activeX259.xml><?xml version="1.0" encoding="utf-8"?>
<ax:ocx xmlns:ax="http://schemas.microsoft.com/office/2006/activeX" xmlns:r="http://schemas.openxmlformats.org/officeDocument/2006/relationships" ax:classid="{978C9E23-D4B0-11CE-BF2D-00AA003F40D0}" ax:persistence="persistStreamInit" r:id="rId1"/>
</file>

<file path=xl/activeX/activeX260.xml><?xml version="1.0" encoding="utf-8"?>
<ax:ocx xmlns:ax="http://schemas.microsoft.com/office/2006/activeX" xmlns:r="http://schemas.openxmlformats.org/officeDocument/2006/relationships" ax:classid="{8BD21D10-EC42-11CE-9E0D-00AA006002F3}" ax:persistence="persistStreamInit" r:id="rId1"/>
</file>

<file path=xl/activeX/activeX261.xml><?xml version="1.0" encoding="utf-8"?>
<ax:ocx xmlns:ax="http://schemas.microsoft.com/office/2006/activeX" xmlns:r="http://schemas.openxmlformats.org/officeDocument/2006/relationships" ax:classid="{978C9E23-D4B0-11CE-BF2D-00AA003F40D0}" ax:persistence="persistStreamInit" r:id="rId1"/>
</file>

<file path=xl/activeX/activeX262.xml><?xml version="1.0" encoding="utf-8"?>
<ax:ocx xmlns:ax="http://schemas.microsoft.com/office/2006/activeX" xmlns:r="http://schemas.openxmlformats.org/officeDocument/2006/relationships" ax:classid="{978C9E23-D4B0-11CE-BF2D-00AA003F40D0}" ax:persistence="persistStreamInit" r:id="rId1"/>
</file>

<file path=xl/activeX/activeX263.xml><?xml version="1.0" encoding="utf-8"?>
<ax:ocx xmlns:ax="http://schemas.microsoft.com/office/2006/activeX" xmlns:r="http://schemas.openxmlformats.org/officeDocument/2006/relationships" ax:classid="{978C9E23-D4B0-11CE-BF2D-00AA003F40D0}" ax:persistence="persistStreamInit" r:id="rId1"/>
</file>

<file path=xl/activeX/activeX264.xml><?xml version="1.0" encoding="utf-8"?>
<ax:ocx xmlns:ax="http://schemas.microsoft.com/office/2006/activeX" xmlns:r="http://schemas.openxmlformats.org/officeDocument/2006/relationships" ax:classid="{978C9E23-D4B0-11CE-BF2D-00AA003F40D0}"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978C9E23-D4B0-11CE-BF2D-00AA003F40D0}" ax:persistence="persistStreamInit" r:id="rId1"/>
</file>

<file path=xl/activeX/activeX267.xml><?xml version="1.0" encoding="utf-8"?>
<ax:ocx xmlns:ax="http://schemas.microsoft.com/office/2006/activeX" xmlns:r="http://schemas.openxmlformats.org/officeDocument/2006/relationships" ax:classid="{978C9E23-D4B0-11CE-BF2D-00AA003F40D0}"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978C9E23-D4B0-11CE-BF2D-00AA003F40D0}" ax:persistence="persistStreamInit" r:id="rId1"/>
</file>

<file path=xl/activeX/activeX270.xml><?xml version="1.0" encoding="utf-8"?>
<ax:ocx xmlns:ax="http://schemas.microsoft.com/office/2006/activeX" xmlns:r="http://schemas.openxmlformats.org/officeDocument/2006/relationships" ax:classid="{8BD21D10-EC42-11CE-9E0D-00AA006002F3}" ax:persistence="persistStreamInit" r:id="rId1"/>
</file>

<file path=xl/activeX/activeX271.xml><?xml version="1.0" encoding="utf-8"?>
<ax:ocx xmlns:ax="http://schemas.microsoft.com/office/2006/activeX" xmlns:r="http://schemas.openxmlformats.org/officeDocument/2006/relationships" ax:classid="{978C9E23-D4B0-11CE-BF2D-00AA003F40D0}" ax:persistence="persistStreamInit" r:id="rId1"/>
</file>

<file path=xl/activeX/activeX272.xml><?xml version="1.0" encoding="utf-8"?>
<ax:ocx xmlns:ax="http://schemas.microsoft.com/office/2006/activeX" xmlns:r="http://schemas.openxmlformats.org/officeDocument/2006/relationships" ax:classid="{978C9E23-D4B0-11CE-BF2D-00AA003F40D0}" ax:persistence="persistStreamInit" r:id="rId1"/>
</file>

<file path=xl/activeX/activeX273.xml><?xml version="1.0" encoding="utf-8"?>
<ax:ocx xmlns:ax="http://schemas.microsoft.com/office/2006/activeX" xmlns:r="http://schemas.openxmlformats.org/officeDocument/2006/relationships" ax:classid="{8BD21D10-EC42-11CE-9E0D-00AA006002F3}" ax:persistence="persistStreamInit" r:id="rId1"/>
</file>

<file path=xl/activeX/activeX274.xml><?xml version="1.0" encoding="utf-8"?>
<ax:ocx xmlns:ax="http://schemas.microsoft.com/office/2006/activeX" xmlns:r="http://schemas.openxmlformats.org/officeDocument/2006/relationships" ax:classid="{8BD21D50-EC42-11CE-9E0D-00AA006002F3}" ax:persistence="persistStreamInit" r:id="rId1"/>
</file>

<file path=xl/activeX/activeX275.xml><?xml version="1.0" encoding="utf-8"?>
<ax:ocx xmlns:ax="http://schemas.microsoft.com/office/2006/activeX" xmlns:r="http://schemas.openxmlformats.org/officeDocument/2006/relationships" ax:classid="{8BD21D50-EC42-11CE-9E0D-00AA006002F3}" ax:persistence="persistStreamInit" r:id="rId1"/>
</file>

<file path=xl/activeX/activeX276.xml><?xml version="1.0" encoding="utf-8"?>
<ax:ocx xmlns:ax="http://schemas.microsoft.com/office/2006/activeX" xmlns:r="http://schemas.openxmlformats.org/officeDocument/2006/relationships" ax:classid="{978C9E23-D4B0-11CE-BF2D-00AA003F40D0}" ax:persistence="persistStreamInit" r:id="rId1"/>
</file>

<file path=xl/activeX/activeX277.xml><?xml version="1.0" encoding="utf-8"?>
<ax:ocx xmlns:ax="http://schemas.microsoft.com/office/2006/activeX" xmlns:r="http://schemas.openxmlformats.org/officeDocument/2006/relationships" ax:classid="{8BD21D10-EC42-11CE-9E0D-00AA006002F3}" ax:persistence="persistStreamInit" r:id="rId1"/>
</file>

<file path=xl/activeX/activeX278.xml><?xml version="1.0" encoding="utf-8"?>
<ax:ocx xmlns:ax="http://schemas.microsoft.com/office/2006/activeX" xmlns:r="http://schemas.openxmlformats.org/officeDocument/2006/relationships" ax:classid="{978C9E23-D4B0-11CE-BF2D-00AA003F40D0}" ax:persistence="persistStreamInit" r:id="rId1"/>
</file>

<file path=xl/activeX/activeX279.xml><?xml version="1.0" encoding="utf-8"?>
<ax:ocx xmlns:ax="http://schemas.microsoft.com/office/2006/activeX" xmlns:r="http://schemas.openxmlformats.org/officeDocument/2006/relationships" ax:classid="{978C9E23-D4B0-11CE-BF2D-00AA003F40D0}" ax:persistence="persistStreamInit" r:id="rId1"/>
</file>

<file path=xl/activeX/activeX280.xml><?xml version="1.0" encoding="utf-8"?>
<ax:ocx xmlns:ax="http://schemas.microsoft.com/office/2006/activeX" xmlns:r="http://schemas.openxmlformats.org/officeDocument/2006/relationships" ax:classid="{8BD21D10-EC42-11CE-9E0D-00AA006002F3}" ax:persistence="persistStreamInit" r:id="rId1"/>
</file>

<file path=xl/activeX/activeX281.xml><?xml version="1.0" encoding="utf-8"?>
<ax:ocx xmlns:ax="http://schemas.microsoft.com/office/2006/activeX" xmlns:r="http://schemas.openxmlformats.org/officeDocument/2006/relationships" ax:classid="{978C9E23-D4B0-11CE-BF2D-00AA003F40D0}" ax:persistence="persistStreamInit" r:id="rId1"/>
</file>

<file path=xl/activeX/activeX282.xml><?xml version="1.0" encoding="utf-8"?>
<ax:ocx xmlns:ax="http://schemas.microsoft.com/office/2006/activeX" xmlns:r="http://schemas.openxmlformats.org/officeDocument/2006/relationships" ax:classid="{978C9E23-D4B0-11CE-BF2D-00AA003F40D0}" ax:persistence="persistStreamInit" r:id="rId1"/>
</file>

<file path=xl/activeX/activeX283.xml><?xml version="1.0" encoding="utf-8"?>
<ax:ocx xmlns:ax="http://schemas.microsoft.com/office/2006/activeX" xmlns:r="http://schemas.openxmlformats.org/officeDocument/2006/relationships" ax:classid="{8BD21D10-EC42-11CE-9E0D-00AA006002F3}" ax:persistence="persistStreamInit" r:id="rId1"/>
</file>

<file path=xl/activeX/activeX284.xml><?xml version="1.0" encoding="utf-8"?>
<ax:ocx xmlns:ax="http://schemas.microsoft.com/office/2006/activeX" xmlns:r="http://schemas.openxmlformats.org/officeDocument/2006/relationships" ax:classid="{978C9E23-D4B0-11CE-BF2D-00AA003F40D0}" ax:persistence="persistStreamInit" r:id="rId1"/>
</file>

<file path=xl/activeX/activeX285.xml><?xml version="1.0" encoding="utf-8"?>
<ax:ocx xmlns:ax="http://schemas.microsoft.com/office/2006/activeX" xmlns:r="http://schemas.openxmlformats.org/officeDocument/2006/relationships" ax:classid="{978C9E23-D4B0-11CE-BF2D-00AA003F40D0}" ax:persistence="persistStreamInit" r:id="rId1"/>
</file>

<file path=xl/activeX/activeX286.xml><?xml version="1.0" encoding="utf-8"?>
<ax:ocx xmlns:ax="http://schemas.microsoft.com/office/2006/activeX" xmlns:r="http://schemas.openxmlformats.org/officeDocument/2006/relationships" ax:classid="{8BD21D10-EC42-11CE-9E0D-00AA006002F3}" ax:persistence="persistStreamInit" r:id="rId1"/>
</file>

<file path=xl/activeX/activeX287.xml><?xml version="1.0" encoding="utf-8"?>
<ax:ocx xmlns:ax="http://schemas.microsoft.com/office/2006/activeX" xmlns:r="http://schemas.openxmlformats.org/officeDocument/2006/relationships" ax:classid="{978C9E23-D4B0-11CE-BF2D-00AA003F40D0}" ax:persistence="persistStreamInit" r:id="rId1"/>
</file>

<file path=xl/activeX/activeX288.xml><?xml version="1.0" encoding="utf-8"?>
<ax:ocx xmlns:ax="http://schemas.microsoft.com/office/2006/activeX" xmlns:r="http://schemas.openxmlformats.org/officeDocument/2006/relationships" ax:classid="{978C9E23-D4B0-11CE-BF2D-00AA003F40D0}" ax:persistence="persistStreamInit" r:id="rId1"/>
</file>

<file path=xl/activeX/activeX289.xml><?xml version="1.0" encoding="utf-8"?>
<ax:ocx xmlns:ax="http://schemas.microsoft.com/office/2006/activeX" xmlns:r="http://schemas.openxmlformats.org/officeDocument/2006/relationships" ax:classid="{8BD21D10-EC42-11CE-9E0D-00AA006002F3}" ax:persistence="persistStreamInit" r:id="rId1"/>
</file>

<file path=xl/activeX/activeX290.xml><?xml version="1.0" encoding="utf-8"?>
<ax:ocx xmlns:ax="http://schemas.microsoft.com/office/2006/activeX" xmlns:r="http://schemas.openxmlformats.org/officeDocument/2006/relationships" ax:classid="{978C9E23-D4B0-11CE-BF2D-00AA003F40D0}" ax:persistence="persistStreamInit" r:id="rId1"/>
</file>

<file path=xl/activeX/activeX291.xml><?xml version="1.0" encoding="utf-8"?>
<ax:ocx xmlns:ax="http://schemas.microsoft.com/office/2006/activeX" xmlns:r="http://schemas.openxmlformats.org/officeDocument/2006/relationships" ax:classid="{978C9E23-D4B0-11CE-BF2D-00AA003F40D0}" ax:persistence="persistStreamInit" r:id="rId1"/>
</file>

<file path=xl/activeX/activeX292.xml><?xml version="1.0" encoding="utf-8"?>
<ax:ocx xmlns:ax="http://schemas.microsoft.com/office/2006/activeX" xmlns:r="http://schemas.openxmlformats.org/officeDocument/2006/relationships" ax:classid="{8BD21D10-EC42-11CE-9E0D-00AA006002F3}" ax:persistence="persistStreamInit" r:id="rId1"/>
</file>

<file path=xl/activeX/activeX293.xml><?xml version="1.0" encoding="utf-8"?>
<ax:ocx xmlns:ax="http://schemas.microsoft.com/office/2006/activeX" xmlns:r="http://schemas.openxmlformats.org/officeDocument/2006/relationships" ax:classid="{978C9E23-D4B0-11CE-BF2D-00AA003F40D0}" ax:persistence="persistStreamInit" r:id="rId1"/>
</file>

<file path=xl/activeX/activeX294.xml><?xml version="1.0" encoding="utf-8"?>
<ax:ocx xmlns:ax="http://schemas.microsoft.com/office/2006/activeX" xmlns:r="http://schemas.openxmlformats.org/officeDocument/2006/relationships" ax:classid="{978C9E23-D4B0-11CE-BF2D-00AA003F40D0}" ax:persistence="persistStreamInit" r:id="rId1"/>
</file>

<file path=xl/activeX/activeX295.xml><?xml version="1.0" encoding="utf-8"?>
<ax:ocx xmlns:ax="http://schemas.microsoft.com/office/2006/activeX" xmlns:r="http://schemas.openxmlformats.org/officeDocument/2006/relationships" ax:classid="{8BD21D10-EC42-11CE-9E0D-00AA006002F3}" ax:persistence="persistStreamInit" r:id="rId1"/>
</file>

<file path=xl/activeX/activeX296.xml><?xml version="1.0" encoding="utf-8"?>
<ax:ocx xmlns:ax="http://schemas.microsoft.com/office/2006/activeX" xmlns:r="http://schemas.openxmlformats.org/officeDocument/2006/relationships" ax:classid="{978C9E23-D4B0-11CE-BF2D-00AA003F40D0}" ax:persistence="persistStreamInit" r:id="rId1"/>
</file>

<file path=xl/activeX/activeX297.xml><?xml version="1.0" encoding="utf-8"?>
<ax:ocx xmlns:ax="http://schemas.microsoft.com/office/2006/activeX" xmlns:r="http://schemas.openxmlformats.org/officeDocument/2006/relationships" ax:classid="{978C9E23-D4B0-11CE-BF2D-00AA003F40D0}" ax:persistence="persistStreamInit" r:id="rId1"/>
</file>

<file path=xl/activeX/activeX298.xml><?xml version="1.0" encoding="utf-8"?>
<ax:ocx xmlns:ax="http://schemas.microsoft.com/office/2006/activeX" xmlns:r="http://schemas.openxmlformats.org/officeDocument/2006/relationships" ax:classid="{8BD21D10-EC42-11CE-9E0D-00AA006002F3}" ax:persistence="persistStreamInit" r:id="rId1"/>
</file>

<file path=xl/activeX/activeX299.xml><?xml version="1.0" encoding="utf-8"?>
<ax:ocx xmlns:ax="http://schemas.microsoft.com/office/2006/activeX" xmlns:r="http://schemas.openxmlformats.org/officeDocument/2006/relationships" ax:classid="{978C9E23-D4B0-11CE-BF2D-00AA003F40D0}" ax:persistence="persistStreamInit" r:id="rId1"/>
</file>

<file path=xl/activeX/activeX300.xml><?xml version="1.0" encoding="utf-8"?>
<ax:ocx xmlns:ax="http://schemas.microsoft.com/office/2006/activeX" xmlns:r="http://schemas.openxmlformats.org/officeDocument/2006/relationships" ax:classid="{978C9E23-D4B0-11CE-BF2D-00AA003F40D0}" ax:persistence="persistStreamInit" r:id="rId1"/>
</file>

<file path=xl/activeX/activeX301.xml><?xml version="1.0" encoding="utf-8"?>
<ax:ocx xmlns:ax="http://schemas.microsoft.com/office/2006/activeX" xmlns:r="http://schemas.openxmlformats.org/officeDocument/2006/relationships" ax:classid="{8BD21D10-EC42-11CE-9E0D-00AA006002F3}" ax:persistence="persistStreamInit" r:id="rId1"/>
</file>

<file path=xl/activeX/activeX302.xml><?xml version="1.0" encoding="utf-8"?>
<ax:ocx xmlns:ax="http://schemas.microsoft.com/office/2006/activeX" xmlns:r="http://schemas.openxmlformats.org/officeDocument/2006/relationships" ax:classid="{978C9E23-D4B0-11CE-BF2D-00AA003F40D0}" ax:persistence="persistStreamInit" r:id="rId1"/>
</file>

<file path=xl/activeX/activeX303.xml><?xml version="1.0" encoding="utf-8"?>
<ax:ocx xmlns:ax="http://schemas.microsoft.com/office/2006/activeX" xmlns:r="http://schemas.openxmlformats.org/officeDocument/2006/relationships" ax:classid="{978C9E23-D4B0-11CE-BF2D-00AA003F40D0}" ax:persistence="persistStreamInit" r:id="rId1"/>
</file>

<file path=xl/activeX/activeX304.xml><?xml version="1.0" encoding="utf-8"?>
<ax:ocx xmlns:ax="http://schemas.microsoft.com/office/2006/activeX" xmlns:r="http://schemas.openxmlformats.org/officeDocument/2006/relationships" ax:classid="{8BD21D10-EC42-11CE-9E0D-00AA006002F3}" ax:persistence="persistStreamInit" r:id="rId1"/>
</file>

<file path=xl/activeX/activeX305.xml><?xml version="1.0" encoding="utf-8"?>
<ax:ocx xmlns:ax="http://schemas.microsoft.com/office/2006/activeX" xmlns:r="http://schemas.openxmlformats.org/officeDocument/2006/relationships" ax:classid="{8BD21D10-EC42-11CE-9E0D-00AA006002F3}" ax:persistence="persistStreamInit" r:id="rId1"/>
</file>

<file path=xl/activeX/activeX306.xml><?xml version="1.0" encoding="utf-8"?>
<ax:ocx xmlns:ax="http://schemas.microsoft.com/office/2006/activeX" xmlns:r="http://schemas.openxmlformats.org/officeDocument/2006/relationships" ax:classid="{978C9E23-D4B0-11CE-BF2D-00AA003F40D0}" ax:persistence="persistStreamInit" r:id="rId1"/>
</file>

<file path=xl/activeX/activeX307.xml><?xml version="1.0" encoding="utf-8"?>
<ax:ocx xmlns:ax="http://schemas.microsoft.com/office/2006/activeX" xmlns:r="http://schemas.openxmlformats.org/officeDocument/2006/relationships" ax:classid="{8BD21D10-EC42-11CE-9E0D-00AA006002F3}" ax:persistence="persistStreamInit" r:id="rId1"/>
</file>

<file path=xl/activeX/activeX308.xml><?xml version="1.0" encoding="utf-8"?>
<ax:ocx xmlns:ax="http://schemas.microsoft.com/office/2006/activeX" xmlns:r="http://schemas.openxmlformats.org/officeDocument/2006/relationships" ax:classid="{978C9E23-D4B0-11CE-BF2D-00AA003F40D0}" ax:persistence="persistStreamInit" r:id="rId1"/>
</file>

<file path=xl/activeX/activeX309.xml><?xml version="1.0" encoding="utf-8"?>
<ax:ocx xmlns:ax="http://schemas.microsoft.com/office/2006/activeX" xmlns:r="http://schemas.openxmlformats.org/officeDocument/2006/relationships" ax:classid="{978C9E23-D4B0-11CE-BF2D-00AA003F40D0}" ax:persistence="persistStreamInit" r:id="rId1"/>
</file>

<file path=xl/activeX/activeX310.xml><?xml version="1.0" encoding="utf-8"?>
<ax:ocx xmlns:ax="http://schemas.microsoft.com/office/2006/activeX" xmlns:r="http://schemas.openxmlformats.org/officeDocument/2006/relationships" ax:classid="{8BD21D10-EC42-11CE-9E0D-00AA006002F3}" ax:persistence="persistStreamInit" r:id="rId1"/>
</file>

<file path=xl/activeX/activeX311.xml><?xml version="1.0" encoding="utf-8"?>
<ax:ocx xmlns:ax="http://schemas.microsoft.com/office/2006/activeX" xmlns:r="http://schemas.openxmlformats.org/officeDocument/2006/relationships" ax:classid="{978C9E23-D4B0-11CE-BF2D-00AA003F40D0}" ax:persistence="persistStreamInit" r:id="rId1"/>
</file>

<file path=xl/activeX/activeX312.xml><?xml version="1.0" encoding="utf-8"?>
<ax:ocx xmlns:ax="http://schemas.microsoft.com/office/2006/activeX" xmlns:r="http://schemas.openxmlformats.org/officeDocument/2006/relationships" ax:classid="{978C9E23-D4B0-11CE-BF2D-00AA003F40D0}" ax:persistence="persistStreamInit" r:id="rId1"/>
</file>

<file path=xl/activeX/activeX313.xml><?xml version="1.0" encoding="utf-8"?>
<ax:ocx xmlns:ax="http://schemas.microsoft.com/office/2006/activeX" xmlns:r="http://schemas.openxmlformats.org/officeDocument/2006/relationships" ax:classid="{8BD21D10-EC42-11CE-9E0D-00AA006002F3}" ax:persistence="persistStreamInit" r:id="rId1"/>
</file>

<file path=xl/activeX/activeX314.xml><?xml version="1.0" encoding="utf-8"?>
<ax:ocx xmlns:ax="http://schemas.microsoft.com/office/2006/activeX" xmlns:r="http://schemas.openxmlformats.org/officeDocument/2006/relationships" ax:classid="{978C9E23-D4B0-11CE-BF2D-00AA003F40D0}" ax:persistence="persistStreamInit" r:id="rId1"/>
</file>

<file path=xl/activeX/activeX315.xml><?xml version="1.0" encoding="utf-8"?>
<ax:ocx xmlns:ax="http://schemas.microsoft.com/office/2006/activeX" xmlns:r="http://schemas.openxmlformats.org/officeDocument/2006/relationships" ax:classid="{978C9E23-D4B0-11CE-BF2D-00AA003F40D0}" ax:persistence="persistStreamInit" r:id="rId1"/>
</file>

<file path=xl/activeX/activeX316.xml><?xml version="1.0" encoding="utf-8"?>
<ax:ocx xmlns:ax="http://schemas.microsoft.com/office/2006/activeX" xmlns:r="http://schemas.openxmlformats.org/officeDocument/2006/relationships" ax:classid="{8BD21D10-EC42-11CE-9E0D-00AA006002F3}" ax:persistence="persistStreamInit" r:id="rId1"/>
</file>

<file path=xl/activeX/activeX317.xml><?xml version="1.0" encoding="utf-8"?>
<ax:ocx xmlns:ax="http://schemas.microsoft.com/office/2006/activeX" xmlns:r="http://schemas.openxmlformats.org/officeDocument/2006/relationships" ax:classid="{978C9E23-D4B0-11CE-BF2D-00AA003F40D0}" ax:persistence="persistStreamInit" r:id="rId1"/>
</file>

<file path=xl/activeX/activeX318.xml><?xml version="1.0" encoding="utf-8"?>
<ax:ocx xmlns:ax="http://schemas.microsoft.com/office/2006/activeX" xmlns:r="http://schemas.openxmlformats.org/officeDocument/2006/relationships" ax:classid="{978C9E23-D4B0-11CE-BF2D-00AA003F40D0}" ax:persistence="persistStreamInit" r:id="rId1"/>
</file>

<file path=xl/activeX/activeX319.xml><?xml version="1.0" encoding="utf-8"?>
<ax:ocx xmlns:ax="http://schemas.microsoft.com/office/2006/activeX" xmlns:r="http://schemas.openxmlformats.org/officeDocument/2006/relationships" ax:classid="{8BD21D10-EC42-11CE-9E0D-00AA006002F3}" ax:persistence="persistStreamInit" r:id="rId1"/>
</file>

<file path=xl/activeX/activeX320.xml><?xml version="1.0" encoding="utf-8"?>
<ax:ocx xmlns:ax="http://schemas.microsoft.com/office/2006/activeX" xmlns:r="http://schemas.openxmlformats.org/officeDocument/2006/relationships" ax:classid="{978C9E23-D4B0-11CE-BF2D-00AA003F40D0}" ax:persistence="persistStreamInit" r:id="rId1"/>
</file>

<file path=xl/activeX/activeX321.xml><?xml version="1.0" encoding="utf-8"?>
<ax:ocx xmlns:ax="http://schemas.microsoft.com/office/2006/activeX" xmlns:r="http://schemas.openxmlformats.org/officeDocument/2006/relationships" ax:classid="{978C9E23-D4B0-11CE-BF2D-00AA003F40D0}" ax:persistence="persistStreamInit" r:id="rId1"/>
</file>

<file path=xl/activeX/activeX322.xml><?xml version="1.0" encoding="utf-8"?>
<ax:ocx xmlns:ax="http://schemas.microsoft.com/office/2006/activeX" xmlns:r="http://schemas.openxmlformats.org/officeDocument/2006/relationships" ax:classid="{978C9E23-D4B0-11CE-BF2D-00AA003F40D0}" ax:persistence="persistStreamInit" r:id="rId1"/>
</file>

<file path=xl/activeX/activeX323.xml><?xml version="1.0" encoding="utf-8"?>
<ax:ocx xmlns:ax="http://schemas.microsoft.com/office/2006/activeX" xmlns:r="http://schemas.openxmlformats.org/officeDocument/2006/relationships" ax:classid="{978C9E23-D4B0-11CE-BF2D-00AA003F40D0}" ax:persistence="persistStreamInit" r:id="rId1"/>
</file>

<file path=xl/activeX/activeX324.xml><?xml version="1.0" encoding="utf-8"?>
<ax:ocx xmlns:ax="http://schemas.microsoft.com/office/2006/activeX" xmlns:r="http://schemas.openxmlformats.org/officeDocument/2006/relationships" ax:classid="{978C9E23-D4B0-11CE-BF2D-00AA003F40D0}" ax:persistence="persistStreamInit" r:id="rId1"/>
</file>

<file path=xl/activeX/activeX325.xml><?xml version="1.0" encoding="utf-8"?>
<ax:ocx xmlns:ax="http://schemas.microsoft.com/office/2006/activeX" xmlns:r="http://schemas.openxmlformats.org/officeDocument/2006/relationships" ax:classid="{8BD21D50-EC42-11CE-9E0D-00AA006002F3}" ax:persistence="persistStreamInit" r:id="rId1"/>
</file>

<file path=xl/activeX/activeX326.xml><?xml version="1.0" encoding="utf-8"?>
<ax:ocx xmlns:ax="http://schemas.microsoft.com/office/2006/activeX" xmlns:r="http://schemas.openxmlformats.org/officeDocument/2006/relationships" ax:classid="{8BD21D50-EC42-11CE-9E0D-00AA006002F3}" ax:persistence="persistStreamInit" r:id="rId1"/>
</file>

<file path=xl/activeX/activeX327.xml><?xml version="1.0" encoding="utf-8"?>
<ax:ocx xmlns:ax="http://schemas.microsoft.com/office/2006/activeX" xmlns:r="http://schemas.openxmlformats.org/officeDocument/2006/relationships" ax:classid="{8BD21D50-EC42-11CE-9E0D-00AA006002F3}" ax:persistence="persistStreamInit" r:id="rId1"/>
</file>

<file path=xl/activeX/activeX328.xml><?xml version="1.0" encoding="utf-8"?>
<ax:ocx xmlns:ax="http://schemas.microsoft.com/office/2006/activeX" xmlns:r="http://schemas.openxmlformats.org/officeDocument/2006/relationships" ax:classid="{8BD21D50-EC42-11CE-9E0D-00AA006002F3}" ax:persistence="persistStreamInit" r:id="rId1"/>
</file>

<file path=xl/activeX/activeX329.xml><?xml version="1.0" encoding="utf-8"?>
<ax:ocx xmlns:ax="http://schemas.microsoft.com/office/2006/activeX" xmlns:r="http://schemas.openxmlformats.org/officeDocument/2006/relationships" ax:classid="{8BD21D50-EC42-11CE-9E0D-00AA006002F3}" ax:persistence="persistStreamInit" r:id="rId1"/>
</file>

<file path=xl/activeX/activeX330.xml><?xml version="1.0" encoding="utf-8"?>
<ax:ocx xmlns:ax="http://schemas.microsoft.com/office/2006/activeX" xmlns:r="http://schemas.openxmlformats.org/officeDocument/2006/relationships" ax:classid="{8BD21D50-EC42-11CE-9E0D-00AA006002F3}" ax:persistence="persistStreamInit" r:id="rId1"/>
</file>

<file path=xl/activeX/activeX331.xml><?xml version="1.0" encoding="utf-8"?>
<ax:ocx xmlns:ax="http://schemas.microsoft.com/office/2006/activeX" xmlns:r="http://schemas.openxmlformats.org/officeDocument/2006/relationships" ax:classid="{8BD21D50-EC42-11CE-9E0D-00AA006002F3}" ax:persistence="persistStreamInit" r:id="rId1"/>
</file>

<file path=xl/activeX/activeX332.xml><?xml version="1.0" encoding="utf-8"?>
<ax:ocx xmlns:ax="http://schemas.microsoft.com/office/2006/activeX" xmlns:r="http://schemas.openxmlformats.org/officeDocument/2006/relationships" ax:classid="{8BD21D50-EC42-11CE-9E0D-00AA006002F3}" ax:persistence="persistStreamInit" r:id="rId1"/>
</file>

<file path=xl/activeX/activeX333.xml><?xml version="1.0" encoding="utf-8"?>
<ax:ocx xmlns:ax="http://schemas.microsoft.com/office/2006/activeX" xmlns:r="http://schemas.openxmlformats.org/officeDocument/2006/relationships" ax:classid="{8BD21D50-EC42-11CE-9E0D-00AA006002F3}" ax:persistence="persistStreamInit" r:id="rId1"/>
</file>

<file path=xl/activeX/activeX334.xml><?xml version="1.0" encoding="utf-8"?>
<ax:ocx xmlns:ax="http://schemas.microsoft.com/office/2006/activeX" xmlns:r="http://schemas.openxmlformats.org/officeDocument/2006/relationships" ax:classid="{8BD21D50-EC42-11CE-9E0D-00AA006002F3}" ax:persistence="persistStreamInit" r:id="rId1"/>
</file>

<file path=xl/activeX/activeX335.xml><?xml version="1.0" encoding="utf-8"?>
<ax:ocx xmlns:ax="http://schemas.microsoft.com/office/2006/activeX" xmlns:r="http://schemas.openxmlformats.org/officeDocument/2006/relationships" ax:classid="{8BD21D50-EC42-11CE-9E0D-00AA006002F3}" ax:persistence="persistStreamInit" r:id="rId1"/>
</file>

<file path=xl/activeX/activeX336.xml><?xml version="1.0" encoding="utf-8"?>
<ax:ocx xmlns:ax="http://schemas.microsoft.com/office/2006/activeX" xmlns:r="http://schemas.openxmlformats.org/officeDocument/2006/relationships" ax:classid="{8BD21D50-EC42-11CE-9E0D-00AA006002F3}" ax:persistence="persistStreamInit" r:id="rId1"/>
</file>

<file path=xl/activeX/activeX337.xml><?xml version="1.0" encoding="utf-8"?>
<ax:ocx xmlns:ax="http://schemas.microsoft.com/office/2006/activeX" xmlns:r="http://schemas.openxmlformats.org/officeDocument/2006/relationships" ax:classid="{8BD21D50-EC42-11CE-9E0D-00AA006002F3}" ax:persistence="persistStreamInit" r:id="rId1"/>
</file>

<file path=xl/activeX/activeX338.xml><?xml version="1.0" encoding="utf-8"?>
<ax:ocx xmlns:ax="http://schemas.microsoft.com/office/2006/activeX" xmlns:r="http://schemas.openxmlformats.org/officeDocument/2006/relationships" ax:classid="{8BD21D50-EC42-11CE-9E0D-00AA006002F3}" ax:persistence="persistStreamInit" r:id="rId1"/>
</file>

<file path=xl/activeX/activeX339.xml><?xml version="1.0" encoding="utf-8"?>
<ax:ocx xmlns:ax="http://schemas.microsoft.com/office/2006/activeX" xmlns:r="http://schemas.openxmlformats.org/officeDocument/2006/relationships" ax:classid="{8BD21D50-EC42-11CE-9E0D-00AA006002F3}" ax:persistence="persistStreamInit" r:id="rId1"/>
</file>

<file path=xl/activeX/activeX340.xml><?xml version="1.0" encoding="utf-8"?>
<ax:ocx xmlns:ax="http://schemas.microsoft.com/office/2006/activeX" xmlns:r="http://schemas.openxmlformats.org/officeDocument/2006/relationships" ax:classid="{8BD21D50-EC42-11CE-9E0D-00AA006002F3}" ax:persistence="persistStreamInit" r:id="rId1"/>
</file>

<file path=xl/activeX/activeX341.xml><?xml version="1.0" encoding="utf-8"?>
<ax:ocx xmlns:ax="http://schemas.microsoft.com/office/2006/activeX" xmlns:r="http://schemas.openxmlformats.org/officeDocument/2006/relationships" ax:classid="{8BD21D50-EC42-11CE-9E0D-00AA006002F3}" ax:persistence="persistStreamInit" r:id="rId1"/>
</file>

<file path=xl/activeX/activeX342.xml><?xml version="1.0" encoding="utf-8"?>
<ax:ocx xmlns:ax="http://schemas.microsoft.com/office/2006/activeX" xmlns:r="http://schemas.openxmlformats.org/officeDocument/2006/relationships" ax:classid="{8BD21D50-EC42-11CE-9E0D-00AA006002F3}"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8BD21D50-EC42-11CE-9E0D-00AA006002F3}" ax:persistence="persistStreamInit" r:id="rId1"/>
</file>

<file path=xl/activeX/activeX348.xml><?xml version="1.0" encoding="utf-8"?>
<ax:ocx xmlns:ax="http://schemas.microsoft.com/office/2006/activeX" xmlns:r="http://schemas.openxmlformats.org/officeDocument/2006/relationships" ax:classid="{8BD21D50-EC42-11CE-9E0D-00AA006002F3}" ax:persistence="persistStreamInit" r:id="rId1"/>
</file>

<file path=xl/activeX/activeX349.xml><?xml version="1.0" encoding="utf-8"?>
<ax:ocx xmlns:ax="http://schemas.microsoft.com/office/2006/activeX" xmlns:r="http://schemas.openxmlformats.org/officeDocument/2006/relationships" ax:classid="{4C599241-6926-101B-9992-00000B65C6F9}" ax:persistence="persistStreamInit" r:id="rId1"/>
</file>

<file path=xl/activeX/activeX350.xml><?xml version="1.0" encoding="utf-8"?>
<ax:ocx xmlns:ax="http://schemas.microsoft.com/office/2006/activeX" xmlns:r="http://schemas.openxmlformats.org/officeDocument/2006/relationships" ax:classid="{8BD21D50-EC42-11CE-9E0D-00AA006002F3}" ax:persistence="persistStreamInit" r:id="rId1"/>
</file>

<file path=xl/activeX/activeX351.xml><?xml version="1.0" encoding="utf-8"?>
<ax:ocx xmlns:ax="http://schemas.microsoft.com/office/2006/activeX" xmlns:r="http://schemas.openxmlformats.org/officeDocument/2006/relationships" ax:classid="{8BD21D50-EC42-11CE-9E0D-00AA006002F3}" ax:persistence="persistStreamInit" r:id="rId1"/>
</file>

<file path=xl/activeX/activeX352.xml><?xml version="1.0" encoding="utf-8"?>
<ax:ocx xmlns:ax="http://schemas.microsoft.com/office/2006/activeX" xmlns:r="http://schemas.openxmlformats.org/officeDocument/2006/relationships" ax:classid="{8BD21D50-EC42-11CE-9E0D-00AA006002F3}" ax:persistence="persistStreamInit" r:id="rId1"/>
</file>

<file path=xl/activeX/activeX353.xml><?xml version="1.0" encoding="utf-8"?>
<ax:ocx xmlns:ax="http://schemas.microsoft.com/office/2006/activeX" xmlns:r="http://schemas.openxmlformats.org/officeDocument/2006/relationships" ax:classid="{8BD21D50-EC42-11CE-9E0D-00AA006002F3}" ax:persistence="persistStreamInit" r:id="rId1"/>
</file>

<file path=xl/activeX/activeX354.xml><?xml version="1.0" encoding="utf-8"?>
<ax:ocx xmlns:ax="http://schemas.microsoft.com/office/2006/activeX" xmlns:r="http://schemas.openxmlformats.org/officeDocument/2006/relationships" ax:classid="{8BD21D50-EC42-11CE-9E0D-00AA006002F3}" ax:persistence="persistStreamInit" r:id="rId1"/>
</file>

<file path=xl/activeX/activeX355.xml><?xml version="1.0" encoding="utf-8"?>
<ax:ocx xmlns:ax="http://schemas.microsoft.com/office/2006/activeX" xmlns:r="http://schemas.openxmlformats.org/officeDocument/2006/relationships" ax:classid="{8BD21D50-EC42-11CE-9E0D-00AA006002F3}" ax:persistence="persistStreamInit" r:id="rId1"/>
</file>

<file path=xl/activeX/activeX356.xml><?xml version="1.0" encoding="utf-8"?>
<ax:ocx xmlns:ax="http://schemas.microsoft.com/office/2006/activeX" xmlns:r="http://schemas.openxmlformats.org/officeDocument/2006/relationships" ax:classid="{8BD21D50-EC42-11CE-9E0D-00AA006002F3}" ax:persistence="persistStreamInit" r:id="rId1"/>
</file>

<file path=xl/activeX/activeX357.xml><?xml version="1.0" encoding="utf-8"?>
<ax:ocx xmlns:ax="http://schemas.microsoft.com/office/2006/activeX" xmlns:r="http://schemas.openxmlformats.org/officeDocument/2006/relationships" ax:classid="{8BD21D50-EC42-11CE-9E0D-00AA006002F3}" ax:persistence="persistStreamInit" r:id="rId1"/>
</file>

<file path=xl/activeX/activeX358.xml><?xml version="1.0" encoding="utf-8"?>
<ax:ocx xmlns:ax="http://schemas.microsoft.com/office/2006/activeX" xmlns:r="http://schemas.openxmlformats.org/officeDocument/2006/relationships" ax:classid="{8BD21D50-EC42-11CE-9E0D-00AA006002F3}" ax:persistence="persistStreamInit" r:id="rId1"/>
</file>

<file path=xl/activeX/activeX359.xml><?xml version="1.0" encoding="utf-8"?>
<ax:ocx xmlns:ax="http://schemas.microsoft.com/office/2006/activeX" xmlns:r="http://schemas.openxmlformats.org/officeDocument/2006/relationships" ax:classid="{8BD21D50-EC42-11CE-9E0D-00AA006002F3}" ax:persistence="persistStreamInit" r:id="rId1"/>
</file>

<file path=xl/activeX/activeX360.xml><?xml version="1.0" encoding="utf-8"?>
<ax:ocx xmlns:ax="http://schemas.microsoft.com/office/2006/activeX" xmlns:r="http://schemas.openxmlformats.org/officeDocument/2006/relationships" ax:classid="{8BD21D50-EC42-11CE-9E0D-00AA006002F3}" ax:persistence="persistStreamInit" r:id="rId1"/>
</file>

<file path=xl/activeX/activeX361.xml><?xml version="1.0" encoding="utf-8"?>
<ax:ocx xmlns:ax="http://schemas.microsoft.com/office/2006/activeX" xmlns:r="http://schemas.openxmlformats.org/officeDocument/2006/relationships" ax:classid="{8BD21D50-EC42-11CE-9E0D-00AA006002F3}" ax:persistence="persistStreamInit" r:id="rId1"/>
</file>

<file path=xl/activeX/activeX362.xml><?xml version="1.0" encoding="utf-8"?>
<ax:ocx xmlns:ax="http://schemas.microsoft.com/office/2006/activeX" xmlns:r="http://schemas.openxmlformats.org/officeDocument/2006/relationships" ax:classid="{8BD21D50-EC42-11CE-9E0D-00AA006002F3}" ax:persistence="persistStreamInit" r:id="rId1"/>
</file>

<file path=xl/activeX/activeX363.xml><?xml version="1.0" encoding="utf-8"?>
<ax:ocx xmlns:ax="http://schemas.microsoft.com/office/2006/activeX" xmlns:r="http://schemas.openxmlformats.org/officeDocument/2006/relationships" ax:classid="{8BD21D50-EC42-11CE-9E0D-00AA006002F3}" ax:persistence="persistStreamInit" r:id="rId1"/>
</file>

<file path=xl/activeX/activeX364.xml><?xml version="1.0" encoding="utf-8"?>
<ax:ocx xmlns:ax="http://schemas.microsoft.com/office/2006/activeX" xmlns:r="http://schemas.openxmlformats.org/officeDocument/2006/relationships" ax:classid="{8BD21D50-EC42-11CE-9E0D-00AA006002F3}" ax:persistence="persistStreamInit" r:id="rId1"/>
</file>

<file path=xl/activeX/activeX365.xml><?xml version="1.0" encoding="utf-8"?>
<ax:ocx xmlns:ax="http://schemas.microsoft.com/office/2006/activeX" xmlns:r="http://schemas.openxmlformats.org/officeDocument/2006/relationships" ax:classid="{8BD21D50-EC42-11CE-9E0D-00AA006002F3}" ax:persistence="persistStreamInit" r:id="rId1"/>
</file>

<file path=xl/activeX/activeX366.xml><?xml version="1.0" encoding="utf-8"?>
<ax:ocx xmlns:ax="http://schemas.microsoft.com/office/2006/activeX" xmlns:r="http://schemas.openxmlformats.org/officeDocument/2006/relationships" ax:classid="{8BD21D40-EC42-11CE-9E0D-00AA006002F3}" ax:persistence="persistStreamInit" r:id="rId1"/>
</file>

<file path=xl/activeX/activeX367.xml><?xml version="1.0" encoding="utf-8"?>
<ax:ocx xmlns:ax="http://schemas.microsoft.com/office/2006/activeX" xmlns:r="http://schemas.openxmlformats.org/officeDocument/2006/relationships" ax:classid="{8BD21D40-EC42-11CE-9E0D-00AA006002F3}" ax:persistence="persistStreamInit" r:id="rId1"/>
</file>

<file path=xl/activeX/activeX368.xml><?xml version="1.0" encoding="utf-8"?>
<ax:ocx xmlns:ax="http://schemas.microsoft.com/office/2006/activeX" xmlns:r="http://schemas.openxmlformats.org/officeDocument/2006/relationships" ax:classid="{8BD21D40-EC42-11CE-9E0D-00AA006002F3}" ax:persistence="persistStreamInit" r:id="rId1"/>
</file>

<file path=xl/activeX/activeX369.xml><?xml version="1.0" encoding="utf-8"?>
<ax:ocx xmlns:ax="http://schemas.microsoft.com/office/2006/activeX" xmlns:r="http://schemas.openxmlformats.org/officeDocument/2006/relationships" ax:classid="{8BD21D40-EC42-11CE-9E0D-00AA006002F3}" ax:persistence="persistStreamInit" r:id="rId1"/>
</file>

<file path=xl/activeX/activeX370.xml><?xml version="1.0" encoding="utf-8"?>
<ax:ocx xmlns:ax="http://schemas.microsoft.com/office/2006/activeX" xmlns:r="http://schemas.openxmlformats.org/officeDocument/2006/relationships" ax:classid="{8BD21D40-EC42-11CE-9E0D-00AA006002F3}" ax:persistence="persistStreamInit" r:id="rId1"/>
</file>

<file path=xl/activeX/activeX371.xml><?xml version="1.0" encoding="utf-8"?>
<ax:ocx xmlns:ax="http://schemas.microsoft.com/office/2006/activeX" xmlns:r="http://schemas.openxmlformats.org/officeDocument/2006/relationships" ax:classid="{4C599241-6926-101B-9992-00000B65C6F9}" ax:persistence="persistStreamInit" r:id="rId1"/>
</file>

<file path=xl/activeX/activeX372.xml><?xml version="1.0" encoding="utf-8"?>
<ax:ocx xmlns:ax="http://schemas.microsoft.com/office/2006/activeX" xmlns:r="http://schemas.openxmlformats.org/officeDocument/2006/relationships" ax:classid="{8BD21D40-EC42-11CE-9E0D-00AA006002F3}" ax:persistence="persistStreamInit" r:id="rId1"/>
</file>

<file path=xl/activeX/activeX373.xml><?xml version="1.0" encoding="utf-8"?>
<ax:ocx xmlns:ax="http://schemas.microsoft.com/office/2006/activeX" xmlns:r="http://schemas.openxmlformats.org/officeDocument/2006/relationships" ax:classid="{8BD21D40-EC42-11CE-9E0D-00AA006002F3}" ax:persistence="persistStreamInit" r:id="rId1"/>
</file>

<file path=xl/activeX/activeX374.xml><?xml version="1.0" encoding="utf-8"?>
<ax:ocx xmlns:ax="http://schemas.microsoft.com/office/2006/activeX" xmlns:r="http://schemas.openxmlformats.org/officeDocument/2006/relationships" ax:classid="{8BD21D40-EC42-11CE-9E0D-00AA006002F3}" ax:persistence="persistStreamInit" r:id="rId1"/>
</file>

<file path=xl/activeX/activeX375.xml><?xml version="1.0" encoding="utf-8"?>
<ax:ocx xmlns:ax="http://schemas.microsoft.com/office/2006/activeX" xmlns:r="http://schemas.openxmlformats.org/officeDocument/2006/relationships" ax:classid="{8BD21D40-EC42-11CE-9E0D-00AA006002F3}" ax:persistence="persistStreamInit" r:id="rId1"/>
</file>

<file path=xl/activeX/activeX376.xml><?xml version="1.0" encoding="utf-8"?>
<ax:ocx xmlns:ax="http://schemas.microsoft.com/office/2006/activeX" xmlns:r="http://schemas.openxmlformats.org/officeDocument/2006/relationships" ax:classid="{8BD21D40-EC42-11CE-9E0D-00AA006002F3}" ax:persistence="persistStreamInit" r:id="rId1"/>
</file>

<file path=xl/activeX/activeX377.xml><?xml version="1.0" encoding="utf-8"?>
<ax:ocx xmlns:ax="http://schemas.microsoft.com/office/2006/activeX" xmlns:r="http://schemas.openxmlformats.org/officeDocument/2006/relationships" ax:classid="{8BD21D40-EC42-11CE-9E0D-00AA006002F3}" ax:persistence="persistStreamInit" r:id="rId1"/>
</file>

<file path=xl/activeX/activeX378.xml><?xml version="1.0" encoding="utf-8"?>
<ax:ocx xmlns:ax="http://schemas.microsoft.com/office/2006/activeX" xmlns:r="http://schemas.openxmlformats.org/officeDocument/2006/relationships" ax:classid="{8BD21D40-EC42-11CE-9E0D-00AA006002F3}" ax:persistence="persistStreamInit" r:id="rId1"/>
</file>

<file path=xl/activeX/activeX379.xml><?xml version="1.0" encoding="utf-8"?>
<ax:ocx xmlns:ax="http://schemas.microsoft.com/office/2006/activeX" xmlns:r="http://schemas.openxmlformats.org/officeDocument/2006/relationships" ax:classid="{8BD21D40-EC42-11CE-9E0D-00AA006002F3}" ax:persistence="persistStreamInit" r:id="rId1"/>
</file>

<file path=xl/activeX/activeX380.xml><?xml version="1.0" encoding="utf-8"?>
<ax:ocx xmlns:ax="http://schemas.microsoft.com/office/2006/activeX" xmlns:r="http://schemas.openxmlformats.org/officeDocument/2006/relationships" ax:classid="{8BD21D40-EC42-11CE-9E0D-00AA006002F3}" ax:persistence="persistStreamInit" r:id="rId1"/>
</file>

<file path=xl/activeX/activeX381.xml><?xml version="1.0" encoding="utf-8"?>
<ax:ocx xmlns:ax="http://schemas.microsoft.com/office/2006/activeX" xmlns:r="http://schemas.openxmlformats.org/officeDocument/2006/relationships" ax:classid="{8BD21D40-EC42-11CE-9E0D-00AA006002F3}" ax:persistence="persistStreamInit" r:id="rId1"/>
</file>

<file path=xl/activeX/activeX382.xml><?xml version="1.0" encoding="utf-8"?>
<ax:ocx xmlns:ax="http://schemas.microsoft.com/office/2006/activeX" xmlns:r="http://schemas.openxmlformats.org/officeDocument/2006/relationships" ax:classid="{8BD21D40-EC42-11CE-9E0D-00AA006002F3}" ax:persistence="persistStreamInit" r:id="rId1"/>
</file>

<file path=xl/activeX/activeX383.xml><?xml version="1.0" encoding="utf-8"?>
<ax:ocx xmlns:ax="http://schemas.microsoft.com/office/2006/activeX" xmlns:r="http://schemas.openxmlformats.org/officeDocument/2006/relationships" ax:classid="{8BD21D40-EC42-11CE-9E0D-00AA006002F3}" ax:persistence="persistStreamInit" r:id="rId1"/>
</file>

<file path=xl/activeX/activeX384.xml><?xml version="1.0" encoding="utf-8"?>
<ax:ocx xmlns:ax="http://schemas.microsoft.com/office/2006/activeX" xmlns:r="http://schemas.openxmlformats.org/officeDocument/2006/relationships" ax:classid="{8BD21D40-EC42-11CE-9E0D-00AA006002F3}" ax:persistence="persistStreamInit" r:id="rId1"/>
</file>

<file path=xl/activeX/activeX385.xml><?xml version="1.0" encoding="utf-8"?>
<ax:ocx xmlns:ax="http://schemas.microsoft.com/office/2006/activeX" xmlns:r="http://schemas.openxmlformats.org/officeDocument/2006/relationships" ax:classid="{8BD21D40-EC42-11CE-9E0D-00AA006002F3}" ax:persistence="persistStreamInit" r:id="rId1"/>
</file>

<file path=xl/activeX/activeX386.xml><?xml version="1.0" encoding="utf-8"?>
<ax:ocx xmlns:ax="http://schemas.microsoft.com/office/2006/activeX" xmlns:r="http://schemas.openxmlformats.org/officeDocument/2006/relationships" ax:classid="{8BD21D40-EC42-11CE-9E0D-00AA006002F3}" ax:persistence="persistStreamInit" r:id="rId1"/>
</file>

<file path=xl/activeX/activeX387.xml><?xml version="1.0" encoding="utf-8"?>
<ax:ocx xmlns:ax="http://schemas.microsoft.com/office/2006/activeX" xmlns:r="http://schemas.openxmlformats.org/officeDocument/2006/relationships" ax:classid="{8BD21D40-EC42-11CE-9E0D-00AA006002F3}" ax:persistence="persistStreamInit" r:id="rId1"/>
</file>

<file path=xl/activeX/activeX388.xml><?xml version="1.0" encoding="utf-8"?>
<ax:ocx xmlns:ax="http://schemas.microsoft.com/office/2006/activeX" xmlns:r="http://schemas.openxmlformats.org/officeDocument/2006/relationships" ax:classid="{8BD21D40-EC42-11CE-9E0D-00AA006002F3}" ax:persistence="persistStreamInit" r:id="rId1"/>
</file>

<file path=xl/activeX/activeX389.xml><?xml version="1.0" encoding="utf-8"?>
<ax:ocx xmlns:ax="http://schemas.microsoft.com/office/2006/activeX" xmlns:r="http://schemas.openxmlformats.org/officeDocument/2006/relationships" ax:classid="{8BD21D40-EC42-11CE-9E0D-00AA006002F3}" ax:persistence="persistStreamInit" r:id="rId1"/>
</file>

<file path=xl/activeX/activeX390.xml><?xml version="1.0" encoding="utf-8"?>
<ax:ocx xmlns:ax="http://schemas.microsoft.com/office/2006/activeX" xmlns:r="http://schemas.openxmlformats.org/officeDocument/2006/relationships" ax:classid="{8BD21D40-EC42-11CE-9E0D-00AA006002F3}" ax:persistence="persistStreamInit" r:id="rId1"/>
</file>

<file path=xl/activeX/activeX391.xml><?xml version="1.0" encoding="utf-8"?>
<ax:ocx xmlns:ax="http://schemas.microsoft.com/office/2006/activeX" xmlns:r="http://schemas.openxmlformats.org/officeDocument/2006/relationships" ax:classid="{8BD21D40-EC42-11CE-9E0D-00AA006002F3}" ax:persistence="persistStreamInit" r:id="rId1"/>
</file>

<file path=xl/activeX/activeX392.xml><?xml version="1.0" encoding="utf-8"?>
<ax:ocx xmlns:ax="http://schemas.microsoft.com/office/2006/activeX" xmlns:r="http://schemas.openxmlformats.org/officeDocument/2006/relationships" ax:classid="{4C599241-6926-101B-9992-00000B65C6F9}" ax:persistence="persistStreamInit" r:id="rId1"/>
</file>

<file path=xl/activeX/activeX393.xml><?xml version="1.0" encoding="utf-8"?>
<ax:ocx xmlns:ax="http://schemas.microsoft.com/office/2006/activeX" xmlns:r="http://schemas.openxmlformats.org/officeDocument/2006/relationships" ax:classid="{8BD21D40-EC42-11CE-9E0D-00AA006002F3}" ax:persistence="persistStreamInit" r:id="rId1"/>
</file>

<file path=xl/activeX/activeX394.xml><?xml version="1.0" encoding="utf-8"?>
<ax:ocx xmlns:ax="http://schemas.microsoft.com/office/2006/activeX" xmlns:r="http://schemas.openxmlformats.org/officeDocument/2006/relationships" ax:classid="{8BD21D40-EC42-11CE-9E0D-00AA006002F3}" ax:persistence="persistStreamInit" r:id="rId1"/>
</file>

<file path=xl/activeX/activeX395.xml><?xml version="1.0" encoding="utf-8"?>
<ax:ocx xmlns:ax="http://schemas.microsoft.com/office/2006/activeX" xmlns:r="http://schemas.openxmlformats.org/officeDocument/2006/relationships" ax:classid="{8BD21D40-EC42-11CE-9E0D-00AA006002F3}" ax:persistence="persistStreamInit" r:id="rId1"/>
</file>

<file path=xl/activeX/activeX396.xml><?xml version="1.0" encoding="utf-8"?>
<ax:ocx xmlns:ax="http://schemas.microsoft.com/office/2006/activeX" xmlns:r="http://schemas.openxmlformats.org/officeDocument/2006/relationships" ax:classid="{8BD21D40-EC42-11CE-9E0D-00AA006002F3}" ax:persistence="persistStreamInit" r:id="rId1"/>
</file>

<file path=xl/activeX/activeX397.xml><?xml version="1.0" encoding="utf-8"?>
<ax:ocx xmlns:ax="http://schemas.microsoft.com/office/2006/activeX" xmlns:r="http://schemas.openxmlformats.org/officeDocument/2006/relationships" ax:classid="{8BD21D40-EC42-11CE-9E0D-00AA006002F3}" ax:persistence="persistStreamInit" r:id="rId1"/>
</file>

<file path=xl/activeX/activeX398.xml><?xml version="1.0" encoding="utf-8"?>
<ax:ocx xmlns:ax="http://schemas.microsoft.com/office/2006/activeX" xmlns:r="http://schemas.openxmlformats.org/officeDocument/2006/relationships" ax:classid="{8BD21D40-EC42-11CE-9E0D-00AA006002F3}" ax:persistence="persistStreamInit" r:id="rId1"/>
</file>

<file path=xl/activeX/activeX399.xml><?xml version="1.0" encoding="utf-8"?>
<ax:ocx xmlns:ax="http://schemas.microsoft.com/office/2006/activeX" xmlns:r="http://schemas.openxmlformats.org/officeDocument/2006/relationships" ax:classid="{8BD21D40-EC42-11CE-9E0D-00AA006002F3}" ax:persistence="persistStreamInit" r:id="rId1"/>
</file>

<file path=xl/activeX/activeX400.xml><?xml version="1.0" encoding="utf-8"?>
<ax:ocx xmlns:ax="http://schemas.microsoft.com/office/2006/activeX" xmlns:r="http://schemas.openxmlformats.org/officeDocument/2006/relationships" ax:classid="{8BD21D40-EC42-11CE-9E0D-00AA006002F3}" ax:persistence="persistStreamInit" r:id="rId1"/>
</file>

<file path=xl/activeX/activeX401.xml><?xml version="1.0" encoding="utf-8"?>
<ax:ocx xmlns:ax="http://schemas.microsoft.com/office/2006/activeX" xmlns:r="http://schemas.openxmlformats.org/officeDocument/2006/relationships" ax:classid="{8BD21D40-EC42-11CE-9E0D-00AA006002F3}" ax:persistence="persistStreamInit" r:id="rId1"/>
</file>

<file path=xl/activeX/activeX402.xml><?xml version="1.0" encoding="utf-8"?>
<ax:ocx xmlns:ax="http://schemas.microsoft.com/office/2006/activeX" xmlns:r="http://schemas.openxmlformats.org/officeDocument/2006/relationships" ax:classid="{8BD21D40-EC42-11CE-9E0D-00AA006002F3}" ax:persistence="persistStreamInit" r:id="rId1"/>
</file>

<file path=xl/activeX/activeX403.xml><?xml version="1.0" encoding="utf-8"?>
<ax:ocx xmlns:ax="http://schemas.microsoft.com/office/2006/activeX" xmlns:r="http://schemas.openxmlformats.org/officeDocument/2006/relationships" ax:classid="{8BD21D40-EC42-11CE-9E0D-00AA006002F3}" ax:persistence="persistStreamInit" r:id="rId1"/>
</file>

<file path=xl/activeX/activeX404.xml><?xml version="1.0" encoding="utf-8"?>
<ax:ocx xmlns:ax="http://schemas.microsoft.com/office/2006/activeX" xmlns:r="http://schemas.openxmlformats.org/officeDocument/2006/relationships" ax:classid="{8BD21D40-EC42-11CE-9E0D-00AA006002F3}" ax:persistence="persistStreamInit" r:id="rId1"/>
</file>

<file path=xl/activeX/activeX405.xml><?xml version="1.0" encoding="utf-8"?>
<ax:ocx xmlns:ax="http://schemas.microsoft.com/office/2006/activeX" xmlns:r="http://schemas.openxmlformats.org/officeDocument/2006/relationships" ax:classid="{8BD21D40-EC42-11CE-9E0D-00AA006002F3}" ax:persistence="persistStreamInit" r:id="rId1"/>
</file>

<file path=xl/activeX/activeX406.xml><?xml version="1.0" encoding="utf-8"?>
<ax:ocx xmlns:ax="http://schemas.microsoft.com/office/2006/activeX" xmlns:r="http://schemas.openxmlformats.org/officeDocument/2006/relationships" ax:classid="{8BD21D40-EC42-11CE-9E0D-00AA006002F3}" ax:persistence="persistStreamInit" r:id="rId1"/>
</file>

<file path=xl/activeX/activeX407.xml><?xml version="1.0" encoding="utf-8"?>
<ax:ocx xmlns:ax="http://schemas.microsoft.com/office/2006/activeX" xmlns:r="http://schemas.openxmlformats.org/officeDocument/2006/relationships" ax:classid="{8BD21D40-EC42-11CE-9E0D-00AA006002F3}" ax:persistence="persistStreamInit" r:id="rId1"/>
</file>

<file path=xl/activeX/activeX408.xml><?xml version="1.0" encoding="utf-8"?>
<ax:ocx xmlns:ax="http://schemas.microsoft.com/office/2006/activeX" xmlns:r="http://schemas.openxmlformats.org/officeDocument/2006/relationships" ax:classid="{8BD21D40-EC42-11CE-9E0D-00AA006002F3}" ax:persistence="persistStreamInit" r:id="rId1"/>
</file>

<file path=xl/activeX/activeX409.xml><?xml version="1.0" encoding="utf-8"?>
<ax:ocx xmlns:ax="http://schemas.microsoft.com/office/2006/activeX" xmlns:r="http://schemas.openxmlformats.org/officeDocument/2006/relationships" ax:classid="{8BD21D40-EC42-11CE-9E0D-00AA006002F3}" ax:persistence="persistStreamInit" r:id="rId1"/>
</file>

<file path=xl/activeX/activeX410.xml><?xml version="1.0" encoding="utf-8"?>
<ax:ocx xmlns:ax="http://schemas.microsoft.com/office/2006/activeX" xmlns:r="http://schemas.openxmlformats.org/officeDocument/2006/relationships" ax:classid="{8BD21D40-EC42-11CE-9E0D-00AA006002F3}" ax:persistence="persistStreamInit" r:id="rId1"/>
</file>

<file path=xl/activeX/activeX411.xml><?xml version="1.0" encoding="utf-8"?>
<ax:ocx xmlns:ax="http://schemas.microsoft.com/office/2006/activeX" xmlns:r="http://schemas.openxmlformats.org/officeDocument/2006/relationships" ax:classid="{8BD21D40-EC42-11CE-9E0D-00AA006002F3}" ax:persistence="persistStreamInit" r:id="rId1"/>
</file>

<file path=xl/activeX/activeX412.xml><?xml version="1.0" encoding="utf-8"?>
<ax:ocx xmlns:ax="http://schemas.microsoft.com/office/2006/activeX" xmlns:r="http://schemas.openxmlformats.org/officeDocument/2006/relationships" ax:classid="{8BD21D40-EC42-11CE-9E0D-00AA006002F3}" ax:persistence="persistStreamInit" r:id="rId1"/>
</file>

<file path=xl/activeX/activeX413.xml><?xml version="1.0" encoding="utf-8"?>
<ax:ocx xmlns:ax="http://schemas.microsoft.com/office/2006/activeX" xmlns:r="http://schemas.openxmlformats.org/officeDocument/2006/relationships" ax:classid="{8BD21D40-EC42-11CE-9E0D-00AA006002F3}" ax:persistence="persistStreamInit" r:id="rId1"/>
</file>

<file path=xl/activeX/activeX414.xml><?xml version="1.0" encoding="utf-8"?>
<ax:ocx xmlns:ax="http://schemas.microsoft.com/office/2006/activeX" xmlns:r="http://schemas.openxmlformats.org/officeDocument/2006/relationships" ax:classid="{8BD21D40-EC42-11CE-9E0D-00AA006002F3}" ax:persistence="persistStreamInit" r:id="rId1"/>
</file>

<file path=xl/activeX/activeX415.xml><?xml version="1.0" encoding="utf-8"?>
<ax:ocx xmlns:ax="http://schemas.microsoft.com/office/2006/activeX" xmlns:r="http://schemas.openxmlformats.org/officeDocument/2006/relationships" ax:classid="{8BD21D40-EC42-11CE-9E0D-00AA006002F3}" ax:persistence="persistStreamInit" r:id="rId1"/>
</file>

<file path=xl/activeX/activeX416.xml><?xml version="1.0" encoding="utf-8"?>
<ax:ocx xmlns:ax="http://schemas.microsoft.com/office/2006/activeX" xmlns:r="http://schemas.openxmlformats.org/officeDocument/2006/relationships" ax:classid="{8BD21D40-EC42-11CE-9E0D-00AA006002F3}" ax:persistence="persistStreamInit" r:id="rId1"/>
</file>

<file path=xl/activeX/activeX417.xml><?xml version="1.0" encoding="utf-8"?>
<ax:ocx xmlns:ax="http://schemas.microsoft.com/office/2006/activeX" xmlns:r="http://schemas.openxmlformats.org/officeDocument/2006/relationships" ax:classid="{4C599241-6926-101B-9992-00000B65C6F9}" ax:persistence="persistStreamInit" r:id="rId1"/>
</file>

<file path=xl/activeX/activeX418.xml><?xml version="1.0" encoding="utf-8"?>
<ax:ocx xmlns:ax="http://schemas.microsoft.com/office/2006/activeX" xmlns:r="http://schemas.openxmlformats.org/officeDocument/2006/relationships" ax:classid="{8BD21D40-EC42-11CE-9E0D-00AA006002F3}" ax:persistence="persistStreamInit" r:id="rId1"/>
</file>

<file path=xl/activeX/activeX419.xml><?xml version="1.0" encoding="utf-8"?>
<ax:ocx xmlns:ax="http://schemas.microsoft.com/office/2006/activeX" xmlns:r="http://schemas.openxmlformats.org/officeDocument/2006/relationships" ax:classid="{8BD21D40-EC42-11CE-9E0D-00AA006002F3}" ax:persistence="persistStreamInit" r:id="rId1"/>
</file>

<file path=xl/activeX/activeX420.xml><?xml version="1.0" encoding="utf-8"?>
<ax:ocx xmlns:ax="http://schemas.microsoft.com/office/2006/activeX" xmlns:r="http://schemas.openxmlformats.org/officeDocument/2006/relationships" ax:classid="{D7053240-CE69-11CD-A777-00DD01143C57}" ax:persistence="persistStreamInit" r:id="rId1"/>
</file>

<file path=xl/activeX/activeX421.xml><?xml version="1.0" encoding="utf-8"?>
<ax:ocx xmlns:ax="http://schemas.microsoft.com/office/2006/activeX" xmlns:r="http://schemas.openxmlformats.org/officeDocument/2006/relationships" ax:classid="{8BD21D40-EC42-11CE-9E0D-00AA006002F3}" ax:persistence="persistStreamInit" r:id="rId1"/>
</file>

<file path=xl/activeX/activeX422.xml><?xml version="1.0" encoding="utf-8"?>
<ax:ocx xmlns:ax="http://schemas.microsoft.com/office/2006/activeX" xmlns:r="http://schemas.openxmlformats.org/officeDocument/2006/relationships" ax:classid="{8BD21D40-EC42-11CE-9E0D-00AA006002F3}" ax:persistence="persistStreamInit" r:id="rId1"/>
</file>

<file path=xl/activeX/activeX423.xml><?xml version="1.0" encoding="utf-8"?>
<ax:ocx xmlns:ax="http://schemas.microsoft.com/office/2006/activeX" xmlns:r="http://schemas.openxmlformats.org/officeDocument/2006/relationships" ax:classid="{8BD21D40-EC42-11CE-9E0D-00AA006002F3}" ax:persistence="persistStreamInit" r:id="rId1"/>
</file>

<file path=xl/activeX/activeX424.xml><?xml version="1.0" encoding="utf-8"?>
<ax:ocx xmlns:ax="http://schemas.microsoft.com/office/2006/activeX" xmlns:r="http://schemas.openxmlformats.org/officeDocument/2006/relationships" ax:classid="{8BD21D40-EC42-11CE-9E0D-00AA006002F3}" ax:persistence="persistStreamInit" r:id="rId1"/>
</file>

<file path=xl/activeX/activeX425.xml><?xml version="1.0" encoding="utf-8"?>
<ax:ocx xmlns:ax="http://schemas.microsoft.com/office/2006/activeX" xmlns:r="http://schemas.openxmlformats.org/officeDocument/2006/relationships" ax:classid="{8BD21D40-EC42-11CE-9E0D-00AA006002F3}" ax:persistence="persistStreamInit" r:id="rId1"/>
</file>

<file path=xl/activeX/activeX426.xml><?xml version="1.0" encoding="utf-8"?>
<ax:ocx xmlns:ax="http://schemas.microsoft.com/office/2006/activeX" xmlns:r="http://schemas.openxmlformats.org/officeDocument/2006/relationships" ax:classid="{8BD21D40-EC42-11CE-9E0D-00AA006002F3}" ax:persistence="persistStreamInit" r:id="rId1"/>
</file>

<file path=xl/activeX/activeX427.xml><?xml version="1.0" encoding="utf-8"?>
<ax:ocx xmlns:ax="http://schemas.microsoft.com/office/2006/activeX" xmlns:r="http://schemas.openxmlformats.org/officeDocument/2006/relationships" ax:classid="{8BD21D40-EC42-11CE-9E0D-00AA006002F3}" ax:persistence="persistStreamInit" r:id="rId1"/>
</file>

<file path=xl/activeX/activeX428.xml><?xml version="1.0" encoding="utf-8"?>
<ax:ocx xmlns:ax="http://schemas.microsoft.com/office/2006/activeX" xmlns:r="http://schemas.openxmlformats.org/officeDocument/2006/relationships" ax:classid="{8BD21D40-EC42-11CE-9E0D-00AA006002F3}" ax:persistence="persistStreamInit" r:id="rId1"/>
</file>

<file path=xl/activeX/activeX429.xml><?xml version="1.0" encoding="utf-8"?>
<ax:ocx xmlns:ax="http://schemas.microsoft.com/office/2006/activeX" xmlns:r="http://schemas.openxmlformats.org/officeDocument/2006/relationships" ax:classid="{8BD21D40-EC42-11CE-9E0D-00AA006002F3}" ax:persistence="persistStreamInit" r:id="rId1"/>
</file>

<file path=xl/activeX/activeX430.xml><?xml version="1.0" encoding="utf-8"?>
<ax:ocx xmlns:ax="http://schemas.microsoft.com/office/2006/activeX" xmlns:r="http://schemas.openxmlformats.org/officeDocument/2006/relationships" ax:classid="{8BD21D40-EC42-11CE-9E0D-00AA006002F3}" ax:persistence="persistStreamInit" r:id="rId1"/>
</file>

<file path=xl/activeX/activeX431.xml><?xml version="1.0" encoding="utf-8"?>
<ax:ocx xmlns:ax="http://schemas.microsoft.com/office/2006/activeX" xmlns:r="http://schemas.openxmlformats.org/officeDocument/2006/relationships" ax:classid="{8BD21D40-EC42-11CE-9E0D-00AA006002F3}" ax:persistence="persistStreamInit" r:id="rId1"/>
</file>

<file path=xl/activeX/activeX432.xml><?xml version="1.0" encoding="utf-8"?>
<ax:ocx xmlns:ax="http://schemas.microsoft.com/office/2006/activeX" xmlns:r="http://schemas.openxmlformats.org/officeDocument/2006/relationships" ax:classid="{8BD21D40-EC42-11CE-9E0D-00AA006002F3}" ax:persistence="persistStreamInit" r:id="rId1"/>
</file>

<file path=xl/activeX/activeX433.xml><?xml version="1.0" encoding="utf-8"?>
<ax:ocx xmlns:ax="http://schemas.microsoft.com/office/2006/activeX" xmlns:r="http://schemas.openxmlformats.org/officeDocument/2006/relationships" ax:classid="{4C599241-6926-101B-9992-00000B65C6F9}" ax:persistence="persistStreamInit" r:id="rId1"/>
</file>

<file path=xl/activeX/activeX434.xml><?xml version="1.0" encoding="utf-8"?>
<ax:ocx xmlns:ax="http://schemas.microsoft.com/office/2006/activeX" xmlns:r="http://schemas.openxmlformats.org/officeDocument/2006/relationships" ax:classid="{8BD21D40-EC42-11CE-9E0D-00AA006002F3}" ax:persistence="persistStreamInit" r:id="rId1"/>
</file>

<file path=xl/activeX/activeX435.xml><?xml version="1.0" encoding="utf-8"?>
<ax:ocx xmlns:ax="http://schemas.microsoft.com/office/2006/activeX" xmlns:r="http://schemas.openxmlformats.org/officeDocument/2006/relationships" ax:classid="{8BD21D40-EC42-11CE-9E0D-00AA006002F3}" ax:persistence="persistStreamInit" r:id="rId1"/>
</file>

<file path=xl/activeX/activeX436.xml><?xml version="1.0" encoding="utf-8"?>
<ax:ocx xmlns:ax="http://schemas.microsoft.com/office/2006/activeX" xmlns:r="http://schemas.openxmlformats.org/officeDocument/2006/relationships" ax:classid="{8BD21D40-EC42-11CE-9E0D-00AA006002F3}" ax:persistence="persistStreamInit" r:id="rId1"/>
</file>

<file path=xl/activeX/activeX437.xml><?xml version="1.0" encoding="utf-8"?>
<ax:ocx xmlns:ax="http://schemas.microsoft.com/office/2006/activeX" xmlns:r="http://schemas.openxmlformats.org/officeDocument/2006/relationships" ax:classid="{8BD21D40-EC42-11CE-9E0D-00AA006002F3}" ax:persistence="persistStreamInit" r:id="rId1"/>
</file>

<file path=xl/activeX/activeX438.xml><?xml version="1.0" encoding="utf-8"?>
<ax:ocx xmlns:ax="http://schemas.microsoft.com/office/2006/activeX" xmlns:r="http://schemas.openxmlformats.org/officeDocument/2006/relationships" ax:classid="{8BD21D40-EC42-11CE-9E0D-00AA006002F3}" ax:persistence="persistStreamInit" r:id="rId1"/>
</file>

<file path=xl/activeX/activeX439.xml><?xml version="1.0" encoding="utf-8"?>
<ax:ocx xmlns:ax="http://schemas.microsoft.com/office/2006/activeX" xmlns:r="http://schemas.openxmlformats.org/officeDocument/2006/relationships" ax:classid="{8BD21D40-EC42-11CE-9E0D-00AA006002F3}" ax:persistence="persistStreamInit" r:id="rId1"/>
</file>

<file path=xl/activeX/activeX440.xml><?xml version="1.0" encoding="utf-8"?>
<ax:ocx xmlns:ax="http://schemas.microsoft.com/office/2006/activeX" xmlns:r="http://schemas.openxmlformats.org/officeDocument/2006/relationships" ax:classid="{4C599241-6926-101B-9992-00000B65C6F9}" ax:persistence="persistStreamInit" r:id="rId1"/>
</file>

<file path=xl/activeX/activeX441.xml><?xml version="1.0" encoding="utf-8"?>
<ax:ocx xmlns:ax="http://schemas.microsoft.com/office/2006/activeX" xmlns:r="http://schemas.openxmlformats.org/officeDocument/2006/relationships" ax:classid="{D7053240-CE69-11CD-A777-00DD01143C57}" ax:persistence="persistStreamInit" r:id="rId1"/>
</file>

<file path=xl/activeX/activeX442.xml><?xml version="1.0" encoding="utf-8"?>
<ax:ocx xmlns:ax="http://schemas.microsoft.com/office/2006/activeX" xmlns:r="http://schemas.openxmlformats.org/officeDocument/2006/relationships" ax:classid="{D7053240-CE69-11CD-A777-00DD01143C57}" ax:persistence="persistStreamInit" r:id="rId1"/>
</file>

<file path=xl/activeX/activeX443.xml><?xml version="1.0" encoding="utf-8"?>
<ax:ocx xmlns:ax="http://schemas.microsoft.com/office/2006/activeX" xmlns:r="http://schemas.openxmlformats.org/officeDocument/2006/relationships" ax:classid="{D7053240-CE69-11CD-A777-00DD01143C57}" ax:persistence="persistStreamInit" r:id="rId1"/>
</file>

<file path=xl/activeX/activeX444.xml><?xml version="1.0" encoding="utf-8"?>
<ax:ocx xmlns:ax="http://schemas.microsoft.com/office/2006/activeX" xmlns:r="http://schemas.openxmlformats.org/officeDocument/2006/relationships" ax:classid="{D7053240-CE69-11CD-A777-00DD01143C57}" ax:persistence="persistStreamInit" r:id="rId1"/>
</file>

<file path=xl/activeX/activeX445.xml><?xml version="1.0" encoding="utf-8"?>
<ax:ocx xmlns:ax="http://schemas.microsoft.com/office/2006/activeX" xmlns:r="http://schemas.openxmlformats.org/officeDocument/2006/relationships" ax:classid="{D7053240-CE69-11CD-A777-00DD01143C57}" ax:persistence="persistStreamInit" r:id="rId1"/>
</file>

<file path=xl/activeX/activeX446.xml><?xml version="1.0" encoding="utf-8"?>
<ax:ocx xmlns:ax="http://schemas.microsoft.com/office/2006/activeX" xmlns:r="http://schemas.openxmlformats.org/officeDocument/2006/relationships" ax:classid="{D7053240-CE69-11CD-A777-00DD01143C57}" ax:persistence="persistStreamInit" r:id="rId1"/>
</file>

<file path=xl/activeX/activeX447.xml><?xml version="1.0" encoding="utf-8"?>
<ax:ocx xmlns:ax="http://schemas.microsoft.com/office/2006/activeX" xmlns:r="http://schemas.openxmlformats.org/officeDocument/2006/relationships" ax:classid="{4C599241-6926-101B-9992-00000B65C6F9}" ax:persistence="persistStreamInit" r:id="rId1"/>
</file>

<file path=xl/activeX/activeX448.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12.png"/><Relationship Id="rId1" Type="http://schemas.openxmlformats.org/officeDocument/2006/relationships/image" Target="../media/image31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22.png"/><Relationship Id="rId2" Type="http://schemas.openxmlformats.org/officeDocument/2006/relationships/image" Target="../media/image321.png"/><Relationship Id="rId1" Type="http://schemas.openxmlformats.org/officeDocument/2006/relationships/image" Target="../media/image320.png"/></Relationships>
</file>

<file path=xl/drawings/_rels/drawing3.xml.rels><?xml version="1.0" encoding="UTF-8" standalone="yes"?>
<Relationships xmlns="http://schemas.openxmlformats.org/package/2006/relationships"><Relationship Id="rId1" Type="http://schemas.openxmlformats.org/officeDocument/2006/relationships/image" Target="../media/image323.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3" Type="http://schemas.openxmlformats.org/officeDocument/2006/relationships/image" Target="../media/image14.emf"/><Relationship Id="rId18" Type="http://schemas.openxmlformats.org/officeDocument/2006/relationships/image" Target="../media/image19.emf"/><Relationship Id="rId26" Type="http://schemas.openxmlformats.org/officeDocument/2006/relationships/image" Target="../media/image27.emf"/><Relationship Id="rId39" Type="http://schemas.openxmlformats.org/officeDocument/2006/relationships/image" Target="../media/image40.emf"/><Relationship Id="rId21" Type="http://schemas.openxmlformats.org/officeDocument/2006/relationships/image" Target="../media/image22.emf"/><Relationship Id="rId34" Type="http://schemas.openxmlformats.org/officeDocument/2006/relationships/image" Target="../media/image35.emf"/><Relationship Id="rId42" Type="http://schemas.openxmlformats.org/officeDocument/2006/relationships/image" Target="../media/image43.emf"/><Relationship Id="rId47" Type="http://schemas.openxmlformats.org/officeDocument/2006/relationships/image" Target="../media/image48.emf"/><Relationship Id="rId50" Type="http://schemas.openxmlformats.org/officeDocument/2006/relationships/image" Target="../media/image51.emf"/><Relationship Id="rId55" Type="http://schemas.openxmlformats.org/officeDocument/2006/relationships/image" Target="../media/image56.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5" Type="http://schemas.openxmlformats.org/officeDocument/2006/relationships/image" Target="../media/image26.emf"/><Relationship Id="rId33" Type="http://schemas.openxmlformats.org/officeDocument/2006/relationships/image" Target="../media/image34.emf"/><Relationship Id="rId38" Type="http://schemas.openxmlformats.org/officeDocument/2006/relationships/image" Target="../media/image39.emf"/><Relationship Id="rId46" Type="http://schemas.openxmlformats.org/officeDocument/2006/relationships/image" Target="../media/image47.emf"/><Relationship Id="rId59" Type="http://schemas.openxmlformats.org/officeDocument/2006/relationships/image" Target="../media/image60.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29" Type="http://schemas.openxmlformats.org/officeDocument/2006/relationships/image" Target="../media/image30.emf"/><Relationship Id="rId41" Type="http://schemas.openxmlformats.org/officeDocument/2006/relationships/image" Target="../media/image42.emf"/><Relationship Id="rId54" Type="http://schemas.openxmlformats.org/officeDocument/2006/relationships/image" Target="../media/image55.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5.emf"/><Relationship Id="rId32" Type="http://schemas.openxmlformats.org/officeDocument/2006/relationships/image" Target="../media/image33.emf"/><Relationship Id="rId37" Type="http://schemas.openxmlformats.org/officeDocument/2006/relationships/image" Target="../media/image38.emf"/><Relationship Id="rId40" Type="http://schemas.openxmlformats.org/officeDocument/2006/relationships/image" Target="../media/image41.emf"/><Relationship Id="rId45" Type="http://schemas.openxmlformats.org/officeDocument/2006/relationships/image" Target="../media/image46.emf"/><Relationship Id="rId53" Type="http://schemas.openxmlformats.org/officeDocument/2006/relationships/image" Target="../media/image54.emf"/><Relationship Id="rId58" Type="http://schemas.openxmlformats.org/officeDocument/2006/relationships/image" Target="../media/image59.emf"/><Relationship Id="rId5" Type="http://schemas.openxmlformats.org/officeDocument/2006/relationships/image" Target="../media/image6.emf"/><Relationship Id="rId15" Type="http://schemas.openxmlformats.org/officeDocument/2006/relationships/image" Target="../media/image16.emf"/><Relationship Id="rId23" Type="http://schemas.openxmlformats.org/officeDocument/2006/relationships/image" Target="../media/image24.emf"/><Relationship Id="rId28" Type="http://schemas.openxmlformats.org/officeDocument/2006/relationships/image" Target="../media/image29.emf"/><Relationship Id="rId36" Type="http://schemas.openxmlformats.org/officeDocument/2006/relationships/image" Target="../media/image37.emf"/><Relationship Id="rId49" Type="http://schemas.openxmlformats.org/officeDocument/2006/relationships/image" Target="../media/image50.emf"/><Relationship Id="rId57" Type="http://schemas.openxmlformats.org/officeDocument/2006/relationships/image" Target="../media/image58.emf"/><Relationship Id="rId10" Type="http://schemas.openxmlformats.org/officeDocument/2006/relationships/image" Target="../media/image11.emf"/><Relationship Id="rId19" Type="http://schemas.openxmlformats.org/officeDocument/2006/relationships/image" Target="../media/image20.emf"/><Relationship Id="rId31" Type="http://schemas.openxmlformats.org/officeDocument/2006/relationships/image" Target="../media/image32.emf"/><Relationship Id="rId44" Type="http://schemas.openxmlformats.org/officeDocument/2006/relationships/image" Target="../media/image45.emf"/><Relationship Id="rId52" Type="http://schemas.openxmlformats.org/officeDocument/2006/relationships/image" Target="../media/image53.emf"/><Relationship Id="rId60" Type="http://schemas.openxmlformats.org/officeDocument/2006/relationships/image" Target="../media/image61.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 Id="rId27" Type="http://schemas.openxmlformats.org/officeDocument/2006/relationships/image" Target="../media/image28.emf"/><Relationship Id="rId30" Type="http://schemas.openxmlformats.org/officeDocument/2006/relationships/image" Target="../media/image31.emf"/><Relationship Id="rId35" Type="http://schemas.openxmlformats.org/officeDocument/2006/relationships/image" Target="../media/image36.emf"/><Relationship Id="rId43" Type="http://schemas.openxmlformats.org/officeDocument/2006/relationships/image" Target="../media/image44.emf"/><Relationship Id="rId48" Type="http://schemas.openxmlformats.org/officeDocument/2006/relationships/image" Target="../media/image49.emf"/><Relationship Id="rId56" Type="http://schemas.openxmlformats.org/officeDocument/2006/relationships/image" Target="../media/image57.emf"/><Relationship Id="rId8" Type="http://schemas.openxmlformats.org/officeDocument/2006/relationships/image" Target="../media/image9.emf"/><Relationship Id="rId51" Type="http://schemas.openxmlformats.org/officeDocument/2006/relationships/image" Target="../media/image52.emf"/><Relationship Id="rId3"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17" Type="http://schemas.openxmlformats.org/officeDocument/2006/relationships/image" Target="../media/image177.emf"/><Relationship Id="rId21" Type="http://schemas.openxmlformats.org/officeDocument/2006/relationships/image" Target="../media/image82.emf"/><Relationship Id="rId42" Type="http://schemas.openxmlformats.org/officeDocument/2006/relationships/image" Target="../media/image103.emf"/><Relationship Id="rId63" Type="http://schemas.openxmlformats.org/officeDocument/2006/relationships/image" Target="../media/image123.emf"/><Relationship Id="rId84" Type="http://schemas.openxmlformats.org/officeDocument/2006/relationships/image" Target="../media/image144.emf"/><Relationship Id="rId138" Type="http://schemas.openxmlformats.org/officeDocument/2006/relationships/image" Target="../media/image198.emf"/><Relationship Id="rId159" Type="http://schemas.openxmlformats.org/officeDocument/2006/relationships/image" Target="../media/image219.emf"/><Relationship Id="rId170" Type="http://schemas.openxmlformats.org/officeDocument/2006/relationships/image" Target="../media/image230.emf"/><Relationship Id="rId191" Type="http://schemas.openxmlformats.org/officeDocument/2006/relationships/image" Target="../media/image251.emf"/><Relationship Id="rId205" Type="http://schemas.openxmlformats.org/officeDocument/2006/relationships/image" Target="../media/image265.emf"/><Relationship Id="rId226" Type="http://schemas.openxmlformats.org/officeDocument/2006/relationships/image" Target="../media/image285.emf"/><Relationship Id="rId107" Type="http://schemas.openxmlformats.org/officeDocument/2006/relationships/image" Target="../media/image167.emf"/><Relationship Id="rId11" Type="http://schemas.openxmlformats.org/officeDocument/2006/relationships/image" Target="../media/image72.emf"/><Relationship Id="rId32" Type="http://schemas.openxmlformats.org/officeDocument/2006/relationships/image" Target="../media/image93.emf"/><Relationship Id="rId53" Type="http://schemas.openxmlformats.org/officeDocument/2006/relationships/image" Target="../media/image41.emf"/><Relationship Id="rId74" Type="http://schemas.openxmlformats.org/officeDocument/2006/relationships/image" Target="../media/image134.emf"/><Relationship Id="rId128" Type="http://schemas.openxmlformats.org/officeDocument/2006/relationships/image" Target="../media/image188.emf"/><Relationship Id="rId149" Type="http://schemas.openxmlformats.org/officeDocument/2006/relationships/image" Target="../media/image209.emf"/><Relationship Id="rId5" Type="http://schemas.openxmlformats.org/officeDocument/2006/relationships/image" Target="../media/image66.emf"/><Relationship Id="rId95" Type="http://schemas.openxmlformats.org/officeDocument/2006/relationships/image" Target="../media/image155.emf"/><Relationship Id="rId160" Type="http://schemas.openxmlformats.org/officeDocument/2006/relationships/image" Target="../media/image220.emf"/><Relationship Id="rId181" Type="http://schemas.openxmlformats.org/officeDocument/2006/relationships/image" Target="../media/image241.emf"/><Relationship Id="rId216" Type="http://schemas.openxmlformats.org/officeDocument/2006/relationships/image" Target="../media/image276.emf"/><Relationship Id="rId237" Type="http://schemas.openxmlformats.org/officeDocument/2006/relationships/image" Target="../media/image296.emf"/><Relationship Id="rId22" Type="http://schemas.openxmlformats.org/officeDocument/2006/relationships/image" Target="../media/image83.emf"/><Relationship Id="rId43" Type="http://schemas.openxmlformats.org/officeDocument/2006/relationships/image" Target="../media/image104.emf"/><Relationship Id="rId64" Type="http://schemas.openxmlformats.org/officeDocument/2006/relationships/image" Target="../media/image124.emf"/><Relationship Id="rId118" Type="http://schemas.openxmlformats.org/officeDocument/2006/relationships/image" Target="../media/image178.emf"/><Relationship Id="rId139" Type="http://schemas.openxmlformats.org/officeDocument/2006/relationships/image" Target="../media/image199.emf"/><Relationship Id="rId85" Type="http://schemas.openxmlformats.org/officeDocument/2006/relationships/image" Target="../media/image145.emf"/><Relationship Id="rId150" Type="http://schemas.openxmlformats.org/officeDocument/2006/relationships/image" Target="../media/image210.emf"/><Relationship Id="rId171" Type="http://schemas.openxmlformats.org/officeDocument/2006/relationships/image" Target="../media/image231.emf"/><Relationship Id="rId192" Type="http://schemas.openxmlformats.org/officeDocument/2006/relationships/image" Target="../media/image252.emf"/><Relationship Id="rId206" Type="http://schemas.openxmlformats.org/officeDocument/2006/relationships/image" Target="../media/image266.emf"/><Relationship Id="rId227" Type="http://schemas.openxmlformats.org/officeDocument/2006/relationships/image" Target="../media/image286.emf"/><Relationship Id="rId201" Type="http://schemas.openxmlformats.org/officeDocument/2006/relationships/image" Target="../media/image261.emf"/><Relationship Id="rId222" Type="http://schemas.openxmlformats.org/officeDocument/2006/relationships/image" Target="../media/image282.emf"/><Relationship Id="rId243" Type="http://schemas.openxmlformats.org/officeDocument/2006/relationships/image" Target="../media/image302.emf"/><Relationship Id="rId12" Type="http://schemas.openxmlformats.org/officeDocument/2006/relationships/image" Target="../media/image73.emf"/><Relationship Id="rId17" Type="http://schemas.openxmlformats.org/officeDocument/2006/relationships/image" Target="../media/image78.emf"/><Relationship Id="rId33" Type="http://schemas.openxmlformats.org/officeDocument/2006/relationships/image" Target="../media/image94.emf"/><Relationship Id="rId38" Type="http://schemas.openxmlformats.org/officeDocument/2006/relationships/image" Target="../media/image99.emf"/><Relationship Id="rId59" Type="http://schemas.openxmlformats.org/officeDocument/2006/relationships/image" Target="../media/image119.emf"/><Relationship Id="rId103" Type="http://schemas.openxmlformats.org/officeDocument/2006/relationships/image" Target="../media/image163.emf"/><Relationship Id="rId108" Type="http://schemas.openxmlformats.org/officeDocument/2006/relationships/image" Target="../media/image168.emf"/><Relationship Id="rId124" Type="http://schemas.openxmlformats.org/officeDocument/2006/relationships/image" Target="../media/image184.emf"/><Relationship Id="rId129" Type="http://schemas.openxmlformats.org/officeDocument/2006/relationships/image" Target="../media/image189.emf"/><Relationship Id="rId54" Type="http://schemas.openxmlformats.org/officeDocument/2006/relationships/image" Target="../media/image114.emf"/><Relationship Id="rId70" Type="http://schemas.openxmlformats.org/officeDocument/2006/relationships/image" Target="../media/image130.emf"/><Relationship Id="rId75" Type="http://schemas.openxmlformats.org/officeDocument/2006/relationships/image" Target="../media/image135.emf"/><Relationship Id="rId91" Type="http://schemas.openxmlformats.org/officeDocument/2006/relationships/image" Target="../media/image151.emf"/><Relationship Id="rId96" Type="http://schemas.openxmlformats.org/officeDocument/2006/relationships/image" Target="../media/image156.emf"/><Relationship Id="rId140" Type="http://schemas.openxmlformats.org/officeDocument/2006/relationships/image" Target="../media/image200.emf"/><Relationship Id="rId145" Type="http://schemas.openxmlformats.org/officeDocument/2006/relationships/image" Target="../media/image205.emf"/><Relationship Id="rId161" Type="http://schemas.openxmlformats.org/officeDocument/2006/relationships/image" Target="../media/image221.emf"/><Relationship Id="rId166" Type="http://schemas.openxmlformats.org/officeDocument/2006/relationships/image" Target="../media/image226.emf"/><Relationship Id="rId182" Type="http://schemas.openxmlformats.org/officeDocument/2006/relationships/image" Target="../media/image242.emf"/><Relationship Id="rId187" Type="http://schemas.openxmlformats.org/officeDocument/2006/relationships/image" Target="../media/image247.emf"/><Relationship Id="rId217" Type="http://schemas.openxmlformats.org/officeDocument/2006/relationships/image" Target="../media/image277.emf"/><Relationship Id="rId1" Type="http://schemas.openxmlformats.org/officeDocument/2006/relationships/image" Target="../media/image62.emf"/><Relationship Id="rId6" Type="http://schemas.openxmlformats.org/officeDocument/2006/relationships/image" Target="../media/image67.emf"/><Relationship Id="rId212" Type="http://schemas.openxmlformats.org/officeDocument/2006/relationships/image" Target="../media/image272.emf"/><Relationship Id="rId233" Type="http://schemas.openxmlformats.org/officeDocument/2006/relationships/image" Target="../media/image292.emf"/><Relationship Id="rId238" Type="http://schemas.openxmlformats.org/officeDocument/2006/relationships/image" Target="../media/image297.emf"/><Relationship Id="rId23" Type="http://schemas.openxmlformats.org/officeDocument/2006/relationships/image" Target="../media/image84.emf"/><Relationship Id="rId28" Type="http://schemas.openxmlformats.org/officeDocument/2006/relationships/image" Target="../media/image89.emf"/><Relationship Id="rId49" Type="http://schemas.openxmlformats.org/officeDocument/2006/relationships/image" Target="../media/image110.emf"/><Relationship Id="rId114" Type="http://schemas.openxmlformats.org/officeDocument/2006/relationships/image" Target="../media/image174.emf"/><Relationship Id="rId119" Type="http://schemas.openxmlformats.org/officeDocument/2006/relationships/image" Target="../media/image179.emf"/><Relationship Id="rId44" Type="http://schemas.openxmlformats.org/officeDocument/2006/relationships/image" Target="../media/image105.emf"/><Relationship Id="rId60" Type="http://schemas.openxmlformats.org/officeDocument/2006/relationships/image" Target="../media/image120.emf"/><Relationship Id="rId65" Type="http://schemas.openxmlformats.org/officeDocument/2006/relationships/image" Target="../media/image125.emf"/><Relationship Id="rId81" Type="http://schemas.openxmlformats.org/officeDocument/2006/relationships/image" Target="../media/image141.emf"/><Relationship Id="rId86" Type="http://schemas.openxmlformats.org/officeDocument/2006/relationships/image" Target="../media/image146.emf"/><Relationship Id="rId130" Type="http://schemas.openxmlformats.org/officeDocument/2006/relationships/image" Target="../media/image190.emf"/><Relationship Id="rId135" Type="http://schemas.openxmlformats.org/officeDocument/2006/relationships/image" Target="../media/image195.emf"/><Relationship Id="rId151" Type="http://schemas.openxmlformats.org/officeDocument/2006/relationships/image" Target="../media/image211.emf"/><Relationship Id="rId156" Type="http://schemas.openxmlformats.org/officeDocument/2006/relationships/image" Target="../media/image216.emf"/><Relationship Id="rId177" Type="http://schemas.openxmlformats.org/officeDocument/2006/relationships/image" Target="../media/image237.emf"/><Relationship Id="rId198" Type="http://schemas.openxmlformats.org/officeDocument/2006/relationships/image" Target="../media/image258.emf"/><Relationship Id="rId172" Type="http://schemas.openxmlformats.org/officeDocument/2006/relationships/image" Target="../media/image232.emf"/><Relationship Id="rId193" Type="http://schemas.openxmlformats.org/officeDocument/2006/relationships/image" Target="../media/image253.emf"/><Relationship Id="rId202" Type="http://schemas.openxmlformats.org/officeDocument/2006/relationships/image" Target="../media/image262.emf"/><Relationship Id="rId207" Type="http://schemas.openxmlformats.org/officeDocument/2006/relationships/image" Target="../media/image267.emf"/><Relationship Id="rId223" Type="http://schemas.openxmlformats.org/officeDocument/2006/relationships/image" Target="../media/image283.emf"/><Relationship Id="rId228" Type="http://schemas.openxmlformats.org/officeDocument/2006/relationships/image" Target="../media/image287.emf"/><Relationship Id="rId244" Type="http://schemas.openxmlformats.org/officeDocument/2006/relationships/image" Target="../media/image303.emf"/><Relationship Id="rId13" Type="http://schemas.openxmlformats.org/officeDocument/2006/relationships/image" Target="../media/image74.emf"/><Relationship Id="rId18" Type="http://schemas.openxmlformats.org/officeDocument/2006/relationships/image" Target="../media/image79.emf"/><Relationship Id="rId39" Type="http://schemas.openxmlformats.org/officeDocument/2006/relationships/image" Target="../media/image100.emf"/><Relationship Id="rId109" Type="http://schemas.openxmlformats.org/officeDocument/2006/relationships/image" Target="../media/image169.emf"/><Relationship Id="rId34" Type="http://schemas.openxmlformats.org/officeDocument/2006/relationships/image" Target="../media/image95.emf"/><Relationship Id="rId50" Type="http://schemas.openxmlformats.org/officeDocument/2006/relationships/image" Target="../media/image111.emf"/><Relationship Id="rId55" Type="http://schemas.openxmlformats.org/officeDocument/2006/relationships/image" Target="../media/image115.emf"/><Relationship Id="rId76" Type="http://schemas.openxmlformats.org/officeDocument/2006/relationships/image" Target="../media/image136.emf"/><Relationship Id="rId97" Type="http://schemas.openxmlformats.org/officeDocument/2006/relationships/image" Target="../media/image157.emf"/><Relationship Id="rId104" Type="http://schemas.openxmlformats.org/officeDocument/2006/relationships/image" Target="../media/image164.emf"/><Relationship Id="rId120" Type="http://schemas.openxmlformats.org/officeDocument/2006/relationships/image" Target="../media/image180.emf"/><Relationship Id="rId125" Type="http://schemas.openxmlformats.org/officeDocument/2006/relationships/image" Target="../media/image185.emf"/><Relationship Id="rId141" Type="http://schemas.openxmlformats.org/officeDocument/2006/relationships/image" Target="../media/image201.emf"/><Relationship Id="rId146" Type="http://schemas.openxmlformats.org/officeDocument/2006/relationships/image" Target="../media/image206.emf"/><Relationship Id="rId167" Type="http://schemas.openxmlformats.org/officeDocument/2006/relationships/image" Target="../media/image227.emf"/><Relationship Id="rId188" Type="http://schemas.openxmlformats.org/officeDocument/2006/relationships/image" Target="../media/image248.emf"/><Relationship Id="rId7" Type="http://schemas.openxmlformats.org/officeDocument/2006/relationships/image" Target="../media/image68.emf"/><Relationship Id="rId71" Type="http://schemas.openxmlformats.org/officeDocument/2006/relationships/image" Target="../media/image131.emf"/><Relationship Id="rId92" Type="http://schemas.openxmlformats.org/officeDocument/2006/relationships/image" Target="../media/image152.emf"/><Relationship Id="rId162" Type="http://schemas.openxmlformats.org/officeDocument/2006/relationships/image" Target="../media/image222.emf"/><Relationship Id="rId183" Type="http://schemas.openxmlformats.org/officeDocument/2006/relationships/image" Target="../media/image243.emf"/><Relationship Id="rId213" Type="http://schemas.openxmlformats.org/officeDocument/2006/relationships/image" Target="../media/image273.emf"/><Relationship Id="rId218" Type="http://schemas.openxmlformats.org/officeDocument/2006/relationships/image" Target="../media/image278.emf"/><Relationship Id="rId234" Type="http://schemas.openxmlformats.org/officeDocument/2006/relationships/image" Target="../media/image293.emf"/><Relationship Id="rId239" Type="http://schemas.openxmlformats.org/officeDocument/2006/relationships/image" Target="../media/image298.emf"/><Relationship Id="rId2" Type="http://schemas.openxmlformats.org/officeDocument/2006/relationships/image" Target="../media/image63.emf"/><Relationship Id="rId29" Type="http://schemas.openxmlformats.org/officeDocument/2006/relationships/image" Target="../media/image90.emf"/><Relationship Id="rId24" Type="http://schemas.openxmlformats.org/officeDocument/2006/relationships/image" Target="../media/image85.emf"/><Relationship Id="rId40" Type="http://schemas.openxmlformats.org/officeDocument/2006/relationships/image" Target="../media/image101.emf"/><Relationship Id="rId45" Type="http://schemas.openxmlformats.org/officeDocument/2006/relationships/image" Target="../media/image106.emf"/><Relationship Id="rId66" Type="http://schemas.openxmlformats.org/officeDocument/2006/relationships/image" Target="../media/image126.emf"/><Relationship Id="rId87" Type="http://schemas.openxmlformats.org/officeDocument/2006/relationships/image" Target="../media/image147.emf"/><Relationship Id="rId110" Type="http://schemas.openxmlformats.org/officeDocument/2006/relationships/image" Target="../media/image170.emf"/><Relationship Id="rId115" Type="http://schemas.openxmlformats.org/officeDocument/2006/relationships/image" Target="../media/image175.emf"/><Relationship Id="rId131" Type="http://schemas.openxmlformats.org/officeDocument/2006/relationships/image" Target="../media/image191.emf"/><Relationship Id="rId136" Type="http://schemas.openxmlformats.org/officeDocument/2006/relationships/image" Target="../media/image196.emf"/><Relationship Id="rId157" Type="http://schemas.openxmlformats.org/officeDocument/2006/relationships/image" Target="../media/image217.emf"/><Relationship Id="rId178" Type="http://schemas.openxmlformats.org/officeDocument/2006/relationships/image" Target="../media/image238.emf"/><Relationship Id="rId61" Type="http://schemas.openxmlformats.org/officeDocument/2006/relationships/image" Target="../media/image121.emf"/><Relationship Id="rId82" Type="http://schemas.openxmlformats.org/officeDocument/2006/relationships/image" Target="../media/image142.emf"/><Relationship Id="rId152" Type="http://schemas.openxmlformats.org/officeDocument/2006/relationships/image" Target="../media/image212.emf"/><Relationship Id="rId173" Type="http://schemas.openxmlformats.org/officeDocument/2006/relationships/image" Target="../media/image233.emf"/><Relationship Id="rId194" Type="http://schemas.openxmlformats.org/officeDocument/2006/relationships/image" Target="../media/image254.emf"/><Relationship Id="rId199" Type="http://schemas.openxmlformats.org/officeDocument/2006/relationships/image" Target="../media/image259.emf"/><Relationship Id="rId203" Type="http://schemas.openxmlformats.org/officeDocument/2006/relationships/image" Target="../media/image263.emf"/><Relationship Id="rId208" Type="http://schemas.openxmlformats.org/officeDocument/2006/relationships/image" Target="../media/image268.emf"/><Relationship Id="rId229" Type="http://schemas.openxmlformats.org/officeDocument/2006/relationships/image" Target="../media/image288.emf"/><Relationship Id="rId19" Type="http://schemas.openxmlformats.org/officeDocument/2006/relationships/image" Target="../media/image80.emf"/><Relationship Id="rId224" Type="http://schemas.openxmlformats.org/officeDocument/2006/relationships/image" Target="../media/image53.emf"/><Relationship Id="rId240" Type="http://schemas.openxmlformats.org/officeDocument/2006/relationships/image" Target="../media/image299.emf"/><Relationship Id="rId245" Type="http://schemas.openxmlformats.org/officeDocument/2006/relationships/image" Target="../media/image304.emf"/><Relationship Id="rId14" Type="http://schemas.openxmlformats.org/officeDocument/2006/relationships/image" Target="../media/image75.emf"/><Relationship Id="rId30" Type="http://schemas.openxmlformats.org/officeDocument/2006/relationships/image" Target="../media/image91.emf"/><Relationship Id="rId35" Type="http://schemas.openxmlformats.org/officeDocument/2006/relationships/image" Target="../media/image96.emf"/><Relationship Id="rId56" Type="http://schemas.openxmlformats.org/officeDocument/2006/relationships/image" Target="../media/image116.emf"/><Relationship Id="rId77" Type="http://schemas.openxmlformats.org/officeDocument/2006/relationships/image" Target="../media/image137.emf"/><Relationship Id="rId100" Type="http://schemas.openxmlformats.org/officeDocument/2006/relationships/image" Target="../media/image160.emf"/><Relationship Id="rId105" Type="http://schemas.openxmlformats.org/officeDocument/2006/relationships/image" Target="../media/image165.emf"/><Relationship Id="rId126" Type="http://schemas.openxmlformats.org/officeDocument/2006/relationships/image" Target="../media/image186.emf"/><Relationship Id="rId147" Type="http://schemas.openxmlformats.org/officeDocument/2006/relationships/image" Target="../media/image207.emf"/><Relationship Id="rId168" Type="http://schemas.openxmlformats.org/officeDocument/2006/relationships/image" Target="../media/image228.emf"/><Relationship Id="rId8" Type="http://schemas.openxmlformats.org/officeDocument/2006/relationships/image" Target="../media/image69.emf"/><Relationship Id="rId51" Type="http://schemas.openxmlformats.org/officeDocument/2006/relationships/image" Target="../media/image112.emf"/><Relationship Id="rId72" Type="http://schemas.openxmlformats.org/officeDocument/2006/relationships/image" Target="../media/image132.emf"/><Relationship Id="rId93" Type="http://schemas.openxmlformats.org/officeDocument/2006/relationships/image" Target="../media/image153.emf"/><Relationship Id="rId98" Type="http://schemas.openxmlformats.org/officeDocument/2006/relationships/image" Target="../media/image158.emf"/><Relationship Id="rId121" Type="http://schemas.openxmlformats.org/officeDocument/2006/relationships/image" Target="../media/image181.emf"/><Relationship Id="rId142" Type="http://schemas.openxmlformats.org/officeDocument/2006/relationships/image" Target="../media/image202.emf"/><Relationship Id="rId163" Type="http://schemas.openxmlformats.org/officeDocument/2006/relationships/image" Target="../media/image223.emf"/><Relationship Id="rId184" Type="http://schemas.openxmlformats.org/officeDocument/2006/relationships/image" Target="../media/image244.emf"/><Relationship Id="rId189" Type="http://schemas.openxmlformats.org/officeDocument/2006/relationships/image" Target="../media/image249.emf"/><Relationship Id="rId219" Type="http://schemas.openxmlformats.org/officeDocument/2006/relationships/image" Target="../media/image279.emf"/><Relationship Id="rId3" Type="http://schemas.openxmlformats.org/officeDocument/2006/relationships/image" Target="../media/image64.emf"/><Relationship Id="rId214" Type="http://schemas.openxmlformats.org/officeDocument/2006/relationships/image" Target="../media/image274.emf"/><Relationship Id="rId230" Type="http://schemas.openxmlformats.org/officeDocument/2006/relationships/image" Target="../media/image289.emf"/><Relationship Id="rId235" Type="http://schemas.openxmlformats.org/officeDocument/2006/relationships/image" Target="../media/image294.emf"/><Relationship Id="rId25" Type="http://schemas.openxmlformats.org/officeDocument/2006/relationships/image" Target="../media/image86.emf"/><Relationship Id="rId46" Type="http://schemas.openxmlformats.org/officeDocument/2006/relationships/image" Target="../media/image107.emf"/><Relationship Id="rId67" Type="http://schemas.openxmlformats.org/officeDocument/2006/relationships/image" Target="../media/image127.emf"/><Relationship Id="rId116" Type="http://schemas.openxmlformats.org/officeDocument/2006/relationships/image" Target="../media/image176.emf"/><Relationship Id="rId137" Type="http://schemas.openxmlformats.org/officeDocument/2006/relationships/image" Target="../media/image197.emf"/><Relationship Id="rId158" Type="http://schemas.openxmlformats.org/officeDocument/2006/relationships/image" Target="../media/image218.emf"/><Relationship Id="rId20" Type="http://schemas.openxmlformats.org/officeDocument/2006/relationships/image" Target="../media/image81.emf"/><Relationship Id="rId41" Type="http://schemas.openxmlformats.org/officeDocument/2006/relationships/image" Target="../media/image102.emf"/><Relationship Id="rId62" Type="http://schemas.openxmlformats.org/officeDocument/2006/relationships/image" Target="../media/image122.emf"/><Relationship Id="rId83" Type="http://schemas.openxmlformats.org/officeDocument/2006/relationships/image" Target="../media/image143.emf"/><Relationship Id="rId88" Type="http://schemas.openxmlformats.org/officeDocument/2006/relationships/image" Target="../media/image148.emf"/><Relationship Id="rId111" Type="http://schemas.openxmlformats.org/officeDocument/2006/relationships/image" Target="../media/image171.emf"/><Relationship Id="rId132" Type="http://schemas.openxmlformats.org/officeDocument/2006/relationships/image" Target="../media/image192.emf"/><Relationship Id="rId153" Type="http://schemas.openxmlformats.org/officeDocument/2006/relationships/image" Target="../media/image213.emf"/><Relationship Id="rId174" Type="http://schemas.openxmlformats.org/officeDocument/2006/relationships/image" Target="../media/image234.emf"/><Relationship Id="rId179" Type="http://schemas.openxmlformats.org/officeDocument/2006/relationships/image" Target="../media/image239.emf"/><Relationship Id="rId195" Type="http://schemas.openxmlformats.org/officeDocument/2006/relationships/image" Target="../media/image255.emf"/><Relationship Id="rId209" Type="http://schemas.openxmlformats.org/officeDocument/2006/relationships/image" Target="../media/image269.emf"/><Relationship Id="rId190" Type="http://schemas.openxmlformats.org/officeDocument/2006/relationships/image" Target="../media/image250.emf"/><Relationship Id="rId204" Type="http://schemas.openxmlformats.org/officeDocument/2006/relationships/image" Target="../media/image264.emf"/><Relationship Id="rId220" Type="http://schemas.openxmlformats.org/officeDocument/2006/relationships/image" Target="../media/image280.emf"/><Relationship Id="rId225" Type="http://schemas.openxmlformats.org/officeDocument/2006/relationships/image" Target="../media/image284.emf"/><Relationship Id="rId241" Type="http://schemas.openxmlformats.org/officeDocument/2006/relationships/image" Target="../media/image300.emf"/><Relationship Id="rId246" Type="http://schemas.openxmlformats.org/officeDocument/2006/relationships/image" Target="../media/image305.emf"/><Relationship Id="rId15" Type="http://schemas.openxmlformats.org/officeDocument/2006/relationships/image" Target="../media/image76.emf"/><Relationship Id="rId36" Type="http://schemas.openxmlformats.org/officeDocument/2006/relationships/image" Target="../media/image97.emf"/><Relationship Id="rId57" Type="http://schemas.openxmlformats.org/officeDocument/2006/relationships/image" Target="../media/image117.emf"/><Relationship Id="rId106" Type="http://schemas.openxmlformats.org/officeDocument/2006/relationships/image" Target="../media/image166.emf"/><Relationship Id="rId127" Type="http://schemas.openxmlformats.org/officeDocument/2006/relationships/image" Target="../media/image187.emf"/><Relationship Id="rId10" Type="http://schemas.openxmlformats.org/officeDocument/2006/relationships/image" Target="../media/image71.emf"/><Relationship Id="rId31" Type="http://schemas.openxmlformats.org/officeDocument/2006/relationships/image" Target="../media/image92.emf"/><Relationship Id="rId52" Type="http://schemas.openxmlformats.org/officeDocument/2006/relationships/image" Target="../media/image113.emf"/><Relationship Id="rId73" Type="http://schemas.openxmlformats.org/officeDocument/2006/relationships/image" Target="../media/image133.emf"/><Relationship Id="rId78" Type="http://schemas.openxmlformats.org/officeDocument/2006/relationships/image" Target="../media/image138.emf"/><Relationship Id="rId94" Type="http://schemas.openxmlformats.org/officeDocument/2006/relationships/image" Target="../media/image154.emf"/><Relationship Id="rId99" Type="http://schemas.openxmlformats.org/officeDocument/2006/relationships/image" Target="../media/image159.emf"/><Relationship Id="rId101" Type="http://schemas.openxmlformats.org/officeDocument/2006/relationships/image" Target="../media/image161.emf"/><Relationship Id="rId122" Type="http://schemas.openxmlformats.org/officeDocument/2006/relationships/image" Target="../media/image182.emf"/><Relationship Id="rId143" Type="http://schemas.openxmlformats.org/officeDocument/2006/relationships/image" Target="../media/image203.emf"/><Relationship Id="rId148" Type="http://schemas.openxmlformats.org/officeDocument/2006/relationships/image" Target="../media/image208.emf"/><Relationship Id="rId164" Type="http://schemas.openxmlformats.org/officeDocument/2006/relationships/image" Target="../media/image224.emf"/><Relationship Id="rId169" Type="http://schemas.openxmlformats.org/officeDocument/2006/relationships/image" Target="../media/image229.emf"/><Relationship Id="rId185" Type="http://schemas.openxmlformats.org/officeDocument/2006/relationships/image" Target="../media/image245.emf"/><Relationship Id="rId4" Type="http://schemas.openxmlformats.org/officeDocument/2006/relationships/image" Target="../media/image65.emf"/><Relationship Id="rId9" Type="http://schemas.openxmlformats.org/officeDocument/2006/relationships/image" Target="../media/image70.emf"/><Relationship Id="rId180" Type="http://schemas.openxmlformats.org/officeDocument/2006/relationships/image" Target="../media/image240.emf"/><Relationship Id="rId210" Type="http://schemas.openxmlformats.org/officeDocument/2006/relationships/image" Target="../media/image270.emf"/><Relationship Id="rId215" Type="http://schemas.openxmlformats.org/officeDocument/2006/relationships/image" Target="../media/image275.emf"/><Relationship Id="rId236" Type="http://schemas.openxmlformats.org/officeDocument/2006/relationships/image" Target="../media/image295.emf"/><Relationship Id="rId26" Type="http://schemas.openxmlformats.org/officeDocument/2006/relationships/image" Target="../media/image87.emf"/><Relationship Id="rId231" Type="http://schemas.openxmlformats.org/officeDocument/2006/relationships/image" Target="../media/image290.emf"/><Relationship Id="rId47" Type="http://schemas.openxmlformats.org/officeDocument/2006/relationships/image" Target="../media/image108.emf"/><Relationship Id="rId68" Type="http://schemas.openxmlformats.org/officeDocument/2006/relationships/image" Target="../media/image128.emf"/><Relationship Id="rId89" Type="http://schemas.openxmlformats.org/officeDocument/2006/relationships/image" Target="../media/image149.emf"/><Relationship Id="rId112" Type="http://schemas.openxmlformats.org/officeDocument/2006/relationships/image" Target="../media/image172.emf"/><Relationship Id="rId133" Type="http://schemas.openxmlformats.org/officeDocument/2006/relationships/image" Target="../media/image193.emf"/><Relationship Id="rId154" Type="http://schemas.openxmlformats.org/officeDocument/2006/relationships/image" Target="../media/image214.emf"/><Relationship Id="rId175" Type="http://schemas.openxmlformats.org/officeDocument/2006/relationships/image" Target="../media/image235.emf"/><Relationship Id="rId196" Type="http://schemas.openxmlformats.org/officeDocument/2006/relationships/image" Target="../media/image256.emf"/><Relationship Id="rId200" Type="http://schemas.openxmlformats.org/officeDocument/2006/relationships/image" Target="../media/image260.emf"/><Relationship Id="rId16" Type="http://schemas.openxmlformats.org/officeDocument/2006/relationships/image" Target="../media/image77.emf"/><Relationship Id="rId221" Type="http://schemas.openxmlformats.org/officeDocument/2006/relationships/image" Target="../media/image281.emf"/><Relationship Id="rId242" Type="http://schemas.openxmlformats.org/officeDocument/2006/relationships/image" Target="../media/image301.emf"/><Relationship Id="rId37" Type="http://schemas.openxmlformats.org/officeDocument/2006/relationships/image" Target="../media/image98.emf"/><Relationship Id="rId58" Type="http://schemas.openxmlformats.org/officeDocument/2006/relationships/image" Target="../media/image118.emf"/><Relationship Id="rId79" Type="http://schemas.openxmlformats.org/officeDocument/2006/relationships/image" Target="../media/image139.emf"/><Relationship Id="rId102" Type="http://schemas.openxmlformats.org/officeDocument/2006/relationships/image" Target="../media/image162.emf"/><Relationship Id="rId123" Type="http://schemas.openxmlformats.org/officeDocument/2006/relationships/image" Target="../media/image183.emf"/><Relationship Id="rId144" Type="http://schemas.openxmlformats.org/officeDocument/2006/relationships/image" Target="../media/image204.emf"/><Relationship Id="rId90" Type="http://schemas.openxmlformats.org/officeDocument/2006/relationships/image" Target="../media/image150.emf"/><Relationship Id="rId165" Type="http://schemas.openxmlformats.org/officeDocument/2006/relationships/image" Target="../media/image225.emf"/><Relationship Id="rId186" Type="http://schemas.openxmlformats.org/officeDocument/2006/relationships/image" Target="../media/image246.emf"/><Relationship Id="rId211" Type="http://schemas.openxmlformats.org/officeDocument/2006/relationships/image" Target="../media/image271.emf"/><Relationship Id="rId232" Type="http://schemas.openxmlformats.org/officeDocument/2006/relationships/image" Target="../media/image291.emf"/><Relationship Id="rId27" Type="http://schemas.openxmlformats.org/officeDocument/2006/relationships/image" Target="../media/image88.emf"/><Relationship Id="rId48" Type="http://schemas.openxmlformats.org/officeDocument/2006/relationships/image" Target="../media/image109.emf"/><Relationship Id="rId69" Type="http://schemas.openxmlformats.org/officeDocument/2006/relationships/image" Target="../media/image129.emf"/><Relationship Id="rId113" Type="http://schemas.openxmlformats.org/officeDocument/2006/relationships/image" Target="../media/image173.emf"/><Relationship Id="rId134" Type="http://schemas.openxmlformats.org/officeDocument/2006/relationships/image" Target="../media/image194.emf"/><Relationship Id="rId80" Type="http://schemas.openxmlformats.org/officeDocument/2006/relationships/image" Target="../media/image140.emf"/><Relationship Id="rId155" Type="http://schemas.openxmlformats.org/officeDocument/2006/relationships/image" Target="../media/image215.emf"/><Relationship Id="rId176" Type="http://schemas.openxmlformats.org/officeDocument/2006/relationships/image" Target="../media/image236.emf"/><Relationship Id="rId197" Type="http://schemas.openxmlformats.org/officeDocument/2006/relationships/image" Target="../media/image25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307.emf"/><Relationship Id="rId1" Type="http://schemas.openxmlformats.org/officeDocument/2006/relationships/image" Target="../media/image306.emf"/><Relationship Id="rId6" Type="http://schemas.openxmlformats.org/officeDocument/2006/relationships/image" Target="../media/image310.emf"/><Relationship Id="rId5" Type="http://schemas.openxmlformats.org/officeDocument/2006/relationships/image" Target="../media/image309.emf"/><Relationship Id="rId4" Type="http://schemas.openxmlformats.org/officeDocument/2006/relationships/image" Target="../media/image308.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15.emf"/><Relationship Id="rId7" Type="http://schemas.openxmlformats.org/officeDocument/2006/relationships/image" Target="../media/image319.emf"/><Relationship Id="rId2" Type="http://schemas.openxmlformats.org/officeDocument/2006/relationships/image" Target="../media/image314.emf"/><Relationship Id="rId1" Type="http://schemas.openxmlformats.org/officeDocument/2006/relationships/image" Target="../media/image313.emf"/><Relationship Id="rId6" Type="http://schemas.openxmlformats.org/officeDocument/2006/relationships/image" Target="../media/image318.emf"/><Relationship Id="rId5" Type="http://schemas.openxmlformats.org/officeDocument/2006/relationships/image" Target="../media/image317.emf"/><Relationship Id="rId4" Type="http://schemas.openxmlformats.org/officeDocument/2006/relationships/image" Target="../media/image31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324.emf"/></Relationships>
</file>

<file path=xl/drawings/drawing1.xml><?xml version="1.0" encoding="utf-8"?>
<xdr:wsDr xmlns:xdr="http://schemas.openxmlformats.org/drawingml/2006/spreadsheetDrawing" xmlns:a="http://schemas.openxmlformats.org/drawingml/2006/main">
  <xdr:twoCellAnchor editAs="oneCell">
    <xdr:from>
      <xdr:col>15</xdr:col>
      <xdr:colOff>104776</xdr:colOff>
      <xdr:row>0</xdr:row>
      <xdr:rowOff>0</xdr:rowOff>
    </xdr:from>
    <xdr:to>
      <xdr:col>17</xdr:col>
      <xdr:colOff>323850</xdr:colOff>
      <xdr:row>8</xdr:row>
      <xdr:rowOff>69139</xdr:rowOff>
    </xdr:to>
    <xdr:pic>
      <xdr:nvPicPr>
        <xdr:cNvPr id="2" name="Picture 1" descr="USAA.png"/>
        <xdr:cNvPicPr>
          <a:picLocks noChangeAspect="1"/>
        </xdr:cNvPicPr>
      </xdr:nvPicPr>
      <xdr:blipFill>
        <a:blip xmlns:r="http://schemas.openxmlformats.org/officeDocument/2006/relationships" r:embed="rId1" cstate="print"/>
        <a:stretch>
          <a:fillRect/>
        </a:stretch>
      </xdr:blipFill>
      <xdr:spPr>
        <a:xfrm>
          <a:off x="9248776" y="0"/>
          <a:ext cx="1600199" cy="1640764"/>
        </a:xfrm>
        <a:prstGeom prst="rect">
          <a:avLst/>
        </a:prstGeom>
      </xdr:spPr>
    </xdr:pic>
    <xdr:clientData/>
  </xdr:twoCellAnchor>
  <xdr:twoCellAnchor editAs="oneCell">
    <xdr:from>
      <xdr:col>16</xdr:col>
      <xdr:colOff>428624</xdr:colOff>
      <xdr:row>33</xdr:row>
      <xdr:rowOff>142874</xdr:rowOff>
    </xdr:from>
    <xdr:to>
      <xdr:col>18</xdr:col>
      <xdr:colOff>39820</xdr:colOff>
      <xdr:row>37</xdr:row>
      <xdr:rowOff>144595</xdr:rowOff>
    </xdr:to>
    <xdr:pic macro="[0]!Sheet2.Settings">
      <xdr:nvPicPr>
        <xdr:cNvPr id="3" name="Picture 2" descr="settings.png"/>
        <xdr:cNvPicPr>
          <a:picLocks noChangeAspect="1"/>
        </xdr:cNvPicPr>
      </xdr:nvPicPr>
      <xdr:blipFill>
        <a:blip xmlns:r="http://schemas.openxmlformats.org/officeDocument/2006/relationships" r:embed="rId2" cstate="print"/>
        <a:stretch>
          <a:fillRect/>
        </a:stretch>
      </xdr:blipFill>
      <xdr:spPr>
        <a:xfrm>
          <a:off x="10182224" y="5714999"/>
          <a:ext cx="763721" cy="7637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514350</xdr:colOff>
      <xdr:row>0</xdr:row>
      <xdr:rowOff>0</xdr:rowOff>
    </xdr:from>
    <xdr:to>
      <xdr:col>5</xdr:col>
      <xdr:colOff>304800</xdr:colOff>
      <xdr:row>11</xdr:row>
      <xdr:rowOff>133350</xdr:rowOff>
    </xdr:to>
    <xdr:pic>
      <xdr:nvPicPr>
        <xdr:cNvPr id="2" name="Picture 1" descr="http://kernel-panic.undeletemac.org/files/2014/03/error-300x300.png"/>
        <xdr:cNvPicPr>
          <a:picLocks noChangeAspect="1" noChangeArrowheads="1"/>
        </xdr:cNvPicPr>
      </xdr:nvPicPr>
      <xdr:blipFill>
        <a:blip xmlns:r="http://schemas.openxmlformats.org/officeDocument/2006/relationships" r:embed="rId1" cstate="print"/>
        <a:srcRect/>
        <a:stretch>
          <a:fillRect/>
        </a:stretch>
      </xdr:blipFill>
      <xdr:spPr bwMode="auto">
        <a:xfrm>
          <a:off x="1123950" y="0"/>
          <a:ext cx="2228850" cy="2228850"/>
        </a:xfrm>
        <a:prstGeom prst="rect">
          <a:avLst/>
        </a:prstGeom>
        <a:noFill/>
      </xdr:spPr>
    </xdr:pic>
    <xdr:clientData/>
  </xdr:twoCellAnchor>
  <xdr:twoCellAnchor editAs="oneCell">
    <xdr:from>
      <xdr:col>2</xdr:col>
      <xdr:colOff>0</xdr:colOff>
      <xdr:row>15</xdr:row>
      <xdr:rowOff>38100</xdr:rowOff>
    </xdr:from>
    <xdr:to>
      <xdr:col>9</xdr:col>
      <xdr:colOff>485775</xdr:colOff>
      <xdr:row>17</xdr:row>
      <xdr:rowOff>133350</xdr:rowOff>
    </xdr:to>
    <xdr:pic>
      <xdr:nvPicPr>
        <xdr:cNvPr id="3" name="Picture 2" descr="C:\Users\plh3440\AppData\Local\Temp\SNAGHTML1c35c99.PNG"/>
        <xdr:cNvPicPr>
          <a:picLocks noChangeAspect="1" noChangeArrowheads="1"/>
        </xdr:cNvPicPr>
      </xdr:nvPicPr>
      <xdr:blipFill>
        <a:blip xmlns:r="http://schemas.openxmlformats.org/officeDocument/2006/relationships" r:embed="rId2" cstate="print"/>
        <a:srcRect/>
        <a:stretch>
          <a:fillRect/>
        </a:stretch>
      </xdr:blipFill>
      <xdr:spPr bwMode="auto">
        <a:xfrm>
          <a:off x="1219200" y="3124200"/>
          <a:ext cx="4752975" cy="476250"/>
        </a:xfrm>
        <a:prstGeom prst="rect">
          <a:avLst/>
        </a:prstGeom>
        <a:noFill/>
      </xdr:spPr>
    </xdr:pic>
    <xdr:clientData/>
  </xdr:twoCellAnchor>
  <xdr:twoCellAnchor editAs="oneCell">
    <xdr:from>
      <xdr:col>2</xdr:col>
      <xdr:colOff>1</xdr:colOff>
      <xdr:row>19</xdr:row>
      <xdr:rowOff>38100</xdr:rowOff>
    </xdr:from>
    <xdr:to>
      <xdr:col>8</xdr:col>
      <xdr:colOff>400051</xdr:colOff>
      <xdr:row>37</xdr:row>
      <xdr:rowOff>26068</xdr:rowOff>
    </xdr:to>
    <xdr:pic>
      <xdr:nvPicPr>
        <xdr:cNvPr id="4" name="Picture 2"/>
        <xdr:cNvPicPr>
          <a:picLocks noChangeAspect="1" noChangeArrowheads="1"/>
        </xdr:cNvPicPr>
      </xdr:nvPicPr>
      <xdr:blipFill>
        <a:blip xmlns:r="http://schemas.openxmlformats.org/officeDocument/2006/relationships" r:embed="rId3" cstate="print"/>
        <a:srcRect/>
        <a:stretch>
          <a:fillRect/>
        </a:stretch>
      </xdr:blipFill>
      <xdr:spPr bwMode="auto">
        <a:xfrm>
          <a:off x="1219201" y="3895725"/>
          <a:ext cx="4057650" cy="3416968"/>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495300</xdr:colOff>
      <xdr:row>3</xdr:row>
      <xdr:rowOff>9525</xdr:rowOff>
    </xdr:from>
    <xdr:to>
      <xdr:col>5</xdr:col>
      <xdr:colOff>38100</xdr:colOff>
      <xdr:row>12</xdr:row>
      <xdr:rowOff>28575</xdr:rowOff>
    </xdr:to>
    <xdr:pic>
      <xdr:nvPicPr>
        <xdr:cNvPr id="2" name="Picture 5" descr="C:\Users\plh3440\Desktop\4_turtle-anim.gif"/>
        <xdr:cNvPicPr>
          <a:picLocks noChangeAspect="1" noChangeArrowheads="1" noCrop="1"/>
        </xdr:cNvPicPr>
      </xdr:nvPicPr>
      <xdr:blipFill>
        <a:blip xmlns:r="http://schemas.openxmlformats.org/officeDocument/2006/relationships" r:embed="rId1" cstate="print"/>
        <a:srcRect/>
        <a:stretch>
          <a:fillRect/>
        </a:stretch>
      </xdr:blipFill>
      <xdr:spPr bwMode="auto">
        <a:xfrm>
          <a:off x="1104900" y="581025"/>
          <a:ext cx="1981200" cy="1733550"/>
        </a:xfrm>
        <a:prstGeom prst="rect">
          <a:avLst/>
        </a:prstGeom>
        <a:noFill/>
      </xdr:spPr>
    </xdr:pic>
    <xdr:clientData/>
  </xdr:twoCellAnchor>
  <xdr:oneCellAnchor>
    <xdr:from>
      <xdr:col>0</xdr:col>
      <xdr:colOff>4793</xdr:colOff>
      <xdr:row>12</xdr:row>
      <xdr:rowOff>33877</xdr:rowOff>
    </xdr:from>
    <xdr:ext cx="4314771" cy="937629"/>
    <xdr:sp macro="" textlink="">
      <xdr:nvSpPr>
        <xdr:cNvPr id="3" name="Rectangle 2"/>
        <xdr:cNvSpPr/>
      </xdr:nvSpPr>
      <xdr:spPr>
        <a:xfrm>
          <a:off x="4793" y="2319877"/>
          <a:ext cx="4314771" cy="937629"/>
        </a:xfrm>
        <a:prstGeom prst="rect">
          <a:avLst/>
        </a:prstGeom>
        <a:noFill/>
      </xdr:spPr>
      <xdr:txBody>
        <a:bodyPr wrap="none" lIns="91440" tIns="45720" rIns="91440" bIns="45720">
          <a:spAutoFit/>
          <a:scene3d>
            <a:camera prst="orthographicFront"/>
            <a:lightRig rig="flat" dir="t">
              <a:rot lat="0" lon="0" rev="18900000"/>
            </a:lightRig>
          </a:scene3d>
          <a:sp3d extrusionH="31750" contourW="6350" prstMaterial="powder">
            <a:bevelT w="19050" h="19050" prst="angle"/>
            <a:contourClr>
              <a:schemeClr val="accent3">
                <a:tint val="100000"/>
                <a:shade val="100000"/>
                <a:satMod val="100000"/>
                <a:hueMod val="100000"/>
              </a:schemeClr>
            </a:contourClr>
          </a:sp3d>
        </a:bodyPr>
        <a:lstStyle/>
        <a:p>
          <a:pPr algn="ctr"/>
          <a:r>
            <a:rPr lang="en-US" sz="5400" b="1" cap="none" spc="0">
              <a:ln/>
              <a:solidFill>
                <a:schemeClr val="accent3"/>
              </a:solidFill>
              <a:effectLst/>
            </a:rPr>
            <a:t>Please</a:t>
          </a:r>
          <a:r>
            <a:rPr lang="en-US" sz="5400" b="1" cap="none" spc="0" baseline="0">
              <a:ln/>
              <a:solidFill>
                <a:schemeClr val="accent3"/>
              </a:solidFill>
              <a:effectLst/>
            </a:rPr>
            <a:t> Wait....</a:t>
          </a:r>
          <a:endParaRPr lang="en-US" sz="5400" b="1" cap="none" spc="0">
            <a:ln/>
            <a:solidFill>
              <a:schemeClr val="accent3"/>
            </a:solidFill>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12.xml"/><Relationship Id="rId18" Type="http://schemas.openxmlformats.org/officeDocument/2006/relationships/control" Target="../activeX/activeX17.xml"/><Relationship Id="rId26" Type="http://schemas.openxmlformats.org/officeDocument/2006/relationships/control" Target="../activeX/activeX25.xml"/><Relationship Id="rId39" Type="http://schemas.openxmlformats.org/officeDocument/2006/relationships/control" Target="../activeX/activeX38.xml"/><Relationship Id="rId21" Type="http://schemas.openxmlformats.org/officeDocument/2006/relationships/control" Target="../activeX/activeX20.xml"/><Relationship Id="rId34" Type="http://schemas.openxmlformats.org/officeDocument/2006/relationships/control" Target="../activeX/activeX33.xml"/><Relationship Id="rId42" Type="http://schemas.openxmlformats.org/officeDocument/2006/relationships/control" Target="../activeX/activeX41.xml"/><Relationship Id="rId47" Type="http://schemas.openxmlformats.org/officeDocument/2006/relationships/control" Target="../activeX/activeX46.xml"/><Relationship Id="rId50" Type="http://schemas.openxmlformats.org/officeDocument/2006/relationships/control" Target="../activeX/activeX49.xml"/><Relationship Id="rId55" Type="http://schemas.openxmlformats.org/officeDocument/2006/relationships/control" Target="../activeX/activeX54.xml"/><Relationship Id="rId63" Type="http://schemas.openxmlformats.org/officeDocument/2006/relationships/control" Target="../activeX/activeX62.xml"/><Relationship Id="rId7" Type="http://schemas.openxmlformats.org/officeDocument/2006/relationships/control" Target="../activeX/activeX6.xml"/><Relationship Id="rId2" Type="http://schemas.openxmlformats.org/officeDocument/2006/relationships/vmlDrawing" Target="../drawings/vmlDrawing2.vml"/><Relationship Id="rId16" Type="http://schemas.openxmlformats.org/officeDocument/2006/relationships/control" Target="../activeX/activeX15.xml"/><Relationship Id="rId29" Type="http://schemas.openxmlformats.org/officeDocument/2006/relationships/control" Target="../activeX/activeX28.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control" Target="../activeX/activeX10.xml"/><Relationship Id="rId24" Type="http://schemas.openxmlformats.org/officeDocument/2006/relationships/control" Target="../activeX/activeX23.xml"/><Relationship Id="rId32" Type="http://schemas.openxmlformats.org/officeDocument/2006/relationships/control" Target="../activeX/activeX31.xml"/><Relationship Id="rId37" Type="http://schemas.openxmlformats.org/officeDocument/2006/relationships/control" Target="../activeX/activeX36.xml"/><Relationship Id="rId40" Type="http://schemas.openxmlformats.org/officeDocument/2006/relationships/control" Target="../activeX/activeX39.xml"/><Relationship Id="rId45" Type="http://schemas.openxmlformats.org/officeDocument/2006/relationships/control" Target="../activeX/activeX44.xml"/><Relationship Id="rId53" Type="http://schemas.openxmlformats.org/officeDocument/2006/relationships/control" Target="../activeX/activeX52.xml"/><Relationship Id="rId58" Type="http://schemas.openxmlformats.org/officeDocument/2006/relationships/control" Target="../activeX/activeX57.xml"/><Relationship Id="rId66" Type="http://schemas.openxmlformats.org/officeDocument/2006/relationships/control" Target="../activeX/activeX65.xml"/><Relationship Id="rId5" Type="http://schemas.openxmlformats.org/officeDocument/2006/relationships/control" Target="../activeX/activeX4.xml"/><Relationship Id="rId15" Type="http://schemas.openxmlformats.org/officeDocument/2006/relationships/control" Target="../activeX/activeX14.xml"/><Relationship Id="rId23" Type="http://schemas.openxmlformats.org/officeDocument/2006/relationships/control" Target="../activeX/activeX22.xml"/><Relationship Id="rId28" Type="http://schemas.openxmlformats.org/officeDocument/2006/relationships/control" Target="../activeX/activeX27.xml"/><Relationship Id="rId36" Type="http://schemas.openxmlformats.org/officeDocument/2006/relationships/control" Target="../activeX/activeX35.xml"/><Relationship Id="rId49" Type="http://schemas.openxmlformats.org/officeDocument/2006/relationships/control" Target="../activeX/activeX48.xml"/><Relationship Id="rId57" Type="http://schemas.openxmlformats.org/officeDocument/2006/relationships/control" Target="../activeX/activeX56.xml"/><Relationship Id="rId61" Type="http://schemas.openxmlformats.org/officeDocument/2006/relationships/control" Target="../activeX/activeX60.xml"/><Relationship Id="rId10" Type="http://schemas.openxmlformats.org/officeDocument/2006/relationships/control" Target="../activeX/activeX9.xml"/><Relationship Id="rId19" Type="http://schemas.openxmlformats.org/officeDocument/2006/relationships/control" Target="../activeX/activeX18.xml"/><Relationship Id="rId31" Type="http://schemas.openxmlformats.org/officeDocument/2006/relationships/control" Target="../activeX/activeX30.xml"/><Relationship Id="rId44" Type="http://schemas.openxmlformats.org/officeDocument/2006/relationships/control" Target="../activeX/activeX43.xml"/><Relationship Id="rId52" Type="http://schemas.openxmlformats.org/officeDocument/2006/relationships/control" Target="../activeX/activeX51.xml"/><Relationship Id="rId60" Type="http://schemas.openxmlformats.org/officeDocument/2006/relationships/control" Target="../activeX/activeX59.xml"/><Relationship Id="rId65" Type="http://schemas.openxmlformats.org/officeDocument/2006/relationships/control" Target="../activeX/activeX64.xml"/><Relationship Id="rId4" Type="http://schemas.openxmlformats.org/officeDocument/2006/relationships/control" Target="../activeX/activeX3.xml"/><Relationship Id="rId9" Type="http://schemas.openxmlformats.org/officeDocument/2006/relationships/control" Target="../activeX/activeX8.xml"/><Relationship Id="rId14" Type="http://schemas.openxmlformats.org/officeDocument/2006/relationships/control" Target="../activeX/activeX13.xml"/><Relationship Id="rId22" Type="http://schemas.openxmlformats.org/officeDocument/2006/relationships/control" Target="../activeX/activeX21.xml"/><Relationship Id="rId27" Type="http://schemas.openxmlformats.org/officeDocument/2006/relationships/control" Target="../activeX/activeX26.xml"/><Relationship Id="rId30" Type="http://schemas.openxmlformats.org/officeDocument/2006/relationships/control" Target="../activeX/activeX29.xml"/><Relationship Id="rId35" Type="http://schemas.openxmlformats.org/officeDocument/2006/relationships/control" Target="../activeX/activeX34.xml"/><Relationship Id="rId43" Type="http://schemas.openxmlformats.org/officeDocument/2006/relationships/control" Target="../activeX/activeX42.xml"/><Relationship Id="rId48" Type="http://schemas.openxmlformats.org/officeDocument/2006/relationships/control" Target="../activeX/activeX47.xml"/><Relationship Id="rId56" Type="http://schemas.openxmlformats.org/officeDocument/2006/relationships/control" Target="../activeX/activeX55.xml"/><Relationship Id="rId64" Type="http://schemas.openxmlformats.org/officeDocument/2006/relationships/control" Target="../activeX/activeX63.xml"/><Relationship Id="rId8" Type="http://schemas.openxmlformats.org/officeDocument/2006/relationships/control" Target="../activeX/activeX7.xml"/><Relationship Id="rId51" Type="http://schemas.openxmlformats.org/officeDocument/2006/relationships/control" Target="../activeX/activeX50.xml"/><Relationship Id="rId3" Type="http://schemas.openxmlformats.org/officeDocument/2006/relationships/control" Target="../activeX/activeX2.xml"/><Relationship Id="rId12" Type="http://schemas.openxmlformats.org/officeDocument/2006/relationships/control" Target="../activeX/activeX11.xml"/><Relationship Id="rId17" Type="http://schemas.openxmlformats.org/officeDocument/2006/relationships/control" Target="../activeX/activeX16.xml"/><Relationship Id="rId25" Type="http://schemas.openxmlformats.org/officeDocument/2006/relationships/control" Target="../activeX/activeX24.xml"/><Relationship Id="rId33" Type="http://schemas.openxmlformats.org/officeDocument/2006/relationships/control" Target="../activeX/activeX32.xml"/><Relationship Id="rId38" Type="http://schemas.openxmlformats.org/officeDocument/2006/relationships/control" Target="../activeX/activeX37.xml"/><Relationship Id="rId46" Type="http://schemas.openxmlformats.org/officeDocument/2006/relationships/control" Target="../activeX/activeX45.xml"/><Relationship Id="rId59" Type="http://schemas.openxmlformats.org/officeDocument/2006/relationships/control" Target="../activeX/activeX58.xml"/><Relationship Id="rId67" Type="http://schemas.openxmlformats.org/officeDocument/2006/relationships/comments" Target="../comments1.xml"/><Relationship Id="rId20" Type="http://schemas.openxmlformats.org/officeDocument/2006/relationships/control" Target="../activeX/activeX19.xml"/><Relationship Id="rId41" Type="http://schemas.openxmlformats.org/officeDocument/2006/relationships/control" Target="../activeX/activeX40.xml"/><Relationship Id="rId54" Type="http://schemas.openxmlformats.org/officeDocument/2006/relationships/control" Target="../activeX/activeX53.xml"/><Relationship Id="rId62" Type="http://schemas.openxmlformats.org/officeDocument/2006/relationships/control" Target="../activeX/activeX61.xml"/></Relationships>
</file>

<file path=xl/worksheets/_rels/sheet3.xml.rels><?xml version="1.0" encoding="UTF-8" standalone="yes"?>
<Relationships xmlns="http://schemas.openxmlformats.org/package/2006/relationships"><Relationship Id="rId117" Type="http://schemas.openxmlformats.org/officeDocument/2006/relationships/control" Target="../activeX/activeX172.xml"/><Relationship Id="rId299" Type="http://schemas.openxmlformats.org/officeDocument/2006/relationships/control" Target="../activeX/activeX354.xml"/><Relationship Id="rId303" Type="http://schemas.openxmlformats.org/officeDocument/2006/relationships/control" Target="../activeX/activeX358.xml"/><Relationship Id="rId21" Type="http://schemas.openxmlformats.org/officeDocument/2006/relationships/control" Target="../activeX/activeX76.xml"/><Relationship Id="rId42" Type="http://schemas.openxmlformats.org/officeDocument/2006/relationships/control" Target="../activeX/activeX97.xml"/><Relationship Id="rId63" Type="http://schemas.openxmlformats.org/officeDocument/2006/relationships/control" Target="../activeX/activeX118.xml"/><Relationship Id="rId84" Type="http://schemas.openxmlformats.org/officeDocument/2006/relationships/control" Target="../activeX/activeX139.xml"/><Relationship Id="rId138" Type="http://schemas.openxmlformats.org/officeDocument/2006/relationships/control" Target="../activeX/activeX193.xml"/><Relationship Id="rId159" Type="http://schemas.openxmlformats.org/officeDocument/2006/relationships/control" Target="../activeX/activeX214.xml"/><Relationship Id="rId170" Type="http://schemas.openxmlformats.org/officeDocument/2006/relationships/control" Target="../activeX/activeX225.xml"/><Relationship Id="rId191" Type="http://schemas.openxmlformats.org/officeDocument/2006/relationships/control" Target="../activeX/activeX246.xml"/><Relationship Id="rId205" Type="http://schemas.openxmlformats.org/officeDocument/2006/relationships/control" Target="../activeX/activeX260.xml"/><Relationship Id="rId226" Type="http://schemas.openxmlformats.org/officeDocument/2006/relationships/control" Target="../activeX/activeX281.xml"/><Relationship Id="rId247" Type="http://schemas.openxmlformats.org/officeDocument/2006/relationships/control" Target="../activeX/activeX302.xml"/><Relationship Id="rId107" Type="http://schemas.openxmlformats.org/officeDocument/2006/relationships/control" Target="../activeX/activeX162.xml"/><Relationship Id="rId268" Type="http://schemas.openxmlformats.org/officeDocument/2006/relationships/control" Target="../activeX/activeX323.xml"/><Relationship Id="rId289" Type="http://schemas.openxmlformats.org/officeDocument/2006/relationships/control" Target="../activeX/activeX344.xml"/><Relationship Id="rId11" Type="http://schemas.openxmlformats.org/officeDocument/2006/relationships/control" Target="../activeX/activeX66.xml"/><Relationship Id="rId32" Type="http://schemas.openxmlformats.org/officeDocument/2006/relationships/control" Target="../activeX/activeX87.xml"/><Relationship Id="rId53" Type="http://schemas.openxmlformats.org/officeDocument/2006/relationships/control" Target="../activeX/activeX108.xml"/><Relationship Id="rId74" Type="http://schemas.openxmlformats.org/officeDocument/2006/relationships/control" Target="../activeX/activeX129.xml"/><Relationship Id="rId128" Type="http://schemas.openxmlformats.org/officeDocument/2006/relationships/control" Target="../activeX/activeX183.xml"/><Relationship Id="rId149" Type="http://schemas.openxmlformats.org/officeDocument/2006/relationships/control" Target="../activeX/activeX204.xml"/><Relationship Id="rId5" Type="http://schemas.openxmlformats.org/officeDocument/2006/relationships/hyperlink" Target="http://team.usaa.com/sites/bank/Connect_Content_Library/Mortgage/2014%20VA%20Loan%20and%20Entitlement%20Calculator.xlsm" TargetMode="External"/><Relationship Id="rId95" Type="http://schemas.openxmlformats.org/officeDocument/2006/relationships/control" Target="../activeX/activeX150.xml"/><Relationship Id="rId160" Type="http://schemas.openxmlformats.org/officeDocument/2006/relationships/control" Target="../activeX/activeX215.xml"/><Relationship Id="rId181" Type="http://schemas.openxmlformats.org/officeDocument/2006/relationships/control" Target="../activeX/activeX236.xml"/><Relationship Id="rId216" Type="http://schemas.openxmlformats.org/officeDocument/2006/relationships/control" Target="../activeX/activeX271.xml"/><Relationship Id="rId237" Type="http://schemas.openxmlformats.org/officeDocument/2006/relationships/control" Target="../activeX/activeX292.xml"/><Relationship Id="rId258" Type="http://schemas.openxmlformats.org/officeDocument/2006/relationships/control" Target="../activeX/activeX313.xml"/><Relationship Id="rId279" Type="http://schemas.openxmlformats.org/officeDocument/2006/relationships/control" Target="../activeX/activeX334.xml"/><Relationship Id="rId22" Type="http://schemas.openxmlformats.org/officeDocument/2006/relationships/control" Target="../activeX/activeX77.xml"/><Relationship Id="rId43" Type="http://schemas.openxmlformats.org/officeDocument/2006/relationships/control" Target="../activeX/activeX98.xml"/><Relationship Id="rId64" Type="http://schemas.openxmlformats.org/officeDocument/2006/relationships/control" Target="../activeX/activeX119.xml"/><Relationship Id="rId118" Type="http://schemas.openxmlformats.org/officeDocument/2006/relationships/control" Target="../activeX/activeX173.xml"/><Relationship Id="rId139" Type="http://schemas.openxmlformats.org/officeDocument/2006/relationships/control" Target="../activeX/activeX194.xml"/><Relationship Id="rId290" Type="http://schemas.openxmlformats.org/officeDocument/2006/relationships/control" Target="../activeX/activeX345.xml"/><Relationship Id="rId304" Type="http://schemas.openxmlformats.org/officeDocument/2006/relationships/control" Target="../activeX/activeX359.xml"/><Relationship Id="rId85" Type="http://schemas.openxmlformats.org/officeDocument/2006/relationships/control" Target="../activeX/activeX140.xml"/><Relationship Id="rId150" Type="http://schemas.openxmlformats.org/officeDocument/2006/relationships/control" Target="../activeX/activeX205.xml"/><Relationship Id="rId171" Type="http://schemas.openxmlformats.org/officeDocument/2006/relationships/control" Target="../activeX/activeX226.xml"/><Relationship Id="rId192" Type="http://schemas.openxmlformats.org/officeDocument/2006/relationships/control" Target="../activeX/activeX247.xml"/><Relationship Id="rId206" Type="http://schemas.openxmlformats.org/officeDocument/2006/relationships/control" Target="../activeX/activeX261.xml"/><Relationship Id="rId227" Type="http://schemas.openxmlformats.org/officeDocument/2006/relationships/control" Target="../activeX/activeX282.xml"/><Relationship Id="rId248" Type="http://schemas.openxmlformats.org/officeDocument/2006/relationships/control" Target="../activeX/activeX303.xml"/><Relationship Id="rId269" Type="http://schemas.openxmlformats.org/officeDocument/2006/relationships/control" Target="../activeX/activeX324.xml"/><Relationship Id="rId12" Type="http://schemas.openxmlformats.org/officeDocument/2006/relationships/control" Target="../activeX/activeX67.xml"/><Relationship Id="rId33" Type="http://schemas.openxmlformats.org/officeDocument/2006/relationships/control" Target="../activeX/activeX88.xml"/><Relationship Id="rId108" Type="http://schemas.openxmlformats.org/officeDocument/2006/relationships/control" Target="../activeX/activeX163.xml"/><Relationship Id="rId129" Type="http://schemas.openxmlformats.org/officeDocument/2006/relationships/control" Target="../activeX/activeX184.xml"/><Relationship Id="rId280" Type="http://schemas.openxmlformats.org/officeDocument/2006/relationships/control" Target="../activeX/activeX335.xml"/><Relationship Id="rId54" Type="http://schemas.openxmlformats.org/officeDocument/2006/relationships/control" Target="../activeX/activeX109.xml"/><Relationship Id="rId75" Type="http://schemas.openxmlformats.org/officeDocument/2006/relationships/control" Target="../activeX/activeX130.xml"/><Relationship Id="rId96" Type="http://schemas.openxmlformats.org/officeDocument/2006/relationships/control" Target="../activeX/activeX151.xml"/><Relationship Id="rId140" Type="http://schemas.openxmlformats.org/officeDocument/2006/relationships/control" Target="../activeX/activeX195.xml"/><Relationship Id="rId161" Type="http://schemas.openxmlformats.org/officeDocument/2006/relationships/control" Target="../activeX/activeX216.xml"/><Relationship Id="rId182" Type="http://schemas.openxmlformats.org/officeDocument/2006/relationships/control" Target="../activeX/activeX237.xml"/><Relationship Id="rId217" Type="http://schemas.openxmlformats.org/officeDocument/2006/relationships/control" Target="../activeX/activeX272.xml"/><Relationship Id="rId6" Type="http://schemas.openxmlformats.org/officeDocument/2006/relationships/hyperlink" Target="http://team.usaa.com/sites/bank/Connect_Content_Library/Mortgage/PresentProposedWorksheet.xls" TargetMode="External"/><Relationship Id="rId238" Type="http://schemas.openxmlformats.org/officeDocument/2006/relationships/control" Target="../activeX/activeX293.xml"/><Relationship Id="rId259" Type="http://schemas.openxmlformats.org/officeDocument/2006/relationships/control" Target="../activeX/activeX314.xml"/><Relationship Id="rId23" Type="http://schemas.openxmlformats.org/officeDocument/2006/relationships/control" Target="../activeX/activeX78.xml"/><Relationship Id="rId119" Type="http://schemas.openxmlformats.org/officeDocument/2006/relationships/control" Target="../activeX/activeX174.xml"/><Relationship Id="rId270" Type="http://schemas.openxmlformats.org/officeDocument/2006/relationships/control" Target="../activeX/activeX325.xml"/><Relationship Id="rId291" Type="http://schemas.openxmlformats.org/officeDocument/2006/relationships/control" Target="../activeX/activeX346.xml"/><Relationship Id="rId305" Type="http://schemas.openxmlformats.org/officeDocument/2006/relationships/control" Target="../activeX/activeX360.xml"/><Relationship Id="rId44" Type="http://schemas.openxmlformats.org/officeDocument/2006/relationships/control" Target="../activeX/activeX99.xml"/><Relationship Id="rId65" Type="http://schemas.openxmlformats.org/officeDocument/2006/relationships/control" Target="../activeX/activeX120.xml"/><Relationship Id="rId86" Type="http://schemas.openxmlformats.org/officeDocument/2006/relationships/control" Target="../activeX/activeX141.xml"/><Relationship Id="rId130" Type="http://schemas.openxmlformats.org/officeDocument/2006/relationships/control" Target="../activeX/activeX185.xml"/><Relationship Id="rId151" Type="http://schemas.openxmlformats.org/officeDocument/2006/relationships/control" Target="../activeX/activeX206.xml"/><Relationship Id="rId172" Type="http://schemas.openxmlformats.org/officeDocument/2006/relationships/control" Target="../activeX/activeX227.xml"/><Relationship Id="rId193" Type="http://schemas.openxmlformats.org/officeDocument/2006/relationships/control" Target="../activeX/activeX248.xml"/><Relationship Id="rId207" Type="http://schemas.openxmlformats.org/officeDocument/2006/relationships/control" Target="../activeX/activeX262.xml"/><Relationship Id="rId228" Type="http://schemas.openxmlformats.org/officeDocument/2006/relationships/control" Target="../activeX/activeX283.xml"/><Relationship Id="rId249" Type="http://schemas.openxmlformats.org/officeDocument/2006/relationships/control" Target="../activeX/activeX304.xml"/><Relationship Id="rId13" Type="http://schemas.openxmlformats.org/officeDocument/2006/relationships/control" Target="../activeX/activeX68.xml"/><Relationship Id="rId109" Type="http://schemas.openxmlformats.org/officeDocument/2006/relationships/control" Target="../activeX/activeX164.xml"/><Relationship Id="rId260" Type="http://schemas.openxmlformats.org/officeDocument/2006/relationships/control" Target="../activeX/activeX315.xml"/><Relationship Id="rId281" Type="http://schemas.openxmlformats.org/officeDocument/2006/relationships/control" Target="../activeX/activeX336.xml"/><Relationship Id="rId34" Type="http://schemas.openxmlformats.org/officeDocument/2006/relationships/control" Target="../activeX/activeX89.xml"/><Relationship Id="rId55" Type="http://schemas.openxmlformats.org/officeDocument/2006/relationships/control" Target="../activeX/activeX110.xml"/><Relationship Id="rId76" Type="http://schemas.openxmlformats.org/officeDocument/2006/relationships/control" Target="../activeX/activeX131.xml"/><Relationship Id="rId97" Type="http://schemas.openxmlformats.org/officeDocument/2006/relationships/control" Target="../activeX/activeX152.xml"/><Relationship Id="rId120" Type="http://schemas.openxmlformats.org/officeDocument/2006/relationships/control" Target="../activeX/activeX175.xml"/><Relationship Id="rId141" Type="http://schemas.openxmlformats.org/officeDocument/2006/relationships/control" Target="../activeX/activeX196.xml"/><Relationship Id="rId7" Type="http://schemas.openxmlformats.org/officeDocument/2006/relationships/hyperlink" Target="http://team.usaa.com/sites/bank/bpe/dmaic/Guides%20and%20Templates/Processor%20Intro%20DMAIC/VA%20Screens%20in%20LOS.ppsx" TargetMode="External"/><Relationship Id="rId162" Type="http://schemas.openxmlformats.org/officeDocument/2006/relationships/control" Target="../activeX/activeX217.xml"/><Relationship Id="rId183" Type="http://schemas.openxmlformats.org/officeDocument/2006/relationships/control" Target="../activeX/activeX238.xml"/><Relationship Id="rId218" Type="http://schemas.openxmlformats.org/officeDocument/2006/relationships/control" Target="../activeX/activeX273.xml"/><Relationship Id="rId239" Type="http://schemas.openxmlformats.org/officeDocument/2006/relationships/control" Target="../activeX/activeX294.xml"/><Relationship Id="rId250" Type="http://schemas.openxmlformats.org/officeDocument/2006/relationships/control" Target="../activeX/activeX305.xml"/><Relationship Id="rId271" Type="http://schemas.openxmlformats.org/officeDocument/2006/relationships/control" Target="../activeX/activeX326.xml"/><Relationship Id="rId292" Type="http://schemas.openxmlformats.org/officeDocument/2006/relationships/control" Target="../activeX/activeX347.xml"/><Relationship Id="rId306" Type="http://schemas.openxmlformats.org/officeDocument/2006/relationships/control" Target="../activeX/activeX361.xml"/><Relationship Id="rId24" Type="http://schemas.openxmlformats.org/officeDocument/2006/relationships/control" Target="../activeX/activeX79.xml"/><Relationship Id="rId40" Type="http://schemas.openxmlformats.org/officeDocument/2006/relationships/control" Target="../activeX/activeX95.xml"/><Relationship Id="rId45" Type="http://schemas.openxmlformats.org/officeDocument/2006/relationships/control" Target="../activeX/activeX100.xml"/><Relationship Id="rId66" Type="http://schemas.openxmlformats.org/officeDocument/2006/relationships/control" Target="../activeX/activeX121.xml"/><Relationship Id="rId87" Type="http://schemas.openxmlformats.org/officeDocument/2006/relationships/control" Target="../activeX/activeX142.xml"/><Relationship Id="rId110" Type="http://schemas.openxmlformats.org/officeDocument/2006/relationships/control" Target="../activeX/activeX165.xml"/><Relationship Id="rId115" Type="http://schemas.openxmlformats.org/officeDocument/2006/relationships/control" Target="../activeX/activeX170.xml"/><Relationship Id="rId131" Type="http://schemas.openxmlformats.org/officeDocument/2006/relationships/control" Target="../activeX/activeX186.xml"/><Relationship Id="rId136" Type="http://schemas.openxmlformats.org/officeDocument/2006/relationships/control" Target="../activeX/activeX191.xml"/><Relationship Id="rId157" Type="http://schemas.openxmlformats.org/officeDocument/2006/relationships/control" Target="../activeX/activeX212.xml"/><Relationship Id="rId178" Type="http://schemas.openxmlformats.org/officeDocument/2006/relationships/control" Target="../activeX/activeX233.xml"/><Relationship Id="rId301" Type="http://schemas.openxmlformats.org/officeDocument/2006/relationships/control" Target="../activeX/activeX356.xml"/><Relationship Id="rId61" Type="http://schemas.openxmlformats.org/officeDocument/2006/relationships/control" Target="../activeX/activeX116.xml"/><Relationship Id="rId82" Type="http://schemas.openxmlformats.org/officeDocument/2006/relationships/control" Target="../activeX/activeX137.xml"/><Relationship Id="rId152" Type="http://schemas.openxmlformats.org/officeDocument/2006/relationships/control" Target="../activeX/activeX207.xml"/><Relationship Id="rId173" Type="http://schemas.openxmlformats.org/officeDocument/2006/relationships/control" Target="../activeX/activeX228.xml"/><Relationship Id="rId194" Type="http://schemas.openxmlformats.org/officeDocument/2006/relationships/control" Target="../activeX/activeX249.xml"/><Relationship Id="rId199" Type="http://schemas.openxmlformats.org/officeDocument/2006/relationships/control" Target="../activeX/activeX254.xml"/><Relationship Id="rId203" Type="http://schemas.openxmlformats.org/officeDocument/2006/relationships/control" Target="../activeX/activeX258.xml"/><Relationship Id="rId208" Type="http://schemas.openxmlformats.org/officeDocument/2006/relationships/control" Target="../activeX/activeX263.xml"/><Relationship Id="rId229" Type="http://schemas.openxmlformats.org/officeDocument/2006/relationships/control" Target="../activeX/activeX284.xml"/><Relationship Id="rId19" Type="http://schemas.openxmlformats.org/officeDocument/2006/relationships/control" Target="../activeX/activeX74.xml"/><Relationship Id="rId224" Type="http://schemas.openxmlformats.org/officeDocument/2006/relationships/control" Target="../activeX/activeX279.xml"/><Relationship Id="rId240" Type="http://schemas.openxmlformats.org/officeDocument/2006/relationships/control" Target="../activeX/activeX295.xml"/><Relationship Id="rId245" Type="http://schemas.openxmlformats.org/officeDocument/2006/relationships/control" Target="../activeX/activeX300.xml"/><Relationship Id="rId261" Type="http://schemas.openxmlformats.org/officeDocument/2006/relationships/control" Target="../activeX/activeX316.xml"/><Relationship Id="rId266" Type="http://schemas.openxmlformats.org/officeDocument/2006/relationships/control" Target="../activeX/activeX321.xml"/><Relationship Id="rId287" Type="http://schemas.openxmlformats.org/officeDocument/2006/relationships/control" Target="../activeX/activeX342.xml"/><Relationship Id="rId14" Type="http://schemas.openxmlformats.org/officeDocument/2006/relationships/control" Target="../activeX/activeX69.xml"/><Relationship Id="rId30" Type="http://schemas.openxmlformats.org/officeDocument/2006/relationships/control" Target="../activeX/activeX85.xml"/><Relationship Id="rId35" Type="http://schemas.openxmlformats.org/officeDocument/2006/relationships/control" Target="../activeX/activeX90.xml"/><Relationship Id="rId56" Type="http://schemas.openxmlformats.org/officeDocument/2006/relationships/control" Target="../activeX/activeX111.xml"/><Relationship Id="rId77" Type="http://schemas.openxmlformats.org/officeDocument/2006/relationships/control" Target="../activeX/activeX132.xml"/><Relationship Id="rId100" Type="http://schemas.openxmlformats.org/officeDocument/2006/relationships/control" Target="../activeX/activeX155.xml"/><Relationship Id="rId105" Type="http://schemas.openxmlformats.org/officeDocument/2006/relationships/control" Target="../activeX/activeX160.xml"/><Relationship Id="rId126" Type="http://schemas.openxmlformats.org/officeDocument/2006/relationships/control" Target="../activeX/activeX181.xml"/><Relationship Id="rId147" Type="http://schemas.openxmlformats.org/officeDocument/2006/relationships/control" Target="../activeX/activeX202.xml"/><Relationship Id="rId168" Type="http://schemas.openxmlformats.org/officeDocument/2006/relationships/control" Target="../activeX/activeX223.xml"/><Relationship Id="rId282" Type="http://schemas.openxmlformats.org/officeDocument/2006/relationships/control" Target="../activeX/activeX337.xml"/><Relationship Id="rId8" Type="http://schemas.openxmlformats.org/officeDocument/2006/relationships/hyperlink" Target="http://kd.usaa.com/USAA/index?page=content&amp;id=PRO20526&amp;actp=search&amp;viewlocale=en_US&amp;searchid=1400873225376" TargetMode="External"/><Relationship Id="rId51" Type="http://schemas.openxmlformats.org/officeDocument/2006/relationships/control" Target="../activeX/activeX106.xml"/><Relationship Id="rId72" Type="http://schemas.openxmlformats.org/officeDocument/2006/relationships/control" Target="../activeX/activeX127.xml"/><Relationship Id="rId93" Type="http://schemas.openxmlformats.org/officeDocument/2006/relationships/control" Target="../activeX/activeX148.xml"/><Relationship Id="rId98" Type="http://schemas.openxmlformats.org/officeDocument/2006/relationships/control" Target="../activeX/activeX153.xml"/><Relationship Id="rId121" Type="http://schemas.openxmlformats.org/officeDocument/2006/relationships/control" Target="../activeX/activeX176.xml"/><Relationship Id="rId142" Type="http://schemas.openxmlformats.org/officeDocument/2006/relationships/control" Target="../activeX/activeX197.xml"/><Relationship Id="rId163" Type="http://schemas.openxmlformats.org/officeDocument/2006/relationships/control" Target="../activeX/activeX218.xml"/><Relationship Id="rId184" Type="http://schemas.openxmlformats.org/officeDocument/2006/relationships/control" Target="../activeX/activeX239.xml"/><Relationship Id="rId189" Type="http://schemas.openxmlformats.org/officeDocument/2006/relationships/control" Target="../activeX/activeX244.xml"/><Relationship Id="rId219" Type="http://schemas.openxmlformats.org/officeDocument/2006/relationships/control" Target="../activeX/activeX274.xml"/><Relationship Id="rId3" Type="http://schemas.openxmlformats.org/officeDocument/2006/relationships/hyperlink" Target="http://kd.usaa.com/USAA/index?page=content&amp;id=PRO20432&amp;actp=search&amp;viewlocale=en_US&amp;searchid=1392050610228" TargetMode="External"/><Relationship Id="rId214" Type="http://schemas.openxmlformats.org/officeDocument/2006/relationships/control" Target="../activeX/activeX269.xml"/><Relationship Id="rId230" Type="http://schemas.openxmlformats.org/officeDocument/2006/relationships/control" Target="../activeX/activeX285.xml"/><Relationship Id="rId235" Type="http://schemas.openxmlformats.org/officeDocument/2006/relationships/control" Target="../activeX/activeX290.xml"/><Relationship Id="rId251" Type="http://schemas.openxmlformats.org/officeDocument/2006/relationships/control" Target="../activeX/activeX306.xml"/><Relationship Id="rId256" Type="http://schemas.openxmlformats.org/officeDocument/2006/relationships/control" Target="../activeX/activeX311.xml"/><Relationship Id="rId277" Type="http://schemas.openxmlformats.org/officeDocument/2006/relationships/control" Target="../activeX/activeX332.xml"/><Relationship Id="rId298" Type="http://schemas.openxmlformats.org/officeDocument/2006/relationships/control" Target="../activeX/activeX353.xml"/><Relationship Id="rId25" Type="http://schemas.openxmlformats.org/officeDocument/2006/relationships/control" Target="../activeX/activeX80.xml"/><Relationship Id="rId46" Type="http://schemas.openxmlformats.org/officeDocument/2006/relationships/control" Target="../activeX/activeX101.xml"/><Relationship Id="rId67" Type="http://schemas.openxmlformats.org/officeDocument/2006/relationships/control" Target="../activeX/activeX122.xml"/><Relationship Id="rId116" Type="http://schemas.openxmlformats.org/officeDocument/2006/relationships/control" Target="../activeX/activeX171.xml"/><Relationship Id="rId137" Type="http://schemas.openxmlformats.org/officeDocument/2006/relationships/control" Target="../activeX/activeX192.xml"/><Relationship Id="rId158" Type="http://schemas.openxmlformats.org/officeDocument/2006/relationships/control" Target="../activeX/activeX213.xml"/><Relationship Id="rId272" Type="http://schemas.openxmlformats.org/officeDocument/2006/relationships/control" Target="../activeX/activeX327.xml"/><Relationship Id="rId293" Type="http://schemas.openxmlformats.org/officeDocument/2006/relationships/control" Target="../activeX/activeX348.xml"/><Relationship Id="rId302" Type="http://schemas.openxmlformats.org/officeDocument/2006/relationships/control" Target="../activeX/activeX357.xml"/><Relationship Id="rId307" Type="http://schemas.openxmlformats.org/officeDocument/2006/relationships/control" Target="../activeX/activeX362.xml"/><Relationship Id="rId20" Type="http://schemas.openxmlformats.org/officeDocument/2006/relationships/control" Target="../activeX/activeX75.xml"/><Relationship Id="rId41" Type="http://schemas.openxmlformats.org/officeDocument/2006/relationships/control" Target="../activeX/activeX96.xml"/><Relationship Id="rId62" Type="http://schemas.openxmlformats.org/officeDocument/2006/relationships/control" Target="../activeX/activeX117.xml"/><Relationship Id="rId83" Type="http://schemas.openxmlformats.org/officeDocument/2006/relationships/control" Target="../activeX/activeX138.xml"/><Relationship Id="rId88" Type="http://schemas.openxmlformats.org/officeDocument/2006/relationships/control" Target="../activeX/activeX143.xml"/><Relationship Id="rId111" Type="http://schemas.openxmlformats.org/officeDocument/2006/relationships/control" Target="../activeX/activeX166.xml"/><Relationship Id="rId132" Type="http://schemas.openxmlformats.org/officeDocument/2006/relationships/control" Target="../activeX/activeX187.xml"/><Relationship Id="rId153" Type="http://schemas.openxmlformats.org/officeDocument/2006/relationships/control" Target="../activeX/activeX208.xml"/><Relationship Id="rId174" Type="http://schemas.openxmlformats.org/officeDocument/2006/relationships/control" Target="../activeX/activeX229.xml"/><Relationship Id="rId179" Type="http://schemas.openxmlformats.org/officeDocument/2006/relationships/control" Target="../activeX/activeX234.xml"/><Relationship Id="rId195" Type="http://schemas.openxmlformats.org/officeDocument/2006/relationships/control" Target="../activeX/activeX250.xml"/><Relationship Id="rId209" Type="http://schemas.openxmlformats.org/officeDocument/2006/relationships/control" Target="../activeX/activeX264.xml"/><Relationship Id="rId190" Type="http://schemas.openxmlformats.org/officeDocument/2006/relationships/control" Target="../activeX/activeX245.xml"/><Relationship Id="rId204" Type="http://schemas.openxmlformats.org/officeDocument/2006/relationships/control" Target="../activeX/activeX259.xml"/><Relationship Id="rId220" Type="http://schemas.openxmlformats.org/officeDocument/2006/relationships/control" Target="../activeX/activeX275.xml"/><Relationship Id="rId225" Type="http://schemas.openxmlformats.org/officeDocument/2006/relationships/control" Target="../activeX/activeX280.xml"/><Relationship Id="rId241" Type="http://schemas.openxmlformats.org/officeDocument/2006/relationships/control" Target="../activeX/activeX296.xml"/><Relationship Id="rId246" Type="http://schemas.openxmlformats.org/officeDocument/2006/relationships/control" Target="../activeX/activeX301.xml"/><Relationship Id="rId267" Type="http://schemas.openxmlformats.org/officeDocument/2006/relationships/control" Target="../activeX/activeX322.xml"/><Relationship Id="rId288" Type="http://schemas.openxmlformats.org/officeDocument/2006/relationships/control" Target="../activeX/activeX343.xml"/><Relationship Id="rId15" Type="http://schemas.openxmlformats.org/officeDocument/2006/relationships/control" Target="../activeX/activeX70.xml"/><Relationship Id="rId36" Type="http://schemas.openxmlformats.org/officeDocument/2006/relationships/control" Target="../activeX/activeX91.xml"/><Relationship Id="rId57" Type="http://schemas.openxmlformats.org/officeDocument/2006/relationships/control" Target="../activeX/activeX112.xml"/><Relationship Id="rId106" Type="http://schemas.openxmlformats.org/officeDocument/2006/relationships/control" Target="../activeX/activeX161.xml"/><Relationship Id="rId127" Type="http://schemas.openxmlformats.org/officeDocument/2006/relationships/control" Target="../activeX/activeX182.xml"/><Relationship Id="rId262" Type="http://schemas.openxmlformats.org/officeDocument/2006/relationships/control" Target="../activeX/activeX317.xml"/><Relationship Id="rId283" Type="http://schemas.openxmlformats.org/officeDocument/2006/relationships/control" Target="../activeX/activeX338.xml"/><Relationship Id="rId10" Type="http://schemas.openxmlformats.org/officeDocument/2006/relationships/vmlDrawing" Target="../drawings/vmlDrawing3.vml"/><Relationship Id="rId31" Type="http://schemas.openxmlformats.org/officeDocument/2006/relationships/control" Target="../activeX/activeX86.xml"/><Relationship Id="rId52" Type="http://schemas.openxmlformats.org/officeDocument/2006/relationships/control" Target="../activeX/activeX107.xml"/><Relationship Id="rId73" Type="http://schemas.openxmlformats.org/officeDocument/2006/relationships/control" Target="../activeX/activeX128.xml"/><Relationship Id="rId78" Type="http://schemas.openxmlformats.org/officeDocument/2006/relationships/control" Target="../activeX/activeX133.xml"/><Relationship Id="rId94" Type="http://schemas.openxmlformats.org/officeDocument/2006/relationships/control" Target="../activeX/activeX149.xml"/><Relationship Id="rId99" Type="http://schemas.openxmlformats.org/officeDocument/2006/relationships/control" Target="../activeX/activeX154.xml"/><Relationship Id="rId101" Type="http://schemas.openxmlformats.org/officeDocument/2006/relationships/control" Target="../activeX/activeX156.xml"/><Relationship Id="rId122" Type="http://schemas.openxmlformats.org/officeDocument/2006/relationships/control" Target="../activeX/activeX177.xml"/><Relationship Id="rId143" Type="http://schemas.openxmlformats.org/officeDocument/2006/relationships/control" Target="../activeX/activeX198.xml"/><Relationship Id="rId148" Type="http://schemas.openxmlformats.org/officeDocument/2006/relationships/control" Target="../activeX/activeX203.xml"/><Relationship Id="rId164" Type="http://schemas.openxmlformats.org/officeDocument/2006/relationships/control" Target="../activeX/activeX219.xml"/><Relationship Id="rId169" Type="http://schemas.openxmlformats.org/officeDocument/2006/relationships/control" Target="../activeX/activeX224.xml"/><Relationship Id="rId185" Type="http://schemas.openxmlformats.org/officeDocument/2006/relationships/control" Target="../activeX/activeX240.xml"/><Relationship Id="rId4" Type="http://schemas.openxmlformats.org/officeDocument/2006/relationships/hyperlink" Target="https://vip.vba.va.gov/portal/VBAH/Home" TargetMode="External"/><Relationship Id="rId9" Type="http://schemas.openxmlformats.org/officeDocument/2006/relationships/printerSettings" Target="../printerSettings/printerSettings3.bin"/><Relationship Id="rId180" Type="http://schemas.openxmlformats.org/officeDocument/2006/relationships/control" Target="../activeX/activeX235.xml"/><Relationship Id="rId210" Type="http://schemas.openxmlformats.org/officeDocument/2006/relationships/control" Target="../activeX/activeX265.xml"/><Relationship Id="rId215" Type="http://schemas.openxmlformats.org/officeDocument/2006/relationships/control" Target="../activeX/activeX270.xml"/><Relationship Id="rId236" Type="http://schemas.openxmlformats.org/officeDocument/2006/relationships/control" Target="../activeX/activeX291.xml"/><Relationship Id="rId257" Type="http://schemas.openxmlformats.org/officeDocument/2006/relationships/control" Target="../activeX/activeX312.xml"/><Relationship Id="rId278" Type="http://schemas.openxmlformats.org/officeDocument/2006/relationships/control" Target="../activeX/activeX333.xml"/><Relationship Id="rId26" Type="http://schemas.openxmlformats.org/officeDocument/2006/relationships/control" Target="../activeX/activeX81.xml"/><Relationship Id="rId231" Type="http://schemas.openxmlformats.org/officeDocument/2006/relationships/control" Target="../activeX/activeX286.xml"/><Relationship Id="rId252" Type="http://schemas.openxmlformats.org/officeDocument/2006/relationships/control" Target="../activeX/activeX307.xml"/><Relationship Id="rId273" Type="http://schemas.openxmlformats.org/officeDocument/2006/relationships/control" Target="../activeX/activeX328.xml"/><Relationship Id="rId294" Type="http://schemas.openxmlformats.org/officeDocument/2006/relationships/control" Target="../activeX/activeX349.xml"/><Relationship Id="rId308" Type="http://schemas.openxmlformats.org/officeDocument/2006/relationships/control" Target="../activeX/activeX363.xml"/><Relationship Id="rId47" Type="http://schemas.openxmlformats.org/officeDocument/2006/relationships/control" Target="../activeX/activeX102.xml"/><Relationship Id="rId68" Type="http://schemas.openxmlformats.org/officeDocument/2006/relationships/control" Target="../activeX/activeX123.xml"/><Relationship Id="rId89" Type="http://schemas.openxmlformats.org/officeDocument/2006/relationships/control" Target="../activeX/activeX144.xml"/><Relationship Id="rId112" Type="http://schemas.openxmlformats.org/officeDocument/2006/relationships/control" Target="../activeX/activeX167.xml"/><Relationship Id="rId133" Type="http://schemas.openxmlformats.org/officeDocument/2006/relationships/control" Target="../activeX/activeX188.xml"/><Relationship Id="rId154" Type="http://schemas.openxmlformats.org/officeDocument/2006/relationships/control" Target="../activeX/activeX209.xml"/><Relationship Id="rId175" Type="http://schemas.openxmlformats.org/officeDocument/2006/relationships/control" Target="../activeX/activeX230.xml"/><Relationship Id="rId196" Type="http://schemas.openxmlformats.org/officeDocument/2006/relationships/control" Target="../activeX/activeX251.xml"/><Relationship Id="rId200" Type="http://schemas.openxmlformats.org/officeDocument/2006/relationships/control" Target="../activeX/activeX255.xml"/><Relationship Id="rId16" Type="http://schemas.openxmlformats.org/officeDocument/2006/relationships/control" Target="../activeX/activeX71.xml"/><Relationship Id="rId221" Type="http://schemas.openxmlformats.org/officeDocument/2006/relationships/control" Target="../activeX/activeX276.xml"/><Relationship Id="rId242" Type="http://schemas.openxmlformats.org/officeDocument/2006/relationships/control" Target="../activeX/activeX297.xml"/><Relationship Id="rId263" Type="http://schemas.openxmlformats.org/officeDocument/2006/relationships/control" Target="../activeX/activeX318.xml"/><Relationship Id="rId284" Type="http://schemas.openxmlformats.org/officeDocument/2006/relationships/control" Target="../activeX/activeX339.xml"/><Relationship Id="rId37" Type="http://schemas.openxmlformats.org/officeDocument/2006/relationships/control" Target="../activeX/activeX92.xml"/><Relationship Id="rId58" Type="http://schemas.openxmlformats.org/officeDocument/2006/relationships/control" Target="../activeX/activeX113.xml"/><Relationship Id="rId79" Type="http://schemas.openxmlformats.org/officeDocument/2006/relationships/control" Target="../activeX/activeX134.xml"/><Relationship Id="rId102" Type="http://schemas.openxmlformats.org/officeDocument/2006/relationships/control" Target="../activeX/activeX157.xml"/><Relationship Id="rId123" Type="http://schemas.openxmlformats.org/officeDocument/2006/relationships/control" Target="../activeX/activeX178.xml"/><Relationship Id="rId144" Type="http://schemas.openxmlformats.org/officeDocument/2006/relationships/control" Target="../activeX/activeX199.xml"/><Relationship Id="rId90" Type="http://schemas.openxmlformats.org/officeDocument/2006/relationships/control" Target="../activeX/activeX145.xml"/><Relationship Id="rId165" Type="http://schemas.openxmlformats.org/officeDocument/2006/relationships/control" Target="../activeX/activeX220.xml"/><Relationship Id="rId186" Type="http://schemas.openxmlformats.org/officeDocument/2006/relationships/control" Target="../activeX/activeX241.xml"/><Relationship Id="rId211" Type="http://schemas.openxmlformats.org/officeDocument/2006/relationships/control" Target="../activeX/activeX266.xml"/><Relationship Id="rId232" Type="http://schemas.openxmlformats.org/officeDocument/2006/relationships/control" Target="../activeX/activeX287.xml"/><Relationship Id="rId253" Type="http://schemas.openxmlformats.org/officeDocument/2006/relationships/control" Target="../activeX/activeX308.xml"/><Relationship Id="rId274" Type="http://schemas.openxmlformats.org/officeDocument/2006/relationships/control" Target="../activeX/activeX329.xml"/><Relationship Id="rId295" Type="http://schemas.openxmlformats.org/officeDocument/2006/relationships/control" Target="../activeX/activeX350.xml"/><Relationship Id="rId309" Type="http://schemas.openxmlformats.org/officeDocument/2006/relationships/control" Target="../activeX/activeX364.xml"/><Relationship Id="rId27" Type="http://schemas.openxmlformats.org/officeDocument/2006/relationships/control" Target="../activeX/activeX82.xml"/><Relationship Id="rId48" Type="http://schemas.openxmlformats.org/officeDocument/2006/relationships/control" Target="../activeX/activeX103.xml"/><Relationship Id="rId69" Type="http://schemas.openxmlformats.org/officeDocument/2006/relationships/control" Target="../activeX/activeX124.xml"/><Relationship Id="rId113" Type="http://schemas.openxmlformats.org/officeDocument/2006/relationships/control" Target="../activeX/activeX168.xml"/><Relationship Id="rId134" Type="http://schemas.openxmlformats.org/officeDocument/2006/relationships/control" Target="../activeX/activeX189.xml"/><Relationship Id="rId80" Type="http://schemas.openxmlformats.org/officeDocument/2006/relationships/control" Target="../activeX/activeX135.xml"/><Relationship Id="rId155" Type="http://schemas.openxmlformats.org/officeDocument/2006/relationships/control" Target="../activeX/activeX210.xml"/><Relationship Id="rId176" Type="http://schemas.openxmlformats.org/officeDocument/2006/relationships/control" Target="../activeX/activeX231.xml"/><Relationship Id="rId197" Type="http://schemas.openxmlformats.org/officeDocument/2006/relationships/control" Target="../activeX/activeX252.xml"/><Relationship Id="rId201" Type="http://schemas.openxmlformats.org/officeDocument/2006/relationships/control" Target="../activeX/activeX256.xml"/><Relationship Id="rId222" Type="http://schemas.openxmlformats.org/officeDocument/2006/relationships/control" Target="../activeX/activeX277.xml"/><Relationship Id="rId243" Type="http://schemas.openxmlformats.org/officeDocument/2006/relationships/control" Target="../activeX/activeX298.xml"/><Relationship Id="rId264" Type="http://schemas.openxmlformats.org/officeDocument/2006/relationships/control" Target="../activeX/activeX319.xml"/><Relationship Id="rId285" Type="http://schemas.openxmlformats.org/officeDocument/2006/relationships/control" Target="../activeX/activeX340.xml"/><Relationship Id="rId17" Type="http://schemas.openxmlformats.org/officeDocument/2006/relationships/control" Target="../activeX/activeX72.xml"/><Relationship Id="rId38" Type="http://schemas.openxmlformats.org/officeDocument/2006/relationships/control" Target="../activeX/activeX93.xml"/><Relationship Id="rId59" Type="http://schemas.openxmlformats.org/officeDocument/2006/relationships/control" Target="../activeX/activeX114.xml"/><Relationship Id="rId103" Type="http://schemas.openxmlformats.org/officeDocument/2006/relationships/control" Target="../activeX/activeX158.xml"/><Relationship Id="rId124" Type="http://schemas.openxmlformats.org/officeDocument/2006/relationships/control" Target="../activeX/activeX179.xml"/><Relationship Id="rId310" Type="http://schemas.openxmlformats.org/officeDocument/2006/relationships/control" Target="../activeX/activeX365.xml"/><Relationship Id="rId70" Type="http://schemas.openxmlformats.org/officeDocument/2006/relationships/control" Target="../activeX/activeX125.xml"/><Relationship Id="rId91" Type="http://schemas.openxmlformats.org/officeDocument/2006/relationships/control" Target="../activeX/activeX146.xml"/><Relationship Id="rId145" Type="http://schemas.openxmlformats.org/officeDocument/2006/relationships/control" Target="../activeX/activeX200.xml"/><Relationship Id="rId166" Type="http://schemas.openxmlformats.org/officeDocument/2006/relationships/control" Target="../activeX/activeX221.xml"/><Relationship Id="rId187" Type="http://schemas.openxmlformats.org/officeDocument/2006/relationships/control" Target="../activeX/activeX242.xml"/><Relationship Id="rId1" Type="http://schemas.openxmlformats.org/officeDocument/2006/relationships/hyperlink" Target="http://team.usaa.com/sites/bank/Connect_Content_Library/Mortgage/FedIncomeTaxWithholdingWorksheet.xlsx" TargetMode="External"/><Relationship Id="rId212" Type="http://schemas.openxmlformats.org/officeDocument/2006/relationships/control" Target="../activeX/activeX267.xml"/><Relationship Id="rId233" Type="http://schemas.openxmlformats.org/officeDocument/2006/relationships/control" Target="../activeX/activeX288.xml"/><Relationship Id="rId254" Type="http://schemas.openxmlformats.org/officeDocument/2006/relationships/control" Target="../activeX/activeX309.xml"/><Relationship Id="rId28" Type="http://schemas.openxmlformats.org/officeDocument/2006/relationships/control" Target="../activeX/activeX83.xml"/><Relationship Id="rId49" Type="http://schemas.openxmlformats.org/officeDocument/2006/relationships/control" Target="../activeX/activeX104.xml"/><Relationship Id="rId114" Type="http://schemas.openxmlformats.org/officeDocument/2006/relationships/control" Target="../activeX/activeX169.xml"/><Relationship Id="rId275" Type="http://schemas.openxmlformats.org/officeDocument/2006/relationships/control" Target="../activeX/activeX330.xml"/><Relationship Id="rId296" Type="http://schemas.openxmlformats.org/officeDocument/2006/relationships/control" Target="../activeX/activeX351.xml"/><Relationship Id="rId300" Type="http://schemas.openxmlformats.org/officeDocument/2006/relationships/control" Target="../activeX/activeX355.xml"/><Relationship Id="rId60" Type="http://schemas.openxmlformats.org/officeDocument/2006/relationships/control" Target="../activeX/activeX115.xml"/><Relationship Id="rId81" Type="http://schemas.openxmlformats.org/officeDocument/2006/relationships/control" Target="../activeX/activeX136.xml"/><Relationship Id="rId135" Type="http://schemas.openxmlformats.org/officeDocument/2006/relationships/control" Target="../activeX/activeX190.xml"/><Relationship Id="rId156" Type="http://schemas.openxmlformats.org/officeDocument/2006/relationships/control" Target="../activeX/activeX211.xml"/><Relationship Id="rId177" Type="http://schemas.openxmlformats.org/officeDocument/2006/relationships/control" Target="../activeX/activeX232.xml"/><Relationship Id="rId198" Type="http://schemas.openxmlformats.org/officeDocument/2006/relationships/control" Target="../activeX/activeX253.xml"/><Relationship Id="rId202" Type="http://schemas.openxmlformats.org/officeDocument/2006/relationships/control" Target="../activeX/activeX257.xml"/><Relationship Id="rId223" Type="http://schemas.openxmlformats.org/officeDocument/2006/relationships/control" Target="../activeX/activeX278.xml"/><Relationship Id="rId244" Type="http://schemas.openxmlformats.org/officeDocument/2006/relationships/control" Target="../activeX/activeX299.xml"/><Relationship Id="rId18" Type="http://schemas.openxmlformats.org/officeDocument/2006/relationships/control" Target="../activeX/activeX73.xml"/><Relationship Id="rId39" Type="http://schemas.openxmlformats.org/officeDocument/2006/relationships/control" Target="../activeX/activeX94.xml"/><Relationship Id="rId265" Type="http://schemas.openxmlformats.org/officeDocument/2006/relationships/control" Target="../activeX/activeX320.xml"/><Relationship Id="rId286" Type="http://schemas.openxmlformats.org/officeDocument/2006/relationships/control" Target="../activeX/activeX341.xml"/><Relationship Id="rId50" Type="http://schemas.openxmlformats.org/officeDocument/2006/relationships/control" Target="../activeX/activeX105.xml"/><Relationship Id="rId104" Type="http://schemas.openxmlformats.org/officeDocument/2006/relationships/control" Target="../activeX/activeX159.xml"/><Relationship Id="rId125" Type="http://schemas.openxmlformats.org/officeDocument/2006/relationships/control" Target="../activeX/activeX180.xml"/><Relationship Id="rId146" Type="http://schemas.openxmlformats.org/officeDocument/2006/relationships/control" Target="../activeX/activeX201.xml"/><Relationship Id="rId167" Type="http://schemas.openxmlformats.org/officeDocument/2006/relationships/control" Target="../activeX/activeX222.xml"/><Relationship Id="rId188" Type="http://schemas.openxmlformats.org/officeDocument/2006/relationships/control" Target="../activeX/activeX243.xml"/><Relationship Id="rId311" Type="http://schemas.openxmlformats.org/officeDocument/2006/relationships/comments" Target="../comments2.xml"/><Relationship Id="rId71" Type="http://schemas.openxmlformats.org/officeDocument/2006/relationships/control" Target="../activeX/activeX126.xml"/><Relationship Id="rId92" Type="http://schemas.openxmlformats.org/officeDocument/2006/relationships/control" Target="../activeX/activeX147.xml"/><Relationship Id="rId213" Type="http://schemas.openxmlformats.org/officeDocument/2006/relationships/control" Target="../activeX/activeX268.xml"/><Relationship Id="rId234" Type="http://schemas.openxmlformats.org/officeDocument/2006/relationships/control" Target="../activeX/activeX289.xml"/><Relationship Id="rId2" Type="http://schemas.openxmlformats.org/officeDocument/2006/relationships/hyperlink" Target="http://team.usaa.com/sites/bank/Connect_Content_Library/Mortgage/PresentProposedWorksheet.xls" TargetMode="External"/><Relationship Id="rId29" Type="http://schemas.openxmlformats.org/officeDocument/2006/relationships/control" Target="../activeX/activeX84.xml"/><Relationship Id="rId255" Type="http://schemas.openxmlformats.org/officeDocument/2006/relationships/control" Target="../activeX/activeX310.xml"/><Relationship Id="rId276" Type="http://schemas.openxmlformats.org/officeDocument/2006/relationships/control" Target="../activeX/activeX331.xml"/><Relationship Id="rId297" Type="http://schemas.openxmlformats.org/officeDocument/2006/relationships/control" Target="../activeX/activeX352.xml"/></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376.xml"/><Relationship Id="rId18" Type="http://schemas.openxmlformats.org/officeDocument/2006/relationships/control" Target="../activeX/activeX381.xml"/><Relationship Id="rId26" Type="http://schemas.openxmlformats.org/officeDocument/2006/relationships/control" Target="../activeX/activeX389.xml"/><Relationship Id="rId39" Type="http://schemas.openxmlformats.org/officeDocument/2006/relationships/control" Target="../activeX/activeX402.xml"/><Relationship Id="rId21" Type="http://schemas.openxmlformats.org/officeDocument/2006/relationships/control" Target="../activeX/activeX384.xml"/><Relationship Id="rId34" Type="http://schemas.openxmlformats.org/officeDocument/2006/relationships/control" Target="../activeX/activeX397.xml"/><Relationship Id="rId42" Type="http://schemas.openxmlformats.org/officeDocument/2006/relationships/control" Target="../activeX/activeX405.xml"/><Relationship Id="rId47" Type="http://schemas.openxmlformats.org/officeDocument/2006/relationships/control" Target="../activeX/activeX410.xml"/><Relationship Id="rId50" Type="http://schemas.openxmlformats.org/officeDocument/2006/relationships/control" Target="../activeX/activeX413.xml"/><Relationship Id="rId55" Type="http://schemas.openxmlformats.org/officeDocument/2006/relationships/control" Target="../activeX/activeX418.xml"/><Relationship Id="rId63" Type="http://schemas.openxmlformats.org/officeDocument/2006/relationships/control" Target="../activeX/activeX426.xml"/><Relationship Id="rId68" Type="http://schemas.openxmlformats.org/officeDocument/2006/relationships/control" Target="../activeX/activeX431.xml"/><Relationship Id="rId76" Type="http://schemas.openxmlformats.org/officeDocument/2006/relationships/control" Target="../activeX/activeX439.xml"/><Relationship Id="rId7" Type="http://schemas.openxmlformats.org/officeDocument/2006/relationships/control" Target="../activeX/activeX370.xml"/><Relationship Id="rId71" Type="http://schemas.openxmlformats.org/officeDocument/2006/relationships/control" Target="../activeX/activeX434.xml"/><Relationship Id="rId2" Type="http://schemas.openxmlformats.org/officeDocument/2006/relationships/vmlDrawing" Target="../drawings/vmlDrawing4.vml"/><Relationship Id="rId16" Type="http://schemas.openxmlformats.org/officeDocument/2006/relationships/control" Target="../activeX/activeX379.xml"/><Relationship Id="rId29" Type="http://schemas.openxmlformats.org/officeDocument/2006/relationships/control" Target="../activeX/activeX392.xml"/><Relationship Id="rId11" Type="http://schemas.openxmlformats.org/officeDocument/2006/relationships/control" Target="../activeX/activeX374.xml"/><Relationship Id="rId24" Type="http://schemas.openxmlformats.org/officeDocument/2006/relationships/control" Target="../activeX/activeX387.xml"/><Relationship Id="rId32" Type="http://schemas.openxmlformats.org/officeDocument/2006/relationships/control" Target="../activeX/activeX395.xml"/><Relationship Id="rId37" Type="http://schemas.openxmlformats.org/officeDocument/2006/relationships/control" Target="../activeX/activeX400.xml"/><Relationship Id="rId40" Type="http://schemas.openxmlformats.org/officeDocument/2006/relationships/control" Target="../activeX/activeX403.xml"/><Relationship Id="rId45" Type="http://schemas.openxmlformats.org/officeDocument/2006/relationships/control" Target="../activeX/activeX408.xml"/><Relationship Id="rId53" Type="http://schemas.openxmlformats.org/officeDocument/2006/relationships/control" Target="../activeX/activeX416.xml"/><Relationship Id="rId58" Type="http://schemas.openxmlformats.org/officeDocument/2006/relationships/control" Target="../activeX/activeX421.xml"/><Relationship Id="rId66" Type="http://schemas.openxmlformats.org/officeDocument/2006/relationships/control" Target="../activeX/activeX429.xml"/><Relationship Id="rId74" Type="http://schemas.openxmlformats.org/officeDocument/2006/relationships/control" Target="../activeX/activeX437.xml"/><Relationship Id="rId5" Type="http://schemas.openxmlformats.org/officeDocument/2006/relationships/control" Target="../activeX/activeX368.xml"/><Relationship Id="rId15" Type="http://schemas.openxmlformats.org/officeDocument/2006/relationships/control" Target="../activeX/activeX378.xml"/><Relationship Id="rId23" Type="http://schemas.openxmlformats.org/officeDocument/2006/relationships/control" Target="../activeX/activeX386.xml"/><Relationship Id="rId28" Type="http://schemas.openxmlformats.org/officeDocument/2006/relationships/control" Target="../activeX/activeX391.xml"/><Relationship Id="rId36" Type="http://schemas.openxmlformats.org/officeDocument/2006/relationships/control" Target="../activeX/activeX399.xml"/><Relationship Id="rId49" Type="http://schemas.openxmlformats.org/officeDocument/2006/relationships/control" Target="../activeX/activeX412.xml"/><Relationship Id="rId57" Type="http://schemas.openxmlformats.org/officeDocument/2006/relationships/control" Target="../activeX/activeX420.xml"/><Relationship Id="rId61" Type="http://schemas.openxmlformats.org/officeDocument/2006/relationships/control" Target="../activeX/activeX424.xml"/><Relationship Id="rId10" Type="http://schemas.openxmlformats.org/officeDocument/2006/relationships/control" Target="../activeX/activeX373.xml"/><Relationship Id="rId19" Type="http://schemas.openxmlformats.org/officeDocument/2006/relationships/control" Target="../activeX/activeX382.xml"/><Relationship Id="rId31" Type="http://schemas.openxmlformats.org/officeDocument/2006/relationships/control" Target="../activeX/activeX394.xml"/><Relationship Id="rId44" Type="http://schemas.openxmlformats.org/officeDocument/2006/relationships/control" Target="../activeX/activeX407.xml"/><Relationship Id="rId52" Type="http://schemas.openxmlformats.org/officeDocument/2006/relationships/control" Target="../activeX/activeX415.xml"/><Relationship Id="rId60" Type="http://schemas.openxmlformats.org/officeDocument/2006/relationships/control" Target="../activeX/activeX423.xml"/><Relationship Id="rId65" Type="http://schemas.openxmlformats.org/officeDocument/2006/relationships/control" Target="../activeX/activeX428.xml"/><Relationship Id="rId73" Type="http://schemas.openxmlformats.org/officeDocument/2006/relationships/control" Target="../activeX/activeX436.xml"/><Relationship Id="rId4" Type="http://schemas.openxmlformats.org/officeDocument/2006/relationships/control" Target="../activeX/activeX367.xml"/><Relationship Id="rId9" Type="http://schemas.openxmlformats.org/officeDocument/2006/relationships/control" Target="../activeX/activeX372.xml"/><Relationship Id="rId14" Type="http://schemas.openxmlformats.org/officeDocument/2006/relationships/control" Target="../activeX/activeX377.xml"/><Relationship Id="rId22" Type="http://schemas.openxmlformats.org/officeDocument/2006/relationships/control" Target="../activeX/activeX385.xml"/><Relationship Id="rId27" Type="http://schemas.openxmlformats.org/officeDocument/2006/relationships/control" Target="../activeX/activeX390.xml"/><Relationship Id="rId30" Type="http://schemas.openxmlformats.org/officeDocument/2006/relationships/control" Target="../activeX/activeX393.xml"/><Relationship Id="rId35" Type="http://schemas.openxmlformats.org/officeDocument/2006/relationships/control" Target="../activeX/activeX398.xml"/><Relationship Id="rId43" Type="http://schemas.openxmlformats.org/officeDocument/2006/relationships/control" Target="../activeX/activeX406.xml"/><Relationship Id="rId48" Type="http://schemas.openxmlformats.org/officeDocument/2006/relationships/control" Target="../activeX/activeX411.xml"/><Relationship Id="rId56" Type="http://schemas.openxmlformats.org/officeDocument/2006/relationships/control" Target="../activeX/activeX419.xml"/><Relationship Id="rId64" Type="http://schemas.openxmlformats.org/officeDocument/2006/relationships/control" Target="../activeX/activeX427.xml"/><Relationship Id="rId69" Type="http://schemas.openxmlformats.org/officeDocument/2006/relationships/control" Target="../activeX/activeX432.xml"/><Relationship Id="rId8" Type="http://schemas.openxmlformats.org/officeDocument/2006/relationships/control" Target="../activeX/activeX371.xml"/><Relationship Id="rId51" Type="http://schemas.openxmlformats.org/officeDocument/2006/relationships/control" Target="../activeX/activeX414.xml"/><Relationship Id="rId72" Type="http://schemas.openxmlformats.org/officeDocument/2006/relationships/control" Target="../activeX/activeX435.xml"/><Relationship Id="rId3" Type="http://schemas.openxmlformats.org/officeDocument/2006/relationships/control" Target="../activeX/activeX366.xml"/><Relationship Id="rId12" Type="http://schemas.openxmlformats.org/officeDocument/2006/relationships/control" Target="../activeX/activeX375.xml"/><Relationship Id="rId17" Type="http://schemas.openxmlformats.org/officeDocument/2006/relationships/control" Target="../activeX/activeX380.xml"/><Relationship Id="rId25" Type="http://schemas.openxmlformats.org/officeDocument/2006/relationships/control" Target="../activeX/activeX388.xml"/><Relationship Id="rId33" Type="http://schemas.openxmlformats.org/officeDocument/2006/relationships/control" Target="../activeX/activeX396.xml"/><Relationship Id="rId38" Type="http://schemas.openxmlformats.org/officeDocument/2006/relationships/control" Target="../activeX/activeX401.xml"/><Relationship Id="rId46" Type="http://schemas.openxmlformats.org/officeDocument/2006/relationships/control" Target="../activeX/activeX409.xml"/><Relationship Id="rId59" Type="http://schemas.openxmlformats.org/officeDocument/2006/relationships/control" Target="../activeX/activeX422.xml"/><Relationship Id="rId67" Type="http://schemas.openxmlformats.org/officeDocument/2006/relationships/control" Target="../activeX/activeX430.xml"/><Relationship Id="rId20" Type="http://schemas.openxmlformats.org/officeDocument/2006/relationships/control" Target="../activeX/activeX383.xml"/><Relationship Id="rId41" Type="http://schemas.openxmlformats.org/officeDocument/2006/relationships/control" Target="../activeX/activeX404.xml"/><Relationship Id="rId54" Type="http://schemas.openxmlformats.org/officeDocument/2006/relationships/control" Target="../activeX/activeX417.xml"/><Relationship Id="rId62" Type="http://schemas.openxmlformats.org/officeDocument/2006/relationships/control" Target="../activeX/activeX425.xml"/><Relationship Id="rId70" Type="http://schemas.openxmlformats.org/officeDocument/2006/relationships/control" Target="../activeX/activeX433.xml"/><Relationship Id="rId75" Type="http://schemas.openxmlformats.org/officeDocument/2006/relationships/control" Target="../activeX/activeX438.xml"/><Relationship Id="rId1" Type="http://schemas.openxmlformats.org/officeDocument/2006/relationships/printerSettings" Target="../printerSettings/printerSettings4.bin"/><Relationship Id="rId6" Type="http://schemas.openxmlformats.org/officeDocument/2006/relationships/control" Target="../activeX/activeX369.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44.xml"/><Relationship Id="rId3" Type="http://schemas.openxmlformats.org/officeDocument/2006/relationships/vmlDrawing" Target="../drawings/vmlDrawing5.vml"/><Relationship Id="rId7" Type="http://schemas.openxmlformats.org/officeDocument/2006/relationships/control" Target="../activeX/activeX443.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ontrol" Target="../activeX/activeX442.xml"/><Relationship Id="rId5" Type="http://schemas.openxmlformats.org/officeDocument/2006/relationships/control" Target="../activeX/activeX441.xml"/><Relationship Id="rId10" Type="http://schemas.openxmlformats.org/officeDocument/2006/relationships/control" Target="../activeX/activeX446.xml"/><Relationship Id="rId4" Type="http://schemas.openxmlformats.org/officeDocument/2006/relationships/control" Target="../activeX/activeX440.xml"/><Relationship Id="rId9" Type="http://schemas.openxmlformats.org/officeDocument/2006/relationships/control" Target="../activeX/activeX44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447.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ntrol" Target="../activeX/activeX448.xml"/></Relationships>
</file>

<file path=xl/worksheets/sheet1.xml><?xml version="1.0" encoding="utf-8"?>
<worksheet xmlns="http://schemas.openxmlformats.org/spreadsheetml/2006/main" xmlns:r="http://schemas.openxmlformats.org/officeDocument/2006/relationships">
  <sheetPr codeName="Sheet3">
    <tabColor theme="7" tint="0.39997558519241921"/>
  </sheetPr>
  <dimension ref="A1:L73"/>
  <sheetViews>
    <sheetView showGridLines="0" showRowColHeaders="0" workbookViewId="0">
      <selection activeCell="C8" sqref="C8"/>
    </sheetView>
  </sheetViews>
  <sheetFormatPr defaultRowHeight="15"/>
  <cols>
    <col min="1" max="1" width="43.28515625" style="1" customWidth="1"/>
    <col min="2" max="2" width="7.7109375" style="1" bestFit="1" customWidth="1"/>
    <col min="3" max="3" width="31.7109375" style="1" customWidth="1"/>
    <col min="4" max="4" width="70.28515625" style="1" customWidth="1"/>
    <col min="5" max="6" width="9.140625" style="1"/>
    <col min="7" max="8" width="0" style="1" hidden="1" customWidth="1"/>
    <col min="9" max="16384" width="9.140625" style="1"/>
  </cols>
  <sheetData>
    <row r="1" spans="1:12" ht="31.5">
      <c r="A1" s="197" t="s">
        <v>0</v>
      </c>
      <c r="B1" s="197"/>
      <c r="C1" s="197"/>
      <c r="D1" s="197"/>
      <c r="G1" s="1" t="s">
        <v>228</v>
      </c>
      <c r="H1" s="1" t="s">
        <v>228</v>
      </c>
    </row>
    <row r="2" spans="1:12" s="2" customFormat="1" ht="6.75" customHeight="1">
      <c r="G2" s="2" t="s">
        <v>229</v>
      </c>
    </row>
    <row r="3" spans="1:12">
      <c r="B3" s="1" t="s">
        <v>1</v>
      </c>
      <c r="C3" s="1" t="s">
        <v>2</v>
      </c>
      <c r="D3" s="1" t="s">
        <v>3</v>
      </c>
      <c r="G3" s="1" t="s">
        <v>230</v>
      </c>
      <c r="H3" s="1" t="s">
        <v>229</v>
      </c>
      <c r="J3" s="1" t="s">
        <v>4</v>
      </c>
      <c r="K3" s="1" t="s">
        <v>4</v>
      </c>
      <c r="L3" s="1" t="s">
        <v>4</v>
      </c>
    </row>
    <row r="4" spans="1:12">
      <c r="A4" s="1" t="s">
        <v>5</v>
      </c>
      <c r="B4" s="3"/>
      <c r="C4" s="3"/>
      <c r="D4" s="1" t="str">
        <f>IF(B4="NO","CONDITION THE FILE TO HAVE THE FLOOD CERT UPDATED"," ")</f>
        <v xml:space="preserve"> </v>
      </c>
      <c r="E4" s="4" t="str">
        <f>IF(B4="NO","1","0")</f>
        <v>0</v>
      </c>
      <c r="G4" s="1" t="s">
        <v>231</v>
      </c>
      <c r="H4" s="1" t="s">
        <v>260</v>
      </c>
      <c r="J4" s="1" t="s">
        <v>7</v>
      </c>
      <c r="K4" s="1" t="s">
        <v>7</v>
      </c>
      <c r="L4" s="1" t="s">
        <v>7</v>
      </c>
    </row>
    <row r="5" spans="1:12">
      <c r="A5" s="1" t="s">
        <v>8</v>
      </c>
      <c r="B5" s="3"/>
      <c r="C5" s="3"/>
      <c r="D5" s="1" t="str">
        <f>IF(B5="NO","CONDITION TO RESEARCH AND UPDATE THE FLOOD CERT"," ")</f>
        <v xml:space="preserve"> </v>
      </c>
      <c r="E5" s="4" t="str">
        <f>IF(B5="NO","1","0")</f>
        <v>0</v>
      </c>
      <c r="G5" s="1" t="s">
        <v>232</v>
      </c>
      <c r="H5" s="1" t="s">
        <v>261</v>
      </c>
      <c r="J5" s="1" t="s">
        <v>6</v>
      </c>
      <c r="K5" s="1" t="s">
        <v>9</v>
      </c>
      <c r="L5" s="1" t="s">
        <v>10</v>
      </c>
    </row>
    <row r="6" spans="1:12">
      <c r="A6" s="1" t="s">
        <v>11</v>
      </c>
      <c r="B6" s="3"/>
      <c r="C6" s="3"/>
      <c r="D6" s="1" t="str">
        <f>IF(B6="NO","CONDITION TO HAVE THE FLOOD CERT CORRECTED"," ")</f>
        <v xml:space="preserve"> </v>
      </c>
      <c r="E6" s="1" t="str">
        <f>IF(B6="NO","1","0")</f>
        <v>0</v>
      </c>
      <c r="G6" s="1" t="s">
        <v>233</v>
      </c>
      <c r="H6" s="1" t="s">
        <v>262</v>
      </c>
      <c r="K6" s="1" t="s">
        <v>6</v>
      </c>
      <c r="L6" s="1" t="s">
        <v>12</v>
      </c>
    </row>
    <row r="7" spans="1:12">
      <c r="A7" s="1" t="s">
        <v>13</v>
      </c>
      <c r="B7" s="3"/>
      <c r="C7" s="3"/>
      <c r="D7" s="1" t="str">
        <f>IF(B7="NO","CONDITION TO HAVE THE LOAN NUMBER LISTED ON THE FLOOD CERT"," ")</f>
        <v xml:space="preserve"> </v>
      </c>
      <c r="E7" s="1" t="str">
        <f>IF(B7="NO","1","0")</f>
        <v>0</v>
      </c>
      <c r="G7" s="1" t="s">
        <v>234</v>
      </c>
      <c r="H7" s="1" t="s">
        <v>263</v>
      </c>
      <c r="L7" s="1" t="s">
        <v>6</v>
      </c>
    </row>
    <row r="8" spans="1:12">
      <c r="A8" s="1" t="s">
        <v>14</v>
      </c>
      <c r="B8" s="3"/>
      <c r="C8" s="3"/>
      <c r="D8" s="1" t="str">
        <f>IF(B8="YES","REVIEW FLOOD STATUS",IF(B8="NO","Do not approve the flood certificate review task to NMC for additional research"," "))</f>
        <v xml:space="preserve"> </v>
      </c>
      <c r="E8" s="1" t="str">
        <f>IF(B8="NO","1","0 ")</f>
        <v xml:space="preserve">0 </v>
      </c>
      <c r="G8" s="1" t="s">
        <v>235</v>
      </c>
      <c r="H8" s="1" t="s">
        <v>264</v>
      </c>
    </row>
    <row r="9" spans="1:12">
      <c r="A9" s="1" t="str">
        <f>IF(B8="YES","FLOOD STATUS (SECTION C IN A FLOOD ZONE):"," ")</f>
        <v xml:space="preserve"> </v>
      </c>
      <c r="B9" s="3"/>
      <c r="C9" s="3" t="s">
        <v>6</v>
      </c>
      <c r="D9" s="1" t="str">
        <f>IF(B9="YES","APPROVE FLOOD CERT REVIEW &amp; CONDITION FOR FLOOD INSURANCE",IF(B9="NO","APPROVE FLOOD CERT REVIEW AND NO ADDITIONAL COVERAGE IS REQUIRED"," "))</f>
        <v xml:space="preserve"> </v>
      </c>
      <c r="G9" s="1" t="s">
        <v>236</v>
      </c>
      <c r="H9" s="1" t="s">
        <v>265</v>
      </c>
    </row>
    <row r="10" spans="1:12" ht="30.75" customHeight="1">
      <c r="A10" s="1" t="s">
        <v>15</v>
      </c>
      <c r="B10" s="3"/>
      <c r="D10" s="141" t="str">
        <f>IF(AND(B10="NO",B9="YES"),"LOAN IS NOT SALABLE REGARDLESS IF PRIVATE FLOOD INSURANCE IS AVAILABLE, TASK TO MC TO ADISE AND PROCEED WITH DECLINE",IF(AND(B10="NO",B9="NO"),"OK TO PROCEED, FLOOD INSURANCE IS NOT REQUIRED",IF(AND(B9="NONE",B10="YES"),"OK TO PROCEED NO FLOOD INSURANCE IS REQUIRED",IF(AND(B9="NONE",B10="NO"),"DO NOT PROCEED, LOAN IS NOT SALABLE, TASK TO MC TO ADVISE MEMBER AND PROCEED WITH DECLINE",IF(AND(B9="NONE",OR(B10="CBRA",B10="OPA")),"THE MEMBER MAY OBTAIN PRIVATE FLOOD INSURANCE PROVIDED THEY MEET THE FNMA RATING REQUIREMENTS, TASK TO MC TO REVIEW AND MAKE THE DETERMINATION",IF(AND(B9="YES",OR(B10="CBRA",B10="OPA")),"FEDERAL FLOOD INSURANCE MAY BE AVAILABLE AND THE MEMBER MAY BE ABLE TO OBTAIN PRIVATE INSURANANCE, TASK TO NMC FOR RESEARCH",IF(AND(B9="NONE",B10="YES"),"OK TO PROCEED NO FLOOD INSURANCE IS REQUIRED"," ")))))))</f>
        <v xml:space="preserve"> </v>
      </c>
      <c r="G10" s="1" t="s">
        <v>237</v>
      </c>
      <c r="H10" s="1" t="s">
        <v>296</v>
      </c>
    </row>
    <row r="11" spans="1:12" ht="45" customHeight="1">
      <c r="A11" s="141" t="s">
        <v>16</v>
      </c>
      <c r="B11" s="3"/>
      <c r="D11" s="1" t="str">
        <f>IF(B11="YES","CONDITION FOR A REVIEW OF THE FLOOD CERTIFICATE BY THE UNDERWRITER ONCE THE APPRAISAL HAS BEEN RECEIVED TO DETERMINE THE APPROPRIATE INSURANCE REQUIREMENTS",IF(B11="NO","OK TO PROCEED WITHOUT FLOOD INSURANCE"," "))</f>
        <v xml:space="preserve"> </v>
      </c>
      <c r="G11" s="1" t="s">
        <v>238</v>
      </c>
      <c r="H11" s="1" t="s">
        <v>297</v>
      </c>
    </row>
    <row r="12" spans="1:12">
      <c r="A12" s="1" t="s">
        <v>17</v>
      </c>
      <c r="B12" s="3"/>
      <c r="C12" s="3"/>
      <c r="E12" s="5">
        <f>SUM(E4+E5+E6+E7+E8)</f>
        <v>0</v>
      </c>
      <c r="G12" s="1" t="s">
        <v>239</v>
      </c>
      <c r="H12" s="1" t="s">
        <v>298</v>
      </c>
    </row>
    <row r="13" spans="1:12">
      <c r="A13" s="140" t="s">
        <v>18</v>
      </c>
      <c r="B13" s="6">
        <f>C13/12</f>
        <v>0</v>
      </c>
      <c r="C13" s="7"/>
      <c r="D13" s="140"/>
      <c r="G13" s="1" t="s">
        <v>240</v>
      </c>
      <c r="H13" s="1" t="s">
        <v>299</v>
      </c>
    </row>
    <row r="14" spans="1:12">
      <c r="A14" s="195" t="str">
        <f>IF(B4="NO","Flood certificate address must be updated to match the address listed in UniFi"," ")</f>
        <v xml:space="preserve"> </v>
      </c>
      <c r="B14" s="195"/>
      <c r="C14" s="195"/>
      <c r="D14" s="195"/>
      <c r="G14" s="1" t="s">
        <v>241</v>
      </c>
    </row>
    <row r="15" spans="1:12">
      <c r="A15" s="195" t="str">
        <f>IF(B5="NO","Flood certificate must be updated to accurately reflect the county the property is located in"," ")</f>
        <v xml:space="preserve"> </v>
      </c>
      <c r="B15" s="195"/>
      <c r="C15" s="195"/>
      <c r="D15" s="195"/>
      <c r="G15" s="1" t="s">
        <v>242</v>
      </c>
    </row>
    <row r="16" spans="1:12">
      <c r="A16" s="195" t="str">
        <f>IF(B6="NO","The flood certificate must be updated with the borrower's name"," ")</f>
        <v xml:space="preserve"> </v>
      </c>
      <c r="B16" s="195"/>
      <c r="C16" s="195"/>
      <c r="D16" s="195"/>
      <c r="G16" s="1" t="s">
        <v>243</v>
      </c>
    </row>
    <row r="17" spans="1:7">
      <c r="A17" s="195" t="str">
        <f>IF(B7="NO","Flood certificate must be updated to include the accurate loan number"," ")</f>
        <v xml:space="preserve"> </v>
      </c>
      <c r="B17" s="195"/>
      <c r="C17" s="195"/>
      <c r="D17" s="195"/>
      <c r="G17" s="1" t="s">
        <v>244</v>
      </c>
    </row>
    <row r="18" spans="1:7">
      <c r="A18" s="195" t="str">
        <f>IF(AND(B8="YES",B9="YES"),"Flood insurance is required for this transaction and proof of the full premium being paid is required prior to final approval"," ")</f>
        <v xml:space="preserve"> </v>
      </c>
      <c r="B18" s="195"/>
      <c r="C18" s="195"/>
      <c r="D18" s="195"/>
      <c r="G18" s="1" t="s">
        <v>245</v>
      </c>
    </row>
    <row r="19" spans="1:7" ht="23.25">
      <c r="A19" s="192" t="s">
        <v>19</v>
      </c>
      <c r="B19" s="193"/>
      <c r="C19" s="193"/>
      <c r="D19" s="193"/>
      <c r="G19" s="1" t="s">
        <v>246</v>
      </c>
    </row>
    <row r="20" spans="1:7" ht="30.75" customHeight="1">
      <c r="A20" s="194" t="str">
        <f>IF(AND(B4="YES",B5="YES",B6="YES",B7="YES",B9="YES"),"Verified the property address, county, borrower's name, and loan number are updated and accurate on flood cert and Flood insurance has been conditioned to be paid in full and verified prior to final approval",IF(AND(B4="YES",B5="YES",B6="YES",B7="YES")*OR(B9="NO",B9="NONE"),"Flood cert review complete and no additional insurance coverage required"," "))</f>
        <v xml:space="preserve"> </v>
      </c>
      <c r="B20" s="194"/>
      <c r="C20" s="194"/>
      <c r="D20" s="194"/>
      <c r="G20" s="1" t="s">
        <v>247</v>
      </c>
    </row>
    <row r="21" spans="1:7">
      <c r="A21" s="195" t="str">
        <f>IF(OR(B4="NO",B5="NO",B6="NO",B7="NO"),"Floos cert review incomplete updates are pending and the file has been conditioned"," ")</f>
        <v xml:space="preserve"> </v>
      </c>
      <c r="B21" s="195"/>
      <c r="C21" s="195"/>
      <c r="D21" s="195"/>
      <c r="G21" s="1" t="s">
        <v>248</v>
      </c>
    </row>
    <row r="22" spans="1:7" ht="29.25" customHeight="1">
      <c r="A22" s="196" t="str">
        <f>D10</f>
        <v xml:space="preserve"> </v>
      </c>
      <c r="B22" s="196"/>
      <c r="C22" s="196"/>
      <c r="D22" s="196"/>
      <c r="G22" s="1" t="s">
        <v>249</v>
      </c>
    </row>
    <row r="23" spans="1:7">
      <c r="A23" s="3" t="s">
        <v>6</v>
      </c>
      <c r="G23" s="1" t="s">
        <v>250</v>
      </c>
    </row>
    <row r="24" spans="1:7" ht="23.25" customHeight="1">
      <c r="A24" s="141"/>
      <c r="G24" s="1" t="s">
        <v>251</v>
      </c>
    </row>
    <row r="25" spans="1:7">
      <c r="G25" s="1" t="s">
        <v>252</v>
      </c>
    </row>
    <row r="26" spans="1:7">
      <c r="G26" s="1" t="s">
        <v>253</v>
      </c>
    </row>
    <row r="27" spans="1:7">
      <c r="G27" s="1" t="s">
        <v>254</v>
      </c>
    </row>
    <row r="28" spans="1:7">
      <c r="G28" s="1" t="s">
        <v>255</v>
      </c>
    </row>
    <row r="29" spans="1:7">
      <c r="G29" s="1" t="s">
        <v>256</v>
      </c>
    </row>
    <row r="30" spans="1:7">
      <c r="G30" s="1" t="s">
        <v>257</v>
      </c>
    </row>
    <row r="31" spans="1:7">
      <c r="G31" s="1" t="s">
        <v>258</v>
      </c>
    </row>
    <row r="32" spans="1:7">
      <c r="G32" s="1" t="s">
        <v>259</v>
      </c>
    </row>
    <row r="33" spans="7:7">
      <c r="G33" s="1" t="s">
        <v>260</v>
      </c>
    </row>
    <row r="34" spans="7:7">
      <c r="G34" s="1" t="s">
        <v>261</v>
      </c>
    </row>
    <row r="35" spans="7:7">
      <c r="G35" s="1" t="s">
        <v>262</v>
      </c>
    </row>
    <row r="36" spans="7:7">
      <c r="G36" s="1" t="s">
        <v>263</v>
      </c>
    </row>
    <row r="37" spans="7:7">
      <c r="G37" s="1" t="s">
        <v>264</v>
      </c>
    </row>
    <row r="38" spans="7:7">
      <c r="G38" s="1" t="s">
        <v>265</v>
      </c>
    </row>
    <row r="39" spans="7:7">
      <c r="G39" s="1" t="s">
        <v>266</v>
      </c>
    </row>
    <row r="40" spans="7:7">
      <c r="G40" s="1" t="s">
        <v>267</v>
      </c>
    </row>
    <row r="41" spans="7:7">
      <c r="G41" s="1" t="s">
        <v>268</v>
      </c>
    </row>
    <row r="42" spans="7:7">
      <c r="G42" s="1" t="s">
        <v>269</v>
      </c>
    </row>
    <row r="43" spans="7:7">
      <c r="G43" s="1" t="s">
        <v>270</v>
      </c>
    </row>
    <row r="44" spans="7:7">
      <c r="G44" s="1" t="s">
        <v>271</v>
      </c>
    </row>
    <row r="45" spans="7:7">
      <c r="G45" s="1" t="s">
        <v>272</v>
      </c>
    </row>
    <row r="46" spans="7:7">
      <c r="G46" s="1" t="s">
        <v>273</v>
      </c>
    </row>
    <row r="47" spans="7:7">
      <c r="G47" s="1" t="s">
        <v>274</v>
      </c>
    </row>
    <row r="48" spans="7:7">
      <c r="G48" s="1" t="s">
        <v>275</v>
      </c>
    </row>
    <row r="49" spans="7:7">
      <c r="G49" s="1" t="s">
        <v>276</v>
      </c>
    </row>
    <row r="50" spans="7:7">
      <c r="G50" s="1" t="s">
        <v>277</v>
      </c>
    </row>
    <row r="51" spans="7:7">
      <c r="G51" s="1" t="s">
        <v>278</v>
      </c>
    </row>
    <row r="52" spans="7:7">
      <c r="G52" s="1" t="s">
        <v>279</v>
      </c>
    </row>
    <row r="53" spans="7:7">
      <c r="G53" s="1" t="s">
        <v>280</v>
      </c>
    </row>
    <row r="54" spans="7:7">
      <c r="G54" s="1" t="s">
        <v>281</v>
      </c>
    </row>
    <row r="55" spans="7:7">
      <c r="G55" s="1" t="s">
        <v>282</v>
      </c>
    </row>
    <row r="56" spans="7:7">
      <c r="G56" s="1" t="s">
        <v>283</v>
      </c>
    </row>
    <row r="57" spans="7:7">
      <c r="G57" s="1" t="s">
        <v>284</v>
      </c>
    </row>
    <row r="58" spans="7:7">
      <c r="G58" s="1" t="s">
        <v>285</v>
      </c>
    </row>
    <row r="59" spans="7:7">
      <c r="G59" s="1" t="s">
        <v>286</v>
      </c>
    </row>
    <row r="60" spans="7:7">
      <c r="G60" s="1" t="s">
        <v>287</v>
      </c>
    </row>
    <row r="61" spans="7:7">
      <c r="G61" s="1" t="s">
        <v>288</v>
      </c>
    </row>
    <row r="62" spans="7:7">
      <c r="G62" s="1" t="s">
        <v>289</v>
      </c>
    </row>
    <row r="63" spans="7:7">
      <c r="G63" s="1" t="s">
        <v>290</v>
      </c>
    </row>
    <row r="64" spans="7:7">
      <c r="G64" s="1" t="s">
        <v>291</v>
      </c>
    </row>
    <row r="65" spans="2:7">
      <c r="G65" s="1" t="s">
        <v>292</v>
      </c>
    </row>
    <row r="66" spans="2:7">
      <c r="G66" s="1" t="s">
        <v>293</v>
      </c>
    </row>
    <row r="67" spans="2:7">
      <c r="G67" s="1" t="s">
        <v>294</v>
      </c>
    </row>
    <row r="68" spans="2:7">
      <c r="G68" s="1" t="s">
        <v>295</v>
      </c>
    </row>
    <row r="69" spans="2:7">
      <c r="G69" s="1" t="s">
        <v>296</v>
      </c>
    </row>
    <row r="70" spans="2:7">
      <c r="G70" s="1" t="s">
        <v>297</v>
      </c>
    </row>
    <row r="71" spans="2:7">
      <c r="G71" s="1" t="s">
        <v>298</v>
      </c>
    </row>
    <row r="72" spans="2:7">
      <c r="G72" s="1" t="s">
        <v>299</v>
      </c>
    </row>
    <row r="73" spans="2:7">
      <c r="B73" s="1" t="s">
        <v>20</v>
      </c>
    </row>
  </sheetData>
  <sheetProtection password="C580" sheet="1" objects="1" scenarios="1" selectLockedCells="1"/>
  <mergeCells count="10">
    <mergeCell ref="A19:D19"/>
    <mergeCell ref="A20:D20"/>
    <mergeCell ref="A21:D21"/>
    <mergeCell ref="A22:D22"/>
    <mergeCell ref="A1:D1"/>
    <mergeCell ref="A14:D14"/>
    <mergeCell ref="A15:D15"/>
    <mergeCell ref="A16:D16"/>
    <mergeCell ref="A17:D17"/>
    <mergeCell ref="A18:D18"/>
  </mergeCells>
  <dataValidations count="3">
    <dataValidation type="list" allowBlank="1" showInputMessage="1" showErrorMessage="1" sqref="B10">
      <formula1>$L$3:$L$8</formula1>
    </dataValidation>
    <dataValidation type="list" allowBlank="1" showInputMessage="1" showErrorMessage="1" sqref="B9">
      <formula1>$K$3:$K$7</formula1>
    </dataValidation>
    <dataValidation type="list" allowBlank="1" showInputMessage="1" showErrorMessage="1" sqref="B4:B8 B11">
      <formula1>$J$3:$J$6</formula1>
    </dataValidation>
  </dataValidations>
  <pageMargins left="0.7" right="0.7" top="0.75" bottom="0.75" header="0.3" footer="0.3"/>
  <pageSetup orientation="portrait"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Sheet4">
    <tabColor theme="7" tint="0.39997558519241921"/>
  </sheetPr>
  <dimension ref="A1:W135"/>
  <sheetViews>
    <sheetView showGridLines="0" workbookViewId="0">
      <selection activeCell="B2" sqref="B2"/>
    </sheetView>
  </sheetViews>
  <sheetFormatPr defaultRowHeight="15"/>
  <cols>
    <col min="1" max="1" width="70.7109375" style="10" customWidth="1"/>
    <col min="2" max="2" width="23.85546875" style="10" customWidth="1"/>
    <col min="3" max="3" width="99.28515625" style="13" customWidth="1"/>
    <col min="4" max="4" width="6.85546875" style="10" hidden="1" customWidth="1"/>
    <col min="5" max="5" width="6.5703125" style="10" hidden="1" customWidth="1"/>
    <col min="6" max="6" width="5.7109375" style="10" hidden="1" customWidth="1"/>
    <col min="7" max="7" width="9.140625" style="10" hidden="1" customWidth="1"/>
    <col min="8" max="8" width="7.7109375" style="10" hidden="1" customWidth="1"/>
    <col min="9" max="9" width="7.5703125" style="10" hidden="1" customWidth="1"/>
    <col min="10" max="10" width="8" style="10" hidden="1" customWidth="1"/>
    <col min="11" max="11" width="10.42578125" style="10" hidden="1" customWidth="1"/>
    <col min="12" max="12" width="8.85546875" style="10" hidden="1" customWidth="1"/>
    <col min="13" max="13" width="11" style="10" hidden="1" customWidth="1"/>
    <col min="14" max="14" width="6.28515625" style="10" hidden="1" customWidth="1"/>
    <col min="15" max="15" width="7.28515625" style="10" hidden="1" customWidth="1"/>
    <col min="16" max="22" width="9.140625" style="10" hidden="1" customWidth="1"/>
    <col min="23" max="23" width="0" style="10" hidden="1" customWidth="1"/>
    <col min="24" max="16384" width="9.140625" style="10"/>
  </cols>
  <sheetData>
    <row r="1" spans="1:23" ht="32.25" thickBot="1">
      <c r="A1" s="198" t="str">
        <f>Q1 &amp; " CREDIT REPORT REVIEW"</f>
        <v>CONV CREDIT REPORT REVIEW</v>
      </c>
      <c r="B1" s="199"/>
      <c r="C1" s="8"/>
      <c r="D1" s="9"/>
      <c r="E1" s="9"/>
      <c r="F1" s="9"/>
      <c r="G1" s="10" t="s">
        <v>21</v>
      </c>
      <c r="H1" s="10" t="s">
        <v>22</v>
      </c>
      <c r="I1" s="10" t="s">
        <v>23</v>
      </c>
      <c r="J1" s="10" t="s">
        <v>24</v>
      </c>
      <c r="K1" s="10" t="s">
        <v>25</v>
      </c>
      <c r="L1" s="10" t="s">
        <v>26</v>
      </c>
      <c r="M1" s="10" t="s">
        <v>27</v>
      </c>
      <c r="Q1" s="182" t="s">
        <v>400</v>
      </c>
      <c r="R1" s="10" t="s">
        <v>361</v>
      </c>
      <c r="S1" s="10" t="s">
        <v>207</v>
      </c>
      <c r="T1" s="10" t="s">
        <v>362</v>
      </c>
      <c r="U1" s="10" t="s">
        <v>205</v>
      </c>
      <c r="V1" s="10" t="s">
        <v>375</v>
      </c>
      <c r="W1" s="10" t="s">
        <v>386</v>
      </c>
    </row>
    <row r="2" spans="1:23" ht="21" customHeight="1">
      <c r="A2" s="11" t="s">
        <v>28</v>
      </c>
      <c r="B2" s="12"/>
      <c r="D2" s="14"/>
      <c r="G2" s="10" t="s">
        <v>29</v>
      </c>
      <c r="H2" s="10" t="s">
        <v>30</v>
      </c>
      <c r="I2" s="10" t="s">
        <v>31</v>
      </c>
      <c r="M2" s="10" t="s">
        <v>32</v>
      </c>
      <c r="R2" s="10">
        <v>1</v>
      </c>
      <c r="S2" s="10">
        <v>1</v>
      </c>
      <c r="T2" s="10">
        <v>1</v>
      </c>
      <c r="U2" s="10">
        <v>1</v>
      </c>
      <c r="V2" s="10">
        <v>1</v>
      </c>
      <c r="W2" s="10">
        <f>IF(B2&lt;&gt;"",0,1)</f>
        <v>1</v>
      </c>
    </row>
    <row r="3" spans="1:23" ht="21" hidden="1" customHeight="1">
      <c r="A3" s="15" t="s">
        <v>33</v>
      </c>
      <c r="B3" s="16"/>
      <c r="C3" s="17"/>
      <c r="E3" s="18"/>
      <c r="F3" s="19"/>
      <c r="J3" s="10" t="s">
        <v>34</v>
      </c>
      <c r="M3" s="10" t="s">
        <v>35</v>
      </c>
      <c r="R3" s="10">
        <v>0</v>
      </c>
      <c r="S3" s="10">
        <v>0</v>
      </c>
      <c r="T3" s="10">
        <v>0</v>
      </c>
      <c r="U3" s="10">
        <v>0</v>
      </c>
      <c r="V3" s="10">
        <v>0</v>
      </c>
    </row>
    <row r="4" spans="1:23" ht="21" customHeight="1">
      <c r="A4" s="15" t="s">
        <v>36</v>
      </c>
      <c r="B4" s="142">
        <f>IFERROR(IF(B35="Yes",B2+179,B2+119),"")</f>
        <v>119</v>
      </c>
      <c r="E4" s="20"/>
      <c r="R4" s="10">
        <v>1</v>
      </c>
      <c r="S4" s="10">
        <v>1</v>
      </c>
      <c r="T4" s="10">
        <v>1</v>
      </c>
      <c r="U4" s="10">
        <v>1</v>
      </c>
      <c r="V4" s="10">
        <v>1</v>
      </c>
    </row>
    <row r="5" spans="1:23" ht="21" customHeight="1">
      <c r="A5" s="15" t="s">
        <v>37</v>
      </c>
      <c r="B5" s="115"/>
      <c r="C5" s="17" t="str">
        <f>IF(B5="No","PROCESSOR TO ADDRESS VARIANCES AND REQUEST UPDATE", "")</f>
        <v/>
      </c>
      <c r="F5" s="19"/>
      <c r="J5" s="10" t="s">
        <v>38</v>
      </c>
      <c r="R5" s="10">
        <v>1</v>
      </c>
      <c r="S5" s="10">
        <v>1</v>
      </c>
      <c r="T5" s="10">
        <v>1</v>
      </c>
      <c r="U5" s="10">
        <v>1</v>
      </c>
      <c r="V5" s="10">
        <v>1</v>
      </c>
      <c r="W5" s="10">
        <f>IF(B5&lt;&gt;"",0,1)</f>
        <v>1</v>
      </c>
    </row>
    <row r="6" spans="1:23" ht="21.75" customHeight="1">
      <c r="A6" s="15" t="s">
        <v>39</v>
      </c>
      <c r="B6" s="22"/>
      <c r="C6" s="17" t="str">
        <f>IF(B6="Individual","VERIFY IF THERE IS A CO-BWR", "")</f>
        <v/>
      </c>
      <c r="E6" s="23"/>
      <c r="F6" s="19"/>
      <c r="R6" s="10">
        <v>1</v>
      </c>
      <c r="S6" s="10">
        <v>1</v>
      </c>
      <c r="T6" s="10">
        <v>1</v>
      </c>
      <c r="U6" s="10">
        <v>1</v>
      </c>
      <c r="V6" s="10">
        <v>1</v>
      </c>
      <c r="W6" s="10">
        <f>IF(B6&lt;&gt;"",0,1)</f>
        <v>1</v>
      </c>
    </row>
    <row r="7" spans="1:23" ht="21.75" customHeight="1">
      <c r="A7" s="15" t="s">
        <v>40</v>
      </c>
      <c r="B7" s="22"/>
      <c r="C7" s="17"/>
      <c r="E7" s="23"/>
      <c r="F7" s="19"/>
      <c r="R7" s="10">
        <v>1</v>
      </c>
      <c r="S7" s="10">
        <v>1</v>
      </c>
      <c r="T7" s="10">
        <v>1</v>
      </c>
      <c r="U7" s="10">
        <v>1</v>
      </c>
      <c r="V7" s="10">
        <v>1</v>
      </c>
      <c r="W7" s="10">
        <f>IF(B7&lt;&gt;"",0,1)</f>
        <v>1</v>
      </c>
    </row>
    <row r="8" spans="1:23" ht="21" hidden="1" customHeight="1">
      <c r="A8" s="15" t="s">
        <v>41</v>
      </c>
      <c r="B8" s="22"/>
      <c r="C8" s="17"/>
      <c r="E8" s="23"/>
      <c r="F8" s="19"/>
      <c r="R8" s="10">
        <v>0</v>
      </c>
      <c r="S8" s="10">
        <v>0</v>
      </c>
      <c r="T8" s="10">
        <v>0</v>
      </c>
      <c r="U8" s="10">
        <v>0</v>
      </c>
      <c r="V8" s="10">
        <v>0</v>
      </c>
    </row>
    <row r="9" spans="1:23" ht="21" hidden="1" customHeight="1">
      <c r="A9" s="15" t="s">
        <v>42</v>
      </c>
      <c r="B9" s="24"/>
      <c r="C9" s="17" t="str">
        <f>IF(B9&lt;&gt;"", IF(B9&lt;620, "DO NOT PROCEED WITH LOAN", ""), "")</f>
        <v/>
      </c>
      <c r="E9" s="23"/>
      <c r="F9" s="19"/>
      <c r="H9" s="10" t="s">
        <v>43</v>
      </c>
      <c r="J9" s="10" t="s">
        <v>44</v>
      </c>
      <c r="R9" s="10">
        <v>0</v>
      </c>
      <c r="S9" s="10">
        <v>0</v>
      </c>
      <c r="T9" s="10">
        <v>0</v>
      </c>
      <c r="U9" s="10">
        <v>0</v>
      </c>
      <c r="V9" s="10">
        <v>0</v>
      </c>
    </row>
    <row r="10" spans="1:23" ht="21" customHeight="1">
      <c r="A10" s="15" t="s">
        <v>45</v>
      </c>
      <c r="B10" s="22"/>
      <c r="C10" s="17" t="str">
        <f>IF(B10="PMI","PROCESSOR TO REQUEST AN EXCEPTION TO PMI REQUIREMENTS", "")</f>
        <v/>
      </c>
      <c r="E10" s="23"/>
      <c r="F10" s="19"/>
      <c r="R10" s="10">
        <v>1</v>
      </c>
      <c r="S10" s="10">
        <v>1</v>
      </c>
      <c r="T10" s="10">
        <v>0</v>
      </c>
      <c r="U10" s="10">
        <v>0</v>
      </c>
      <c r="V10" s="10">
        <v>0</v>
      </c>
      <c r="W10" s="10">
        <f>IF(AND(Q1="CONV", B10=""),1,0)</f>
        <v>1</v>
      </c>
    </row>
    <row r="11" spans="1:23" ht="21" customHeight="1">
      <c r="A11" s="15" t="s">
        <v>46</v>
      </c>
      <c r="B11" s="115"/>
      <c r="C11" s="25" t="str">
        <f>IF(B11="Yes","PROCESSOR TO OBTAIN AN UPDATED CSC REPORT TO REMOVE DUPLICATE TL's", "")</f>
        <v/>
      </c>
      <c r="F11" s="20"/>
      <c r="R11" s="10">
        <v>1</v>
      </c>
      <c r="S11" s="10">
        <v>1</v>
      </c>
      <c r="T11" s="10">
        <v>1</v>
      </c>
      <c r="U11" s="10">
        <v>1</v>
      </c>
      <c r="V11" s="10">
        <v>0</v>
      </c>
      <c r="W11" s="10">
        <f>IF(AND($Q$1&lt;&gt;"IRRRLs", B11=""),1,0)</f>
        <v>1</v>
      </c>
    </row>
    <row r="12" spans="1:23" ht="21" hidden="1" customHeight="1">
      <c r="A12" s="26" t="s">
        <v>48</v>
      </c>
      <c r="B12" s="27"/>
      <c r="C12" s="25"/>
      <c r="F12" s="20"/>
      <c r="R12" s="10">
        <v>0</v>
      </c>
      <c r="S12" s="10">
        <v>0</v>
      </c>
      <c r="T12" s="10">
        <v>0</v>
      </c>
      <c r="U12" s="10">
        <v>0</v>
      </c>
      <c r="V12" s="10">
        <v>0</v>
      </c>
    </row>
    <row r="13" spans="1:23" ht="69.75" hidden="1" customHeight="1">
      <c r="A13" s="28"/>
      <c r="B13" s="29"/>
      <c r="C13" s="25"/>
      <c r="F13" s="20"/>
      <c r="R13" s="10">
        <v>0</v>
      </c>
      <c r="S13" s="10">
        <v>0</v>
      </c>
      <c r="T13" s="10">
        <v>0</v>
      </c>
      <c r="U13" s="10">
        <v>0</v>
      </c>
      <c r="V13" s="10">
        <v>0</v>
      </c>
      <c r="W13" s="10">
        <f>IF(AND(B11="Yes", A13=""),1,0)</f>
        <v>0</v>
      </c>
    </row>
    <row r="14" spans="1:23" ht="21" customHeight="1">
      <c r="A14" s="15" t="s">
        <v>49</v>
      </c>
      <c r="B14" s="115"/>
      <c r="C14" s="25" t="str">
        <f>IF(AND(B14="Yes", Q1="CONV"),"VERIFY THAT SUFFICIENT LIQUID ASSETS ARE PRESENT", IF(AND(B14="Yes", Q1="VA"),"USE 5% OF THE BALANCE TO CALCULATE MONTHLY PAYMENT", ""))</f>
        <v/>
      </c>
      <c r="F14" s="20"/>
      <c r="R14" s="10">
        <v>1</v>
      </c>
      <c r="S14" s="10">
        <v>1</v>
      </c>
      <c r="T14" s="10">
        <v>1</v>
      </c>
      <c r="U14" s="10">
        <v>1</v>
      </c>
      <c r="V14" s="10">
        <v>0</v>
      </c>
      <c r="W14" s="10">
        <f>IF(AND($Q$1&lt;&gt;"IRRRLs", B14=""),1,0)</f>
        <v>1</v>
      </c>
    </row>
    <row r="15" spans="1:23" ht="21" customHeight="1">
      <c r="A15" s="15" t="s">
        <v>50</v>
      </c>
      <c r="B15" s="115"/>
      <c r="C15" s="25"/>
      <c r="F15" s="20"/>
      <c r="R15" s="10">
        <v>1</v>
      </c>
      <c r="S15" s="10">
        <v>1</v>
      </c>
      <c r="T15" s="10">
        <v>1</v>
      </c>
      <c r="U15" s="10">
        <v>1</v>
      </c>
      <c r="V15" s="10">
        <v>0</v>
      </c>
      <c r="W15" s="10">
        <f>IF(AND($Q$1&lt;&gt;"IRRRLs", B15=""),1,0)</f>
        <v>1</v>
      </c>
    </row>
    <row r="16" spans="1:23" ht="21" hidden="1" customHeight="1">
      <c r="A16" s="30" t="s">
        <v>51</v>
      </c>
      <c r="B16" s="115"/>
      <c r="C16" s="25" t="str">
        <f>IF(B16="No","ACCEPTABLE ONLY IF &lt; 10 MONTHS REMAING AND REMOVING DOES NOT IMPACT DTI BY MORE THAN 5%",IF(B16="Yes","PROCESSOR TO DETERMINE IF INSTALLMENT LIABILITIES CAN BE COUNTED AGAINST BORROWER",""))</f>
        <v/>
      </c>
      <c r="F16" s="20" t="s">
        <v>47</v>
      </c>
      <c r="R16" s="10">
        <v>0</v>
      </c>
      <c r="S16" s="10">
        <v>0</v>
      </c>
      <c r="T16" s="10">
        <v>0</v>
      </c>
      <c r="U16" s="10">
        <v>0</v>
      </c>
      <c r="V16" s="10">
        <v>0</v>
      </c>
      <c r="W16" s="10">
        <f>IF(AND(B15="Yes", B16=""),1,0)</f>
        <v>0</v>
      </c>
    </row>
    <row r="17" spans="1:23" ht="21" hidden="1" customHeight="1">
      <c r="A17" s="30" t="s">
        <v>52</v>
      </c>
      <c r="B17" s="115"/>
      <c r="C17" s="25" t="str">
        <f>IF(B17="No","PROCESSOR TO OBTAIN DOCUMENTATION TO SHOW THAT INSTALLMENT DEBT HAS BEEN PAID OFF/CLOSED", "")</f>
        <v/>
      </c>
      <c r="F17" s="20" t="s">
        <v>47</v>
      </c>
      <c r="R17" s="10">
        <v>0</v>
      </c>
      <c r="S17" s="10">
        <v>0</v>
      </c>
      <c r="T17" s="10">
        <v>0</v>
      </c>
      <c r="U17" s="10">
        <v>0</v>
      </c>
      <c r="V17" s="10">
        <v>0</v>
      </c>
      <c r="W17" s="10">
        <f>IF(AND(B16="No", B17=""),1,0)</f>
        <v>0</v>
      </c>
    </row>
    <row r="18" spans="1:23" ht="21" customHeight="1">
      <c r="A18" s="15" t="s">
        <v>53</v>
      </c>
      <c r="B18" s="115"/>
      <c r="C18" s="25"/>
      <c r="F18" s="20"/>
      <c r="R18" s="10">
        <v>1</v>
      </c>
      <c r="S18" s="10">
        <v>1</v>
      </c>
      <c r="T18" s="10">
        <v>1</v>
      </c>
      <c r="U18" s="10">
        <v>1</v>
      </c>
      <c r="V18" s="10">
        <v>0</v>
      </c>
      <c r="W18" s="10">
        <f>IF(AND($Q$1&lt;&gt;"IRRRLs", B18=""),1,0)</f>
        <v>1</v>
      </c>
    </row>
    <row r="19" spans="1:23" ht="21" hidden="1" customHeight="1">
      <c r="A19" s="30" t="s">
        <v>51</v>
      </c>
      <c r="B19" s="115"/>
      <c r="C19" s="25" t="str">
        <f>IF(B19="No","PROCESSOR TO TASK NMC TO OBTAIN A CSC UPDATE SHOWING THAT REVOLVING ACCOUNTS ARE PAID/CLOSED",IF(B19="Yes","PROCESSOR TO DETERMINE IF REVOLVING LIABILITIES CAN BE COUNTED AGAINST BORROWER",""))</f>
        <v/>
      </c>
      <c r="F19" s="20" t="s">
        <v>47</v>
      </c>
      <c r="R19" s="10">
        <v>0</v>
      </c>
      <c r="S19" s="10">
        <v>0</v>
      </c>
      <c r="T19" s="10">
        <v>0</v>
      </c>
      <c r="U19" s="10">
        <v>0</v>
      </c>
      <c r="V19" s="10">
        <v>0</v>
      </c>
      <c r="W19" s="10">
        <f>IF(AND(B18="Yes", B19=""),1,0)</f>
        <v>0</v>
      </c>
    </row>
    <row r="20" spans="1:23" ht="21" customHeight="1">
      <c r="A20" s="15" t="s">
        <v>54</v>
      </c>
      <c r="B20" s="115"/>
      <c r="C20" s="25" t="str">
        <f>IF(AND(B20="Yes",B7="Primary Home", Q1="CONV"),"ACCOUNTS DO NOT NEED TO PAID OFF PRIOR TO CLOSING IF THEY POSE NO THREAT TO OUR LIEN",IF(AND(B20="Yes",B7="Second Home", Q1="CONV"),"ACCOUNTS TOTALING MORE THAN $5,000 MUST BE PAID PRIOR TO CLOSING",IF(AND(B20="Yes",B7="Investment Property", Q1="CONV"),"ACCOUNTS EQUAL TO OR GREATER THAN $250 AND ACCOUNTS THAT TOTAL MORE THAN $1,000 MUST BE PAID OFF","")))</f>
        <v/>
      </c>
      <c r="F20" s="20"/>
      <c r="R20" s="10">
        <v>1</v>
      </c>
      <c r="S20" s="10">
        <v>1</v>
      </c>
      <c r="T20" s="10">
        <v>0</v>
      </c>
      <c r="U20" s="10">
        <v>0</v>
      </c>
      <c r="V20" s="10">
        <v>0</v>
      </c>
      <c r="W20" s="10">
        <f>IF(AND($Q$1="CONV", B20=""),1,0)</f>
        <v>1</v>
      </c>
    </row>
    <row r="21" spans="1:23" ht="21" customHeight="1">
      <c r="A21" s="15" t="s">
        <v>55</v>
      </c>
      <c r="B21" s="115"/>
      <c r="C21" s="25" t="str">
        <f>IF(B21="Yes","PROCESSOR TO ADVISE BORROWER THAT PAST DUE ACCOUNTS MUST BE BROUGHT CURRENT; OBTAIN CSC UPDATE", "")</f>
        <v/>
      </c>
      <c r="F21" s="20"/>
      <c r="R21" s="10">
        <v>1</v>
      </c>
      <c r="S21" s="10">
        <v>1</v>
      </c>
      <c r="T21" s="10">
        <v>1</v>
      </c>
      <c r="U21" s="10">
        <v>1</v>
      </c>
      <c r="V21" s="10">
        <v>1</v>
      </c>
      <c r="W21" s="10">
        <f>IF(B21&lt;&gt;"",0,1)</f>
        <v>1</v>
      </c>
    </row>
    <row r="22" spans="1:23" ht="21" customHeight="1">
      <c r="A22" s="15" t="s">
        <v>56</v>
      </c>
      <c r="B22" s="115"/>
      <c r="C22" s="25" t="str">
        <f>IF(AND(B22="Yes", Q1="CONV"),"CSC UPDATE MUST BE OBTAINED TO SHOW PAYMENT AMOUNT FOR STUDENT LOANS", IF(AND(B22="Yes", Q1="VA"), "CSC UPDATE MUST BE OBTAINED TO SHOW PAYMENT AMOUNT FOR STUDENT LOANS OR DOCUMENT MIN 12 MONTHS OF FURTHER DEFERMENTFROM CLOSING DATE", ""))</f>
        <v/>
      </c>
      <c r="F22" s="20"/>
      <c r="R22" s="10">
        <v>1</v>
      </c>
      <c r="S22" s="10">
        <v>1</v>
      </c>
      <c r="T22" s="10">
        <v>1</v>
      </c>
      <c r="U22" s="10">
        <v>1</v>
      </c>
      <c r="V22" s="10">
        <v>0</v>
      </c>
      <c r="W22" s="10">
        <f>IF(AND($Q$1&lt;&gt;"IRRRLs", B22=""),1,0)</f>
        <v>1</v>
      </c>
    </row>
    <row r="23" spans="1:23" ht="21" customHeight="1">
      <c r="A23" s="15" t="s">
        <v>57</v>
      </c>
      <c r="B23" s="115"/>
      <c r="C23" s="25" t="str">
        <f>IF(B23="Yes","CONDITION FOR A LETTER TO REMOVE DISPUTE", "")</f>
        <v/>
      </c>
      <c r="F23" s="20"/>
      <c r="R23" s="10">
        <v>1</v>
      </c>
      <c r="S23" s="10">
        <v>1</v>
      </c>
      <c r="T23" s="10">
        <v>0</v>
      </c>
      <c r="U23" s="10">
        <v>0</v>
      </c>
      <c r="V23" s="10">
        <v>0</v>
      </c>
      <c r="W23" s="10">
        <f>IF(AND($Q$1="CONV", B23=""),1,0)</f>
        <v>1</v>
      </c>
    </row>
    <row r="24" spans="1:23" ht="21" customHeight="1">
      <c r="A24" s="15" t="s">
        <v>58</v>
      </c>
      <c r="B24" s="115"/>
      <c r="C24" s="25" t="str">
        <f>IF(B24="No","PROCESSOR  TO OBTAIN A CSC UPDATE SHOWING AN UPDATED DLA", "")</f>
        <v/>
      </c>
      <c r="F24" s="20"/>
      <c r="R24" s="10">
        <v>1</v>
      </c>
      <c r="S24" s="10">
        <v>1</v>
      </c>
      <c r="T24" s="10">
        <v>0</v>
      </c>
      <c r="U24" s="10">
        <v>0</v>
      </c>
      <c r="V24" s="10">
        <v>0</v>
      </c>
      <c r="W24" s="10">
        <f>IF(AND($Q$1="CONV", B24=""),1,0)</f>
        <v>1</v>
      </c>
    </row>
    <row r="25" spans="1:23" ht="21" customHeight="1">
      <c r="A25" s="15" t="str">
        <f>IF(Q1="CONV","ARE THERE ANY 60-DAY MORTGAGE/HELOC LATES WITHIN LAST YEAR?", IF(Q1="VA","IS THERE MORE THAN ONE 30-DAY MORTGAGE LATES WITHIN THE LAST YEAR?", IF(Q1="IRRRLs", "IS THERE ANY MORTGAGE/HELOC LATES WITHIN THE LAST YEAR?","")))</f>
        <v>ARE THERE ANY 60-DAY MORTGAGE/HELOC LATES WITHIN LAST YEAR?</v>
      </c>
      <c r="B25" s="115"/>
      <c r="C25" s="25" t="str">
        <f>IF(AND(B25="Yes", Q1="CONV"), "INELIGIBLE FOR DELIVERY TO FNMA; RECOMMEND DECLINE", IF(AND(B25="Yes", Q1="VA"), "LOAN REQUIRES A DOWNGRADE TO REFER", IF(AND(B25="Yes", Q1="IRRRLS"), "BORROWER NOT ELIGIBLE FOR IRRRL; RECOMMEND DECLINE", "")))</f>
        <v/>
      </c>
      <c r="F25" s="20"/>
      <c r="R25" s="10">
        <v>1</v>
      </c>
      <c r="S25" s="10">
        <v>1</v>
      </c>
      <c r="T25" s="10">
        <v>1</v>
      </c>
      <c r="U25" s="10">
        <v>1</v>
      </c>
      <c r="V25" s="10">
        <v>1</v>
      </c>
      <c r="W25" s="10">
        <f>IF(B25&lt;&gt;"",0,1)</f>
        <v>1</v>
      </c>
    </row>
    <row r="26" spans="1:23" ht="21" customHeight="1">
      <c r="A26" s="15" t="s">
        <v>59</v>
      </c>
      <c r="B26" s="115"/>
      <c r="C26" s="25" t="str">
        <f>IF(B26="Yes","REVIEW KD GUIDELINES AND CONDITION ACCORDINGLY", "")</f>
        <v/>
      </c>
      <c r="F26" s="20"/>
      <c r="R26" s="10">
        <v>1</v>
      </c>
      <c r="S26" s="10">
        <v>1</v>
      </c>
      <c r="T26" s="10">
        <v>1</v>
      </c>
      <c r="U26" s="10">
        <v>1</v>
      </c>
      <c r="V26" s="10">
        <v>1</v>
      </c>
      <c r="W26" s="10">
        <f>IF(B26&lt;&gt;"",0,1)</f>
        <v>1</v>
      </c>
    </row>
    <row r="27" spans="1:23" ht="21" customHeight="1">
      <c r="A27" s="15" t="s">
        <v>60</v>
      </c>
      <c r="B27" s="115"/>
      <c r="C27" s="25" t="str">
        <f>IF(B27="Yes","SIGNED CREDIT INQUIRY LETTER REQUIRED", "")</f>
        <v/>
      </c>
      <c r="F27" s="20"/>
      <c r="R27" s="10">
        <v>1</v>
      </c>
      <c r="S27" s="10">
        <v>1</v>
      </c>
      <c r="T27" s="10">
        <v>1</v>
      </c>
      <c r="U27" s="10">
        <v>1</v>
      </c>
      <c r="V27" s="10">
        <v>0</v>
      </c>
      <c r="W27" s="10">
        <f>IF(AND($Q$1&lt;&gt;"IRRRLs", B27=""),1,0)</f>
        <v>1</v>
      </c>
    </row>
    <row r="28" spans="1:23" ht="21" hidden="1" customHeight="1">
      <c r="A28" s="26" t="s">
        <v>61</v>
      </c>
      <c r="B28" s="27"/>
      <c r="C28" s="25"/>
      <c r="F28" s="20"/>
      <c r="R28" s="10">
        <v>0</v>
      </c>
      <c r="S28" s="10">
        <v>0</v>
      </c>
      <c r="T28" s="10">
        <v>0</v>
      </c>
      <c r="U28" s="10">
        <v>0</v>
      </c>
      <c r="V28" s="10">
        <v>0</v>
      </c>
    </row>
    <row r="29" spans="1:23" ht="69.75" hidden="1" customHeight="1">
      <c r="A29" s="28"/>
      <c r="B29" s="29"/>
      <c r="C29" s="25"/>
      <c r="F29" s="20"/>
      <c r="R29" s="10">
        <v>0</v>
      </c>
      <c r="S29" s="10">
        <v>0</v>
      </c>
      <c r="T29" s="10">
        <v>0</v>
      </c>
      <c r="U29" s="10">
        <v>0</v>
      </c>
      <c r="V29" s="10">
        <v>0</v>
      </c>
      <c r="W29" s="10">
        <f>IF(AND(B27="Yes", A29=""),1,0)</f>
        <v>0</v>
      </c>
    </row>
    <row r="30" spans="1:23" ht="21" customHeight="1">
      <c r="A30" s="15" t="s">
        <v>62</v>
      </c>
      <c r="B30" s="115"/>
      <c r="C30" s="25" t="str">
        <f>IF(B30="Yes","PROCESSOR TO OBTAIN APPLICABLE STATEMENTS TO OBTAIN CSC UPDATE", "")</f>
        <v/>
      </c>
      <c r="F30" s="20"/>
      <c r="R30" s="10">
        <v>1</v>
      </c>
      <c r="S30" s="10">
        <v>1</v>
      </c>
      <c r="T30" s="10">
        <v>1</v>
      </c>
      <c r="U30" s="10">
        <v>1</v>
      </c>
      <c r="V30" s="10">
        <v>0</v>
      </c>
      <c r="W30" s="10">
        <f>IF(AND($Q$1&lt;&gt;"IRRRLs", B30=""),1,0)</f>
        <v>1</v>
      </c>
    </row>
    <row r="31" spans="1:23" ht="21" hidden="1" customHeight="1">
      <c r="A31" s="26" t="s">
        <v>372</v>
      </c>
      <c r="B31" s="27"/>
      <c r="C31" s="25"/>
      <c r="F31" s="20"/>
      <c r="R31" s="10">
        <v>0</v>
      </c>
      <c r="S31" s="10">
        <v>0</v>
      </c>
      <c r="T31" s="10">
        <v>0</v>
      </c>
      <c r="U31" s="10">
        <v>0</v>
      </c>
      <c r="V31" s="10">
        <v>0</v>
      </c>
    </row>
    <row r="32" spans="1:23" ht="69.75" hidden="1" customHeight="1">
      <c r="A32" s="28"/>
      <c r="B32" s="29"/>
      <c r="C32" s="25"/>
      <c r="F32" s="20"/>
      <c r="R32" s="10">
        <v>0</v>
      </c>
      <c r="S32" s="10">
        <v>0</v>
      </c>
      <c r="T32" s="10">
        <v>0</v>
      </c>
      <c r="U32" s="10">
        <v>0</v>
      </c>
      <c r="V32" s="10">
        <v>0</v>
      </c>
      <c r="W32" s="10">
        <f>IF(AND(B30="Yes", A32=""),1,0)</f>
        <v>0</v>
      </c>
    </row>
    <row r="33" spans="1:23" ht="21" customHeight="1">
      <c r="A33" s="15" t="s">
        <v>63</v>
      </c>
      <c r="B33" s="115"/>
      <c r="C33" s="25" t="str">
        <f>IF(B33="Yes","PROCESSOR TO OBTAIN A CSC UPDATE TO REMOVE ADDITIONAL SSNs", "")</f>
        <v/>
      </c>
      <c r="F33" s="20"/>
      <c r="R33" s="10">
        <v>1</v>
      </c>
      <c r="S33" s="10">
        <v>1</v>
      </c>
      <c r="T33" s="10">
        <v>1</v>
      </c>
      <c r="U33" s="10">
        <v>1</v>
      </c>
      <c r="V33" s="10">
        <v>1</v>
      </c>
      <c r="W33" s="10">
        <f>IF(B33&lt;&gt;"",0,1)</f>
        <v>1</v>
      </c>
    </row>
    <row r="34" spans="1:23" ht="21" customHeight="1">
      <c r="A34" s="15" t="s">
        <v>64</v>
      </c>
      <c r="B34" s="115"/>
      <c r="C34" s="25" t="str">
        <f>IF(B34="Yes","CLEAR FRAUD ALERT AND UPDATE NOTEPAD", "")</f>
        <v/>
      </c>
      <c r="F34" s="20"/>
      <c r="R34" s="10">
        <v>1</v>
      </c>
      <c r="S34" s="10">
        <v>1</v>
      </c>
      <c r="T34" s="10">
        <v>1</v>
      </c>
      <c r="U34" s="10">
        <v>1</v>
      </c>
      <c r="V34" s="10">
        <v>1</v>
      </c>
      <c r="W34" s="10">
        <f>IF(B34&lt;&gt;"",0,1)</f>
        <v>1</v>
      </c>
    </row>
    <row r="35" spans="1:23" ht="21" hidden="1" customHeight="1">
      <c r="A35" s="15" t="s">
        <v>216</v>
      </c>
      <c r="B35" s="22"/>
      <c r="C35" s="25" t="str">
        <f>IF(B35="Yes","OBTAIN VA BUILDER ID", "")</f>
        <v/>
      </c>
      <c r="E35" s="23"/>
      <c r="F35" s="19"/>
      <c r="R35" s="10">
        <v>0</v>
      </c>
      <c r="S35" s="10">
        <v>0</v>
      </c>
      <c r="T35" s="10">
        <v>1</v>
      </c>
      <c r="U35" s="10">
        <v>0</v>
      </c>
      <c r="V35" s="10">
        <v>0</v>
      </c>
      <c r="W35" s="10">
        <f>IF(AND(Q1="VA", B8="Purchase", B35=""),1,0)</f>
        <v>0</v>
      </c>
    </row>
    <row r="36" spans="1:23" ht="21" hidden="1" customHeight="1">
      <c r="A36" s="15" t="s">
        <v>65</v>
      </c>
      <c r="B36" s="22"/>
      <c r="C36" s="17"/>
      <c r="E36" s="23"/>
      <c r="F36" s="19"/>
      <c r="R36" s="10">
        <v>0</v>
      </c>
      <c r="S36" s="10">
        <v>0</v>
      </c>
      <c r="T36" s="10">
        <v>0</v>
      </c>
      <c r="U36" s="10">
        <v>0</v>
      </c>
      <c r="V36" s="10">
        <v>0</v>
      </c>
    </row>
    <row r="37" spans="1:23" ht="21" hidden="1" customHeight="1">
      <c r="A37" s="15" t="s">
        <v>363</v>
      </c>
      <c r="B37" s="22"/>
      <c r="C37" s="25" t="str">
        <f>IF(B37="Yes","OBTAIN 12 MONTH PAYMENT HISTORY &amp; APPROVAL FROM CCCS COMPANY", "")</f>
        <v/>
      </c>
      <c r="E37" s="23"/>
      <c r="F37" s="19"/>
      <c r="R37" s="10">
        <v>0</v>
      </c>
      <c r="S37" s="10">
        <v>0</v>
      </c>
      <c r="T37" s="10">
        <v>1</v>
      </c>
      <c r="U37" s="10">
        <v>1</v>
      </c>
      <c r="V37" s="10">
        <v>0</v>
      </c>
      <c r="W37" s="10">
        <f>IF(AND($Q$1="VA", B37=""),1,0)</f>
        <v>0</v>
      </c>
    </row>
    <row r="38" spans="1:23" ht="21" hidden="1" customHeight="1">
      <c r="A38" s="15" t="s">
        <v>364</v>
      </c>
      <c r="B38" s="22"/>
      <c r="C38" s="25"/>
      <c r="E38" s="23"/>
      <c r="F38" s="19"/>
      <c r="R38" s="10">
        <v>0</v>
      </c>
      <c r="S38" s="10">
        <v>0</v>
      </c>
      <c r="T38" s="10">
        <v>1</v>
      </c>
      <c r="U38" s="10">
        <v>1</v>
      </c>
      <c r="V38" s="10">
        <v>0</v>
      </c>
      <c r="W38" s="10">
        <f>IF(AND($Q$1="VA", B38=""),1,0)</f>
        <v>0</v>
      </c>
    </row>
    <row r="39" spans="1:23" ht="21" hidden="1" customHeight="1">
      <c r="A39" s="15" t="s">
        <v>366</v>
      </c>
      <c r="B39" s="22"/>
      <c r="C39" s="25" t="str">
        <f>IF(AND(B39="Yes",B40&lt;&gt;"Yes"),"INDIVIDUAL COLLECTION ACCOUNT(S) GREATER THAN $250 MUST BE PAID OFF", "")</f>
        <v/>
      </c>
      <c r="E39" s="23"/>
      <c r="F39" s="19"/>
      <c r="R39" s="10">
        <v>0</v>
      </c>
      <c r="S39" s="10">
        <v>0</v>
      </c>
      <c r="T39" s="10">
        <v>0</v>
      </c>
      <c r="U39" s="10">
        <v>0</v>
      </c>
      <c r="V39" s="10">
        <v>0</v>
      </c>
      <c r="W39" s="10">
        <f>IF(AND(B38="Yes", B39=""),1,0)</f>
        <v>0</v>
      </c>
    </row>
    <row r="40" spans="1:23" ht="21" hidden="1" customHeight="1">
      <c r="A40" s="15" t="s">
        <v>365</v>
      </c>
      <c r="B40" s="22"/>
      <c r="C40" s="25" t="str">
        <f>IF(B40="Yes","ALL COLLECTION ACCOUNTS MUST BE PAID OFF", "")</f>
        <v/>
      </c>
      <c r="E40" s="23"/>
      <c r="F40" s="19"/>
      <c r="R40" s="10">
        <v>0</v>
      </c>
      <c r="S40" s="10">
        <v>0</v>
      </c>
      <c r="T40" s="10">
        <v>0</v>
      </c>
      <c r="U40" s="10">
        <v>0</v>
      </c>
      <c r="V40" s="10">
        <v>0</v>
      </c>
      <c r="W40" s="10">
        <f>IF(AND(B38="Yes", B40=""),1,0)</f>
        <v>0</v>
      </c>
    </row>
    <row r="41" spans="1:23">
      <c r="W41" s="10">
        <f>SUM(W2:W40)</f>
        <v>20</v>
      </c>
    </row>
    <row r="42" spans="1:23">
      <c r="A42" s="200" t="s">
        <v>66</v>
      </c>
      <c r="B42" s="200"/>
    </row>
    <row r="43" spans="1:23">
      <c r="A43" s="201"/>
      <c r="B43" s="202"/>
    </row>
    <row r="44" spans="1:23">
      <c r="A44" s="203"/>
      <c r="B44" s="204"/>
    </row>
    <row r="45" spans="1:23">
      <c r="A45" s="205"/>
      <c r="B45" s="206"/>
    </row>
    <row r="47" spans="1:23" hidden="1">
      <c r="A47" s="19" t="str">
        <f>IF(A43&lt;&gt;"","Notes Present", "")</f>
        <v/>
      </c>
    </row>
    <row r="48" spans="1:23" hidden="1"/>
    <row r="49" hidden="1"/>
    <row r="50" hidden="1"/>
    <row r="51" hidden="1"/>
    <row r="112" spans="2:2">
      <c r="B112" s="10" t="s">
        <v>43</v>
      </c>
    </row>
    <row r="135" spans="1:2">
      <c r="A135" s="10" t="s">
        <v>43</v>
      </c>
      <c r="B135" s="10" t="s">
        <v>43</v>
      </c>
    </row>
  </sheetData>
  <sheetProtection password="C580" sheet="1" objects="1" scenarios="1" formatRows="0" selectLockedCells="1" autoFilter="0" pivotTables="0"/>
  <mergeCells count="3">
    <mergeCell ref="A1:B1"/>
    <mergeCell ref="A42:B42"/>
    <mergeCell ref="A43:B45"/>
  </mergeCells>
  <conditionalFormatting sqref="F5 C5">
    <cfRule type="expression" dxfId="74" priority="34">
      <formula>$B$5="NO"</formula>
    </cfRule>
  </conditionalFormatting>
  <conditionalFormatting sqref="F5">
    <cfRule type="expression" dxfId="73" priority="33">
      <formula>$E$5="NO"</formula>
    </cfRule>
  </conditionalFormatting>
  <conditionalFormatting sqref="F6:F10">
    <cfRule type="expression" dxfId="72" priority="32">
      <formula>$E$9&lt;620</formula>
    </cfRule>
  </conditionalFormatting>
  <conditionalFormatting sqref="F11:F40">
    <cfRule type="expression" dxfId="71" priority="31">
      <formula>$E$11="YES"</formula>
    </cfRule>
  </conditionalFormatting>
  <conditionalFormatting sqref="B4">
    <cfRule type="expression" dxfId="70" priority="30">
      <formula>$B$2</formula>
    </cfRule>
  </conditionalFormatting>
  <conditionalFormatting sqref="E4">
    <cfRule type="expression" dxfId="69" priority="29">
      <formula>$E$3</formula>
    </cfRule>
  </conditionalFormatting>
  <conditionalFormatting sqref="C10">
    <cfRule type="expression" dxfId="68" priority="28">
      <formula>$B$10="PMI"</formula>
    </cfRule>
  </conditionalFormatting>
  <conditionalFormatting sqref="C15:C17">
    <cfRule type="expression" dxfId="67" priority="27">
      <formula>$B$15="Yes"</formula>
    </cfRule>
  </conditionalFormatting>
  <conditionalFormatting sqref="C18:C19">
    <cfRule type="expression" dxfId="66" priority="26">
      <formula>$B$18="Yes"</formula>
    </cfRule>
  </conditionalFormatting>
  <conditionalFormatting sqref="C14">
    <cfRule type="expression" dxfId="65" priority="25">
      <formula>$B$14="Yes"</formula>
    </cfRule>
  </conditionalFormatting>
  <conditionalFormatting sqref="C11:C13">
    <cfRule type="expression" dxfId="64" priority="24">
      <formula>$B$11="Yes"</formula>
    </cfRule>
  </conditionalFormatting>
  <conditionalFormatting sqref="C20">
    <cfRule type="expression" dxfId="63" priority="23">
      <formula>$B$20="Yes"</formula>
    </cfRule>
  </conditionalFormatting>
  <conditionalFormatting sqref="C21">
    <cfRule type="expression" dxfId="62" priority="22">
      <formula>$B$21="Yes"</formula>
    </cfRule>
  </conditionalFormatting>
  <conditionalFormatting sqref="C22">
    <cfRule type="expression" dxfId="61" priority="21">
      <formula>$B$22="Yes"</formula>
    </cfRule>
  </conditionalFormatting>
  <conditionalFormatting sqref="C23">
    <cfRule type="expression" dxfId="60" priority="20">
      <formula>$B$23="Yes"</formula>
    </cfRule>
  </conditionalFormatting>
  <conditionalFormatting sqref="C24">
    <cfRule type="expression" dxfId="59" priority="19">
      <formula>$B$24="No"</formula>
    </cfRule>
  </conditionalFormatting>
  <conditionalFormatting sqref="C25">
    <cfRule type="expression" dxfId="58" priority="18">
      <formula>$B$25="Yes"</formula>
    </cfRule>
  </conditionalFormatting>
  <conditionalFormatting sqref="C26">
    <cfRule type="expression" dxfId="57" priority="17">
      <formula>$B$26="Yes"</formula>
    </cfRule>
  </conditionalFormatting>
  <conditionalFormatting sqref="C27:C29">
    <cfRule type="expression" dxfId="56" priority="16">
      <formula>$B$27="Yes"</formula>
    </cfRule>
  </conditionalFormatting>
  <conditionalFormatting sqref="C30:C32">
    <cfRule type="expression" dxfId="55" priority="15">
      <formula>$B$30="Yes"</formula>
    </cfRule>
  </conditionalFormatting>
  <conditionalFormatting sqref="C33">
    <cfRule type="expression" dxfId="54" priority="14">
      <formula>$B$33="Yes"</formula>
    </cfRule>
  </conditionalFormatting>
  <conditionalFormatting sqref="C34">
    <cfRule type="expression" dxfId="53" priority="13">
      <formula>$B$34="Yes"</formula>
    </cfRule>
  </conditionalFormatting>
  <conditionalFormatting sqref="C9">
    <cfRule type="expression" dxfId="52" priority="12">
      <formula>$B$9&lt;620</formula>
    </cfRule>
  </conditionalFormatting>
  <conditionalFormatting sqref="F36:F40">
    <cfRule type="expression" dxfId="51" priority="11">
      <formula>$E$9&lt;620</formula>
    </cfRule>
  </conditionalFormatting>
  <conditionalFormatting sqref="C6">
    <cfRule type="expression" dxfId="50" priority="10">
      <formula>$B$6="Individual"</formula>
    </cfRule>
  </conditionalFormatting>
  <conditionalFormatting sqref="C28:C29">
    <cfRule type="expression" dxfId="49" priority="9">
      <formula>$B$11="Yes"</formula>
    </cfRule>
  </conditionalFormatting>
  <conditionalFormatting sqref="C31:C32">
    <cfRule type="expression" dxfId="48" priority="8">
      <formula>$B$27="Yes"</formula>
    </cfRule>
  </conditionalFormatting>
  <conditionalFormatting sqref="C31:C32">
    <cfRule type="expression" dxfId="47" priority="7">
      <formula>$B$11="Yes"</formula>
    </cfRule>
  </conditionalFormatting>
  <conditionalFormatting sqref="C19">
    <cfRule type="expression" dxfId="46" priority="6">
      <formula>$B$15="Yes"</formula>
    </cfRule>
  </conditionalFormatting>
  <conditionalFormatting sqref="F35">
    <cfRule type="expression" dxfId="45" priority="5">
      <formula>$E$9&lt;620</formula>
    </cfRule>
  </conditionalFormatting>
  <conditionalFormatting sqref="C35">
    <cfRule type="expression" dxfId="44" priority="4">
      <formula>$B$10="PMI"</formula>
    </cfRule>
  </conditionalFormatting>
  <conditionalFormatting sqref="F37:F40">
    <cfRule type="expression" dxfId="43" priority="3">
      <formula>$E$9&lt;620</formula>
    </cfRule>
  </conditionalFormatting>
  <conditionalFormatting sqref="C37:C40">
    <cfRule type="expression" dxfId="42" priority="2">
      <formula>$B$37="Yes"</formula>
    </cfRule>
  </conditionalFormatting>
  <conditionalFormatting sqref="C35">
    <cfRule type="expression" dxfId="41" priority="1">
      <formula>$B$35="Yes"</formula>
    </cfRule>
  </conditionalFormatting>
  <dataValidations count="3">
    <dataValidation type="whole" allowBlank="1" showInputMessage="1" showErrorMessage="1" error="Unvalid Credit Score entered!" sqref="B9">
      <formula1>0</formula1>
      <formula2>900</formula2>
    </dataValidation>
    <dataValidation type="date" allowBlank="1" showInputMessage="1" showErrorMessage="1" errorTitle="Date field" error="Invalid entry detected. Please use the following format: ##/##/####" sqref="B2">
      <formula1>TODAY()-120</formula1>
      <formula2>TODAY()</formula2>
    </dataValidation>
    <dataValidation type="list" allowBlank="1" showInputMessage="1" showErrorMessage="1" sqref="E5 E11:E34">
      <formula1>$H$1:$H$5</formula1>
    </dataValidation>
  </dataValidations>
  <pageMargins left="0.7" right="0.7" top="0.75" bottom="0.75" header="0.3" footer="0.3"/>
  <pageSetup orientation="portrait" horizontalDpi="200" verticalDpi="200" r:id="rId1"/>
  <legacyDrawing r:id="rId2"/>
  <controls>
    <control shapeId="2113" r:id="rId3" name="OptionButton46"/>
    <control shapeId="2112" r:id="rId4" name="OptionButton45"/>
    <control shapeId="2111" r:id="rId5" name="Image3"/>
    <control shapeId="2049" r:id="rId6" name="ComboBox1"/>
    <control shapeId="2050" r:id="rId7" name="ComboBox2"/>
    <control shapeId="2051" r:id="rId8" name="ComboBox3"/>
    <control shapeId="2052" r:id="rId9" name="OptionButton1"/>
    <control shapeId="2053" r:id="rId10" name="OptionButton2"/>
    <control shapeId="2054" r:id="rId11" name="OptionButton3"/>
    <control shapeId="2055" r:id="rId12" name="OptionButton4"/>
    <control shapeId="2056" r:id="rId13" name="OptionButton5"/>
    <control shapeId="2057" r:id="rId14" name="OptionButton6"/>
    <control shapeId="2058" r:id="rId15" name="OptionButton7"/>
    <control shapeId="2059" r:id="rId16" name="OptionButton8"/>
    <control shapeId="2060" r:id="rId17" name="OptionButton9"/>
    <control shapeId="2061" r:id="rId18" name="OptionButton10"/>
    <control shapeId="2062" r:id="rId19" name="OptionButton11"/>
    <control shapeId="2063" r:id="rId20" name="OptionButton12"/>
    <control shapeId="2064" r:id="rId21" name="OptionButton13"/>
    <control shapeId="2065" r:id="rId22" name="OptionButton14"/>
    <control shapeId="2066" r:id="rId23" name="OptionButton15"/>
    <control shapeId="2067" r:id="rId24" name="OptionButton16"/>
    <control shapeId="2068" r:id="rId25" name="OptionButton17"/>
    <control shapeId="2069" r:id="rId26" name="OptionButton18"/>
    <control shapeId="2070" r:id="rId27" name="OptionButton19"/>
    <control shapeId="2071" r:id="rId28" name="OptionButton20"/>
    <control shapeId="2072" r:id="rId29" name="OptionButton21"/>
    <control shapeId="2073" r:id="rId30" name="OptionButton22"/>
    <control shapeId="2074" r:id="rId31" name="OptionButton23"/>
    <control shapeId="2075" r:id="rId32" name="OptionButton24"/>
    <control shapeId="2076" r:id="rId33" name="OptionButton25"/>
    <control shapeId="2077" r:id="rId34" name="OptionButton26"/>
    <control shapeId="2078" r:id="rId35" name="OptionButton27"/>
    <control shapeId="2079" r:id="rId36" name="OptionButton28"/>
    <control shapeId="2080" r:id="rId37" name="OptionButton29"/>
    <control shapeId="2081" r:id="rId38" name="OptionButton30"/>
    <control shapeId="2082" r:id="rId39" name="OptionButton31"/>
    <control shapeId="2083" r:id="rId40" name="OptionButton32"/>
    <control shapeId="2084" r:id="rId41" name="OptionButton33"/>
    <control shapeId="2085" r:id="rId42" name="OptionButton34"/>
    <control shapeId="2086" r:id="rId43" name="ComboBox4"/>
    <control shapeId="2087" r:id="rId44" name="Image1"/>
    <control shapeId="2088" r:id="rId45" name="OptionButton35"/>
    <control shapeId="2089" r:id="rId46" name="OptionButton36"/>
    <control shapeId="2090" r:id="rId47" name="Image2"/>
    <control shapeId="2091" r:id="rId48" name="TextBox1"/>
    <control shapeId="2092" r:id="rId49" name="TextBox2"/>
    <control shapeId="2093" r:id="rId50" name="TextBox3"/>
    <control shapeId="2094" r:id="rId51" name="TextBox4"/>
    <control shapeId="2095" r:id="rId52" name="OptionButton37"/>
    <control shapeId="2096" r:id="rId53" name="OptionButton38"/>
    <control shapeId="2097" r:id="rId54" name="OptionButton39"/>
    <control shapeId="2098" r:id="rId55" name="OptionButton40"/>
    <control shapeId="2099" r:id="rId56" name="OptionButton41"/>
    <control shapeId="2100" r:id="rId57" name="OptionButton42"/>
    <control shapeId="2101" r:id="rId58" name="CommandButton1"/>
    <control shapeId="2108" r:id="rId59" name="OptionButton43"/>
    <control shapeId="2109" r:id="rId60" name="OptionButton44"/>
    <control shapeId="2114" r:id="rId61" name="OptionButton47"/>
    <control shapeId="2115" r:id="rId62" name="OptionButton48"/>
    <control shapeId="2116" r:id="rId63" name="OptionButton49"/>
    <control shapeId="2117" r:id="rId64" name="OptionButton50"/>
    <control shapeId="2118" r:id="rId65" name="OptionButton51"/>
    <control shapeId="2119" r:id="rId66" name="OptionButton52"/>
  </controls>
</worksheet>
</file>

<file path=xl/worksheets/sheet3.xml><?xml version="1.0" encoding="utf-8"?>
<worksheet xmlns="http://schemas.openxmlformats.org/spreadsheetml/2006/main" xmlns:r="http://schemas.openxmlformats.org/officeDocument/2006/relationships">
  <sheetPr codeName="Sheet1">
    <tabColor theme="7" tint="0.39997558519241921"/>
  </sheetPr>
  <dimension ref="A1:AE190"/>
  <sheetViews>
    <sheetView showGridLines="0" topLeftCell="A47" zoomScaleNormal="100" workbookViewId="0">
      <selection activeCell="B4" sqref="B4"/>
    </sheetView>
  </sheetViews>
  <sheetFormatPr defaultRowHeight="15"/>
  <cols>
    <col min="1" max="1" width="66" style="32" customWidth="1"/>
    <col min="2" max="2" width="25.42578125" style="32" customWidth="1"/>
    <col min="3" max="3" width="85.140625" style="32" customWidth="1"/>
    <col min="4" max="4" width="9.140625" style="32" hidden="1" customWidth="1"/>
    <col min="5" max="5" width="8.42578125" style="32" hidden="1" customWidth="1"/>
    <col min="6" max="6" width="9.140625" style="32" hidden="1" customWidth="1"/>
    <col min="7" max="7" width="7.28515625" style="32" hidden="1" customWidth="1"/>
    <col min="8" max="8" width="17.42578125" style="32" hidden="1" customWidth="1"/>
    <col min="9" max="9" width="4.5703125" style="32" hidden="1" customWidth="1"/>
    <col min="10" max="11" width="13.7109375" style="32" hidden="1" customWidth="1"/>
    <col min="12" max="12" width="4" style="32" hidden="1" customWidth="1"/>
    <col min="13" max="13" width="28.140625" style="32" hidden="1" customWidth="1"/>
    <col min="14" max="14" width="26.7109375" style="32" hidden="1" customWidth="1"/>
    <col min="15" max="15" width="11.7109375" style="32" hidden="1" customWidth="1"/>
    <col min="16" max="16" width="14" style="32" hidden="1" customWidth="1"/>
    <col min="17" max="17" width="16.28515625" style="32" hidden="1" customWidth="1"/>
    <col min="18" max="18" width="19.140625" style="32" hidden="1" customWidth="1"/>
    <col min="19" max="19" width="6.7109375" style="32" hidden="1" customWidth="1"/>
    <col min="20" max="23" width="9.140625" style="32" hidden="1" customWidth="1"/>
    <col min="24" max="24" width="9.140625" style="121" hidden="1" customWidth="1"/>
    <col min="25" max="25" width="9.140625" style="32" customWidth="1"/>
    <col min="26" max="28" width="9.140625" style="32"/>
    <col min="29" max="31" width="9.140625" style="32" hidden="1" customWidth="1"/>
    <col min="32" max="16384" width="9.140625" style="32"/>
  </cols>
  <sheetData>
    <row r="1" spans="1:29" ht="60.75" customHeight="1" thickBot="1">
      <c r="A1" s="238" t="str">
        <f>E1 &amp; " Front End Review Guide"</f>
        <v>CONV Front End Review Guide</v>
      </c>
      <c r="B1" s="239"/>
      <c r="C1" s="31"/>
      <c r="E1" s="100" t="s">
        <v>400</v>
      </c>
      <c r="H1" s="32" t="s">
        <v>67</v>
      </c>
      <c r="I1" s="32" t="s">
        <v>43</v>
      </c>
      <c r="J1" s="32" t="s">
        <v>24</v>
      </c>
      <c r="K1" s="32" t="s">
        <v>27</v>
      </c>
      <c r="L1" s="32">
        <v>100</v>
      </c>
      <c r="M1" s="32" t="s">
        <v>68</v>
      </c>
      <c r="N1" s="32" t="s">
        <v>43</v>
      </c>
      <c r="O1" s="32" t="s">
        <v>69</v>
      </c>
      <c r="P1" s="32" t="s">
        <v>70</v>
      </c>
      <c r="Q1" s="32" t="s">
        <v>71</v>
      </c>
      <c r="R1" s="32" t="s">
        <v>72</v>
      </c>
      <c r="S1" s="32" t="s">
        <v>73</v>
      </c>
      <c r="T1" s="32" t="s">
        <v>206</v>
      </c>
      <c r="U1" s="32" t="s">
        <v>207</v>
      </c>
      <c r="V1" s="32" t="s">
        <v>204</v>
      </c>
      <c r="W1" s="32" t="s">
        <v>205</v>
      </c>
      <c r="X1" s="121" t="s">
        <v>376</v>
      </c>
    </row>
    <row r="2" spans="1:29" ht="6.75" customHeight="1">
      <c r="A2" s="240"/>
      <c r="B2" s="241"/>
      <c r="C2" s="33"/>
      <c r="H2" s="32" t="s">
        <v>74</v>
      </c>
      <c r="I2" s="32" t="s">
        <v>20</v>
      </c>
      <c r="J2" s="32" t="s">
        <v>75</v>
      </c>
      <c r="K2" s="121" t="s">
        <v>387</v>
      </c>
      <c r="L2" s="32">
        <v>200</v>
      </c>
      <c r="M2" s="32" t="s">
        <v>76</v>
      </c>
      <c r="N2" s="32" t="s">
        <v>77</v>
      </c>
      <c r="O2" s="32" t="s">
        <v>78</v>
      </c>
      <c r="P2" s="32" t="s">
        <v>79</v>
      </c>
      <c r="Q2" s="32" t="s">
        <v>80</v>
      </c>
      <c r="R2" s="32" t="s">
        <v>81</v>
      </c>
      <c r="S2" s="32" t="s">
        <v>82</v>
      </c>
    </row>
    <row r="3" spans="1:29" ht="23.25">
      <c r="A3" s="242" t="s">
        <v>83</v>
      </c>
      <c r="B3" s="236"/>
      <c r="C3" s="34" t="s">
        <v>84</v>
      </c>
      <c r="I3" s="32" t="s">
        <v>6</v>
      </c>
      <c r="J3" s="32" t="s">
        <v>85</v>
      </c>
      <c r="K3" s="32" t="s">
        <v>32</v>
      </c>
      <c r="L3" s="32">
        <v>854</v>
      </c>
      <c r="M3" s="32" t="s">
        <v>6</v>
      </c>
      <c r="N3" s="32" t="s">
        <v>86</v>
      </c>
      <c r="O3" s="121" t="s">
        <v>379</v>
      </c>
      <c r="P3" s="32" t="s">
        <v>87</v>
      </c>
      <c r="Q3" s="32" t="s">
        <v>88</v>
      </c>
    </row>
    <row r="4" spans="1:29" ht="19.5" customHeight="1">
      <c r="A4" s="35" t="s">
        <v>89</v>
      </c>
      <c r="B4" s="115"/>
      <c r="C4" s="34" t="str">
        <f>IF(B4=M6, "PROCESSOR - NPS WILL NEED TO SIGN CLOSING DOCS", IF(B4=M4,"NO ACTION REQUIRED", IF(B4=M5,"NO ACTION REQUIRED", IF(B4=M7,"NO ACTION REQUIRED", IF(B4=M8,"PROCESSOR - FOLLOW MULTIPLE BORROWERS GUIDELINES","")))))</f>
        <v/>
      </c>
      <c r="J4" s="32" t="s">
        <v>90</v>
      </c>
      <c r="L4" s="32">
        <v>804</v>
      </c>
      <c r="M4" s="32" t="s">
        <v>91</v>
      </c>
      <c r="P4" s="32" t="s">
        <v>92</v>
      </c>
      <c r="Q4" s="32" t="s">
        <v>93</v>
      </c>
      <c r="T4" s="32">
        <v>1</v>
      </c>
      <c r="U4" s="32">
        <v>1</v>
      </c>
      <c r="V4" s="32">
        <v>1</v>
      </c>
      <c r="W4" s="32">
        <v>1</v>
      </c>
      <c r="X4" s="121">
        <v>1</v>
      </c>
      <c r="AA4" s="181"/>
      <c r="AC4" s="32">
        <f>IF(B4="", 1, 0)</f>
        <v>1</v>
      </c>
    </row>
    <row r="5" spans="1:29" ht="20.25" customHeight="1">
      <c r="A5" s="36"/>
      <c r="B5" s="37"/>
      <c r="C5" s="38" t="str">
        <f>IF(B5=M1, "NO ACTION REQUIRED", IF(B5=M2,"CLARIFY THE ISSUE ON THE 'NOTES TO MC'",""))</f>
        <v/>
      </c>
      <c r="J5" s="39" t="s">
        <v>94</v>
      </c>
      <c r="L5" s="32">
        <v>104</v>
      </c>
      <c r="M5" s="32" t="s">
        <v>95</v>
      </c>
      <c r="P5" s="32" t="s">
        <v>93</v>
      </c>
      <c r="Q5" s="32" t="s">
        <v>96</v>
      </c>
      <c r="T5" s="32">
        <v>1</v>
      </c>
      <c r="U5" s="32">
        <v>1</v>
      </c>
      <c r="V5" s="32">
        <v>1</v>
      </c>
      <c r="W5" s="32">
        <v>1</v>
      </c>
      <c r="X5" s="121">
        <v>1</v>
      </c>
      <c r="AC5" s="32">
        <f>IF(OR(B4=M4,B4=M7, B4=M8),IF(OR(A5="",B5=""),1,0),IF(OR(B4=M6,B4=M5),IF(A5="",1,0),1))</f>
        <v>1</v>
      </c>
    </row>
    <row r="6" spans="1:29" ht="20.25" customHeight="1">
      <c r="A6" s="35" t="s">
        <v>97</v>
      </c>
      <c r="B6" s="115"/>
      <c r="C6" s="34" t="str">
        <f>IF(B6=I2, "PROCESSOR - ENSURE RATE IS LOCKED PRIOR TO FINAL", IF(B6=I1,"NO ACTION REQUIRED",""))</f>
        <v/>
      </c>
      <c r="J6" s="121" t="s">
        <v>219</v>
      </c>
      <c r="L6" s="32">
        <v>204</v>
      </c>
      <c r="M6" s="32" t="s">
        <v>98</v>
      </c>
      <c r="P6" s="32" t="s">
        <v>99</v>
      </c>
      <c r="Q6" s="32" t="s">
        <v>100</v>
      </c>
      <c r="T6" s="32">
        <v>1</v>
      </c>
      <c r="U6" s="32">
        <v>1</v>
      </c>
      <c r="V6" s="32">
        <v>1</v>
      </c>
      <c r="W6" s="32">
        <v>1</v>
      </c>
      <c r="X6" s="121">
        <v>1</v>
      </c>
      <c r="Z6" s="121"/>
      <c r="AC6" s="121">
        <f>IF(B6="", 1, 0)</f>
        <v>1</v>
      </c>
    </row>
    <row r="7" spans="1:29" ht="20.25" customHeight="1">
      <c r="A7" s="35" t="s">
        <v>101</v>
      </c>
      <c r="B7" s="115"/>
      <c r="C7" s="40" t="str">
        <f>IF(B7=I2, "EXPLAIN FURTHER IN THE ADDITIONAL NOTES SECTION BELOW AFTER REVIEWING GUIDELINES",  IF(B7=I1,"NO ACTION REQUIRED",""))</f>
        <v/>
      </c>
      <c r="L7" s="32">
        <v>103</v>
      </c>
      <c r="M7" s="32" t="s">
        <v>102</v>
      </c>
      <c r="P7" s="32" t="s">
        <v>103</v>
      </c>
      <c r="Q7" s="32" t="s">
        <v>104</v>
      </c>
      <c r="T7" s="32">
        <v>1</v>
      </c>
      <c r="U7" s="32">
        <v>1</v>
      </c>
      <c r="V7" s="32">
        <v>1</v>
      </c>
      <c r="W7" s="32">
        <v>1</v>
      </c>
      <c r="X7" s="121">
        <v>1</v>
      </c>
      <c r="Y7" s="208" t="str">
        <f>IF(E1="CONV", HYPERLINK("http://kd.usaa.com/USAA/index?page=content&amp;id=PRO20304&amp;actp=search&amp;viewlocale=en_US&amp;searchid=1392050610228", "Convential Occupancy Guidelines"), HYPERLINK("http://kd.usaa.com/USAA/index?page=content&amp;id=PRO20529&amp;actp=search&amp;viewlocale=en_US&amp;searchid=1392050610228", "VA Occupancy Guidelines"))</f>
        <v>Convential Occupancy Guidelines</v>
      </c>
      <c r="Z7" s="208"/>
      <c r="AA7" s="208"/>
      <c r="AB7" s="208"/>
      <c r="AC7" s="121">
        <f>IF(B7="", 1, 0)</f>
        <v>1</v>
      </c>
    </row>
    <row r="8" spans="1:29" ht="19.5" customHeight="1">
      <c r="A8" s="35" t="s">
        <v>105</v>
      </c>
      <c r="B8" s="21"/>
      <c r="C8" s="40" t="str">
        <f>IF(B8&lt;&gt;"", "NO ACTION REQUIRED", IF(B8=O2,"NO ACTION REQUIRED",""))</f>
        <v/>
      </c>
      <c r="L8" s="32">
        <v>203</v>
      </c>
      <c r="M8" s="32" t="s">
        <v>106</v>
      </c>
      <c r="Q8" s="32" t="s">
        <v>107</v>
      </c>
      <c r="T8" s="32">
        <v>0</v>
      </c>
      <c r="U8" s="32">
        <v>1</v>
      </c>
      <c r="V8" s="32">
        <v>0</v>
      </c>
      <c r="W8" s="32">
        <v>1</v>
      </c>
      <c r="X8" s="121">
        <v>0</v>
      </c>
      <c r="AC8" s="32">
        <f>IF(AND($C$1="Refinance", B8="", $E$1&lt;&gt;"IRRRLs"), 1, 0)</f>
        <v>0</v>
      </c>
    </row>
    <row r="9" spans="1:29" ht="19.5" customHeight="1">
      <c r="A9" s="35" t="s">
        <v>40</v>
      </c>
      <c r="B9" s="115" t="s">
        <v>389</v>
      </c>
      <c r="C9" s="40" t="str">
        <f>IF(AND(B9=J5,E1="CONV"),"PROCESSOR - ENSURE THAT CONDO QUESTIONNAIRE HAS BEEN ORDERED",IF(AND(B9=J4,E1="CONV"),"PROCESSOR - OBTAIN HOA INFO TO ORDER PUD QUESTIONNAIRE",IF(AND(B9=J5,E1="VA"),"PROCESSOR - OBTAIN VA CONDO ID", IF(B9&lt;&gt;"","NO ACTION REQUIRED", ""))))</f>
        <v/>
      </c>
      <c r="H9" s="32" t="s">
        <v>43</v>
      </c>
      <c r="L9" s="32">
        <v>803</v>
      </c>
      <c r="T9" s="32">
        <v>1</v>
      </c>
      <c r="U9" s="32">
        <v>1</v>
      </c>
      <c r="V9" s="32">
        <v>1</v>
      </c>
      <c r="W9" s="32">
        <v>1</v>
      </c>
      <c r="X9" s="121">
        <v>1</v>
      </c>
      <c r="AC9" s="121">
        <f>IF(B9="", 1, 0)</f>
        <v>1</v>
      </c>
    </row>
    <row r="10" spans="1:29" ht="19.5" customHeight="1">
      <c r="A10" s="35" t="s">
        <v>108</v>
      </c>
      <c r="B10" s="21"/>
      <c r="C10" s="40" t="str">
        <f>IF(AND(B10=K1,D10="Yes"),"NO ACTION REQUIRED",IF(AND(B10=K1,D10="No"),"PROCESSOR - VERIFY BORROWER'S OCCUPANCY INTENT",IF(B10=K1,"NO ACTION REQUIRED",IF(B10=K2,"PROCESSOR - ENSURE THAT FORM 1007 IS INCLUDED WITH THE APPRAISAL",IF(B10=K3,"NO ACTION REQUIRED","")))))</f>
        <v/>
      </c>
      <c r="D10" s="41"/>
      <c r="E10" s="19"/>
      <c r="F10" s="19"/>
      <c r="L10" s="121">
        <v>990</v>
      </c>
      <c r="T10" s="32">
        <v>1</v>
      </c>
      <c r="U10" s="32">
        <v>1</v>
      </c>
      <c r="V10" s="32">
        <v>1</v>
      </c>
      <c r="W10" s="32">
        <v>1</v>
      </c>
      <c r="X10" s="121">
        <v>1</v>
      </c>
      <c r="AC10" s="121">
        <f>IF(B10="", 1, 0)</f>
        <v>1</v>
      </c>
    </row>
    <row r="11" spans="1:29" ht="19.5" customHeight="1">
      <c r="A11" s="35" t="s">
        <v>109</v>
      </c>
      <c r="B11" s="42" t="s">
        <v>389</v>
      </c>
      <c r="C11" s="40" t="str">
        <f>IF(B11="104","REVIEW DU REFI PLUS GUIDELINES",IF(B11="204","REVIEW DU REFI PLUS GUIDELINES",IF(B11="203","REVIEW DU REFI PLUS GUIDELINES",IF(B11="103","REVIEW DU REFI PLUS GUIDELINES",IF(B11="803","REVIEW DU REFI PLUS GUIDELINES",IF(B11&lt;&gt;"","NO ACTION REQUIRED",""))))))</f>
        <v/>
      </c>
      <c r="L11" s="121">
        <v>995</v>
      </c>
      <c r="T11" s="32">
        <v>1</v>
      </c>
      <c r="U11" s="32">
        <v>1</v>
      </c>
      <c r="V11" s="32">
        <v>1</v>
      </c>
      <c r="W11" s="32">
        <v>1</v>
      </c>
      <c r="X11" s="121">
        <v>1</v>
      </c>
      <c r="AC11" s="121">
        <f>IF(B11="", 1, 0)</f>
        <v>1</v>
      </c>
    </row>
    <row r="12" spans="1:29" ht="19.5" customHeight="1">
      <c r="A12" s="35" t="s">
        <v>110</v>
      </c>
      <c r="B12" s="21"/>
      <c r="C12" s="40" t="str">
        <f>IF(B12=H2, "PROCESSOR - CHANGE DROPDOWN ON AGGREGATE ESCROW FIELD TO - :YES: USE NBR MOS", IF(B12=H1,"NO ACTION REQUIRED",""))</f>
        <v/>
      </c>
      <c r="L12" s="121">
        <v>991</v>
      </c>
      <c r="T12" s="32">
        <v>1</v>
      </c>
      <c r="U12" s="32">
        <v>1</v>
      </c>
      <c r="V12" s="32">
        <v>1</v>
      </c>
      <c r="W12" s="32">
        <v>1</v>
      </c>
      <c r="X12" s="121">
        <v>1</v>
      </c>
      <c r="AC12" s="121">
        <f>IF(B12="", 1, 0)</f>
        <v>1</v>
      </c>
    </row>
    <row r="13" spans="1:29" ht="6.75" customHeight="1">
      <c r="A13" s="43"/>
      <c r="B13" s="44"/>
      <c r="C13" s="45"/>
      <c r="L13" s="121">
        <v>992</v>
      </c>
      <c r="T13" s="32">
        <v>1</v>
      </c>
      <c r="U13" s="32">
        <v>1</v>
      </c>
      <c r="V13" s="32">
        <v>1</v>
      </c>
      <c r="W13" s="32">
        <v>1</v>
      </c>
      <c r="X13" s="121">
        <v>1</v>
      </c>
    </row>
    <row r="14" spans="1:29" ht="23.25">
      <c r="A14" s="242" t="s">
        <v>111</v>
      </c>
      <c r="B14" s="236"/>
      <c r="C14" s="40" t="s">
        <v>84</v>
      </c>
      <c r="L14" s="121">
        <v>996</v>
      </c>
      <c r="T14" s="32">
        <v>1</v>
      </c>
      <c r="U14" s="32">
        <v>1</v>
      </c>
      <c r="V14" s="32">
        <v>1</v>
      </c>
      <c r="W14" s="32">
        <v>1</v>
      </c>
      <c r="X14" s="121">
        <v>1</v>
      </c>
    </row>
    <row r="15" spans="1:29" ht="19.5" customHeight="1">
      <c r="A15" s="35" t="s">
        <v>112</v>
      </c>
      <c r="B15" s="21"/>
      <c r="C15" s="40" t="str">
        <f>IF(B15=M1, "NO ACTION REQUIRED", IF(AND(B15=M2, D15="Yes"), "PROCESSOR - DETERMINE WHICH LIABILITY THE BORROWER CO-SIGNED FOR", IF(AND(B15=M2, D15="No"),"PROCESSOR - TO REVIEW DECLARATIONS SCREEN FOR ACCURACY","")))</f>
        <v/>
      </c>
      <c r="D15" s="41"/>
      <c r="E15" s="41"/>
      <c r="L15" s="121">
        <v>997</v>
      </c>
      <c r="T15" s="32">
        <v>1</v>
      </c>
      <c r="U15" s="32">
        <v>1</v>
      </c>
      <c r="V15" s="32">
        <v>1</v>
      </c>
      <c r="W15" s="32">
        <v>1</v>
      </c>
      <c r="X15" s="121">
        <v>1</v>
      </c>
      <c r="AC15" s="121">
        <f>IF(B15="", 1, 0)</f>
        <v>1</v>
      </c>
    </row>
    <row r="16" spans="1:29" ht="20.25" customHeight="1">
      <c r="A16" s="35" t="s">
        <v>113</v>
      </c>
      <c r="B16" s="115"/>
      <c r="C16" s="40" t="str">
        <f>IF(B16=I2, "PROCESSOR - OBTAIN 2 YEAR RESIDENTIAL HISTORY FROM BORROWER", IF(B16=I1,"NO ACTION REQUIRED",""))</f>
        <v/>
      </c>
      <c r="D16" s="121"/>
      <c r="L16" s="121">
        <v>901</v>
      </c>
      <c r="T16" s="32">
        <v>1</v>
      </c>
      <c r="U16" s="32">
        <v>1</v>
      </c>
      <c r="V16" s="32">
        <v>1</v>
      </c>
      <c r="W16" s="32">
        <v>1</v>
      </c>
      <c r="X16" s="121">
        <v>1</v>
      </c>
      <c r="AC16" s="121">
        <f>IF(B16="", 1, 0)</f>
        <v>1</v>
      </c>
    </row>
    <row r="17" spans="1:29" ht="20.25" customHeight="1">
      <c r="A17" s="35" t="s">
        <v>114</v>
      </c>
      <c r="B17" s="115"/>
      <c r="C17" s="40" t="str">
        <f>IF(B17=I1, "PROCESSOR - OBTAIN SURVEY FOR SUBJECT PROPERTY", IF(B17=I2,"NO ACTION REQUIRED",""))</f>
        <v/>
      </c>
      <c r="L17" s="121">
        <v>904</v>
      </c>
      <c r="T17" s="32">
        <v>1</v>
      </c>
      <c r="U17" s="32">
        <v>1</v>
      </c>
      <c r="V17" s="32">
        <v>1</v>
      </c>
      <c r="W17" s="32">
        <v>1</v>
      </c>
      <c r="X17" s="121">
        <v>1</v>
      </c>
      <c r="AC17" s="121">
        <f>IF(B17="", 1, 0)</f>
        <v>1</v>
      </c>
    </row>
    <row r="18" spans="1:29" ht="20.25" customHeight="1">
      <c r="A18" s="35" t="s">
        <v>115</v>
      </c>
      <c r="B18" s="115"/>
      <c r="C18" s="40" t="str">
        <f>IF(B18=I1, "NO ACTION REQUIRED", IF(B18=I2,"PROCESSOR - CONFIRM YEAR ACQUIRED, ORIGINAL COST AND REASON FOR REFI",""))</f>
        <v/>
      </c>
      <c r="T18" s="32">
        <v>0</v>
      </c>
      <c r="U18" s="32">
        <v>1</v>
      </c>
      <c r="V18" s="32">
        <v>0</v>
      </c>
      <c r="W18" s="32">
        <v>1</v>
      </c>
      <c r="X18" s="121">
        <v>1</v>
      </c>
      <c r="AC18" s="121">
        <f>IF(AND($C$1="Refinance", B18=""), 1, 0)</f>
        <v>0</v>
      </c>
    </row>
    <row r="19" spans="1:29" ht="20.25" customHeight="1">
      <c r="A19" s="117" t="str">
        <f>IF(E1="VA", "ARE THERE ANY GAPS OF EMPLOYMENT LONGER THAN 60 DAYS?", "EMPLOYMENT SCREEN COMPLETE - 2-YEAR WORK HISTORY?")</f>
        <v>EMPLOYMENT SCREEN COMPLETE - 2-YEAR WORK HISTORY?</v>
      </c>
      <c r="B19" s="115"/>
      <c r="C19" s="40" t="str">
        <f>IF(AND(B19=I2,E1="CONV"),"PROCESSOR - OBTAIN 2-YEAR EMPLOYMENT ADDRESS, PHONE NUMBER AND BUSINESS TYPE",IF(AND(B19=I1,E1="VA"),"PROCESSOR - TO OBTAIN LOE TO EXPLAIN GAP",IF(B19&lt;&gt;"","NO ACTION REQUIRED", "")))</f>
        <v/>
      </c>
      <c r="T19" s="32">
        <v>1</v>
      </c>
      <c r="U19" s="32">
        <v>1</v>
      </c>
      <c r="V19" s="32">
        <v>1</v>
      </c>
      <c r="W19" s="32">
        <v>1</v>
      </c>
      <c r="X19" s="121">
        <v>0</v>
      </c>
      <c r="AC19" s="32">
        <f>IF(AND(B19="", $E$1&lt;&gt;"IRRRLs"), 1, 0)</f>
        <v>1</v>
      </c>
    </row>
    <row r="20" spans="1:29" ht="9.75" hidden="1" customHeight="1">
      <c r="A20" s="46"/>
      <c r="B20" s="47"/>
      <c r="C20" s="48"/>
      <c r="T20" s="32">
        <v>0</v>
      </c>
      <c r="U20" s="121">
        <v>0</v>
      </c>
      <c r="V20" s="121">
        <v>0</v>
      </c>
      <c r="W20" s="121">
        <v>0</v>
      </c>
      <c r="X20" s="121">
        <v>0</v>
      </c>
    </row>
    <row r="21" spans="1:29" ht="20.25" hidden="1" customHeight="1">
      <c r="A21" s="49"/>
      <c r="B21" s="3"/>
      <c r="C21" s="50"/>
      <c r="T21" s="121">
        <v>0</v>
      </c>
      <c r="U21" s="121">
        <v>0</v>
      </c>
      <c r="V21" s="121">
        <v>0</v>
      </c>
      <c r="W21" s="121">
        <v>0</v>
      </c>
      <c r="X21" s="121">
        <v>0</v>
      </c>
      <c r="AC21" s="32">
        <f>IF(AND(A21="", E1&lt;&gt;"IRRRLs"), 1, 0)</f>
        <v>1</v>
      </c>
    </row>
    <row r="22" spans="1:29" ht="20.25" hidden="1" customHeight="1">
      <c r="A22" s="49"/>
      <c r="B22" s="3"/>
      <c r="C22" s="50"/>
      <c r="T22" s="121">
        <v>0</v>
      </c>
      <c r="U22" s="121">
        <v>0</v>
      </c>
      <c r="V22" s="121">
        <v>0</v>
      </c>
      <c r="W22" s="121">
        <v>0</v>
      </c>
      <c r="X22" s="121">
        <v>0</v>
      </c>
      <c r="AC22" s="32">
        <f>IF(AND(A21="Salary", B22=""), 1, 0)</f>
        <v>0</v>
      </c>
    </row>
    <row r="23" spans="1:29" ht="62.25" hidden="1" customHeight="1">
      <c r="A23" s="49"/>
      <c r="B23" s="3"/>
      <c r="C23" s="50"/>
      <c r="T23" s="121">
        <v>0</v>
      </c>
      <c r="U23" s="121">
        <v>0</v>
      </c>
      <c r="V23" s="121">
        <v>0</v>
      </c>
      <c r="W23" s="121">
        <v>0</v>
      </c>
      <c r="X23" s="121">
        <v>0</v>
      </c>
      <c r="AC23" s="32">
        <f>IF(AND(A21="Non-traditional", A23=""), 1, 0)</f>
        <v>0</v>
      </c>
    </row>
    <row r="24" spans="1:29" ht="20.25" hidden="1" customHeight="1">
      <c r="A24" s="49"/>
      <c r="B24" s="3"/>
      <c r="C24" s="50"/>
      <c r="T24" s="121">
        <v>0</v>
      </c>
      <c r="U24" s="121">
        <v>0</v>
      </c>
      <c r="V24" s="121">
        <v>0</v>
      </c>
      <c r="W24" s="121">
        <v>0</v>
      </c>
      <c r="X24" s="121">
        <v>0</v>
      </c>
    </row>
    <row r="25" spans="1:29" ht="20.25" hidden="1" customHeight="1">
      <c r="A25" s="49"/>
      <c r="B25" s="3"/>
      <c r="C25" s="50"/>
      <c r="T25" s="121">
        <v>0</v>
      </c>
      <c r="U25" s="121">
        <v>0</v>
      </c>
      <c r="V25" s="121">
        <v>0</v>
      </c>
      <c r="W25" s="121">
        <v>0</v>
      </c>
      <c r="X25" s="121">
        <v>0</v>
      </c>
      <c r="AC25" s="121">
        <f>IF(AND(A24="Salary", B25=""), 1, 0)</f>
        <v>0</v>
      </c>
    </row>
    <row r="26" spans="1:29" ht="62.25" hidden="1" customHeight="1">
      <c r="A26" s="49"/>
      <c r="B26" s="3" t="s">
        <v>20</v>
      </c>
      <c r="C26" s="50"/>
      <c r="T26" s="121">
        <v>0</v>
      </c>
      <c r="U26" s="121">
        <v>0</v>
      </c>
      <c r="V26" s="121">
        <v>0</v>
      </c>
      <c r="W26" s="121">
        <v>0</v>
      </c>
      <c r="X26" s="121">
        <v>0</v>
      </c>
    </row>
    <row r="27" spans="1:29" ht="9.75" hidden="1" customHeight="1">
      <c r="A27" s="51"/>
      <c r="B27" s="3" t="s">
        <v>43</v>
      </c>
      <c r="C27" s="50"/>
      <c r="T27" s="121">
        <v>0</v>
      </c>
      <c r="U27" s="121">
        <v>0</v>
      </c>
      <c r="V27" s="121">
        <v>0</v>
      </c>
      <c r="W27" s="121">
        <v>0</v>
      </c>
      <c r="X27" s="121">
        <v>0</v>
      </c>
    </row>
    <row r="28" spans="1:29" ht="9.75" hidden="1" customHeight="1">
      <c r="A28" s="46"/>
      <c r="B28" s="47"/>
      <c r="C28" s="48"/>
      <c r="T28" s="121">
        <v>0</v>
      </c>
      <c r="U28" s="121">
        <v>0</v>
      </c>
      <c r="V28" s="121">
        <v>0</v>
      </c>
      <c r="W28" s="121">
        <v>0</v>
      </c>
      <c r="X28" s="121">
        <v>0</v>
      </c>
    </row>
    <row r="29" spans="1:29" ht="20.25" hidden="1" customHeight="1">
      <c r="A29" s="49"/>
      <c r="B29" s="3"/>
      <c r="C29" s="50"/>
      <c r="T29" s="121">
        <v>0</v>
      </c>
      <c r="U29" s="121">
        <v>0</v>
      </c>
      <c r="V29" s="121">
        <v>0</v>
      </c>
      <c r="W29" s="121">
        <v>0</v>
      </c>
      <c r="X29" s="121">
        <v>0</v>
      </c>
      <c r="AC29" s="32">
        <f>IF(AND(OR(B4=M4, B4=M7, B4=M8), A29="", E1&lt;&gt;"IRRRLs"),1,0)</f>
        <v>0</v>
      </c>
    </row>
    <row r="30" spans="1:29" ht="20.25" hidden="1" customHeight="1">
      <c r="A30" s="49"/>
      <c r="B30" s="3"/>
      <c r="C30" s="50"/>
      <c r="T30" s="121">
        <v>0</v>
      </c>
      <c r="U30" s="121">
        <v>0</v>
      </c>
      <c r="V30" s="121">
        <v>0</v>
      </c>
      <c r="W30" s="121">
        <v>0</v>
      </c>
      <c r="X30" s="121">
        <v>0</v>
      </c>
      <c r="AC30" s="121">
        <f>IF(AND(A29="Salary", B30=""), 1, 0)</f>
        <v>0</v>
      </c>
    </row>
    <row r="31" spans="1:29" ht="62.25" hidden="1" customHeight="1">
      <c r="A31" s="49"/>
      <c r="B31" s="3"/>
      <c r="C31" s="50"/>
      <c r="T31" s="121">
        <v>0</v>
      </c>
      <c r="U31" s="121">
        <v>0</v>
      </c>
      <c r="V31" s="121">
        <v>0</v>
      </c>
      <c r="W31" s="121">
        <v>0</v>
      </c>
      <c r="X31" s="121">
        <v>0</v>
      </c>
      <c r="AC31" s="121">
        <f>IF(AND(A29="Non-traditional", A31=""), 1, 0)</f>
        <v>0</v>
      </c>
    </row>
    <row r="32" spans="1:29" ht="20.25" hidden="1" customHeight="1">
      <c r="A32" s="49"/>
      <c r="B32" s="3"/>
      <c r="C32" s="50"/>
      <c r="T32" s="121">
        <v>0</v>
      </c>
      <c r="U32" s="121">
        <v>0</v>
      </c>
      <c r="V32" s="121">
        <v>0</v>
      </c>
      <c r="W32" s="121">
        <v>0</v>
      </c>
      <c r="X32" s="121">
        <v>0</v>
      </c>
    </row>
    <row r="33" spans="1:29" ht="20.25" hidden="1" customHeight="1">
      <c r="A33" s="49"/>
      <c r="B33" s="3"/>
      <c r="C33" s="50"/>
      <c r="T33" s="121">
        <v>0</v>
      </c>
      <c r="U33" s="121">
        <v>0</v>
      </c>
      <c r="V33" s="121">
        <v>0</v>
      </c>
      <c r="W33" s="121">
        <v>0</v>
      </c>
      <c r="X33" s="121">
        <v>0</v>
      </c>
      <c r="AC33" s="121">
        <f>IF(AND(A32="Salary", B33=""), 1, 0)</f>
        <v>0</v>
      </c>
    </row>
    <row r="34" spans="1:29" ht="62.25" hidden="1" customHeight="1">
      <c r="A34" s="49"/>
      <c r="B34" s="3"/>
      <c r="C34" s="50"/>
      <c r="T34" s="121">
        <v>0</v>
      </c>
      <c r="U34" s="121">
        <v>0</v>
      </c>
      <c r="V34" s="121">
        <v>0</v>
      </c>
      <c r="W34" s="121">
        <v>0</v>
      </c>
      <c r="X34" s="121">
        <v>0</v>
      </c>
    </row>
    <row r="35" spans="1:29" ht="9.75" hidden="1" customHeight="1">
      <c r="A35" s="51"/>
      <c r="B35" s="3"/>
      <c r="C35" s="50"/>
      <c r="T35" s="121">
        <v>0</v>
      </c>
      <c r="U35" s="121">
        <v>0</v>
      </c>
      <c r="V35" s="121">
        <v>0</v>
      </c>
      <c r="W35" s="121">
        <v>0</v>
      </c>
      <c r="X35" s="121">
        <v>0</v>
      </c>
    </row>
    <row r="36" spans="1:29" ht="9.75" hidden="1" customHeight="1">
      <c r="A36" s="51"/>
      <c r="B36" s="3"/>
      <c r="C36" s="50"/>
      <c r="T36" s="121">
        <v>0</v>
      </c>
      <c r="U36" s="121">
        <v>0</v>
      </c>
      <c r="V36" s="121">
        <v>0</v>
      </c>
      <c r="W36" s="121">
        <v>0</v>
      </c>
      <c r="X36" s="121">
        <v>0</v>
      </c>
    </row>
    <row r="37" spans="1:29" ht="9.75" hidden="1" customHeight="1">
      <c r="A37" s="51"/>
      <c r="B37" s="3"/>
      <c r="C37" s="50"/>
      <c r="T37" s="121">
        <v>0</v>
      </c>
      <c r="U37" s="121">
        <v>0</v>
      </c>
      <c r="V37" s="121">
        <v>0</v>
      </c>
      <c r="W37" s="121">
        <v>0</v>
      </c>
      <c r="X37" s="121">
        <v>0</v>
      </c>
    </row>
    <row r="38" spans="1:29" ht="9.75" hidden="1" customHeight="1">
      <c r="A38" s="51"/>
      <c r="B38" s="3"/>
      <c r="C38" s="50"/>
      <c r="T38" s="121">
        <v>0</v>
      </c>
      <c r="U38" s="121">
        <v>0</v>
      </c>
      <c r="V38" s="121">
        <v>0</v>
      </c>
      <c r="W38" s="121">
        <v>0</v>
      </c>
      <c r="X38" s="121">
        <v>0</v>
      </c>
    </row>
    <row r="39" spans="1:29" ht="9.75" hidden="1" customHeight="1">
      <c r="A39" s="51"/>
      <c r="B39" s="3" t="s">
        <v>20</v>
      </c>
      <c r="C39" s="50"/>
      <c r="T39" s="121">
        <v>0</v>
      </c>
      <c r="U39" s="121">
        <v>0</v>
      </c>
      <c r="V39" s="121">
        <v>0</v>
      </c>
      <c r="W39" s="121">
        <v>0</v>
      </c>
      <c r="X39" s="121">
        <v>0</v>
      </c>
    </row>
    <row r="40" spans="1:29" ht="9.75" hidden="1" customHeight="1">
      <c r="A40" s="51"/>
      <c r="B40" s="3"/>
      <c r="C40" s="50"/>
      <c r="T40" s="121">
        <v>0</v>
      </c>
      <c r="U40" s="121">
        <v>0</v>
      </c>
      <c r="V40" s="121">
        <v>0</v>
      </c>
      <c r="W40" s="121">
        <v>0</v>
      </c>
      <c r="X40" s="121">
        <v>0</v>
      </c>
    </row>
    <row r="41" spans="1:29" ht="9.75" hidden="1" customHeight="1">
      <c r="A41" s="51"/>
      <c r="B41" s="3"/>
      <c r="C41" s="50"/>
      <c r="T41" s="121">
        <v>0</v>
      </c>
      <c r="U41" s="121">
        <v>0</v>
      </c>
      <c r="V41" s="121">
        <v>0</v>
      </c>
      <c r="W41" s="121">
        <v>0</v>
      </c>
      <c r="X41" s="121">
        <v>0</v>
      </c>
    </row>
    <row r="42" spans="1:29" ht="9.75" hidden="1" customHeight="1">
      <c r="A42" s="51"/>
      <c r="B42" s="3" t="s">
        <v>20</v>
      </c>
      <c r="C42" s="50"/>
      <c r="T42" s="121">
        <v>0</v>
      </c>
      <c r="U42" s="121">
        <v>0</v>
      </c>
      <c r="V42" s="121">
        <v>0</v>
      </c>
      <c r="W42" s="121">
        <v>0</v>
      </c>
      <c r="X42" s="121">
        <v>0</v>
      </c>
    </row>
    <row r="43" spans="1:29" ht="9.75" hidden="1" customHeight="1">
      <c r="A43" s="52"/>
      <c r="B43" s="53"/>
      <c r="C43" s="54"/>
      <c r="T43" s="121">
        <v>0</v>
      </c>
      <c r="U43" s="121">
        <v>0</v>
      </c>
      <c r="V43" s="121">
        <v>0</v>
      </c>
      <c r="W43" s="121">
        <v>0</v>
      </c>
      <c r="X43" s="121">
        <v>0</v>
      </c>
    </row>
    <row r="44" spans="1:29" ht="20.25" customHeight="1">
      <c r="A44" s="35" t="s">
        <v>116</v>
      </c>
      <c r="B44" s="115"/>
      <c r="C44" s="40" t="str">
        <f>IF(B44=I1, "NO ACTION REQUIRED", IF(B44=I2, "DO NOT PROCEED UNTIL SCREEN IS CORRECTED; REFER TO PRESENT/PROPOSED WORKSHEET", ""))</f>
        <v/>
      </c>
      <c r="T44" s="32">
        <v>1</v>
      </c>
      <c r="U44" s="32">
        <v>1</v>
      </c>
      <c r="V44" s="32">
        <v>1</v>
      </c>
      <c r="W44" s="32">
        <v>1</v>
      </c>
      <c r="X44" s="121">
        <v>1</v>
      </c>
      <c r="Y44" s="207" t="s">
        <v>227</v>
      </c>
      <c r="Z44" s="207"/>
      <c r="AA44" s="207"/>
      <c r="AC44" s="121">
        <f>IF(B44="", 1, 0)</f>
        <v>1</v>
      </c>
    </row>
    <row r="45" spans="1:29">
      <c r="A45" s="209" t="s">
        <v>117</v>
      </c>
      <c r="B45" s="210"/>
      <c r="C45" s="55"/>
      <c r="T45" s="32">
        <v>1</v>
      </c>
      <c r="U45" s="32">
        <v>1</v>
      </c>
      <c r="V45" s="32">
        <v>1</v>
      </c>
      <c r="W45" s="32">
        <v>1</v>
      </c>
      <c r="X45" s="121">
        <v>1</v>
      </c>
    </row>
    <row r="46" spans="1:29" ht="20.25" hidden="1" customHeight="1">
      <c r="A46" s="35" t="s">
        <v>118</v>
      </c>
      <c r="B46" s="115"/>
      <c r="C46" s="40" t="str">
        <f>IF(B46=I1, "PROCESSOR - OBTAIN GIFT LETTER &amp; EVIDENCE OF GIFT DEPOSIT", IF(B46=I2,"NO ACTION REQUIRED",""))</f>
        <v/>
      </c>
      <c r="T46" s="32">
        <v>1</v>
      </c>
      <c r="U46" s="32">
        <v>0</v>
      </c>
      <c r="V46" s="32">
        <v>1</v>
      </c>
      <c r="W46" s="32">
        <v>0</v>
      </c>
      <c r="X46" s="121">
        <v>0</v>
      </c>
      <c r="AC46" s="32">
        <f>IF(AND($C$1="Purchase", B46=""),1,0)</f>
        <v>0</v>
      </c>
    </row>
    <row r="47" spans="1:29" ht="20.25" customHeight="1">
      <c r="A47" s="35" t="s">
        <v>119</v>
      </c>
      <c r="B47" s="115"/>
      <c r="C47" s="40" t="str">
        <f>IF(B47=I1, "PROCESSOR - TO REVIEW THE STATEMENTS AND UPDATE UNIFI AS NECESSARY", IF(B47=I2,"NO ACTION REQUIRED",""))</f>
        <v/>
      </c>
      <c r="T47" s="32">
        <v>1</v>
      </c>
      <c r="U47" s="32">
        <v>1</v>
      </c>
      <c r="V47" s="32">
        <v>1</v>
      </c>
      <c r="W47" s="32">
        <v>1</v>
      </c>
      <c r="X47" s="121">
        <v>0</v>
      </c>
      <c r="AC47" s="121">
        <f>IF(AND(B47="", $E$1&lt;&gt;"IRRRLs"), 1, 0)</f>
        <v>1</v>
      </c>
    </row>
    <row r="48" spans="1:29" ht="9.75" hidden="1" customHeight="1">
      <c r="A48" s="46"/>
      <c r="B48" s="47"/>
      <c r="C48" s="56"/>
      <c r="T48" s="32">
        <v>0</v>
      </c>
      <c r="U48" s="121">
        <v>0</v>
      </c>
      <c r="V48" s="121">
        <v>0</v>
      </c>
      <c r="W48" s="121">
        <v>0</v>
      </c>
      <c r="X48" s="121">
        <v>0</v>
      </c>
    </row>
    <row r="49" spans="1:29" ht="20.25" hidden="1" customHeight="1">
      <c r="A49" s="57"/>
      <c r="B49" s="58"/>
      <c r="C49" s="59"/>
      <c r="T49" s="121">
        <v>0</v>
      </c>
      <c r="U49" s="121">
        <v>0</v>
      </c>
      <c r="V49" s="121">
        <v>0</v>
      </c>
      <c r="W49" s="121">
        <v>0</v>
      </c>
      <c r="X49" s="121">
        <v>0</v>
      </c>
    </row>
    <row r="50" spans="1:29" ht="20.25" hidden="1" customHeight="1">
      <c r="A50" s="49"/>
      <c r="B50" s="58"/>
      <c r="C50" s="59"/>
      <c r="T50" s="121">
        <v>0</v>
      </c>
      <c r="U50" s="121">
        <v>0</v>
      </c>
      <c r="V50" s="121">
        <v>0</v>
      </c>
      <c r="W50" s="121">
        <v>0</v>
      </c>
      <c r="X50" s="121">
        <v>0</v>
      </c>
    </row>
    <row r="51" spans="1:29" ht="20.25" hidden="1" customHeight="1">
      <c r="A51" s="49"/>
      <c r="B51" s="58"/>
      <c r="C51" s="59"/>
      <c r="T51" s="121">
        <v>0</v>
      </c>
      <c r="U51" s="121">
        <v>0</v>
      </c>
      <c r="V51" s="121">
        <v>0</v>
      </c>
      <c r="W51" s="121">
        <v>0</v>
      </c>
      <c r="X51" s="121">
        <v>0</v>
      </c>
    </row>
    <row r="52" spans="1:29" ht="20.25" hidden="1" customHeight="1">
      <c r="A52" s="49"/>
      <c r="B52" s="58"/>
      <c r="C52" s="59"/>
      <c r="T52" s="121">
        <v>0</v>
      </c>
      <c r="U52" s="121">
        <v>0</v>
      </c>
      <c r="V52" s="121">
        <v>0</v>
      </c>
      <c r="W52" s="121">
        <v>0</v>
      </c>
      <c r="X52" s="121">
        <v>0</v>
      </c>
    </row>
    <row r="53" spans="1:29" ht="20.25" hidden="1" customHeight="1">
      <c r="A53" s="49"/>
      <c r="B53" s="58"/>
      <c r="C53" s="59"/>
      <c r="T53" s="121">
        <v>0</v>
      </c>
      <c r="U53" s="121">
        <v>0</v>
      </c>
      <c r="V53" s="121">
        <v>0</v>
      </c>
      <c r="W53" s="121">
        <v>0</v>
      </c>
      <c r="X53" s="121">
        <v>0</v>
      </c>
    </row>
    <row r="54" spans="1:29" ht="20.25" hidden="1" customHeight="1">
      <c r="A54" s="49"/>
      <c r="B54" s="58"/>
      <c r="C54" s="59"/>
      <c r="T54" s="121">
        <v>0</v>
      </c>
      <c r="U54" s="121">
        <v>0</v>
      </c>
      <c r="V54" s="121">
        <v>0</v>
      </c>
      <c r="W54" s="121">
        <v>0</v>
      </c>
      <c r="X54" s="121">
        <v>0</v>
      </c>
    </row>
    <row r="55" spans="1:29" ht="20.25" hidden="1" customHeight="1">
      <c r="A55" s="49"/>
      <c r="B55" s="58"/>
      <c r="C55" s="59"/>
      <c r="T55" s="121">
        <v>0</v>
      </c>
      <c r="U55" s="121">
        <v>0</v>
      </c>
      <c r="V55" s="121">
        <v>0</v>
      </c>
      <c r="W55" s="121">
        <v>0</v>
      </c>
      <c r="X55" s="121">
        <v>0</v>
      </c>
    </row>
    <row r="56" spans="1:29" ht="20.25" hidden="1" customHeight="1">
      <c r="A56" s="49"/>
      <c r="B56" s="58"/>
      <c r="C56" s="59"/>
      <c r="T56" s="121">
        <v>0</v>
      </c>
      <c r="U56" s="121">
        <v>0</v>
      </c>
      <c r="V56" s="121">
        <v>0</v>
      </c>
      <c r="W56" s="121">
        <v>0</v>
      </c>
      <c r="X56" s="121">
        <v>0</v>
      </c>
    </row>
    <row r="57" spans="1:29" ht="20.25" hidden="1" customHeight="1">
      <c r="A57" s="49"/>
      <c r="B57" s="58"/>
      <c r="C57" s="59"/>
      <c r="T57" s="121">
        <v>0</v>
      </c>
      <c r="U57" s="121">
        <v>0</v>
      </c>
      <c r="V57" s="121">
        <v>0</v>
      </c>
      <c r="W57" s="121">
        <v>0</v>
      </c>
      <c r="X57" s="121">
        <v>0</v>
      </c>
    </row>
    <row r="58" spans="1:29" ht="20.25" hidden="1" customHeight="1">
      <c r="A58" s="49"/>
      <c r="B58" s="58"/>
      <c r="C58" s="59"/>
      <c r="T58" s="121">
        <v>0</v>
      </c>
      <c r="U58" s="121">
        <v>0</v>
      </c>
      <c r="V58" s="121">
        <v>0</v>
      </c>
      <c r="W58" s="121">
        <v>0</v>
      </c>
      <c r="X58" s="121">
        <v>0</v>
      </c>
    </row>
    <row r="59" spans="1:29" ht="9.75" hidden="1" customHeight="1">
      <c r="A59" s="60"/>
      <c r="B59" s="53"/>
      <c r="C59" s="61"/>
      <c r="T59" s="121">
        <v>0</v>
      </c>
      <c r="U59" s="121">
        <v>0</v>
      </c>
      <c r="V59" s="121">
        <v>0</v>
      </c>
      <c r="W59" s="121">
        <v>0</v>
      </c>
      <c r="X59" s="121">
        <v>0</v>
      </c>
    </row>
    <row r="60" spans="1:29" ht="20.25" customHeight="1">
      <c r="A60" s="35" t="s">
        <v>120</v>
      </c>
      <c r="B60" s="115"/>
      <c r="C60" s="40" t="str">
        <f>IF(B60=I1, "PROCESSOR - OBTAIN BANK STATEMENTS FOR THE FOLLOWING NON-USAA ACCOUNTS:", IF(B60=I2,"NO ACTION REQUIRED",""))</f>
        <v/>
      </c>
      <c r="T60" s="32">
        <v>1</v>
      </c>
      <c r="U60" s="32">
        <v>1</v>
      </c>
      <c r="V60" s="32">
        <v>1</v>
      </c>
      <c r="W60" s="32">
        <v>1</v>
      </c>
      <c r="X60" s="121">
        <v>0</v>
      </c>
      <c r="AC60" s="121">
        <f>IF(AND(B60="", $E$1&lt;&gt;"IRRRLs"), 1, 0)</f>
        <v>1</v>
      </c>
    </row>
    <row r="61" spans="1:29" ht="9.75" hidden="1" customHeight="1">
      <c r="A61" s="46"/>
      <c r="B61" s="47"/>
      <c r="C61" s="48"/>
      <c r="T61" s="32">
        <v>0</v>
      </c>
      <c r="U61" s="121">
        <v>0</v>
      </c>
      <c r="V61" s="121">
        <v>0</v>
      </c>
      <c r="W61" s="121">
        <v>0</v>
      </c>
      <c r="X61" s="121">
        <v>0</v>
      </c>
    </row>
    <row r="62" spans="1:29" ht="20.25" hidden="1" customHeight="1">
      <c r="A62" s="49"/>
      <c r="B62" s="58"/>
      <c r="C62" s="62"/>
      <c r="T62" s="121">
        <v>0</v>
      </c>
      <c r="U62" s="121">
        <v>0</v>
      </c>
      <c r="V62" s="121">
        <v>0</v>
      </c>
      <c r="W62" s="121">
        <v>0</v>
      </c>
      <c r="X62" s="121">
        <v>0</v>
      </c>
      <c r="AC62" s="32">
        <f>IF(AND(B60="Yes", OR(A62="", B62="", C62="")),1,0)</f>
        <v>0</v>
      </c>
    </row>
    <row r="63" spans="1:29" ht="20.25" hidden="1" customHeight="1">
      <c r="A63" s="49"/>
      <c r="B63" s="58"/>
      <c r="C63" s="62"/>
      <c r="T63" s="121">
        <v>0</v>
      </c>
      <c r="U63" s="121">
        <v>0</v>
      </c>
      <c r="V63" s="121">
        <v>0</v>
      </c>
      <c r="W63" s="121">
        <v>0</v>
      </c>
      <c r="X63" s="121">
        <v>0</v>
      </c>
    </row>
    <row r="64" spans="1:29" ht="20.25" hidden="1" customHeight="1">
      <c r="A64" s="49"/>
      <c r="B64" s="58"/>
      <c r="C64" s="62"/>
      <c r="T64" s="121">
        <v>0</v>
      </c>
      <c r="U64" s="121">
        <v>0</v>
      </c>
      <c r="V64" s="121">
        <v>0</v>
      </c>
      <c r="W64" s="121">
        <v>0</v>
      </c>
      <c r="X64" s="121">
        <v>0</v>
      </c>
    </row>
    <row r="65" spans="1:29" ht="20.25" hidden="1" customHeight="1">
      <c r="A65" s="49"/>
      <c r="B65" s="58"/>
      <c r="C65" s="62"/>
      <c r="T65" s="121">
        <v>0</v>
      </c>
      <c r="U65" s="121">
        <v>0</v>
      </c>
      <c r="V65" s="121">
        <v>0</v>
      </c>
      <c r="W65" s="121">
        <v>0</v>
      </c>
      <c r="X65" s="121">
        <v>0</v>
      </c>
    </row>
    <row r="66" spans="1:29" ht="20.25" hidden="1" customHeight="1">
      <c r="A66" s="49"/>
      <c r="B66" s="58"/>
      <c r="C66" s="62"/>
      <c r="T66" s="121">
        <v>0</v>
      </c>
      <c r="U66" s="121">
        <v>0</v>
      </c>
      <c r="V66" s="121">
        <v>0</v>
      </c>
      <c r="W66" s="121">
        <v>0</v>
      </c>
      <c r="X66" s="121">
        <v>0</v>
      </c>
    </row>
    <row r="67" spans="1:29" ht="20.25" hidden="1" customHeight="1">
      <c r="A67" s="49"/>
      <c r="B67" s="58"/>
      <c r="C67" s="62"/>
      <c r="T67" s="121">
        <v>0</v>
      </c>
      <c r="U67" s="121">
        <v>0</v>
      </c>
      <c r="V67" s="121">
        <v>0</v>
      </c>
      <c r="W67" s="121">
        <v>0</v>
      </c>
      <c r="X67" s="121">
        <v>0</v>
      </c>
    </row>
    <row r="68" spans="1:29" ht="20.25" hidden="1" customHeight="1">
      <c r="A68" s="49"/>
      <c r="B68" s="58"/>
      <c r="C68" s="62"/>
      <c r="T68" s="121">
        <v>0</v>
      </c>
      <c r="U68" s="121">
        <v>0</v>
      </c>
      <c r="V68" s="121">
        <v>0</v>
      </c>
      <c r="W68" s="121">
        <v>0</v>
      </c>
      <c r="X68" s="121">
        <v>0</v>
      </c>
    </row>
    <row r="69" spans="1:29" ht="20.25" hidden="1" customHeight="1">
      <c r="A69" s="49"/>
      <c r="B69" s="58"/>
      <c r="C69" s="62"/>
      <c r="T69" s="121">
        <v>0</v>
      </c>
      <c r="U69" s="121">
        <v>0</v>
      </c>
      <c r="V69" s="121">
        <v>0</v>
      </c>
      <c r="W69" s="121">
        <v>0</v>
      </c>
      <c r="X69" s="121">
        <v>0</v>
      </c>
    </row>
    <row r="70" spans="1:29" ht="20.25" hidden="1" customHeight="1">
      <c r="A70" s="49"/>
      <c r="B70" s="58"/>
      <c r="C70" s="62"/>
      <c r="T70" s="121">
        <v>0</v>
      </c>
      <c r="U70" s="121">
        <v>0</v>
      </c>
      <c r="V70" s="121">
        <v>0</v>
      </c>
      <c r="W70" s="121">
        <v>0</v>
      </c>
      <c r="X70" s="121">
        <v>0</v>
      </c>
    </row>
    <row r="71" spans="1:29" ht="20.25" hidden="1" customHeight="1">
      <c r="A71" s="49"/>
      <c r="B71" s="58"/>
      <c r="C71" s="62"/>
      <c r="T71" s="121">
        <v>0</v>
      </c>
      <c r="U71" s="121">
        <v>0</v>
      </c>
      <c r="V71" s="121">
        <v>0</v>
      </c>
      <c r="W71" s="121">
        <v>0</v>
      </c>
      <c r="X71" s="121">
        <v>0</v>
      </c>
    </row>
    <row r="72" spans="1:29" ht="9.75" hidden="1" customHeight="1">
      <c r="A72" s="52"/>
      <c r="B72" s="53"/>
      <c r="C72" s="54"/>
      <c r="T72" s="121">
        <v>0</v>
      </c>
      <c r="U72" s="121">
        <v>0</v>
      </c>
      <c r="V72" s="121">
        <v>0</v>
      </c>
      <c r="W72" s="121">
        <v>0</v>
      </c>
      <c r="X72" s="121">
        <v>0</v>
      </c>
    </row>
    <row r="73" spans="1:29" ht="20.25" hidden="1" customHeight="1">
      <c r="A73" s="35" t="s">
        <v>121</v>
      </c>
      <c r="B73" s="115"/>
      <c r="C73" s="40" t="str">
        <f>IF(B73=I1, "PROCESSOR - OBTAIN A COPY OF THE EARNEST MONEY CANCELLED CHECK", IF(B73=I2,"PROCESSOR - CONFIRM WITH MEMBER THAT NO EARNEST MONEY WAS USED",""))</f>
        <v/>
      </c>
      <c r="T73" s="32">
        <v>1</v>
      </c>
      <c r="U73" s="32">
        <v>0</v>
      </c>
      <c r="V73" s="32">
        <v>1</v>
      </c>
      <c r="W73" s="32">
        <v>0</v>
      </c>
      <c r="X73" s="121">
        <v>0</v>
      </c>
      <c r="AC73" s="121">
        <f>IF(AND($C$1="Purchase", B73=""),1,0)</f>
        <v>0</v>
      </c>
    </row>
    <row r="74" spans="1:29" ht="20.25" customHeight="1">
      <c r="A74" s="63" t="s">
        <v>122</v>
      </c>
      <c r="B74" s="64"/>
      <c r="C74" s="65" t="str">
        <f>IF(B74=I1, "PROCESSOR - ENSURE THAT SUBORDINATION PROCESS IS INITIATED", IF(B74=I2,"NO ACTION REQUIRED",""))</f>
        <v/>
      </c>
      <c r="T74" s="32">
        <v>0</v>
      </c>
      <c r="U74" s="32">
        <v>1</v>
      </c>
      <c r="V74" s="32">
        <v>0</v>
      </c>
      <c r="W74" s="32">
        <v>1</v>
      </c>
      <c r="X74" s="121">
        <v>1</v>
      </c>
      <c r="AC74" s="121">
        <f>IF(AND($C$1="Refinance", B74=""), 1, 0)</f>
        <v>0</v>
      </c>
    </row>
    <row r="75" spans="1:29" ht="9.75" hidden="1" customHeight="1">
      <c r="A75" s="46"/>
      <c r="B75" s="66"/>
      <c r="C75" s="48"/>
      <c r="T75" s="32">
        <v>0</v>
      </c>
      <c r="U75" s="121">
        <v>0</v>
      </c>
      <c r="V75" s="121">
        <v>0</v>
      </c>
      <c r="W75" s="121">
        <v>0</v>
      </c>
      <c r="X75" s="121">
        <v>0</v>
      </c>
    </row>
    <row r="76" spans="1:29" ht="20.25" hidden="1" customHeight="1">
      <c r="A76" s="49"/>
      <c r="B76" s="67"/>
      <c r="C76" s="50"/>
      <c r="T76" s="121">
        <v>0</v>
      </c>
      <c r="U76" s="121">
        <v>0</v>
      </c>
      <c r="V76" s="121">
        <v>0</v>
      </c>
      <c r="W76" s="121">
        <v>0</v>
      </c>
      <c r="X76" s="121">
        <v>0</v>
      </c>
      <c r="AC76" s="32">
        <f>IF(AND(B74="Yes", OR(A76="", B76="")),1,0)</f>
        <v>0</v>
      </c>
    </row>
    <row r="77" spans="1:29" ht="20.25" hidden="1" customHeight="1">
      <c r="A77" s="49"/>
      <c r="B77" s="67"/>
      <c r="C77" s="50"/>
      <c r="T77" s="121">
        <v>0</v>
      </c>
      <c r="U77" s="121">
        <v>0</v>
      </c>
      <c r="V77" s="121">
        <v>0</v>
      </c>
      <c r="W77" s="121">
        <v>0</v>
      </c>
      <c r="X77" s="121">
        <v>0</v>
      </c>
    </row>
    <row r="78" spans="1:29" ht="20.25" hidden="1" customHeight="1">
      <c r="A78" s="49"/>
      <c r="B78" s="67"/>
      <c r="C78" s="50"/>
      <c r="T78" s="121">
        <v>0</v>
      </c>
      <c r="U78" s="121">
        <v>0</v>
      </c>
      <c r="V78" s="121">
        <v>0</v>
      </c>
      <c r="W78" s="121">
        <v>0</v>
      </c>
      <c r="X78" s="121">
        <v>0</v>
      </c>
    </row>
    <row r="79" spans="1:29" ht="20.25" hidden="1" customHeight="1">
      <c r="A79" s="49"/>
      <c r="B79" s="67"/>
      <c r="C79" s="50"/>
      <c r="T79" s="121">
        <v>0</v>
      </c>
      <c r="U79" s="121">
        <v>0</v>
      </c>
      <c r="V79" s="121">
        <v>0</v>
      </c>
      <c r="W79" s="121">
        <v>0</v>
      </c>
      <c r="X79" s="121">
        <v>0</v>
      </c>
    </row>
    <row r="80" spans="1:29" ht="20.25" hidden="1" customHeight="1">
      <c r="A80" s="49"/>
      <c r="B80" s="67"/>
      <c r="C80" s="50"/>
      <c r="T80" s="121">
        <v>0</v>
      </c>
      <c r="U80" s="121">
        <v>0</v>
      </c>
      <c r="V80" s="121">
        <v>0</v>
      </c>
      <c r="W80" s="121">
        <v>0</v>
      </c>
      <c r="X80" s="121">
        <v>0</v>
      </c>
    </row>
    <row r="81" spans="1:29" ht="9.75" hidden="1" customHeight="1">
      <c r="A81" s="52"/>
      <c r="B81" s="68"/>
      <c r="C81" s="54"/>
      <c r="T81" s="121">
        <v>0</v>
      </c>
      <c r="U81" s="121">
        <v>0</v>
      </c>
      <c r="V81" s="121">
        <v>0</v>
      </c>
      <c r="W81" s="121">
        <v>0</v>
      </c>
      <c r="X81" s="121">
        <v>0</v>
      </c>
    </row>
    <row r="82" spans="1:29" ht="20.25" customHeight="1">
      <c r="A82" s="35" t="s">
        <v>123</v>
      </c>
      <c r="B82" s="21"/>
      <c r="C82" s="40" t="str">
        <f>IF(B82=M1, "NO ACTION REQUIRED", IF(B82=M2, "DO NOT PROCEED UNTIL SCREEN IS CORRECTED; REFER TO GUIDELINES", ""))</f>
        <v/>
      </c>
      <c r="T82" s="32">
        <v>1</v>
      </c>
      <c r="U82" s="32">
        <v>1</v>
      </c>
      <c r="V82" s="32">
        <v>1</v>
      </c>
      <c r="W82" s="32">
        <v>1</v>
      </c>
      <c r="X82" s="121">
        <v>1</v>
      </c>
      <c r="Y82" s="207" t="s">
        <v>347</v>
      </c>
      <c r="Z82" s="207"/>
      <c r="AA82" s="207"/>
      <c r="AC82" s="121">
        <f>IF(B82="", 1, 0)</f>
        <v>1</v>
      </c>
    </row>
    <row r="83" spans="1:29" ht="19.5" customHeight="1">
      <c r="A83" s="63" t="s">
        <v>124</v>
      </c>
      <c r="B83" s="69"/>
      <c r="C83" s="65" t="str">
        <f>IF(B83="NO", "NO ACTION REQUIRED", IF(B83="YES", "ENTER THE ADDRESS OF THE REO(S) BELOW:", ""))</f>
        <v/>
      </c>
      <c r="T83" s="32">
        <v>1</v>
      </c>
      <c r="U83" s="32">
        <v>1</v>
      </c>
      <c r="V83" s="32">
        <v>1</v>
      </c>
      <c r="W83" s="32">
        <v>1</v>
      </c>
      <c r="X83" s="121">
        <v>1</v>
      </c>
      <c r="AC83" s="121">
        <f>IF(B83="", 1, 0)</f>
        <v>1</v>
      </c>
    </row>
    <row r="84" spans="1:29" ht="9.75" hidden="1" customHeight="1">
      <c r="A84" s="46"/>
      <c r="B84" s="47"/>
      <c r="C84" s="48"/>
      <c r="T84" s="32">
        <v>0</v>
      </c>
      <c r="U84" s="121">
        <v>0</v>
      </c>
      <c r="V84" s="121">
        <v>0</v>
      </c>
      <c r="W84" s="121">
        <v>0</v>
      </c>
      <c r="X84" s="121">
        <v>0</v>
      </c>
    </row>
    <row r="85" spans="1:29" ht="19.5" hidden="1" customHeight="1">
      <c r="A85" s="49"/>
      <c r="B85" s="3"/>
      <c r="C85" s="50"/>
      <c r="T85" s="121">
        <v>0</v>
      </c>
      <c r="U85" s="121">
        <v>0</v>
      </c>
      <c r="V85" s="121">
        <v>0</v>
      </c>
      <c r="W85" s="121">
        <v>0</v>
      </c>
      <c r="X85" s="121">
        <v>0</v>
      </c>
      <c r="AC85" s="121">
        <f>IF(AND(B83="Yes", A85=""),1,0)</f>
        <v>0</v>
      </c>
    </row>
    <row r="86" spans="1:29" ht="19.5" hidden="1" customHeight="1">
      <c r="A86" s="49"/>
      <c r="B86" s="3"/>
      <c r="C86" s="50"/>
      <c r="T86" s="121">
        <v>0</v>
      </c>
      <c r="U86" s="121">
        <v>0</v>
      </c>
      <c r="V86" s="121">
        <v>0</v>
      </c>
      <c r="W86" s="121">
        <v>0</v>
      </c>
      <c r="X86" s="121">
        <v>0</v>
      </c>
    </row>
    <row r="87" spans="1:29" ht="19.5" hidden="1" customHeight="1">
      <c r="A87" s="49"/>
      <c r="B87" s="3"/>
      <c r="C87" s="50"/>
      <c r="T87" s="121">
        <v>0</v>
      </c>
      <c r="U87" s="121">
        <v>0</v>
      </c>
      <c r="V87" s="121">
        <v>0</v>
      </c>
      <c r="W87" s="121">
        <v>0</v>
      </c>
      <c r="X87" s="121">
        <v>0</v>
      </c>
    </row>
    <row r="88" spans="1:29" ht="19.5" hidden="1" customHeight="1">
      <c r="A88" s="49"/>
      <c r="B88" s="3"/>
      <c r="C88" s="50"/>
      <c r="T88" s="121">
        <v>0</v>
      </c>
      <c r="U88" s="121">
        <v>0</v>
      </c>
      <c r="V88" s="121">
        <v>0</v>
      </c>
      <c r="W88" s="121">
        <v>0</v>
      </c>
      <c r="X88" s="121">
        <v>0</v>
      </c>
    </row>
    <row r="89" spans="1:29" ht="19.5" hidden="1" customHeight="1">
      <c r="A89" s="49"/>
      <c r="B89" s="3"/>
      <c r="C89" s="50"/>
      <c r="T89" s="121">
        <v>0</v>
      </c>
      <c r="U89" s="121">
        <v>0</v>
      </c>
      <c r="V89" s="121">
        <v>0</v>
      </c>
      <c r="W89" s="121">
        <v>0</v>
      </c>
      <c r="X89" s="121">
        <v>0</v>
      </c>
    </row>
    <row r="90" spans="1:29" ht="19.5" hidden="1" customHeight="1">
      <c r="A90" s="49"/>
      <c r="B90" s="3"/>
      <c r="C90" s="50"/>
      <c r="T90" s="121">
        <v>0</v>
      </c>
      <c r="U90" s="121">
        <v>0</v>
      </c>
      <c r="V90" s="121">
        <v>0</v>
      </c>
      <c r="W90" s="121">
        <v>0</v>
      </c>
      <c r="X90" s="121">
        <v>0</v>
      </c>
    </row>
    <row r="91" spans="1:29" ht="19.5" hidden="1" customHeight="1">
      <c r="A91" s="49"/>
      <c r="B91" s="3"/>
      <c r="C91" s="50"/>
      <c r="T91" s="121">
        <v>0</v>
      </c>
      <c r="U91" s="121">
        <v>0</v>
      </c>
      <c r="V91" s="121">
        <v>0</v>
      </c>
      <c r="W91" s="121">
        <v>0</v>
      </c>
      <c r="X91" s="121">
        <v>0</v>
      </c>
    </row>
    <row r="92" spans="1:29" ht="19.5" hidden="1" customHeight="1">
      <c r="A92" s="49"/>
      <c r="B92" s="3"/>
      <c r="C92" s="50"/>
      <c r="T92" s="121">
        <v>0</v>
      </c>
      <c r="U92" s="121">
        <v>0</v>
      </c>
      <c r="V92" s="121">
        <v>0</v>
      </c>
      <c r="W92" s="121">
        <v>0</v>
      </c>
      <c r="X92" s="121">
        <v>0</v>
      </c>
    </row>
    <row r="93" spans="1:29" ht="19.5" hidden="1" customHeight="1">
      <c r="A93" s="49"/>
      <c r="B93" s="3"/>
      <c r="C93" s="50"/>
      <c r="T93" s="121">
        <v>0</v>
      </c>
      <c r="U93" s="121">
        <v>0</v>
      </c>
      <c r="V93" s="121">
        <v>0</v>
      </c>
      <c r="W93" s="121">
        <v>0</v>
      </c>
      <c r="X93" s="121">
        <v>0</v>
      </c>
    </row>
    <row r="94" spans="1:29" ht="19.5" hidden="1" customHeight="1">
      <c r="A94" s="49"/>
      <c r="B94" s="3"/>
      <c r="C94" s="50"/>
      <c r="T94" s="121">
        <v>0</v>
      </c>
      <c r="U94" s="121">
        <v>0</v>
      </c>
      <c r="V94" s="121">
        <v>0</v>
      </c>
      <c r="W94" s="121">
        <v>0</v>
      </c>
      <c r="X94" s="121">
        <v>0</v>
      </c>
    </row>
    <row r="95" spans="1:29" ht="9.75" hidden="1" customHeight="1">
      <c r="A95" s="52"/>
      <c r="B95" s="53"/>
      <c r="C95" s="54"/>
      <c r="T95" s="121">
        <v>0</v>
      </c>
      <c r="U95" s="121">
        <v>0</v>
      </c>
      <c r="V95" s="121">
        <v>0</v>
      </c>
      <c r="W95" s="121">
        <v>0</v>
      </c>
      <c r="X95" s="121">
        <v>0</v>
      </c>
    </row>
    <row r="96" spans="1:29">
      <c r="A96" s="209" t="s">
        <v>125</v>
      </c>
      <c r="B96" s="210"/>
      <c r="C96" s="55"/>
      <c r="T96" s="32">
        <v>1</v>
      </c>
      <c r="U96" s="32">
        <v>1</v>
      </c>
      <c r="V96" s="32">
        <v>1</v>
      </c>
      <c r="W96" s="32">
        <v>1</v>
      </c>
      <c r="X96" s="121">
        <v>1</v>
      </c>
    </row>
    <row r="97" spans="1:29" ht="20.25" customHeight="1">
      <c r="A97" s="35" t="s">
        <v>126</v>
      </c>
      <c r="B97" s="115"/>
      <c r="C97" s="40" t="str">
        <f>IF(B97=I2, "PROCESSOR - OBTAIN SUFFICIENT LIQUID ASSETS TO CLOSE FROM BORROWER", IF(B97=I1,"NO ACTION REQUIRED",""))</f>
        <v/>
      </c>
      <c r="T97" s="32">
        <v>1</v>
      </c>
      <c r="U97" s="32">
        <v>1</v>
      </c>
      <c r="V97" s="32">
        <v>1</v>
      </c>
      <c r="W97" s="32">
        <v>1</v>
      </c>
      <c r="X97" s="121">
        <v>0</v>
      </c>
      <c r="AC97" s="121">
        <f>IF(AND(B97="", $E$1&lt;&gt;"IRRRLs"), 1, 0)</f>
        <v>1</v>
      </c>
    </row>
    <row r="98" spans="1:29" ht="20.25" customHeight="1">
      <c r="A98" s="35" t="s">
        <v>127</v>
      </c>
      <c r="B98" s="115"/>
      <c r="C98" s="40" t="str">
        <f>IF(B98=I2, "PROCESSOR - OBTAIN SUFFICIENT RESERVES ASSETS TO CLOSE FROM BORROWER", IF(B98=I1,"NO ACTION REQUIRED",""))</f>
        <v/>
      </c>
      <c r="T98" s="32">
        <v>1</v>
      </c>
      <c r="U98" s="32">
        <v>1</v>
      </c>
      <c r="V98" s="32">
        <v>1</v>
      </c>
      <c r="W98" s="32">
        <v>1</v>
      </c>
      <c r="X98" s="121">
        <v>0</v>
      </c>
      <c r="AC98" s="121">
        <f>IF(AND(B98="", $E$1&lt;&gt;"IRRRLs"), 1, 0)</f>
        <v>1</v>
      </c>
    </row>
    <row r="99" spans="1:29" ht="20.25" customHeight="1">
      <c r="A99" s="180" t="s">
        <v>359</v>
      </c>
      <c r="B99" s="115"/>
      <c r="C99" s="40" t="str">
        <f>IF(B99=I2,"NO ACTION REQUIRED", IF(B99=I1,"PROCESSOR - OBTAIN WIND &amp; HAIL INSURANCE POLICY",""))</f>
        <v/>
      </c>
      <c r="T99" s="32">
        <v>1</v>
      </c>
      <c r="U99" s="32">
        <v>1</v>
      </c>
      <c r="V99" s="32">
        <v>1</v>
      </c>
      <c r="W99" s="32">
        <v>1</v>
      </c>
      <c r="X99" s="121">
        <v>0</v>
      </c>
      <c r="AC99" s="121">
        <f>IF(AND(B99="", $E$1&lt;&gt;"IRRRLs"), 1, 0)</f>
        <v>1</v>
      </c>
    </row>
    <row r="100" spans="1:29" ht="20.25" customHeight="1">
      <c r="A100" s="35" t="s">
        <v>128</v>
      </c>
      <c r="B100" s="115"/>
      <c r="C100" s="40" t="str">
        <f>IF(AND(B100 = "Yes", 'CREDIT REPORT'!B10="No"),"PROCESSOR - TO REQUEST A PMI EXCEPTION SINCE CREDIT PROFILE DOES NOT MEET GUIDELINES", IF(B100=I1, "PROCESSOR - TO VERIFY/UPDATE PMI VENDOR PRIOR TO STAGE 39 REVIEW", IF(B100=I2,"NO ACTION REQUIRED", "")))</f>
        <v/>
      </c>
      <c r="T100" s="32">
        <v>1</v>
      </c>
      <c r="U100" s="32">
        <v>1</v>
      </c>
      <c r="V100" s="32">
        <v>0</v>
      </c>
      <c r="W100" s="32">
        <v>0</v>
      </c>
      <c r="X100" s="121">
        <v>0</v>
      </c>
      <c r="AC100" s="32">
        <f>IF(AND(E1="CONV",B100=""), 1,0)</f>
        <v>1</v>
      </c>
    </row>
    <row r="101" spans="1:29" ht="20.25" hidden="1" customHeight="1">
      <c r="A101" s="70" t="s">
        <v>129</v>
      </c>
      <c r="B101" s="71"/>
      <c r="C101" s="40" t="str">
        <f>IF(B101=I1,"PROCESSOR - TO REQUEST A PMI EXCEPTION SINCE LOAN DTI DOES NOT MEET GUIDELINES", IF(B101=I2, "NO ACTION REQUIRED", ""))</f>
        <v/>
      </c>
      <c r="T101" s="32">
        <v>0</v>
      </c>
      <c r="U101" s="32">
        <v>0</v>
      </c>
      <c r="V101" s="32">
        <v>0</v>
      </c>
      <c r="W101" s="32">
        <v>0</v>
      </c>
      <c r="X101" s="121">
        <v>0</v>
      </c>
      <c r="AC101" s="32">
        <f>IF(AND(B100="Yes", B101=""),1,0)</f>
        <v>0</v>
      </c>
    </row>
    <row r="102" spans="1:29" ht="19.5" customHeight="1">
      <c r="A102" s="35" t="s">
        <v>130</v>
      </c>
      <c r="B102" s="115"/>
      <c r="C102" s="40" t="str">
        <f>IF(B102=N2,"PROCESSOR - TO ORDER TITLE USING AVAILABLE INFO", IF(B102=N3,"PROCESSOR - OBTAIN TITLE COMPANY INFO; ONCE OBTAINED ORDER TITLE", IF(B102=N1,"NO ACTION REQUIRED","")))</f>
        <v/>
      </c>
      <c r="T102" s="32">
        <v>1</v>
      </c>
      <c r="U102" s="32">
        <v>1</v>
      </c>
      <c r="V102" s="32">
        <v>1</v>
      </c>
      <c r="W102" s="32">
        <v>1</v>
      </c>
      <c r="X102" s="121">
        <v>1</v>
      </c>
      <c r="AC102" s="121">
        <f>IF(B102="", 1, 0)</f>
        <v>1</v>
      </c>
    </row>
    <row r="103" spans="1:29" ht="20.25" customHeight="1">
      <c r="A103" s="35" t="s">
        <v>131</v>
      </c>
      <c r="B103" s="115"/>
      <c r="C103" s="40" t="str">
        <f>IF(AND(B103="No",E1="IRRRLs"),"PROCESSOR - TO ORDER CONV APPRAISAL",IF(B103=I2,"PROCESSOR - TO ORDER APPRAISAL",IF(B103=I1,"NO ACTION REQUIRED","")))</f>
        <v/>
      </c>
      <c r="T103" s="32">
        <v>1</v>
      </c>
      <c r="U103" s="32">
        <v>1</v>
      </c>
      <c r="V103" s="32">
        <v>1</v>
      </c>
      <c r="W103" s="32">
        <v>1</v>
      </c>
      <c r="X103" s="121">
        <v>1</v>
      </c>
      <c r="AC103" s="121">
        <f>IF(B103="", 1, 0)</f>
        <v>1</v>
      </c>
    </row>
    <row r="104" spans="1:29" ht="20.25" hidden="1" customHeight="1">
      <c r="A104" s="35" t="s">
        <v>132</v>
      </c>
      <c r="B104" s="115"/>
      <c r="C104" s="72" t="str">
        <f>IF(B104=I1,"PROCESSOR - TO REVIEW SALES CONTRACT", IF(B104=I2,"PROCESSOR - OBTAIN SALES CONTRACT FROM MEMBER",""))</f>
        <v/>
      </c>
      <c r="T104" s="32">
        <v>1</v>
      </c>
      <c r="U104" s="32">
        <v>0</v>
      </c>
      <c r="V104" s="32">
        <v>1</v>
      </c>
      <c r="W104" s="32">
        <v>0</v>
      </c>
      <c r="X104" s="121">
        <v>0</v>
      </c>
      <c r="AC104" s="121">
        <f>IF(AND($C$1="Purchase", B104=""),1,0)</f>
        <v>0</v>
      </c>
    </row>
    <row r="105" spans="1:29" ht="20.25" customHeight="1">
      <c r="A105" s="35" t="s">
        <v>133</v>
      </c>
      <c r="B105" s="115"/>
      <c r="C105" s="40" t="str">
        <f>IF(B105=I2, "PROCESSOR - OBTAIN APPLICATION PKG FROM MEMBER", IF(B105=I1,"PROCESSOR - TO REVIEW APP PKG",""))</f>
        <v/>
      </c>
      <c r="T105" s="32">
        <v>1</v>
      </c>
      <c r="U105" s="32">
        <v>1</v>
      </c>
      <c r="V105" s="32">
        <v>1</v>
      </c>
      <c r="W105" s="32">
        <v>1</v>
      </c>
      <c r="X105" s="121">
        <v>1</v>
      </c>
      <c r="AC105" s="121">
        <f>IF(B105="", 1, 0)</f>
        <v>1</v>
      </c>
    </row>
    <row r="106" spans="1:29" ht="20.25" customHeight="1">
      <c r="A106" s="35" t="s">
        <v>134</v>
      </c>
      <c r="B106" s="115"/>
      <c r="C106" s="40" t="str">
        <f>IF(B106=I1, "PROCESSOR - TASK FOR HOI UPDATE ONCE CLOSING DATE IS CONFIRMED", IF(B106=I2,"PROCESSOR - OBTAIN PROOF OF INSURANCE FOR SUBJECT PROPERTY",""))</f>
        <v/>
      </c>
      <c r="T106" s="32">
        <v>1</v>
      </c>
      <c r="U106" s="32">
        <v>1</v>
      </c>
      <c r="V106" s="32">
        <v>1</v>
      </c>
      <c r="W106" s="32">
        <v>1</v>
      </c>
      <c r="X106" s="121">
        <v>1</v>
      </c>
      <c r="AC106" s="121">
        <f>IF(B106="", 1, 0)</f>
        <v>1</v>
      </c>
    </row>
    <row r="107" spans="1:29" ht="20.25" customHeight="1">
      <c r="A107" s="35" t="str">
        <f>IF(AND(E1="VA", C1="Purchase"),"ADDED PACKAGE CONDITIONS 14 &amp; 18:", IF(AND(E1="VA", C1="Refinance"), "ADDED PACKAGE CONDITIONS 13 &amp; 18:", IF(E1="CONV", "ADDED PACKAGE CONDITIONS 17 &amp; 18:", IF(E1="IRRRLs", "ADDED PACKAGE CONDITION 15:", ""))))</f>
        <v>ADDED PACKAGE CONDITIONS 17 &amp; 18:</v>
      </c>
      <c r="B107" s="115"/>
      <c r="C107" s="122" t="str">
        <f>IF(B107=I2, "DO NOT PROCEED UNTIL PKG CONDITIONS ARE ADDED", IF(B107=I1,"NO ACTION REQUIRED",""))</f>
        <v/>
      </c>
      <c r="T107" s="32">
        <v>1</v>
      </c>
      <c r="U107" s="32">
        <v>1</v>
      </c>
      <c r="V107" s="32">
        <v>1</v>
      </c>
      <c r="W107" s="32">
        <v>1</v>
      </c>
      <c r="X107" s="121">
        <v>1</v>
      </c>
      <c r="AC107" s="121">
        <f>IF(B107="", 1, 0)</f>
        <v>1</v>
      </c>
    </row>
    <row r="108" spans="1:29" ht="20.25" hidden="1" customHeight="1">
      <c r="A108" s="117" t="str">
        <f>IF(E1="IRRRLs", "IS THE LIN ON FILE? OR IS IT AVAILABLE ONLINE?", "IS THE COE ON FILE? OR IS IT AVAILABLE ONLINE?")</f>
        <v>IS THE COE ON FILE? OR IS IT AVAILABLE ONLINE?</v>
      </c>
      <c r="B108" s="115"/>
      <c r="C108" s="122" t="str">
        <f>IF(AND(B108=I2, E1="CONV"), "DO NOT SUBMIT FOR INTRO CALL UNTIL CONDITIONS ARE WAIVED AS NEEDED", IF(AND(B108=I2,E1="VA"), "PROCESSOR - OBTAIN COE", IF(AND(B108=I2,E1="IRRRLs"), "PROCESSOR - OBTAIN LIN", IF(B108=I1,"NO ACTION REQUIRED",""))))</f>
        <v/>
      </c>
      <c r="T108" s="32">
        <v>0</v>
      </c>
      <c r="U108" s="32">
        <v>0</v>
      </c>
      <c r="V108" s="32">
        <v>1</v>
      </c>
      <c r="W108" s="32">
        <v>1</v>
      </c>
      <c r="X108" s="121">
        <v>1</v>
      </c>
      <c r="Y108" s="179" t="s">
        <v>378</v>
      </c>
      <c r="AC108" s="121">
        <f>IF(AND(B108="", OR($E$1="VA",$E$1="IRRRLs")),1,0)</f>
        <v>0</v>
      </c>
    </row>
    <row r="109" spans="1:29" ht="20.25" hidden="1" customHeight="1">
      <c r="A109" s="117" t="s">
        <v>208</v>
      </c>
      <c r="B109" s="115"/>
      <c r="C109" s="118" t="str">
        <f>IF(AND(B109=I2, E1="VA"), "PROCESSOR - OBTAIN UPDATED COE", IF(AND(B109=I2, E1="IRRRLs"), "PROCESSOR - OBTAIN UPDATED LIN", IF(B109=I1,"NO ACTION REQUIRED","")))</f>
        <v/>
      </c>
      <c r="D109" s="116"/>
      <c r="E109" s="116"/>
      <c r="F109" s="116"/>
      <c r="G109" s="116"/>
      <c r="H109" s="116"/>
      <c r="I109" s="116"/>
      <c r="J109" s="116"/>
      <c r="K109" s="116"/>
      <c r="L109" s="116"/>
      <c r="M109" s="116"/>
      <c r="N109" s="116"/>
      <c r="O109" s="116"/>
      <c r="P109" s="116"/>
      <c r="Q109" s="116"/>
      <c r="R109" s="116"/>
      <c r="S109" s="116"/>
      <c r="T109" s="121">
        <v>0</v>
      </c>
      <c r="U109" s="121">
        <v>0</v>
      </c>
      <c r="V109" s="121">
        <v>0</v>
      </c>
      <c r="W109" s="121">
        <v>0</v>
      </c>
      <c r="X109" s="121">
        <v>0</v>
      </c>
      <c r="Y109" s="207" t="s">
        <v>394</v>
      </c>
      <c r="Z109" s="207"/>
      <c r="AC109" s="121">
        <f>IF(AND(B108="Yes", B109=""),1,0)</f>
        <v>0</v>
      </c>
    </row>
    <row r="110" spans="1:29" ht="20.25" hidden="1" customHeight="1">
      <c r="A110" s="117" t="s">
        <v>209</v>
      </c>
      <c r="B110" s="115"/>
      <c r="C110" s="118" t="str">
        <f>IF(B110=I2, "DO NOT PROCEED UNTIL CALCULATOR IS COMPLETED", IF(B110=I1,"NO ACTION REQUIRED",""))</f>
        <v/>
      </c>
      <c r="D110" s="116"/>
      <c r="E110" s="116"/>
      <c r="F110" s="116"/>
      <c r="G110" s="116"/>
      <c r="H110" s="116"/>
      <c r="I110" s="116"/>
      <c r="J110" s="116"/>
      <c r="K110" s="116"/>
      <c r="L110" s="116"/>
      <c r="M110" s="116"/>
      <c r="N110" s="116"/>
      <c r="O110" s="116"/>
      <c r="P110" s="116"/>
      <c r="Q110" s="116"/>
      <c r="R110" s="116"/>
      <c r="S110" s="116"/>
      <c r="T110" s="121">
        <v>0</v>
      </c>
      <c r="U110" s="121">
        <v>0</v>
      </c>
      <c r="V110" s="121">
        <v>1</v>
      </c>
      <c r="W110" s="121">
        <v>1</v>
      </c>
      <c r="X110" s="121">
        <v>0</v>
      </c>
      <c r="Y110" s="207" t="s">
        <v>367</v>
      </c>
      <c r="Z110" s="207"/>
      <c r="AA110" s="207"/>
      <c r="AC110" s="121">
        <f>IF(AND(B110="", $E$1="VA"),1,0)</f>
        <v>0</v>
      </c>
    </row>
    <row r="111" spans="1:29" ht="20.25" hidden="1" customHeight="1">
      <c r="A111" s="117" t="s">
        <v>210</v>
      </c>
      <c r="B111" s="115"/>
      <c r="C111" s="118" t="str">
        <f>IF(B111="No","PROCESSOR - TO PROVIDE A COUNTER OFFER TO THE MEMBER", IF(B111="Yes", "NO ACTION REQUIRED", ""))</f>
        <v/>
      </c>
      <c r="D111" s="116"/>
      <c r="E111" s="116"/>
      <c r="F111" s="116"/>
      <c r="G111" s="116"/>
      <c r="H111" s="116"/>
      <c r="I111" s="116"/>
      <c r="J111" s="116"/>
      <c r="K111" s="116"/>
      <c r="L111" s="116"/>
      <c r="M111" s="116"/>
      <c r="N111" s="116"/>
      <c r="O111" s="116"/>
      <c r="P111" s="116"/>
      <c r="Q111" s="116"/>
      <c r="R111" s="116"/>
      <c r="S111" s="116"/>
      <c r="T111" s="121">
        <v>0</v>
      </c>
      <c r="U111" s="121">
        <v>0</v>
      </c>
      <c r="V111" s="121">
        <v>0</v>
      </c>
      <c r="W111" s="121">
        <v>0</v>
      </c>
      <c r="X111" s="121">
        <v>0</v>
      </c>
      <c r="Y111" s="121"/>
      <c r="AC111" s="121">
        <f>IF(AND(B110="Yes", B111=""),1,0)</f>
        <v>0</v>
      </c>
    </row>
    <row r="112" spans="1:29" ht="20.25" hidden="1" customHeight="1">
      <c r="A112" s="117" t="s">
        <v>211</v>
      </c>
      <c r="B112" s="115"/>
      <c r="C112" s="118" t="str">
        <f>IF(B112=I2, "DO NOT PROCEED UNTIL BOX IS CHECKED", IF(B112=I1,"NO ACTION REQUIRED",""))</f>
        <v/>
      </c>
      <c r="D112" s="116"/>
      <c r="E112" s="116"/>
      <c r="F112" s="116"/>
      <c r="G112" s="116"/>
      <c r="H112" s="116"/>
      <c r="I112" s="116"/>
      <c r="J112" s="116"/>
      <c r="K112" s="116"/>
      <c r="L112" s="116"/>
      <c r="M112" s="116"/>
      <c r="N112" s="116"/>
      <c r="O112" s="116"/>
      <c r="P112" s="116"/>
      <c r="Q112" s="116"/>
      <c r="R112" s="116"/>
      <c r="S112" s="116"/>
      <c r="T112" s="121">
        <v>0</v>
      </c>
      <c r="U112" s="121">
        <v>0</v>
      </c>
      <c r="V112" s="121">
        <v>1</v>
      </c>
      <c r="W112" s="121">
        <v>1</v>
      </c>
      <c r="X112" s="121">
        <v>0</v>
      </c>
      <c r="AC112" s="121">
        <f>IF(AND(B112="", $E$1="VA"),1,0)</f>
        <v>0</v>
      </c>
    </row>
    <row r="113" spans="1:29" ht="20.25" hidden="1" customHeight="1">
      <c r="A113" s="117" t="s">
        <v>212</v>
      </c>
      <c r="B113" s="115"/>
      <c r="C113" s="118" t="str">
        <f>IF(B113=I2, "DO NOT PROCEED UNTIL FITW IS COMPLETED", IF(B113=I1,"NO ACTION REQUIRED",""))</f>
        <v/>
      </c>
      <c r="D113" s="114"/>
      <c r="F113" s="116"/>
      <c r="G113" s="116"/>
      <c r="H113" s="116"/>
      <c r="I113" s="116"/>
      <c r="J113" s="116"/>
      <c r="K113" s="116"/>
      <c r="L113" s="116"/>
      <c r="M113" s="116"/>
      <c r="N113" s="116"/>
      <c r="O113" s="116"/>
      <c r="P113" s="116"/>
      <c r="Q113" s="116"/>
      <c r="R113" s="116"/>
      <c r="S113" s="116"/>
      <c r="T113" s="121">
        <v>0</v>
      </c>
      <c r="U113" s="121">
        <v>0</v>
      </c>
      <c r="V113" s="121">
        <v>0</v>
      </c>
      <c r="W113" s="121">
        <v>0</v>
      </c>
      <c r="X113" s="121">
        <v>0</v>
      </c>
    </row>
    <row r="114" spans="1:29" ht="33.75" hidden="1" customHeight="1">
      <c r="A114" s="119" t="s">
        <v>214</v>
      </c>
      <c r="B114" s="115"/>
      <c r="C114" s="120" t="str">
        <f>IF(B114=I1, "NO ACTION REQUIRED", IF(B114=I2,"DO NOT PROCEED UNTIL MONTHLY DEDUCTIONS SCREEN IS UPDATED",""))</f>
        <v/>
      </c>
      <c r="D114" s="114"/>
      <c r="E114" s="114"/>
      <c r="F114" s="116"/>
      <c r="G114" s="116"/>
      <c r="H114" s="116"/>
      <c r="I114" s="116"/>
      <c r="J114" s="116"/>
      <c r="K114" s="116"/>
      <c r="L114" s="116"/>
      <c r="M114" s="116"/>
      <c r="N114" s="116"/>
      <c r="O114" s="116"/>
      <c r="P114" s="116"/>
      <c r="Q114" s="116"/>
      <c r="R114" s="116"/>
      <c r="S114" s="116"/>
      <c r="T114" s="121">
        <v>0</v>
      </c>
      <c r="U114" s="121">
        <v>0</v>
      </c>
      <c r="V114" s="121">
        <v>1</v>
      </c>
      <c r="W114" s="121">
        <v>1</v>
      </c>
      <c r="X114" s="121">
        <v>0</v>
      </c>
      <c r="AC114" s="121">
        <f>IF(AND(B114="", $E$1="VA"),1,0)</f>
        <v>0</v>
      </c>
    </row>
    <row r="115" spans="1:29" ht="20.25" hidden="1" customHeight="1">
      <c r="A115" s="117" t="s">
        <v>215</v>
      </c>
      <c r="B115" s="115"/>
      <c r="C115" s="118" t="str">
        <f>IF(B115="No", "PROCESSOR - OBTAIN CLEAR CAIVRS", IF(B115="Yes","NO ACTION REQUIRED",""))</f>
        <v/>
      </c>
      <c r="D115" s="114"/>
      <c r="E115" s="114"/>
      <c r="F115" s="116"/>
      <c r="G115" s="116"/>
      <c r="H115" s="116"/>
      <c r="I115" s="116"/>
      <c r="J115" s="116"/>
      <c r="K115" s="116"/>
      <c r="L115" s="116"/>
      <c r="M115" s="116"/>
      <c r="N115" s="116"/>
      <c r="O115" s="116"/>
      <c r="P115" s="116"/>
      <c r="Q115" s="116"/>
      <c r="R115" s="116"/>
      <c r="S115" s="116"/>
      <c r="T115" s="121">
        <v>0</v>
      </c>
      <c r="U115" s="121">
        <v>0</v>
      </c>
      <c r="V115" s="121">
        <v>1</v>
      </c>
      <c r="W115" s="121">
        <v>1</v>
      </c>
      <c r="X115" s="121">
        <v>1</v>
      </c>
      <c r="AC115" s="121">
        <f>IF(AND(B115="", OR($E$1="VA",$E$1="IRRRLs")),1,0)</f>
        <v>0</v>
      </c>
    </row>
    <row r="116" spans="1:29" ht="20.25" hidden="1" customHeight="1">
      <c r="A116" s="117" t="s">
        <v>220</v>
      </c>
      <c r="B116" s="115"/>
      <c r="C116" s="40" t="str">
        <f>IF(B116=I2,"NO ACTION REQUIRED",IF(B116=I1,"NO ACTION REQUIRED",""))</f>
        <v/>
      </c>
      <c r="T116" s="121">
        <v>0</v>
      </c>
      <c r="U116" s="121">
        <v>0</v>
      </c>
      <c r="V116" s="121">
        <v>0</v>
      </c>
      <c r="W116" s="121">
        <v>0</v>
      </c>
      <c r="X116" s="121">
        <v>0</v>
      </c>
      <c r="AC116" s="32">
        <f>IF(AND(E1="VA", B4=M6, B116=""),1,0)</f>
        <v>0</v>
      </c>
    </row>
    <row r="117" spans="1:29" ht="20.25" hidden="1" customHeight="1">
      <c r="A117" s="117" t="s">
        <v>221</v>
      </c>
      <c r="B117" s="115"/>
      <c r="C117" s="40" t="str">
        <f>IF(B117="Yes","NO ACTION REQUIRED", IF(B117="No", "PROCESSOR - OBTAIN CREDIT REPORT FOR NPS AND INCLUDE DEBT IN LIABILITIES",""))</f>
        <v/>
      </c>
      <c r="T117" s="121">
        <v>0</v>
      </c>
      <c r="U117" s="121">
        <v>0</v>
      </c>
      <c r="V117" s="121">
        <v>0</v>
      </c>
      <c r="W117" s="121">
        <v>0</v>
      </c>
      <c r="X117" s="121">
        <v>0</v>
      </c>
      <c r="AC117" s="121">
        <f>IF(AND(B116="Yes", B117=""),1,0)</f>
        <v>0</v>
      </c>
    </row>
    <row r="118" spans="1:29" ht="20.25" hidden="1" customHeight="1">
      <c r="A118" s="117" t="s">
        <v>348</v>
      </c>
      <c r="B118" s="115"/>
      <c r="C118" s="122" t="str">
        <f>IF(B118="No", "DO NOT PROCEED UNTIL ALL VA SCREENS ARE COMPLETED", IF(B118="Yes","NO ACTION REQUIRED",""))</f>
        <v/>
      </c>
      <c r="T118" s="121">
        <v>0</v>
      </c>
      <c r="U118" s="121">
        <v>0</v>
      </c>
      <c r="V118" s="121">
        <v>1</v>
      </c>
      <c r="W118" s="121">
        <v>1</v>
      </c>
      <c r="X118" s="121">
        <v>1</v>
      </c>
      <c r="Y118" s="207" t="s">
        <v>385</v>
      </c>
      <c r="Z118" s="207"/>
      <c r="AA118" s="207"/>
      <c r="AC118" s="121">
        <f>IF(AND(B118="", OR($E$1="VA",$E$1="IRRRLs")),1,0)</f>
        <v>0</v>
      </c>
    </row>
    <row r="119" spans="1:29" ht="20.25" hidden="1" customHeight="1">
      <c r="A119" s="117" t="s">
        <v>349</v>
      </c>
      <c r="B119" s="115"/>
      <c r="C119" s="122" t="str">
        <f>IF(B119="No", "NO ACTION REQUIRED", IF(B119="Yes","NO ACTION REQUIRED",""))</f>
        <v/>
      </c>
      <c r="T119" s="121">
        <v>0</v>
      </c>
      <c r="U119" s="121">
        <v>0</v>
      </c>
      <c r="V119" s="121">
        <v>1</v>
      </c>
      <c r="W119" s="121">
        <v>1</v>
      </c>
      <c r="X119" s="121">
        <v>0</v>
      </c>
      <c r="Y119" s="179"/>
      <c r="AC119" s="121">
        <f>IF(AND(B119="", $E$1="VA"),1,0)</f>
        <v>0</v>
      </c>
    </row>
    <row r="120" spans="1:29" ht="20.25" hidden="1" customHeight="1">
      <c r="A120" s="117" t="s">
        <v>212</v>
      </c>
      <c r="B120" s="115"/>
      <c r="C120" s="122" t="str">
        <f>IF(B120="No", "DO NOT PROCEED UNTIL FITW IS COMPLETED", IF(B120="Yes","NO ACTION REQUIRED",""))</f>
        <v/>
      </c>
      <c r="T120" s="121">
        <v>0</v>
      </c>
      <c r="U120" s="121">
        <v>0</v>
      </c>
      <c r="V120" s="121">
        <v>0</v>
      </c>
      <c r="W120" s="121">
        <v>0</v>
      </c>
      <c r="X120" s="121">
        <v>0</v>
      </c>
      <c r="Y120" s="179" t="s">
        <v>213</v>
      </c>
      <c r="AC120" s="121">
        <f>IF(AND(B119="Yes", B120=""),1,0)</f>
        <v>0</v>
      </c>
    </row>
    <row r="121" spans="1:29" ht="20.25" hidden="1" customHeight="1">
      <c r="A121" s="117" t="s">
        <v>350</v>
      </c>
      <c r="B121" s="115"/>
      <c r="C121" s="122" t="str">
        <f>IF(B121="No", "NO ACTION REQUIRED", IF(B121="Yes","PROCESSOR - OBTAIN CHILD CARE LETTER",""))</f>
        <v/>
      </c>
      <c r="T121" s="121">
        <v>0</v>
      </c>
      <c r="U121" s="121">
        <v>0</v>
      </c>
      <c r="V121" s="121">
        <v>1</v>
      </c>
      <c r="W121" s="121">
        <v>1</v>
      </c>
      <c r="X121" s="121">
        <v>0</v>
      </c>
      <c r="Y121" s="121"/>
      <c r="AC121" s="121">
        <f>IF(AND(B121="", $E$1="VA"),1,0)</f>
        <v>0</v>
      </c>
    </row>
    <row r="122" spans="1:29" ht="20.25" hidden="1" customHeight="1">
      <c r="A122" s="117" t="str">
        <f>IF(E1="IRRRLs", "DOES THE LIN NAME MATCH UNIFI?", "DOES THE COE NAME MATCH UNIFI?")</f>
        <v>DOES THE COE NAME MATCH UNIFI?</v>
      </c>
      <c r="B122" s="115"/>
      <c r="C122" s="122" t="str">
        <f>IF(AND(B122="No", E1="VA"), "PROCESSOR - TO ADD A CONDITION FOR NAME TO BE FLIPPED TO MATCH COE AT CLOSING", IF(AND(B122="No", E1="IRRRLs"), "PROCESSOR - TO ADD A CONDITION FOR NAME TO BE FLIPPED TO MATCH LIN AT CLOSING", IF(B122="Yes","NO ACTION REQUIRED","")))</f>
        <v/>
      </c>
      <c r="T122" s="121">
        <v>0</v>
      </c>
      <c r="U122" s="121">
        <v>0</v>
      </c>
      <c r="V122" s="121">
        <v>0</v>
      </c>
      <c r="W122" s="121">
        <v>0</v>
      </c>
      <c r="X122" s="121">
        <v>1</v>
      </c>
      <c r="AC122" s="121">
        <f>IF(AND(B122="", B108="Yes"),1,0)</f>
        <v>0</v>
      </c>
    </row>
    <row r="123" spans="1:29" ht="20.25" hidden="1" customHeight="1">
      <c r="A123" s="117" t="s">
        <v>351</v>
      </c>
      <c r="B123" s="115"/>
      <c r="C123" s="122" t="str">
        <f>IF(B123="No", "PROCESSOR - TO OBTAIN REAL ESTATE INFO FROM MEMBER", IF(B123="Yes","NO ACTION REQUIRED",""))</f>
        <v/>
      </c>
      <c r="T123" s="121">
        <v>1</v>
      </c>
      <c r="U123" s="121">
        <v>0</v>
      </c>
      <c r="V123" s="121">
        <v>1</v>
      </c>
      <c r="W123" s="121">
        <v>0</v>
      </c>
      <c r="X123" s="121">
        <v>0</v>
      </c>
      <c r="AC123" s="121">
        <f>IF(AND($C$1="Purchase", B123=""),1,0)</f>
        <v>0</v>
      </c>
    </row>
    <row r="124" spans="1:29" ht="33.75" hidden="1" customHeight="1">
      <c r="A124" s="183" t="s">
        <v>377</v>
      </c>
      <c r="B124" s="115"/>
      <c r="C124" s="120" t="str">
        <f>IF(B124="Yes", "PROCESSOR - TO OBTAIN NEW INSURANCE POLICY", IF(B124="No","NO ACTION REQUIRED",""))</f>
        <v/>
      </c>
      <c r="T124" s="121">
        <v>0</v>
      </c>
      <c r="U124" s="121">
        <v>0</v>
      </c>
      <c r="V124" s="121">
        <v>0</v>
      </c>
      <c r="W124" s="121">
        <v>0</v>
      </c>
      <c r="X124" s="121">
        <v>0</v>
      </c>
      <c r="AC124" s="121">
        <f>IF(AND(B106="Yes", C1="Refinance", B124=""),1,0)</f>
        <v>0</v>
      </c>
    </row>
    <row r="125" spans="1:29" ht="15" hidden="1" customHeight="1">
      <c r="A125" s="73"/>
      <c r="B125" s="1"/>
      <c r="C125" s="74"/>
    </row>
    <row r="126" spans="1:29" hidden="1">
      <c r="A126" s="75" t="s">
        <v>135</v>
      </c>
      <c r="B126" s="1"/>
      <c r="C126" s="74"/>
    </row>
    <row r="127" spans="1:29" hidden="1">
      <c r="A127" s="76" t="s">
        <v>136</v>
      </c>
      <c r="B127" s="1"/>
      <c r="C127" s="74"/>
    </row>
    <row r="128" spans="1:29" hidden="1">
      <c r="A128" s="76"/>
      <c r="B128" s="1"/>
      <c r="C128" s="74"/>
    </row>
    <row r="129" spans="1:3" ht="15.75" hidden="1">
      <c r="A129" s="76" t="s">
        <v>137</v>
      </c>
      <c r="B129" s="1"/>
      <c r="C129" s="74"/>
    </row>
    <row r="130" spans="1:3" ht="15.75" hidden="1">
      <c r="A130" s="77"/>
      <c r="B130" s="1"/>
      <c r="C130" s="74"/>
    </row>
    <row r="131" spans="1:3" hidden="1">
      <c r="A131" s="75" t="s">
        <v>138</v>
      </c>
      <c r="B131" s="1"/>
      <c r="C131" s="74"/>
    </row>
    <row r="132" spans="1:3" hidden="1">
      <c r="A132" s="75" t="s">
        <v>139</v>
      </c>
      <c r="B132" s="1"/>
      <c r="C132" s="74"/>
    </row>
    <row r="133" spans="1:3" hidden="1">
      <c r="A133" s="75" t="s">
        <v>140</v>
      </c>
      <c r="B133" s="1"/>
      <c r="C133" s="74"/>
    </row>
    <row r="134" spans="1:3" hidden="1">
      <c r="A134" s="75" t="s">
        <v>141</v>
      </c>
      <c r="B134" s="1"/>
      <c r="C134" s="74"/>
    </row>
    <row r="135" spans="1:3" hidden="1">
      <c r="A135" s="76" t="s">
        <v>142</v>
      </c>
      <c r="B135" s="1"/>
      <c r="C135" s="74"/>
    </row>
    <row r="136" spans="1:3" hidden="1">
      <c r="A136" s="78" t="s">
        <v>143</v>
      </c>
      <c r="B136" s="1"/>
      <c r="C136" s="74"/>
    </row>
    <row r="137" spans="1:3" hidden="1">
      <c r="A137" s="79" t="s">
        <v>144</v>
      </c>
      <c r="B137" s="1"/>
      <c r="C137" s="74"/>
    </row>
    <row r="138" spans="1:3" hidden="1">
      <c r="A138" s="79" t="s">
        <v>145</v>
      </c>
      <c r="B138" s="1"/>
      <c r="C138" s="74"/>
    </row>
    <row r="139" spans="1:3" ht="18.75" hidden="1">
      <c r="A139" s="73"/>
      <c r="B139" s="1"/>
      <c r="C139" s="74"/>
    </row>
    <row r="140" spans="1:3" ht="18.75" hidden="1">
      <c r="A140" s="73" t="s">
        <v>146</v>
      </c>
      <c r="B140" s="1"/>
      <c r="C140" s="74"/>
    </row>
    <row r="141" spans="1:3" hidden="1">
      <c r="A141" s="75" t="s">
        <v>147</v>
      </c>
      <c r="B141" s="1"/>
      <c r="C141" s="74"/>
    </row>
    <row r="142" spans="1:3" ht="18.75" hidden="1">
      <c r="A142" s="73" t="s">
        <v>148</v>
      </c>
      <c r="B142" s="1"/>
      <c r="C142" s="74"/>
    </row>
    <row r="143" spans="1:3" ht="16.5" hidden="1">
      <c r="A143" s="80" t="s">
        <v>149</v>
      </c>
      <c r="B143" s="1"/>
      <c r="C143" s="74"/>
    </row>
    <row r="144" spans="1:3" ht="16.5" hidden="1">
      <c r="A144" s="80" t="s">
        <v>150</v>
      </c>
      <c r="B144" s="1"/>
      <c r="C144" s="74"/>
    </row>
    <row r="145" spans="1:29" ht="18.75" hidden="1">
      <c r="A145" s="81" t="s">
        <v>148</v>
      </c>
      <c r="B145" s="1"/>
      <c r="C145" s="74"/>
    </row>
    <row r="146" spans="1:29">
      <c r="A146" s="213" t="s">
        <v>202</v>
      </c>
      <c r="B146" s="200"/>
      <c r="C146" s="214"/>
      <c r="AC146" s="32">
        <f>SUM(AC4:AC124)</f>
        <v>27</v>
      </c>
    </row>
    <row r="147" spans="1:29">
      <c r="A147" s="82"/>
      <c r="B147" s="83"/>
      <c r="C147" s="84"/>
    </row>
    <row r="148" spans="1:29">
      <c r="A148" s="85"/>
      <c r="B148" s="86"/>
      <c r="C148" s="87"/>
    </row>
    <row r="149" spans="1:29" ht="15.75" thickBot="1">
      <c r="A149" s="88"/>
      <c r="B149" s="89"/>
      <c r="C149" s="90"/>
    </row>
    <row r="150" spans="1:29">
      <c r="A150" s="19"/>
      <c r="B150" s="19"/>
    </row>
    <row r="151" spans="1:29" ht="18.75">
      <c r="B151" s="91"/>
      <c r="C151" s="92"/>
    </row>
    <row r="152" spans="1:29" ht="18.75">
      <c r="B152" s="91"/>
      <c r="C152" s="92"/>
    </row>
    <row r="153" spans="1:29" ht="15.75">
      <c r="A153" s="139" t="s">
        <v>222</v>
      </c>
      <c r="B153" s="91"/>
    </row>
    <row r="154" spans="1:29" hidden="1">
      <c r="B154" s="91"/>
    </row>
    <row r="155" spans="1:29" ht="15.75" hidden="1">
      <c r="B155" s="91"/>
      <c r="C155" s="93"/>
    </row>
    <row r="156" spans="1:29" hidden="1">
      <c r="B156" s="91"/>
    </row>
    <row r="157" spans="1:29" hidden="1"/>
    <row r="158" spans="1:29" hidden="1"/>
    <row r="159" spans="1:29" hidden="1"/>
    <row r="160" spans="1:29" ht="23.25" hidden="1">
      <c r="A160" s="215" t="s">
        <v>151</v>
      </c>
      <c r="B160" s="216"/>
    </row>
    <row r="161" spans="1:3" hidden="1">
      <c r="A161" s="217" t="s">
        <v>152</v>
      </c>
      <c r="B161" s="218"/>
    </row>
    <row r="162" spans="1:3" ht="6.75" hidden="1" customHeight="1">
      <c r="A162" s="219" t="s">
        <v>153</v>
      </c>
      <c r="B162" s="220"/>
    </row>
    <row r="163" spans="1:3" ht="6.75" hidden="1" customHeight="1">
      <c r="A163" s="221" t="s">
        <v>154</v>
      </c>
      <c r="B163" s="212"/>
    </row>
    <row r="164" spans="1:3" ht="6.75" hidden="1" customHeight="1">
      <c r="A164" s="219" t="s">
        <v>155</v>
      </c>
      <c r="B164" s="220"/>
      <c r="C164" s="94" t="s">
        <v>156</v>
      </c>
    </row>
    <row r="165" spans="1:3" ht="6.75" hidden="1" customHeight="1">
      <c r="A165" s="211" t="s">
        <v>157</v>
      </c>
      <c r="B165" s="212"/>
      <c r="C165" s="95" t="s">
        <v>158</v>
      </c>
    </row>
    <row r="166" spans="1:3" ht="6.75" hidden="1" customHeight="1">
      <c r="A166" s="222" t="s">
        <v>138</v>
      </c>
      <c r="B166" s="223"/>
    </row>
    <row r="167" spans="1:3" hidden="1">
      <c r="A167" s="210" t="s">
        <v>159</v>
      </c>
      <c r="B167" s="210"/>
    </row>
    <row r="168" spans="1:3" ht="6.75" hidden="1" customHeight="1">
      <c r="A168" s="224" t="s">
        <v>140</v>
      </c>
      <c r="B168" s="225"/>
      <c r="C168" s="96" t="s">
        <v>160</v>
      </c>
    </row>
    <row r="169" spans="1:3" ht="6.75" hidden="1" customHeight="1">
      <c r="A169" s="211" t="s">
        <v>141</v>
      </c>
      <c r="B169" s="212"/>
      <c r="C169" s="96" t="s">
        <v>160</v>
      </c>
    </row>
    <row r="170" spans="1:3" ht="6.75" hidden="1" customHeight="1">
      <c r="A170" s="222" t="s">
        <v>161</v>
      </c>
      <c r="B170" s="223"/>
    </row>
    <row r="171" spans="1:3" hidden="1">
      <c r="A171" s="210" t="s">
        <v>143</v>
      </c>
      <c r="B171" s="210"/>
    </row>
    <row r="172" spans="1:3" ht="6.75" hidden="1" customHeight="1">
      <c r="A172" s="230" t="s">
        <v>162</v>
      </c>
      <c r="B172" s="231"/>
    </row>
    <row r="173" spans="1:3" ht="6.75" hidden="1" customHeight="1">
      <c r="A173" s="232" t="s">
        <v>163</v>
      </c>
      <c r="B173" s="233"/>
    </row>
    <row r="174" spans="1:3" ht="6.75" hidden="1" customHeight="1">
      <c r="A174" s="234" t="s">
        <v>164</v>
      </c>
      <c r="B174" s="234"/>
    </row>
    <row r="175" spans="1:3" ht="6.75" hidden="1" customHeight="1">
      <c r="A175" s="234" t="s">
        <v>165</v>
      </c>
      <c r="B175" s="234"/>
    </row>
    <row r="176" spans="1:3" ht="6.75" hidden="1" customHeight="1">
      <c r="A176" s="237" t="s">
        <v>166</v>
      </c>
      <c r="B176" s="237"/>
    </row>
    <row r="177" spans="1:2" hidden="1">
      <c r="A177" s="97"/>
    </row>
    <row r="178" spans="1:2" ht="23.25" hidden="1">
      <c r="A178" s="235" t="s">
        <v>167</v>
      </c>
      <c r="B178" s="236"/>
    </row>
    <row r="179" spans="1:2" ht="6.75" hidden="1" customHeight="1">
      <c r="A179" s="226" t="s">
        <v>149</v>
      </c>
      <c r="B179" s="227"/>
    </row>
    <row r="180" spans="1:2" ht="6.75" hidden="1" customHeight="1">
      <c r="A180" s="228" t="s">
        <v>150</v>
      </c>
      <c r="B180" s="229"/>
    </row>
    <row r="181" spans="1:2" hidden="1">
      <c r="A181" s="41"/>
    </row>
    <row r="182" spans="1:2" hidden="1">
      <c r="A182" s="98"/>
    </row>
    <row r="183" spans="1:2" hidden="1">
      <c r="A183" s="100"/>
    </row>
    <row r="184" spans="1:2" ht="18" hidden="1" customHeight="1">
      <c r="A184" s="100"/>
    </row>
    <row r="185" spans="1:2" hidden="1">
      <c r="A185" s="41"/>
    </row>
    <row r="190" spans="1:2" hidden="1">
      <c r="A190" s="99" t="s">
        <v>168</v>
      </c>
    </row>
  </sheetData>
  <sheetProtection password="C580" sheet="1" objects="1" scenarios="1" formatRows="0" selectLockedCells="1" sort="0" autoFilter="0" pivotTables="0"/>
  <mergeCells count="33">
    <mergeCell ref="A1:B1"/>
    <mergeCell ref="A2:B2"/>
    <mergeCell ref="A3:B3"/>
    <mergeCell ref="A14:B14"/>
    <mergeCell ref="A45:B45"/>
    <mergeCell ref="A179:B179"/>
    <mergeCell ref="A180:B180"/>
    <mergeCell ref="A170:B170"/>
    <mergeCell ref="A171:B171"/>
    <mergeCell ref="A172:B172"/>
    <mergeCell ref="A173:B173"/>
    <mergeCell ref="A174:B174"/>
    <mergeCell ref="A175:B175"/>
    <mergeCell ref="A178:B178"/>
    <mergeCell ref="A176:B176"/>
    <mergeCell ref="A96:B96"/>
    <mergeCell ref="A169:B169"/>
    <mergeCell ref="A146:C146"/>
    <mergeCell ref="A160:B160"/>
    <mergeCell ref="A161:B161"/>
    <mergeCell ref="A162:B162"/>
    <mergeCell ref="A163:B163"/>
    <mergeCell ref="A164:B164"/>
    <mergeCell ref="A165:B165"/>
    <mergeCell ref="A166:B166"/>
    <mergeCell ref="A167:B167"/>
    <mergeCell ref="A168:B168"/>
    <mergeCell ref="Y118:AA118"/>
    <mergeCell ref="Y110:AA110"/>
    <mergeCell ref="Y44:AA44"/>
    <mergeCell ref="Y82:AA82"/>
    <mergeCell ref="Y7:AB7"/>
    <mergeCell ref="Y109:Z109"/>
  </mergeCells>
  <conditionalFormatting sqref="C102">
    <cfRule type="expression" dxfId="40" priority="56">
      <formula>$B$102="NO"</formula>
    </cfRule>
  </conditionalFormatting>
  <conditionalFormatting sqref="C100">
    <cfRule type="containsText" dxfId="39" priority="43" operator="containsText" text="PROCESSOR - TO REQUEST A PMI EXCEPTION SINCE CREDIT PROFILE ">
      <formula>NOT(ISERROR(SEARCH("PROCESSOR - TO REQUEST A PMI EXCEPTION SINCE CREDIT PROFILE ",C100)))</formula>
    </cfRule>
    <cfRule type="expression" dxfId="38" priority="55">
      <formula>$B$100="YES"</formula>
    </cfRule>
  </conditionalFormatting>
  <conditionalFormatting sqref="C97">
    <cfRule type="containsText" dxfId="37" priority="42" operator="containsText" text="PROCESSOR - OBTAIN SUFFICIENT LIQUID ASSETS TO CLOSE">
      <formula>NOT(ISERROR(SEARCH("PROCESSOR - OBTAIN SUFFICIENT LIQUID ASSETS TO CLOSE",C97)))</formula>
    </cfRule>
  </conditionalFormatting>
  <conditionalFormatting sqref="C15">
    <cfRule type="expression" dxfId="36" priority="52">
      <formula>$B$15="NO"</formula>
    </cfRule>
  </conditionalFormatting>
  <conditionalFormatting sqref="C12">
    <cfRule type="expression" dxfId="35" priority="49">
      <formula>$B$12="NO"</formula>
    </cfRule>
  </conditionalFormatting>
  <conditionalFormatting sqref="C10">
    <cfRule type="containsText" dxfId="34" priority="47" operator="containsText" text="UW TO VERIFY">
      <formula>NOT(ISERROR(SEARCH("UW TO VERIFY",C10)))</formula>
    </cfRule>
    <cfRule type="expression" dxfId="33" priority="48">
      <formula>$B$10="INVESTMENT"</formula>
    </cfRule>
  </conditionalFormatting>
  <conditionalFormatting sqref="A171:B171 A167:B167 A190 A146 B4:C12 B14:C59 A4:A59 A60:C124">
    <cfRule type="containsText" dxfId="32" priority="44" operator="containsText" text="NO ACTION REQUIRED">
      <formula>NOT(ISERROR(SEARCH("NO ACTION REQUIRED",A4)))</formula>
    </cfRule>
    <cfRule type="containsText" dxfId="31" priority="45" operator="containsText" text="NMC - ">
      <formula>NOT(ISERROR(SEARCH("NMC - ",A4)))</formula>
    </cfRule>
    <cfRule type="containsText" dxfId="30" priority="50" operator="containsText" text="PROCESSOR -">
      <formula>NOT(ISERROR(SEARCH("PROCESSOR -",A4)))</formula>
    </cfRule>
    <cfRule type="containsText" dxfId="29" priority="54" operator="containsText" text="DOC REVIEWER - ">
      <formula>NOT(ISERROR(SEARCH("DOC REVIEWER - ",A4)))</formula>
    </cfRule>
  </conditionalFormatting>
  <conditionalFormatting sqref="C101 C121:C124">
    <cfRule type="containsText" dxfId="28" priority="41" operator="containsText" text="MC - REQUEST AN EXCEPTION">
      <formula>NOT(ISERROR(SEARCH("MC - REQUEST AN EXCEPTION",C101)))</formula>
    </cfRule>
  </conditionalFormatting>
  <conditionalFormatting sqref="C119 C114:C116">
    <cfRule type="containsText" dxfId="27" priority="40" operator="containsText" text="MC - JUDGMENT(S) ON CRE">
      <formula>NOT(ISERROR(SEARCH("MC - JUDGMENT(S) ON CRE",C114)))</formula>
    </cfRule>
  </conditionalFormatting>
  <conditionalFormatting sqref="C119 C115:C116">
    <cfRule type="containsText" dxfId="26" priority="39" operator="containsText" text="MC - ADDRESS PUBLIC">
      <formula>NOT(ISERROR(SEARCH("MC - ADDRESS PUBLIC",C115)))</formula>
    </cfRule>
  </conditionalFormatting>
  <conditionalFormatting sqref="C8">
    <cfRule type="containsText" dxfId="25" priority="38" operator="containsText" text="$2,000">
      <formula>NOT(ISERROR(SEARCH("$2,000",C8)))</formula>
    </cfRule>
  </conditionalFormatting>
  <conditionalFormatting sqref="A161">
    <cfRule type="expression" dxfId="24" priority="37">
      <formula>$B$105=I2</formula>
    </cfRule>
  </conditionalFormatting>
  <conditionalFormatting sqref="A162">
    <cfRule type="expression" dxfId="23" priority="36">
      <formula>$B$4=$M$4:$M$8</formula>
    </cfRule>
  </conditionalFormatting>
  <conditionalFormatting sqref="A163:B163 A165:B165">
    <cfRule type="expression" dxfId="22" priority="34">
      <formula>$B$4=$M$7</formula>
    </cfRule>
    <cfRule type="expression" dxfId="21" priority="35">
      <formula>$B$4=$M$4</formula>
    </cfRule>
  </conditionalFormatting>
  <conditionalFormatting sqref="A168:B168">
    <cfRule type="expression" dxfId="20" priority="32">
      <formula>#REF!=I1</formula>
    </cfRule>
    <cfRule type="expression" dxfId="19" priority="33">
      <formula>$B$47=I1</formula>
    </cfRule>
  </conditionalFormatting>
  <conditionalFormatting sqref="A176:B176">
    <cfRule type="expression" dxfId="18" priority="31">
      <formula>$A$181="Yes"</formula>
    </cfRule>
  </conditionalFormatting>
  <conditionalFormatting sqref="B101">
    <cfRule type="containsText" dxfId="17" priority="29" operator="containsText" text="4/29/1900">
      <formula>NOT(ISERROR(SEARCH("4/29/1900",B101)))</formula>
    </cfRule>
    <cfRule type="expression" dxfId="16" priority="30">
      <formula>$A$101+120</formula>
    </cfRule>
  </conditionalFormatting>
  <conditionalFormatting sqref="C7">
    <cfRule type="containsText" dxfId="15" priority="28" operator="containsText" text="EXPLAIN FURTHER">
      <formula>NOT(ISERROR(SEARCH("EXPLAIN FURTHER",C7)))</formula>
    </cfRule>
  </conditionalFormatting>
  <conditionalFormatting sqref="C11">
    <cfRule type="containsText" dxfId="14" priority="27" operator="containsText" text="REVIEW DU REFI">
      <formula>NOT(ISERROR(SEARCH("REVIEW DU REFI",C11)))</formula>
    </cfRule>
  </conditionalFormatting>
  <conditionalFormatting sqref="C82">
    <cfRule type="containsText" dxfId="13" priority="13" operator="containsText" text="EXPLAIN">
      <formula>NOT(ISERROR(SEARCH("EXPLAIN",C82)))</formula>
    </cfRule>
  </conditionalFormatting>
  <conditionalFormatting sqref="C165">
    <cfRule type="expression" dxfId="12" priority="24">
      <formula>B4=M7</formula>
    </cfRule>
    <cfRule type="expression" dxfId="11" priority="25">
      <formula>B4=M4</formula>
    </cfRule>
  </conditionalFormatting>
  <conditionalFormatting sqref="C168">
    <cfRule type="expression" dxfId="10" priority="22">
      <formula>#REF!=I1</formula>
    </cfRule>
    <cfRule type="expression" dxfId="9" priority="23">
      <formula>$B$47=I1</formula>
    </cfRule>
  </conditionalFormatting>
  <conditionalFormatting sqref="C101">
    <cfRule type="containsText" dxfId="8" priority="21" operator="containsText" text="PROCESSOR - TO REQUEST A PMI EXCEPTION SINCE LOAN DTI">
      <formula>NOT(ISERROR(SEARCH("PROCESSOR - TO REQUEST A PMI EXCEPTION SINCE LOAN DTI",C101)))</formula>
    </cfRule>
  </conditionalFormatting>
  <conditionalFormatting sqref="A175:B175">
    <cfRule type="expression" dxfId="7" priority="20">
      <formula>$A$182="Yes"</formula>
    </cfRule>
  </conditionalFormatting>
  <conditionalFormatting sqref="A174:B174">
    <cfRule type="expression" dxfId="6" priority="19">
      <formula>B73="Yes"</formula>
    </cfRule>
  </conditionalFormatting>
  <conditionalFormatting sqref="A169:B169">
    <cfRule type="expression" dxfId="5" priority="18">
      <formula>$B$60=I1</formula>
    </cfRule>
  </conditionalFormatting>
  <conditionalFormatting sqref="C169">
    <cfRule type="expression" dxfId="4" priority="17">
      <formula>$B$60=I1</formula>
    </cfRule>
  </conditionalFormatting>
  <conditionalFormatting sqref="C83">
    <cfRule type="containsText" dxfId="3" priority="16" operator="containsText" text="ENTER THE ADDRES">
      <formula>NOT(ISERROR(SEARCH("ENTER THE ADDRES",C83)))</formula>
    </cfRule>
  </conditionalFormatting>
  <conditionalFormatting sqref="C110 C112:C114 C107:C108 C118:C124">
    <cfRule type="containsText" dxfId="2" priority="15" operator="containsText" text="DO NOT">
      <formula>NOT(ISERROR(SEARCH("DO NOT",C107)))</formula>
    </cfRule>
  </conditionalFormatting>
  <conditionalFormatting sqref="C111">
    <cfRule type="containsText" dxfId="1" priority="14" operator="containsText" text="PROCESSOR - ">
      <formula>NOT(ISERROR(SEARCH("PROCESSOR - ",C111)))</formula>
    </cfRule>
  </conditionalFormatting>
  <conditionalFormatting sqref="C44 C82">
    <cfRule type="containsText" dxfId="0" priority="26" operator="containsText" text="DO NOT PROCEED">
      <formula>NOT(ISERROR(SEARCH("DO NOT PROCEED",C44)))</formula>
    </cfRule>
  </conditionalFormatting>
  <dataValidations count="2">
    <dataValidation type="list" allowBlank="1" showInputMessage="1" showErrorMessage="1" sqref="B62:B71">
      <formula1>$P$1:$P$7</formula1>
    </dataValidation>
    <dataValidation type="list" allowBlank="1" showInputMessage="1" showErrorMessage="1" promptTitle="Please make your selection" sqref="B49:B58">
      <formula1>$P$1:$P$7</formula1>
    </dataValidation>
  </dataValidations>
  <hyperlinks>
    <hyperlink ref="Y120" r:id="rId1"/>
    <hyperlink ref="Y44" r:id="rId2"/>
    <hyperlink ref="Y82" r:id="rId3" location="gen"/>
    <hyperlink ref="Y108" r:id="rId4"/>
    <hyperlink ref="Y110" r:id="rId5"/>
    <hyperlink ref="Y44:AA44" r:id="rId6" display="Present/Proposed Worksheet"/>
    <hyperlink ref="Y118" r:id="rId7"/>
    <hyperlink ref="Y109" r:id="rId8" location="VERIFY_FUNDING_FEE_EXEMPT_STATUS"/>
  </hyperlinks>
  <pageMargins left="0.7" right="0.7" top="0.75" bottom="0.75" header="0.3" footer="0.3"/>
  <pageSetup orientation="portrait" horizontalDpi="200" verticalDpi="200" r:id="rId9"/>
  <legacyDrawing r:id="rId10"/>
  <controls>
    <control shapeId="3395" r:id="rId11" name="OptionButton105"/>
    <control shapeId="3394" r:id="rId12" name="OptionButton104"/>
    <control shapeId="3393" r:id="rId13" name="OptionButton103"/>
    <control shapeId="3392" r:id="rId14" name="OptionButton102"/>
    <control shapeId="3391" r:id="rId15" name="CommandButton5"/>
    <control shapeId="3365" r:id="rId16" name="Image3"/>
    <control shapeId="3362" r:id="rId17" name="OptionButton89"/>
    <control shapeId="3361" r:id="rId18" name="OptionButton88"/>
    <control shapeId="3356" r:id="rId19" name="OptionButton87"/>
    <control shapeId="3355" r:id="rId20" name="OptionButton84"/>
    <control shapeId="3351" r:id="rId21" name="OptionButton83"/>
    <control shapeId="3350" r:id="rId22" name="OptionButton82"/>
    <control shapeId="3349" r:id="rId23" name="OptionButton81"/>
    <control shapeId="3348" r:id="rId24" name="OptionButton80"/>
    <control shapeId="3347" r:id="rId25" name="OptionButton79"/>
    <control shapeId="3346" r:id="rId26" name="OptionButton78"/>
    <control shapeId="3345" r:id="rId27" name="OptionButton77"/>
    <control shapeId="3344" r:id="rId28" name="OptionButton76"/>
    <control shapeId="3343" r:id="rId29" name="OptionButton75"/>
    <control shapeId="3342" r:id="rId30" name="OptionButton74"/>
    <control shapeId="3341" r:id="rId31" name="OptionButton73"/>
    <control shapeId="3340" r:id="rId32" name="OptionButton72"/>
    <control shapeId="3339" r:id="rId33" name="OptionButton71"/>
    <control shapeId="3338" r:id="rId34" name="OptionButton70"/>
    <control shapeId="3073" r:id="rId35" name="OptionButton1"/>
    <control shapeId="3074" r:id="rId36" name="OptionButton2"/>
    <control shapeId="3075" r:id="rId37" name="OptionButton3"/>
    <control shapeId="3076" r:id="rId38" name="OptionButton4"/>
    <control shapeId="3077" r:id="rId39" name="OptionButton5"/>
    <control shapeId="3078" r:id="rId40" name="OptionButton6"/>
    <control shapeId="3079" r:id="rId41" name="OptionButton7"/>
    <control shapeId="3080" r:id="rId42" name="OptionButton8"/>
    <control shapeId="3081" r:id="rId43" name="OptionButton11"/>
    <control shapeId="3082" r:id="rId44" name="OptionButton12"/>
    <control shapeId="3083" r:id="rId45" name="OptionButton13"/>
    <control shapeId="3084" r:id="rId46" name="OptionButton14"/>
    <control shapeId="3085" r:id="rId47" name="OptionButton15"/>
    <control shapeId="3086" r:id="rId48" name="OptionButton16"/>
    <control shapeId="3087" r:id="rId49" name="OptionButton17"/>
    <control shapeId="3088" r:id="rId50" name="OptionButton18"/>
    <control shapeId="3089" r:id="rId51" name="OptionButton19"/>
    <control shapeId="3090" r:id="rId52" name="OptionButton20"/>
    <control shapeId="3091" r:id="rId53" name="OptionButton21"/>
    <control shapeId="3092" r:id="rId54" name="OptionButton22"/>
    <control shapeId="3093" r:id="rId55" name="OptionButton23"/>
    <control shapeId="3094" r:id="rId56" name="OptionButton24"/>
    <control shapeId="3095" r:id="rId57" name="OptionButton25"/>
    <control shapeId="3096" r:id="rId58" name="OptionButton26"/>
    <control shapeId="3097" r:id="rId59" name="OptionButton27"/>
    <control shapeId="3098" r:id="rId60" name="OptionButton28"/>
    <control shapeId="3099" r:id="rId61" name="OptionButton29"/>
    <control shapeId="3100" r:id="rId62" name="OptionButton30"/>
    <control shapeId="3101" r:id="rId63" name="OptionButton31"/>
    <control shapeId="3102" r:id="rId64" name="OptionButton32"/>
    <control shapeId="3103" r:id="rId65" name="OptionButton33"/>
    <control shapeId="3104" r:id="rId66" name="OptionButton34"/>
    <control shapeId="3105" r:id="rId67" name="OptionButton35"/>
    <control shapeId="3106" r:id="rId68" name="OptionButton36"/>
    <control shapeId="3107" r:id="rId69" name="ComboBox1"/>
    <control shapeId="3108" r:id="rId70" name="OptionButton37"/>
    <control shapeId="3109" r:id="rId71" name="OptionButton38"/>
    <control shapeId="3110" r:id="rId72" name="OptionButton39"/>
    <control shapeId="3111" r:id="rId73" name="OptionButton40"/>
    <control shapeId="3112" r:id="rId74" name="OptionButton41"/>
    <control shapeId="3113" r:id="rId75" name="OptionButton42"/>
    <control shapeId="3114" r:id="rId76" name="OptionButton43"/>
    <control shapeId="3115" r:id="rId77" name="OptionButton44"/>
    <control shapeId="3116" r:id="rId78" name="OptionButton45"/>
    <control shapeId="3117" r:id="rId79" name="OptionButton46"/>
    <control shapeId="3118" r:id="rId80" name="ComboBox3"/>
    <control shapeId="3119" r:id="rId81" name="ComboBox4"/>
    <control shapeId="3120" r:id="rId82" name="ComboBox5"/>
    <control shapeId="3121" r:id="rId83" name="ComboBox6"/>
    <control shapeId="3122" r:id="rId84" name="ComboBox7"/>
    <control shapeId="3123" r:id="rId85" name="ComboBox8"/>
    <control shapeId="3124" r:id="rId86" name="ComboBox9"/>
    <control shapeId="3125" r:id="rId87" name="ComboBox10"/>
    <control shapeId="3126" r:id="rId88" name="OptionButton47"/>
    <control shapeId="3127" r:id="rId89" name="OptionButton48"/>
    <control shapeId="3128" r:id="rId90" name="OptionButton49"/>
    <control shapeId="3129" r:id="rId91" name="OptionButton50"/>
    <control shapeId="3130" r:id="rId92" name="OptionButton51"/>
    <control shapeId="3131" r:id="rId93" name="Image1"/>
    <control shapeId="3132" r:id="rId94" name="Image2"/>
    <control shapeId="3133" r:id="rId95" name="Label1"/>
    <control shapeId="3134" r:id="rId96" name="TextBox1"/>
    <control shapeId="3135" r:id="rId97" name="Label2"/>
    <control shapeId="3136" r:id="rId98" name="Label3"/>
    <control shapeId="3137" r:id="rId99" name="Label4"/>
    <control shapeId="3138" r:id="rId100" name="TextBox2"/>
    <control shapeId="3139" r:id="rId101" name="Label5"/>
    <control shapeId="3140" r:id="rId102" name="Label6"/>
    <control shapeId="3141" r:id="rId103" name="Label7"/>
    <control shapeId="3142" r:id="rId104" name="TextBox3"/>
    <control shapeId="3143" r:id="rId105" name="Label8"/>
    <control shapeId="3144" r:id="rId106" name="Label9"/>
    <control shapeId="3145" r:id="rId107" name="Label10"/>
    <control shapeId="3146" r:id="rId108" name="TextBox4"/>
    <control shapeId="3147" r:id="rId109" name="Label11"/>
    <control shapeId="3148" r:id="rId110" name="Label12"/>
    <control shapeId="3149" r:id="rId111" name="Label13"/>
    <control shapeId="3150" r:id="rId112" name="TextBox5"/>
    <control shapeId="3151" r:id="rId113" name="Label14"/>
    <control shapeId="3152" r:id="rId114" name="Label15"/>
    <control shapeId="3153" r:id="rId115" name="Label16"/>
    <control shapeId="3154" r:id="rId116" name="TextBox6"/>
    <control shapeId="3155" r:id="rId117" name="Label17"/>
    <control shapeId="3156" r:id="rId118" name="Label18"/>
    <control shapeId="3157" r:id="rId119" name="Label19"/>
    <control shapeId="3158" r:id="rId120" name="TextBox7"/>
    <control shapeId="3159" r:id="rId121" name="Label20"/>
    <control shapeId="3160" r:id="rId122" name="Label21"/>
    <control shapeId="3161" r:id="rId123" name="Label22"/>
    <control shapeId="3162" r:id="rId124" name="TextBox8"/>
    <control shapeId="3163" r:id="rId125" name="Label23"/>
    <control shapeId="3164" r:id="rId126" name="Label24"/>
    <control shapeId="3165" r:id="rId127" name="Label25"/>
    <control shapeId="3166" r:id="rId128" name="TextBox9"/>
    <control shapeId="3167" r:id="rId129" name="Label26"/>
    <control shapeId="3168" r:id="rId130" name="Label27"/>
    <control shapeId="3169" r:id="rId131" name="Label28"/>
    <control shapeId="3170" r:id="rId132" name="TextBox10"/>
    <control shapeId="3171" r:id="rId133" name="Label29"/>
    <control shapeId="3172" r:id="rId134" name="Label31"/>
    <control shapeId="3173" r:id="rId135" name="TextBox11"/>
    <control shapeId="3174" r:id="rId136" name="Label32"/>
    <control shapeId="3175" r:id="rId137" name="Label33"/>
    <control shapeId="3176" r:id="rId138" name="Label34"/>
    <control shapeId="3177" r:id="rId139" name="TextBox12"/>
    <control shapeId="3178" r:id="rId140" name="Label35"/>
    <control shapeId="3179" r:id="rId141" name="Label36"/>
    <control shapeId="3180" r:id="rId142" name="Label37"/>
    <control shapeId="3181" r:id="rId143" name="TextBox13"/>
    <control shapeId="3182" r:id="rId144" name="Label38"/>
    <control shapeId="3183" r:id="rId145" name="Label39"/>
    <control shapeId="3184" r:id="rId146" name="Label40"/>
    <control shapeId="3185" r:id="rId147" name="TextBox14"/>
    <control shapeId="3186" r:id="rId148" name="Label41"/>
    <control shapeId="3187" r:id="rId149" name="Label42"/>
    <control shapeId="3188" r:id="rId150" name="Label43"/>
    <control shapeId="3189" r:id="rId151" name="TextBox15"/>
    <control shapeId="3190" r:id="rId152" name="Label44"/>
    <control shapeId="3191" r:id="rId153" name="Label45"/>
    <control shapeId="3192" r:id="rId154" name="Label46"/>
    <control shapeId="3193" r:id="rId155" name="TextBox16"/>
    <control shapeId="3194" r:id="rId156" name="Label47"/>
    <control shapeId="3195" r:id="rId157" name="Label48"/>
    <control shapeId="3196" r:id="rId158" name="Label49"/>
    <control shapeId="3197" r:id="rId159" name="TextBox17"/>
    <control shapeId="3198" r:id="rId160" name="Label50"/>
    <control shapeId="3199" r:id="rId161" name="Label51"/>
    <control shapeId="3200" r:id="rId162" name="Label52"/>
    <control shapeId="3201" r:id="rId163" name="TextBox18"/>
    <control shapeId="3202" r:id="rId164" name="Label53"/>
    <control shapeId="3203" r:id="rId165" name="Label54"/>
    <control shapeId="3204" r:id="rId166" name="Label55"/>
    <control shapeId="3205" r:id="rId167" name="TextBox19"/>
    <control shapeId="3206" r:id="rId168" name="Label56"/>
    <control shapeId="3207" r:id="rId169" name="Label57"/>
    <control shapeId="3208" r:id="rId170" name="Label58"/>
    <control shapeId="3209" r:id="rId171" name="TextBox20"/>
    <control shapeId="3210" r:id="rId172" name="Label59"/>
    <control shapeId="3211" r:id="rId173" name="Label61"/>
    <control shapeId="3212" r:id="rId174" name="Label62"/>
    <control shapeId="3213" r:id="rId175" name="Label63"/>
    <control shapeId="3214" r:id="rId176" name="Label64"/>
    <control shapeId="3215" r:id="rId177" name="Label65"/>
    <control shapeId="3216" r:id="rId178" name="Label66"/>
    <control shapeId="3217" r:id="rId179" name="Label67"/>
    <control shapeId="3218" r:id="rId180" name="Label68"/>
    <control shapeId="3219" r:id="rId181" name="Label69"/>
    <control shapeId="3220" r:id="rId182" name="Label70"/>
    <control shapeId="3221" r:id="rId183" name="TextBox21"/>
    <control shapeId="3222" r:id="rId184" name="TextBox22"/>
    <control shapeId="3223" r:id="rId185" name="TextBox23"/>
    <control shapeId="3224" r:id="rId186" name="TextBox24"/>
    <control shapeId="3225" r:id="rId187" name="TextBox25"/>
    <control shapeId="3226" r:id="rId188" name="TextBox26"/>
    <control shapeId="3227" r:id="rId189" name="TextBox27"/>
    <control shapeId="3228" r:id="rId190" name="TextBox28"/>
    <control shapeId="3229" r:id="rId191" name="TextBox29"/>
    <control shapeId="3230" r:id="rId192" name="TextBox30"/>
    <control shapeId="3231" r:id="rId193" name="Label71"/>
    <control shapeId="3232" r:id="rId194" name="TextBox31"/>
    <control shapeId="3233" r:id="rId195" name="Label72"/>
    <control shapeId="3234" r:id="rId196" name="TextBox32"/>
    <control shapeId="3235" r:id="rId197" name="Label73"/>
    <control shapeId="3236" r:id="rId198" name="Label74"/>
    <control shapeId="3237" r:id="rId199" name="ComboBox2"/>
    <control shapeId="3238" r:id="rId200" name="ComboBox31"/>
    <control shapeId="3239" r:id="rId201" name="Label75"/>
    <control shapeId="3240" r:id="rId202" name="Label76"/>
    <control shapeId="3241" r:id="rId203" name="TextBox33"/>
    <control shapeId="3242" r:id="rId204" name="Label78"/>
    <control shapeId="3243" r:id="rId205" name="TextBox34"/>
    <control shapeId="3244" r:id="rId206" name="Label77"/>
    <control shapeId="3245" r:id="rId207" name="Label79"/>
    <control shapeId="3246" r:id="rId208" name="Label80"/>
    <control shapeId="3247" r:id="rId209" name="Label81"/>
    <control shapeId="3248" r:id="rId210" name="ComboBox34"/>
    <control shapeId="3249" r:id="rId211" name="Label82"/>
    <control shapeId="3250" r:id="rId212" name="Label83"/>
    <control shapeId="3251" r:id="rId213" name="ComboBox36"/>
    <control shapeId="3252" r:id="rId214" name="Label84"/>
    <control shapeId="3253" r:id="rId215" name="TextBox35"/>
    <control shapeId="3254" r:id="rId216" name="Label85"/>
    <control shapeId="3255" r:id="rId217" name="Label86"/>
    <control shapeId="3256" r:id="rId218" name="TextBox36"/>
    <control shapeId="3257" r:id="rId219" name="OptionButton9"/>
    <control shapeId="3258" r:id="rId220" name="OptionButton10"/>
    <control shapeId="3259" r:id="rId221" name="Label87"/>
    <control shapeId="3260" r:id="rId222" name="TextBox37"/>
    <control shapeId="3261" r:id="rId223" name="Label88"/>
    <control shapeId="3262" r:id="rId224" name="Label89"/>
    <control shapeId="3263" r:id="rId225" name="TextBox38"/>
    <control shapeId="3264" r:id="rId226" name="Label90"/>
    <control shapeId="3265" r:id="rId227" name="Label91"/>
    <control shapeId="3266" r:id="rId228" name="TextBox39"/>
    <control shapeId="3267" r:id="rId229" name="Label92"/>
    <control shapeId="3268" r:id="rId230" name="Label93"/>
    <control shapeId="3269" r:id="rId231" name="TextBox40"/>
    <control shapeId="3270" r:id="rId232" name="Label94"/>
    <control shapeId="3271" r:id="rId233" name="Label95"/>
    <control shapeId="3272" r:id="rId234" name="TextBox41"/>
    <control shapeId="3273" r:id="rId235" name="Label96"/>
    <control shapeId="3274" r:id="rId236" name="Label97"/>
    <control shapeId="3275" r:id="rId237" name="TextBox42"/>
    <control shapeId="3276" r:id="rId238" name="Label98"/>
    <control shapeId="3277" r:id="rId239" name="Label99"/>
    <control shapeId="3278" r:id="rId240" name="TextBox43"/>
    <control shapeId="3279" r:id="rId241" name="Label100"/>
    <control shapeId="3280" r:id="rId242" name="Label101"/>
    <control shapeId="3281" r:id="rId243" name="TextBox44"/>
    <control shapeId="3282" r:id="rId244" name="Label102"/>
    <control shapeId="3283" r:id="rId245" name="Label103"/>
    <control shapeId="3284" r:id="rId246" name="TextBox45"/>
    <control shapeId="3285" r:id="rId247" name="Label104"/>
    <control shapeId="3286" r:id="rId248" name="Label105"/>
    <control shapeId="3287" r:id="rId249" name="TextBox46"/>
    <control shapeId="3288" r:id="rId250" name="TextBox47"/>
    <control shapeId="3289" r:id="rId251" name="Label30"/>
    <control shapeId="3290" r:id="rId252" name="TextBox48"/>
    <control shapeId="3291" r:id="rId253" name="Label60"/>
    <control shapeId="3292" r:id="rId254" name="Label106"/>
    <control shapeId="3293" r:id="rId255" name="TextBox49"/>
    <control shapeId="3294" r:id="rId256" name="Label107"/>
    <control shapeId="3295" r:id="rId257" name="Label108"/>
    <control shapeId="3296" r:id="rId258" name="TextBox50"/>
    <control shapeId="3297" r:id="rId259" name="Label109"/>
    <control shapeId="3298" r:id="rId260" name="Label110"/>
    <control shapeId="3299" r:id="rId261" name="TextBox51"/>
    <control shapeId="3300" r:id="rId262" name="Label111"/>
    <control shapeId="3301" r:id="rId263" name="Label112"/>
    <control shapeId="3302" r:id="rId264" name="TextBox52"/>
    <control shapeId="3303" r:id="rId265" name="Label113"/>
    <control shapeId="3304" r:id="rId266" name="Label114"/>
    <control shapeId="3305" r:id="rId267" name="Label115"/>
    <control shapeId="3306" r:id="rId268" name="Label116"/>
    <control shapeId="3307" r:id="rId269" name="Label117"/>
    <control shapeId="3308" r:id="rId270" name="OptionButton52"/>
    <control shapeId="3309" r:id="rId271" name="OptionButton53"/>
    <control shapeId="3310" r:id="rId272" name="OptionButton54"/>
    <control shapeId="3311" r:id="rId273" name="OptionButton55"/>
    <control shapeId="3312" r:id="rId274" name="OptionButton56"/>
    <control shapeId="3313" r:id="rId275" name="OptionButton57"/>
    <control shapeId="3314" r:id="rId276" name="OptionButton58"/>
    <control shapeId="3315" r:id="rId277" name="OptionButton59"/>
    <control shapeId="3316" r:id="rId278" name="OptionButton60"/>
    <control shapeId="3317" r:id="rId279" name="OptionButton61"/>
    <control shapeId="3318" r:id="rId280" name="OptionButton62"/>
    <control shapeId="3319" r:id="rId281" name="OptionButton63"/>
    <control shapeId="3320" r:id="rId282" name="OptionButton64"/>
    <control shapeId="3321" r:id="rId283" name="OptionButton65"/>
    <control shapeId="3322" r:id="rId284" name="OptionButton66"/>
    <control shapeId="3323" r:id="rId285" name="OptionButton67"/>
    <control shapeId="3324" r:id="rId286" name="OptionButton68"/>
    <control shapeId="3325" r:id="rId287" name="OptionButton69"/>
    <control shapeId="3326" r:id="rId288" name="CommandButton1"/>
    <control shapeId="3327" r:id="rId289" name="CommandButton2"/>
    <control shapeId="3328" r:id="rId290" name="CommandButton3"/>
    <control shapeId="3329" r:id="rId291" name="CommandButton4"/>
    <control shapeId="3352" r:id="rId292" name="OptionButton85"/>
    <control shapeId="3353" r:id="rId293" name="OptionButton86"/>
    <control shapeId="3368" r:id="rId294" name="Image4"/>
    <control shapeId="3370" r:id="rId295" name="OptionButton90"/>
    <control shapeId="3371" r:id="rId296" name="OptionButton91"/>
    <control shapeId="3378" r:id="rId297" name="OptionButton92"/>
    <control shapeId="3379" r:id="rId298" name="OptionButton93"/>
    <control shapeId="3380" r:id="rId299" name="OptionButton94"/>
    <control shapeId="3381" r:id="rId300" name="OptionButton95"/>
    <control shapeId="3382" r:id="rId301" name="OptionButton96"/>
    <control shapeId="3383" r:id="rId302" name="OptionButton97"/>
    <control shapeId="3386" r:id="rId303" name="OptionButton98"/>
    <control shapeId="3387" r:id="rId304" name="OptionButton99"/>
    <control shapeId="3388" r:id="rId305" name="OptionButton100"/>
    <control shapeId="3389" r:id="rId306" name="OptionButton101"/>
    <control shapeId="3396" r:id="rId307" name="OptionButton106"/>
    <control shapeId="3397" r:id="rId308" name="OptionButton107"/>
    <control shapeId="3398" r:id="rId309" name="OptionButton108"/>
    <control shapeId="3399" r:id="rId310" name="OptionButton109"/>
  </controls>
</worksheet>
</file>

<file path=xl/worksheets/sheet4.xml><?xml version="1.0" encoding="utf-8"?>
<worksheet xmlns="http://schemas.openxmlformats.org/spreadsheetml/2006/main" xmlns:r="http://schemas.openxmlformats.org/officeDocument/2006/relationships">
  <sheetPr codeName="Sheet31"/>
  <dimension ref="A1:H228"/>
  <sheetViews>
    <sheetView showGridLines="0" topLeftCell="A85" zoomScaleNormal="100" workbookViewId="0"/>
  </sheetViews>
  <sheetFormatPr defaultRowHeight="15"/>
  <cols>
    <col min="1" max="1" width="4.5703125" customWidth="1"/>
    <col min="2" max="2" width="60.85546875" bestFit="1" customWidth="1"/>
    <col min="3" max="3" width="10.140625" customWidth="1"/>
    <col min="4" max="4" width="2" style="32" hidden="1" customWidth="1"/>
    <col min="5" max="5" width="2" style="100" hidden="1" customWidth="1"/>
    <col min="6" max="6" width="14.5703125" customWidth="1"/>
  </cols>
  <sheetData>
    <row r="1" spans="1:8" ht="15.75" thickBot="1">
      <c r="A1" s="41"/>
      <c r="E1" s="100">
        <f>D1</f>
        <v>0</v>
      </c>
    </row>
    <row r="2" spans="1:8" ht="31.5" customHeight="1" thickBot="1">
      <c r="B2" s="101" t="s">
        <v>169</v>
      </c>
      <c r="E2" s="100">
        <f t="shared" ref="E2:E65" si="0">D2</f>
        <v>0</v>
      </c>
    </row>
    <row r="3" spans="1:8" ht="15.75" thickBot="1">
      <c r="E3" s="100">
        <f t="shared" si="0"/>
        <v>0</v>
      </c>
    </row>
    <row r="4" spans="1:8" ht="31.5" customHeight="1" thickBot="1">
      <c r="B4" s="102" t="s">
        <v>170</v>
      </c>
      <c r="E4" s="100">
        <f t="shared" si="0"/>
        <v>0</v>
      </c>
      <c r="G4" s="243" t="s">
        <v>360</v>
      </c>
      <c r="H4" s="243"/>
    </row>
    <row r="5" spans="1:8" ht="27" customHeight="1" thickBot="1">
      <c r="B5" s="103" t="s">
        <v>171</v>
      </c>
      <c r="D5" s="32">
        <v>0</v>
      </c>
      <c r="E5" s="100">
        <f t="shared" si="0"/>
        <v>0</v>
      </c>
      <c r="G5" s="243"/>
      <c r="H5" s="243"/>
    </row>
    <row r="6" spans="1:8" ht="37.5" customHeight="1" thickBot="1">
      <c r="B6" s="103" t="s">
        <v>172</v>
      </c>
      <c r="D6" s="32">
        <v>1</v>
      </c>
      <c r="E6" s="100">
        <f t="shared" si="0"/>
        <v>1</v>
      </c>
    </row>
    <row r="7" spans="1:8" ht="37.5" customHeight="1" thickBot="1">
      <c r="B7" s="103" t="s">
        <v>173</v>
      </c>
      <c r="D7" s="32">
        <v>1</v>
      </c>
      <c r="E7" s="100">
        <f t="shared" si="0"/>
        <v>1</v>
      </c>
    </row>
    <row r="8" spans="1:8" ht="27" customHeight="1" thickBot="1">
      <c r="B8" s="103" t="s">
        <v>174</v>
      </c>
      <c r="D8" s="32">
        <v>1</v>
      </c>
      <c r="E8" s="100">
        <f t="shared" si="0"/>
        <v>1</v>
      </c>
    </row>
    <row r="9" spans="1:8" ht="27" customHeight="1" thickBot="1">
      <c r="B9" s="103" t="s">
        <v>373</v>
      </c>
      <c r="D9" s="32">
        <f>IF('FRONT END'!B16="No", 1,2)</f>
        <v>2</v>
      </c>
      <c r="E9" s="100">
        <f t="shared" si="0"/>
        <v>2</v>
      </c>
    </row>
    <row r="10" spans="1:8" ht="27" customHeight="1" thickBot="1">
      <c r="B10" s="103" t="s">
        <v>175</v>
      </c>
      <c r="D10" s="32">
        <f>IF('FRONT END'!B19="No", 1,2)</f>
        <v>2</v>
      </c>
      <c r="E10" s="100">
        <f t="shared" si="0"/>
        <v>2</v>
      </c>
    </row>
    <row r="11" spans="1:8" ht="27.75" hidden="1" customHeight="1" thickBot="1">
      <c r="B11" s="103" t="s">
        <v>176</v>
      </c>
      <c r="D11" s="32">
        <f>IF('FRONT END'!D15="Yes", 1,2)</f>
        <v>2</v>
      </c>
      <c r="E11" s="100">
        <f t="shared" si="0"/>
        <v>2</v>
      </c>
    </row>
    <row r="12" spans="1:8" ht="15.75" thickBot="1">
      <c r="E12" s="100">
        <f t="shared" si="0"/>
        <v>0</v>
      </c>
    </row>
    <row r="13" spans="1:8" ht="31.5" customHeight="1" thickBot="1">
      <c r="B13" s="102" t="s">
        <v>177</v>
      </c>
      <c r="E13" s="100">
        <f t="shared" si="0"/>
        <v>0</v>
      </c>
    </row>
    <row r="14" spans="1:8" ht="27" customHeight="1" thickBot="1">
      <c r="B14" s="103" t="str">
        <f>"•Confirm the subject property type as a " &amp; 'FRONT END'!B9&amp;"."</f>
        <v>•Confirm the subject property type as a .</v>
      </c>
      <c r="D14" s="32">
        <v>1</v>
      </c>
      <c r="E14" s="100">
        <f t="shared" si="0"/>
        <v>1</v>
      </c>
    </row>
    <row r="15" spans="1:8" ht="37.5" customHeight="1" thickBot="1">
      <c r="B15" s="103" t="s">
        <v>178</v>
      </c>
      <c r="D15" s="32">
        <f>IF('FRONT END'!B10='FRONT END'!K1, 1,2)</f>
        <v>2</v>
      </c>
      <c r="E15" s="100">
        <f t="shared" si="0"/>
        <v>2</v>
      </c>
    </row>
    <row r="16" spans="1:8" ht="27" customHeight="1" thickBot="1">
      <c r="B16" s="103" t="s">
        <v>179</v>
      </c>
      <c r="D16" s="32">
        <f>IF('FRONT END'!B104="No", 1,2)</f>
        <v>2</v>
      </c>
      <c r="E16" s="100">
        <f t="shared" si="0"/>
        <v>2</v>
      </c>
    </row>
    <row r="17" spans="2:5" ht="27" hidden="1" customHeight="1" thickBot="1">
      <c r="B17" s="103" t="s">
        <v>180</v>
      </c>
      <c r="D17" s="32">
        <f>IF('FRONT END'!B103="Yes", 1,2)</f>
        <v>2</v>
      </c>
      <c r="E17" s="100">
        <f t="shared" si="0"/>
        <v>2</v>
      </c>
    </row>
    <row r="18" spans="2:5" ht="15.75" thickBot="1">
      <c r="E18" s="100">
        <f t="shared" si="0"/>
        <v>0</v>
      </c>
    </row>
    <row r="19" spans="2:5" ht="31.5" customHeight="1" thickBot="1">
      <c r="B19" s="102" t="s">
        <v>181</v>
      </c>
      <c r="E19" s="100">
        <f t="shared" si="0"/>
        <v>0</v>
      </c>
    </row>
    <row r="20" spans="2:5" ht="27" customHeight="1" thickBot="1">
      <c r="B20" s="103" t="s">
        <v>352</v>
      </c>
      <c r="D20" s="32">
        <v>1</v>
      </c>
      <c r="E20" s="100">
        <f t="shared" si="0"/>
        <v>1</v>
      </c>
    </row>
    <row r="21" spans="2:5" ht="27" hidden="1" customHeight="1" thickBot="1">
      <c r="B21" s="103" t="s">
        <v>182</v>
      </c>
      <c r="D21" s="32">
        <f>IF('FRONT END'!B100="Yes", 1,2)</f>
        <v>2</v>
      </c>
      <c r="E21" s="100">
        <f t="shared" si="0"/>
        <v>2</v>
      </c>
    </row>
    <row r="22" spans="2:5" s="114" customFormat="1" ht="27" hidden="1" customHeight="1" thickBot="1">
      <c r="B22" s="103" t="str">
        <f>IF('FRONT END'!E1="VA", "•Notify member that we will need his/her COE.", "•Notify member that we will need his/her LIN.")</f>
        <v>•Notify member that we will need his/her LIN.</v>
      </c>
      <c r="D22" s="121">
        <f>IF('FRONT END'!B108="No", 1,2)</f>
        <v>2</v>
      </c>
      <c r="E22" s="100">
        <f t="shared" si="0"/>
        <v>2</v>
      </c>
    </row>
    <row r="23" spans="2:5" s="114" customFormat="1" ht="37.5" hidden="1" customHeight="1" thickBot="1">
      <c r="B23" s="103" t="str">
        <f>IF('FRONT END'!E1="VA", "•Notify member that we will need an updated COE since the funding fee is not accurate.", "•Notify member that we will need an updated LIN since the funding fee is not accurate.")</f>
        <v>•Notify member that we will need an updated LIN since the funding fee is not accurate.</v>
      </c>
      <c r="D23" s="121">
        <f>IF('FRONT END'!B109="No", 1,2)</f>
        <v>2</v>
      </c>
      <c r="E23" s="100">
        <f t="shared" si="0"/>
        <v>2</v>
      </c>
    </row>
    <row r="24" spans="2:5" s="114" customFormat="1" ht="37.5" hidden="1" customHeight="1" thickBot="1">
      <c r="B24" s="103" t="s">
        <v>224</v>
      </c>
      <c r="D24" s="121">
        <f>IF('FRONT END'!B111="No", 1,2)</f>
        <v>2</v>
      </c>
      <c r="E24" s="100">
        <f t="shared" si="0"/>
        <v>2</v>
      </c>
    </row>
    <row r="25" spans="2:5" ht="27" customHeight="1" thickBot="1">
      <c r="B25" s="103" t="s">
        <v>183</v>
      </c>
      <c r="D25" s="32">
        <f>IF('FRONT END'!B17="Yes", 1,2)</f>
        <v>2</v>
      </c>
      <c r="E25" s="100">
        <f t="shared" si="0"/>
        <v>2</v>
      </c>
    </row>
    <row r="26" spans="2:5" ht="37.5" hidden="1" customHeight="1" thickBot="1">
      <c r="B26" s="103" t="s">
        <v>184</v>
      </c>
      <c r="D26" s="32">
        <f>IF('FRONT END'!B18="No", 1,2)</f>
        <v>2</v>
      </c>
      <c r="E26" s="100">
        <f t="shared" si="0"/>
        <v>2</v>
      </c>
    </row>
    <row r="27" spans="2:5" ht="15.75" thickBot="1">
      <c r="E27" s="100">
        <f t="shared" si="0"/>
        <v>0</v>
      </c>
    </row>
    <row r="28" spans="2:5" ht="31.5" customHeight="1" thickBot="1">
      <c r="B28" s="102" t="s">
        <v>185</v>
      </c>
      <c r="E28" s="100">
        <f t="shared" si="0"/>
        <v>0</v>
      </c>
    </row>
    <row r="29" spans="2:5" ht="30.75" thickBot="1">
      <c r="B29" s="103" t="str">
        <f>"•Discuss the following recent credit inquiries with member:" &amp; CHAR(10) &amp; "-" &amp; 'CREDIT REPORT'!A29</f>
        <v>•Discuss the following recent credit inquiries with member:
-</v>
      </c>
      <c r="D29" s="32">
        <f>IF('FRONT END'!A182="Yes", 1,2)</f>
        <v>2</v>
      </c>
      <c r="E29" s="100">
        <f t="shared" si="0"/>
        <v>2</v>
      </c>
    </row>
    <row r="30" spans="2:5" ht="37.5" hidden="1" customHeight="1" thickBot="1">
      <c r="B30" s="103" t="s">
        <v>225</v>
      </c>
      <c r="D30" s="32">
        <f>IF('FRONT END'!B117="No", 1,2)</f>
        <v>2</v>
      </c>
      <c r="E30" s="100">
        <f t="shared" si="0"/>
        <v>2</v>
      </c>
    </row>
    <row r="31" spans="2:5" s="114" customFormat="1" ht="37.5" hidden="1" customHeight="1" thickBot="1">
      <c r="B31" s="103" t="s">
        <v>186</v>
      </c>
      <c r="D31" s="121">
        <f>IF('CREDIT REPORT'!B22="Yes", 1,2)</f>
        <v>2</v>
      </c>
      <c r="E31" s="100">
        <f t="shared" si="0"/>
        <v>2</v>
      </c>
    </row>
    <row r="32" spans="2:5" ht="45.75" hidden="1" thickBot="1">
      <c r="B32" s="103" t="str">
        <f>"•Notify member that the following liabilities not listed on credit report must be documented:" &amp; CHAR(10) &amp; "-" &amp; 'CREDIT REPORT'!A32</f>
        <v>•Notify member that the following liabilities not listed on credit report must be documented:
-</v>
      </c>
      <c r="D32" s="32">
        <f>IF('CREDIT REPORT'!B30="Yes", 1,2)</f>
        <v>2</v>
      </c>
      <c r="E32" s="100">
        <f t="shared" si="0"/>
        <v>2</v>
      </c>
    </row>
    <row r="33" spans="2:5" s="114" customFormat="1" ht="45.75" hidden="1" thickBot="1">
      <c r="B33" s="103" t="str">
        <f>"•Notify member that we will attempt to obtain a subordination agreement for the following lien(s):"
&amp; CHAR(10) &amp; "-" &amp; 'FRONT END'!A76 &amp; " " &amp; 'FRONT END'!B76
&amp; IF('FRONT END'!A77&lt;&gt;"", CHAR(10) &amp; "-" &amp; 'FRONT END'!A77 &amp; " " &amp; 'FRONT END'!B77, "")
&amp; IF('FRONT END'!A78&lt;&gt;"", CHAR(10) &amp; "-" &amp; 'FRONT END'!A78 &amp; " " &amp; 'FRONT END'!B78, "")
&amp; IF('FRONT END'!A79&lt;&gt;"", CHAR(10) &amp; "-" &amp; 'FRONT END'!A79 &amp; " " &amp; 'FRONT END'!B79, "")
&amp; IF('FRONT END'!A80&lt;&gt;"", CHAR(10) &amp; "-" &amp; 'FRONT END'!A80 &amp; " " &amp; 'FRONT END'!B80, "")</f>
        <v xml:space="preserve">•Notify member that we will attempt to obtain a subordination agreement for the following lien(s):
- </v>
      </c>
      <c r="D33" s="121">
        <f>IF('FRONT END'!B74="Yes", 1,2)</f>
        <v>2</v>
      </c>
      <c r="E33" s="100">
        <f t="shared" si="0"/>
        <v>2</v>
      </c>
    </row>
    <row r="34" spans="2:5" s="114" customFormat="1" ht="45.75" hidden="1" customHeight="1" thickBot="1">
      <c r="B34" s="103" t="s">
        <v>368</v>
      </c>
      <c r="D34" s="121">
        <f>IF('CREDIT REPORT'!B37="Yes", 1,2)</f>
        <v>2</v>
      </c>
      <c r="E34" s="100">
        <f t="shared" si="0"/>
        <v>2</v>
      </c>
    </row>
    <row r="35" spans="2:5" s="114" customFormat="1" ht="37.5" hidden="1" customHeight="1" thickBot="1">
      <c r="B35" s="103" t="s">
        <v>369</v>
      </c>
      <c r="D35" s="121">
        <f>IF(AND('CREDIT REPORT'!B39="Yes",'CREDIT REPORT'!B40&lt;&gt;"Yes"), 1,2)</f>
        <v>2</v>
      </c>
      <c r="E35" s="100">
        <f t="shared" si="0"/>
        <v>2</v>
      </c>
    </row>
    <row r="36" spans="2:5" s="114" customFormat="1" ht="37.5" hidden="1" customHeight="1" thickBot="1">
      <c r="B36" s="103" t="s">
        <v>370</v>
      </c>
      <c r="D36" s="121">
        <f>IF('CREDIT REPORT'!B40="Yes", 1,2)</f>
        <v>2</v>
      </c>
      <c r="E36" s="100">
        <f t="shared" si="0"/>
        <v>2</v>
      </c>
    </row>
    <row r="37" spans="2:5" ht="15.75" thickBot="1">
      <c r="D37" s="121">
        <f>IF('FRONT END'!$E$1="IRRRLs",2,0)</f>
        <v>0</v>
      </c>
      <c r="E37" s="100">
        <f t="shared" si="0"/>
        <v>0</v>
      </c>
    </row>
    <row r="38" spans="2:5" ht="31.5" customHeight="1" thickBot="1">
      <c r="B38" s="102" t="s">
        <v>187</v>
      </c>
      <c r="D38" s="121">
        <f>IF('FRONT END'!$E$1="IRRRLs",2,0)</f>
        <v>0</v>
      </c>
      <c r="E38" s="100">
        <f t="shared" si="0"/>
        <v>0</v>
      </c>
    </row>
    <row r="39" spans="2:5" ht="37.5" customHeight="1" thickBot="1">
      <c r="B39" s="103" t="str">
        <f>"•Notify member that we will need supporting documentation to validate " &amp;'FRONT END'!A5&amp; "'s " &amp;'FRONT END'!A21&amp;" Income"</f>
        <v>•Notify member that we will need supporting documentation to validate 's  Income</v>
      </c>
      <c r="D39" s="32">
        <f>IF('FRONT END'!A21="None",2, IF('FRONT END'!A21&lt;&gt;"", 1,2))</f>
        <v>2</v>
      </c>
      <c r="E39" s="100">
        <f t="shared" si="0"/>
        <v>2</v>
      </c>
    </row>
    <row r="40" spans="2:5" ht="37.5" hidden="1" customHeight="1" thickBot="1">
      <c r="B40" s="103" t="str">
        <f>"•Notify member that we will need supporting documentation to validate " &amp;'FRONT END'!A5&amp; "'s additional source of Income: " &amp;'FRONT END'!A24</f>
        <v xml:space="preserve">•Notify member that we will need supporting documentation to validate 's additional source of Income: </v>
      </c>
      <c r="D40" s="32">
        <f>IF('FRONT END'!A24="None",2, IF('FRONT END'!A24&lt;&gt;"", 1,2))</f>
        <v>2</v>
      </c>
      <c r="E40" s="100">
        <f t="shared" si="0"/>
        <v>2</v>
      </c>
    </row>
    <row r="41" spans="2:5" ht="37.5" hidden="1" customHeight="1" thickBot="1">
      <c r="B41" s="103" t="str">
        <f>"•Notify member that we will need supporting documentation to validate " &amp;'FRONT END'!B5&amp; "'s " &amp;'FRONT END'!A29&amp;" Income"</f>
        <v>•Notify member that we will need supporting documentation to validate 's  Income</v>
      </c>
      <c r="D41" s="32">
        <f>IF('FRONT END'!A29="None",2, IF('FRONT END'!A29&lt;&gt;"", 1,2))</f>
        <v>2</v>
      </c>
      <c r="E41" s="100">
        <f t="shared" si="0"/>
        <v>2</v>
      </c>
    </row>
    <row r="42" spans="2:5" ht="37.5" hidden="1" customHeight="1" thickBot="1">
      <c r="B42" s="103" t="str">
        <f>"•Notify member that we will need supporting documentation to validate " &amp;'FRONT END'!B5&amp; "'s additional source of Income: " &amp;'FRONT END'!A32</f>
        <v xml:space="preserve">•Notify member that we will need supporting documentation to validate 's additional source of Income: </v>
      </c>
      <c r="D42" s="32">
        <f>IF('FRONT END'!A32="None",2, IF('FRONT END'!A32&lt;&gt;"", 1,2))</f>
        <v>2</v>
      </c>
      <c r="E42" s="100">
        <f t="shared" si="0"/>
        <v>2</v>
      </c>
    </row>
    <row r="43" spans="2:5" ht="38.25" hidden="1" customHeight="1" thickBot="1">
      <c r="B43" s="103" t="s">
        <v>188</v>
      </c>
      <c r="D43" s="32">
        <f>IF(OR('FRONT END'!$E$1="IRRRLs", 'FRONT END'!$E$1="VA"),2,1)</f>
        <v>1</v>
      </c>
      <c r="E43" s="100">
        <f t="shared" si="0"/>
        <v>1</v>
      </c>
    </row>
    <row r="44" spans="2:5" ht="37.5" hidden="1" customHeight="1" thickBot="1">
      <c r="B44" s="103" t="s">
        <v>189</v>
      </c>
      <c r="D44" s="32">
        <f>IF('FRONT END'!D10="No", 1,2)</f>
        <v>2</v>
      </c>
      <c r="E44" s="100">
        <f t="shared" si="0"/>
        <v>2</v>
      </c>
    </row>
    <row r="45" spans="2:5" ht="15.75" thickBot="1">
      <c r="D45" s="121">
        <f>IF(AND('FRONT END'!$E$1="IRRRLs", 'FRONT END'!$B$83="No"),2,0)</f>
        <v>0</v>
      </c>
      <c r="E45" s="100">
        <f t="shared" si="0"/>
        <v>0</v>
      </c>
    </row>
    <row r="46" spans="2:5" ht="31.5" customHeight="1" thickBot="1">
      <c r="B46" s="102" t="s">
        <v>190</v>
      </c>
      <c r="D46" s="121">
        <f>IF(AND('FRONT END'!$E$1="IRRRLs", 'FRONT END'!$B$83="No"),2,0)</f>
        <v>0</v>
      </c>
      <c r="E46" s="100">
        <f t="shared" si="0"/>
        <v>0</v>
      </c>
    </row>
    <row r="47" spans="2:5" ht="45.75" thickBot="1">
      <c r="B47" s="103" t="str">
        <f>"•Notify member that we need " &amp; IF('FRONT END'!E1="CONV", "two-months", "one-month") &amp; " worth of bank statements for the following non-USAA account(s):" &amp; CHAR(10) &amp; "-" &amp; 'FRONT END'!A62 &amp; " " &amp; 'FRONT END'!B62 &amp; " - estimated bal of " &amp; TEXT('FRONT END'!C62, "$###,###.00") &amp; IF('FRONT END'!A63&lt;&gt;"", CHAR(10) &amp; "-" &amp; 'FRONT END'!A63 &amp; " " &amp; 'FRONT END'!B63 &amp; " - estimated bal of " &amp; TEXT('FRONT END'!C63, "$###,###.00"), "") &amp; IF('FRONT END'!A64&lt;&gt;"", CHAR(10) &amp; "-" &amp; 'FRONT END'!A64 &amp; " " &amp; 'FRONT END'!B64 &amp; " - estimated bal of " &amp; TEXT('FRONT END'!C64, "$###,###.00"), "") &amp; IF('FRONT END'!A65&lt;&gt;"", CHAR(10) &amp; "-" &amp; 'FRONT END'!A65 &amp; " " &amp; 'FRONT END'!B65 &amp; " - estimated bal of " &amp; TEXT('FRONT END'!C65, "$###,###.00"), "") &amp; IF('FRONT END'!A66&lt;&gt;"", CHAR(10) &amp; "-" &amp; 'FRONT END'!A66 &amp; " " &amp; 'FRONT END'!B66 &amp; " - estimated bal of " &amp; TEXT('FRONT END'!C66, "$###,###.00"), "") &amp; IF('FRONT END'!A67&lt;&gt;"", CHAR(10) &amp; "-" &amp; 'FRONT END'!A67 &amp; " " &amp; 'FRONT END'!B67 &amp; " - estimated bal of " &amp; TEXT('FRONT END'!C67, "$###,###.00"), "") &amp; IF('FRONT END'!A68&lt;&gt;"", CHAR(10) &amp; "-" &amp; 'FRONT END'!A68 &amp; " " &amp; 'FRONT END'!B68 &amp; " - estimated bal of " &amp; TEXT('FRONT END'!C68, "$###,###.00"), "") &amp; IF('FRONT END'!A69&lt;&gt;"", CHAR(10) &amp; "-" &amp; 'FRONT END'!A69 &amp; " " &amp; 'FRONT END'!B69 &amp; " - estimated bal of " &amp; TEXT('FRONT END'!C69, "$###,###.00"), "") &amp; IF('FRONT END'!A70&lt;&gt;"", CHAR(10) &amp; "-" &amp; 'FRONT END'!A70 &amp; " " &amp; 'FRONT END'!B70 &amp; " - estimated bal of " &amp; TEXT('FRONT END'!C70, "$###,###.00"), "") &amp; IF('FRONT END'!A71&lt;&gt;"", CHAR(10) &amp; "-" &amp; 'FRONT END'!A71 &amp; " " &amp; 'FRONT END'!B71 &amp; " - estimated bal of " &amp; TEXT('FRONT END'!C71, "$###,###.00"), "")</f>
        <v>•Notify member that we need two-months worth of bank statements for the following non-USAA account(s):
-  - estimated bal of $.00</v>
      </c>
      <c r="D47" s="32">
        <f>IF('FRONT END'!B60="Yes", 1,2)</f>
        <v>2</v>
      </c>
      <c r="E47" s="100">
        <f t="shared" si="0"/>
        <v>2</v>
      </c>
    </row>
    <row r="48" spans="2:5" ht="30.75" hidden="1" thickBot="1">
      <c r="B48" s="103" t="str">
        <f>"•Notify member that we will internally obtain the following USAA bank statements:"
&amp; IF('BANK STATEMENT'!B5&lt;&gt;"", CHAR(10) &amp; "-" &amp; 'BANK STATEMENT'!B6 &amp; " Account #: " &amp; 'BANK STATEMENT'!B5, "")
&amp; IF('BANK STATEMENT'!B18&lt;&gt;"", CHAR(10) &amp; "-" &amp; 'BANK STATEMENT'!B19 &amp; " Account #: " &amp; 'BANK STATEMENT'!B18, "")
&amp; IF('BANK STATEMENT'!B31&lt;&gt;"", CHAR(10) &amp; "-" &amp; 'BANK STATEMENT'!B32 &amp; " Account #: " &amp; 'BANK STATEMENT'!B31, "")
&amp; IF('BANK STATEMENT'!B44&lt;&gt;"", CHAR(10) &amp; "-" &amp; 'BANK STATEMENT'!B45 &amp; " Account #: " &amp; 'BANK STATEMENT'!B44, "")</f>
        <v>•Notify member that we will internally obtain the following USAA bank statements:</v>
      </c>
      <c r="D48" s="32">
        <v>2</v>
      </c>
      <c r="E48" s="100">
        <f t="shared" si="0"/>
        <v>2</v>
      </c>
    </row>
    <row r="49" spans="2:5" ht="30.75" thickBot="1">
      <c r="B49" s="103" t="str">
        <f>"•Notify member that we will need to account for the additional properties of: "
&amp; IF('FRONT END'!A85&lt;&gt;"", CHAR(10) &amp; "-" &amp; 'FRONT END'!A85, "")
&amp; IF('FRONT END'!A86&lt;&gt;"", CHAR(10) &amp; "-" &amp; 'FRONT END'!A86, "")
&amp; IF('FRONT END'!A87&lt;&gt;"", CHAR(10) &amp; "-" &amp; 'FRONT END'!A87, "")
&amp; IF('FRONT END'!A88&lt;&gt;"", CHAR(10) &amp; "-" &amp; 'FRONT END'!A88, "")
&amp; IF('FRONT END'!A89&lt;&gt;"", CHAR(10) &amp; "-" &amp; 'FRONT END'!A89, "")
&amp; IF('FRONT END'!A90&lt;&gt;"", CHAR(10) &amp; "-" &amp; 'FRONT END'!A90, "")
&amp; IF('FRONT END'!A91&lt;&gt;"", CHAR(10) &amp; "-" &amp; 'FRONT END'!A91, "")
&amp; IF('FRONT END'!A92&lt;&gt;"", CHAR(10) &amp; "-" &amp; 'FRONT END'!A92, "")
&amp; IF('FRONT END'!A93&lt;&gt;"", CHAR(10) &amp; "-" &amp; 'FRONT END'!A93, "")
&amp; IF('FRONT END'!A94&lt;&gt;"", CHAR(10) &amp; "-" &amp; 'FRONT END'!A94, "")</f>
        <v xml:space="preserve">•Notify member that we will need to account for the additional properties of: </v>
      </c>
      <c r="D49" s="32">
        <f>IF('FRONT END'!B83="Yes", 1,2)</f>
        <v>2</v>
      </c>
      <c r="E49" s="100">
        <f t="shared" si="0"/>
        <v>2</v>
      </c>
    </row>
    <row r="50" spans="2:5" ht="37.5" customHeight="1" thickBot="1">
      <c r="B50" s="103" t="s">
        <v>395</v>
      </c>
      <c r="D50" s="121">
        <f>IF('FRONT END'!$B$47="Yes", 1,2)</f>
        <v>2</v>
      </c>
      <c r="E50" s="100">
        <f t="shared" si="0"/>
        <v>2</v>
      </c>
    </row>
    <row r="51" spans="2:5" ht="37.5" hidden="1" customHeight="1" thickBot="1">
      <c r="B51" s="103" t="str">
        <f>"•Notify member that we will need to account for the additional property of: " &amp; 'FRONT END'!A87</f>
        <v xml:space="preserve">•Notify member that we will need to account for the additional property of: </v>
      </c>
      <c r="D51" s="32">
        <v>2</v>
      </c>
      <c r="E51" s="100">
        <f t="shared" si="0"/>
        <v>2</v>
      </c>
    </row>
    <row r="52" spans="2:5" ht="37.5" hidden="1" customHeight="1" thickBot="1">
      <c r="B52" s="103" t="str">
        <f>"•Notify member that we will need to account for the additional property of: " &amp; 'FRONT END'!A88</f>
        <v xml:space="preserve">•Notify member that we will need to account for the additional property of: </v>
      </c>
      <c r="D52" s="32">
        <v>2</v>
      </c>
      <c r="E52" s="100">
        <f t="shared" si="0"/>
        <v>2</v>
      </c>
    </row>
    <row r="53" spans="2:5" ht="37.5" hidden="1" customHeight="1" thickBot="1">
      <c r="B53" s="103" t="str">
        <f>"•Notify member that we will need to account for the additional property of: " &amp; 'FRONT END'!A89</f>
        <v xml:space="preserve">•Notify member that we will need to account for the additional property of: </v>
      </c>
      <c r="D53" s="32">
        <v>2</v>
      </c>
      <c r="E53" s="100">
        <f t="shared" si="0"/>
        <v>2</v>
      </c>
    </row>
    <row r="54" spans="2:5" ht="37.5" hidden="1" customHeight="1" thickBot="1">
      <c r="B54" s="103" t="str">
        <f>"•Notify member that we will need to account for the additional property of: " &amp; 'FRONT END'!A90</f>
        <v xml:space="preserve">•Notify member that we will need to account for the additional property of: </v>
      </c>
      <c r="D54" s="32">
        <v>2</v>
      </c>
      <c r="E54" s="100">
        <f t="shared" si="0"/>
        <v>2</v>
      </c>
    </row>
    <row r="55" spans="2:5" ht="37.5" hidden="1" customHeight="1" thickBot="1">
      <c r="B55" s="103" t="str">
        <f>"•Notify member that we will need to account for the additional property of: " &amp; 'FRONT END'!A91</f>
        <v xml:space="preserve">•Notify member that we will need to account for the additional property of: </v>
      </c>
      <c r="D55" s="32">
        <v>2</v>
      </c>
      <c r="E55" s="100">
        <f t="shared" si="0"/>
        <v>2</v>
      </c>
    </row>
    <row r="56" spans="2:5" ht="37.5" hidden="1" customHeight="1" thickBot="1">
      <c r="B56" s="103" t="str">
        <f>"•Notify member that we will need to account for the additional property of: " &amp; 'FRONT END'!A92</f>
        <v xml:space="preserve">•Notify member that we will need to account for the additional property of: </v>
      </c>
      <c r="D56" s="32">
        <v>2</v>
      </c>
      <c r="E56" s="100">
        <f t="shared" si="0"/>
        <v>2</v>
      </c>
    </row>
    <row r="57" spans="2:5" ht="37.5" hidden="1" customHeight="1" thickBot="1">
      <c r="B57" s="103" t="str">
        <f>"•Notify member that we will need to account for the additional property of: " &amp; 'FRONT END'!A93</f>
        <v xml:space="preserve">•Notify member that we will need to account for the additional property of: </v>
      </c>
      <c r="D57" s="32">
        <v>2</v>
      </c>
      <c r="E57" s="100">
        <f t="shared" si="0"/>
        <v>2</v>
      </c>
    </row>
    <row r="58" spans="2:5" ht="37.5" hidden="1" customHeight="1" thickBot="1">
      <c r="B58" s="103" t="str">
        <f>"•Notify member that we will need to account for the additional property of: " &amp; 'FRONT END'!A94</f>
        <v xml:space="preserve">•Notify member that we will need to account for the additional property of: </v>
      </c>
      <c r="D58" s="32">
        <v>2</v>
      </c>
      <c r="E58" s="100">
        <f t="shared" si="0"/>
        <v>2</v>
      </c>
    </row>
    <row r="59" spans="2:5" ht="37.5" customHeight="1" thickBot="1">
      <c r="B59" s="103" t="s">
        <v>191</v>
      </c>
      <c r="D59" s="32">
        <f>IF('FRONT END'!B97="No", 1,2)</f>
        <v>2</v>
      </c>
      <c r="E59" s="100">
        <f t="shared" si="0"/>
        <v>2</v>
      </c>
    </row>
    <row r="60" spans="2:5" ht="37.5" hidden="1" customHeight="1" thickBot="1">
      <c r="B60" s="103" t="s">
        <v>192</v>
      </c>
      <c r="D60" s="32">
        <f>IF('FRONT END'!B98="No", 1,2)</f>
        <v>2</v>
      </c>
      <c r="E60" s="100">
        <f t="shared" si="0"/>
        <v>2</v>
      </c>
    </row>
    <row r="61" spans="2:5" s="114" customFormat="1" ht="45.75" hidden="1" thickBot="1">
      <c r="B61" s="178" t="str">
        <f>"•Advise member that we will need to verify the following large deposits on USAA " &amp; 'BANK STATEMENT'!B6 &amp; " Acct #" &amp; 'BANK STATEMENT'!B5 &amp; CHAR(10) &amp; "-" &amp; TEXT('BANK STATEMENT'!F5, "$###,###.00") &amp; " deposit on " &amp; TEXT('BANK STATEMENT'!F4,"mm/dd/yyyy")
&amp; IF('BANK STATEMENT'!F7&lt;&gt;"", CHAR(10) &amp; "-" &amp; TEXT('BANK STATEMENT'!F7, "$###,###.00") &amp; " deposit on " &amp; TEXT('BANK STATEMENT'!F6,"mm/dd/yyyy"), "")
&amp; IF('BANK STATEMENT'!F9&lt;&gt;"", CHAR(10) &amp; "-" &amp; TEXT('BANK STATEMENT'!F9, "$###,###.00") &amp; " deposit on " &amp; TEXT('BANK STATEMENT'!F8,"mm/dd/yyyy"), "")
&amp; IF('BANK STATEMENT'!F11&lt;&gt;"", CHAR(10) &amp; "-" &amp; TEXT('BANK STATEMENT'!F11, "$###,###.00") &amp; " deposit on " &amp; TEXT('BANK STATEMENT'!F10,"mm/dd/yyyy"), "")</f>
        <v>•Advise member that we will need to verify the following large deposits on USAA  Acct #
-$.00 deposit on 01/00/1900</v>
      </c>
      <c r="D61" s="121">
        <f>IF('BANK STATEMENT'!B11&gt;0, 1,2)</f>
        <v>2</v>
      </c>
      <c r="E61" s="100">
        <f t="shared" si="0"/>
        <v>2</v>
      </c>
    </row>
    <row r="62" spans="2:5" s="114" customFormat="1" ht="45.75" hidden="1" thickBot="1">
      <c r="B62" s="178" t="str">
        <f>"•Advise member that we will need to verify the following large deposits on USAA " &amp; 'BANK STATEMENT'!B19 &amp; " Acct #" &amp; 'BANK STATEMENT'!B18 &amp; CHAR(10) &amp; "-" &amp; TEXT('BANK STATEMENT'!F18, "$###,###.00") &amp; " deposit on " &amp; TEXT('BANK STATEMENT'!F17,"mm/dd/yyyy")
&amp; IF('BANK STATEMENT'!F20&lt;&gt;"", CHAR(10) &amp; "-" &amp; TEXT('BANK STATEMENT'!F20, "$###,###.00") &amp; " deposit on " &amp; TEXT('BANK STATEMENT'!F19,"mm/dd/yyyy"), "")
&amp; IF('BANK STATEMENT'!F22&lt;&gt;"", CHAR(10) &amp; "-" &amp; TEXT('BANK STATEMENT'!F22, "$###,###.00") &amp; " deposit on " &amp; TEXT('BANK STATEMENT'!F21,"mm/dd/yyyy"), "")
&amp; IF('BANK STATEMENT'!F24&lt;&gt;"", CHAR(10) &amp; "-" &amp; TEXT('BANK STATEMENT'!F24, "$###,###.00") &amp; " deposit on " &amp; TEXT('BANK STATEMENT'!F23,"mm/dd/yyyy"), "")</f>
        <v>•Advise member that we will need to verify the following large deposits on USAA  Acct #
-$.00 deposit on 01/00/1900</v>
      </c>
      <c r="D62" s="121">
        <f>IF('BANK STATEMENT'!B24&gt;0, 1,2)</f>
        <v>2</v>
      </c>
      <c r="E62" s="100">
        <f t="shared" si="0"/>
        <v>2</v>
      </c>
    </row>
    <row r="63" spans="2:5" s="114" customFormat="1" ht="45.75" hidden="1" thickBot="1">
      <c r="B63" s="178" t="str">
        <f>"•Advise member that we will need to verify the following large deposits on USAA " &amp; 'BANK STATEMENT'!B32 &amp; " Acct #" &amp; 'BANK STATEMENT'!B31 &amp; CHAR(10) &amp; "-" &amp; TEXT('BANK STATEMENT'!F31, "$###,###.00") &amp; " deposit on " &amp; TEXT('BANK STATEMENT'!F30,"mm/dd/yyyy")
&amp; IF('BANK STATEMENT'!F33&lt;&gt;"", CHAR(10) &amp; "-" &amp; TEXT('BANK STATEMENT'!F33, "$###,###.00") &amp; " deposit on " &amp; TEXT('BANK STATEMENT'!F32,"mm/dd/yyyy"), "")
&amp; IF('BANK STATEMENT'!F35&lt;&gt;"", CHAR(10) &amp; "-" &amp; TEXT('BANK STATEMENT'!F35, "$###,###.00") &amp; " deposit on " &amp; TEXT('BANK STATEMENT'!F34,"mm/dd/yyyy"), "")
&amp; IF('BANK STATEMENT'!F37&lt;&gt;"", CHAR(10) &amp; "-" &amp; TEXT('BANK STATEMENT'!F37, "$###,###.00") &amp; " deposit on " &amp; TEXT('BANK STATEMENT'!F36,"mm/dd/yyyy"), "")</f>
        <v>•Advise member that we will need to verify the following large deposits on USAA  Acct #
-$.00 deposit on 01/00/1900</v>
      </c>
      <c r="D63" s="121">
        <f>IF('BANK STATEMENT'!B37&gt;0, 1,2)</f>
        <v>2</v>
      </c>
      <c r="E63" s="100">
        <f t="shared" si="0"/>
        <v>2</v>
      </c>
    </row>
    <row r="64" spans="2:5" s="114" customFormat="1" ht="45.75" hidden="1" thickBot="1">
      <c r="B64" s="178" t="str">
        <f>"•Advise member that we will need to verify the following large deposits on USAA " &amp; 'BANK STATEMENT'!B45 &amp; " Acct #" &amp; 'BANK STATEMENT'!B44 &amp; CHAR(10) &amp; "-" &amp; TEXT('BANK STATEMENT'!F44, "$###,###.00") &amp; " deposit on " &amp; TEXT('BANK STATEMENT'!F43,"mm/dd/yyyy")
&amp; IF('BANK STATEMENT'!F46&lt;&gt;"", CHAR(10) &amp; "-" &amp; TEXT('BANK STATEMENT'!F46, "$###,###.00") &amp; " deposit on " &amp; TEXT('BANK STATEMENT'!F45,"mm/dd/yyyy"), "")
&amp; IF('BANK STATEMENT'!F48&lt;&gt;"", CHAR(10) &amp; "-" &amp; TEXT('BANK STATEMENT'!F48, "$###,###.00") &amp; " deposit on " &amp; TEXT('BANK STATEMENT'!F47,"mm/dd/yyyy"), "")
&amp; IF('BANK STATEMENT'!F50&lt;&gt;"", CHAR(10) &amp; "-" &amp; TEXT('BANK STATEMENT'!F50, "$###,###.00") &amp; " deposit on " &amp; TEXT('BANK STATEMENT'!F49,"mm/dd/yyyy"), "")</f>
        <v>•Advise member that we will need to verify the following large deposits on USAA  Acct #
-$.00 deposit on 01/00/1900</v>
      </c>
      <c r="D64" s="121">
        <f>IF('BANK STATEMENT'!B50&gt;0, 1,2)</f>
        <v>2</v>
      </c>
      <c r="E64" s="100">
        <f t="shared" si="0"/>
        <v>2</v>
      </c>
    </row>
    <row r="65" spans="2:5" s="114" customFormat="1" ht="37.5" customHeight="1" thickBot="1">
      <c r="B65" s="103" t="s">
        <v>353</v>
      </c>
      <c r="D65" s="121">
        <f>IF('FRONT END'!B73="Yes", 1,2)</f>
        <v>2</v>
      </c>
      <c r="E65" s="100">
        <f t="shared" si="0"/>
        <v>2</v>
      </c>
    </row>
    <row r="66" spans="2:5" s="114" customFormat="1" ht="45.75" hidden="1" customHeight="1" thickBot="1">
      <c r="B66" s="103" t="s">
        <v>354</v>
      </c>
      <c r="D66" s="121">
        <f>IF('FRONT END'!B74="No", 1,2)</f>
        <v>2</v>
      </c>
      <c r="E66" s="100">
        <f t="shared" ref="E66:E90" si="1">D66</f>
        <v>2</v>
      </c>
    </row>
    <row r="67" spans="2:5" s="114" customFormat="1" ht="45.75" hidden="1" customHeight="1" thickBot="1">
      <c r="B67" s="103" t="s">
        <v>355</v>
      </c>
      <c r="D67" s="121">
        <f>IF('FRONT END'!B46="Yes", 1,2)</f>
        <v>2</v>
      </c>
      <c r="E67" s="100">
        <f t="shared" si="1"/>
        <v>2</v>
      </c>
    </row>
    <row r="68" spans="2:5" ht="15.75" thickBot="1">
      <c r="E68" s="100">
        <f t="shared" si="1"/>
        <v>0</v>
      </c>
    </row>
    <row r="69" spans="2:5" ht="31.5" customHeight="1" thickBot="1">
      <c r="B69" s="102" t="s">
        <v>193</v>
      </c>
      <c r="E69" s="100">
        <f t="shared" si="1"/>
        <v>0</v>
      </c>
    </row>
    <row r="70" spans="2:5" ht="37.5" customHeight="1" thickBot="1">
      <c r="B70" s="103" t="s">
        <v>194</v>
      </c>
      <c r="D70" s="32">
        <f>IF('FRONT END'!B106="Yes", 1,2)</f>
        <v>2</v>
      </c>
      <c r="E70" s="100">
        <f t="shared" si="1"/>
        <v>2</v>
      </c>
    </row>
    <row r="71" spans="2:5" ht="37.5" hidden="1" customHeight="1" thickBot="1">
      <c r="B71" s="104" t="s">
        <v>345</v>
      </c>
      <c r="D71" s="32">
        <f>IF('FRONT END'!B106="No", 1,2)</f>
        <v>2</v>
      </c>
      <c r="E71" s="100">
        <f t="shared" si="1"/>
        <v>2</v>
      </c>
    </row>
    <row r="72" spans="2:5" s="114" customFormat="1" ht="45.75" hidden="1" customHeight="1" thickBot="1">
      <c r="B72" s="104" t="s">
        <v>346</v>
      </c>
      <c r="D72" s="121">
        <f>IF('FRONT END'!A181="Yes", 1,2)</f>
        <v>2</v>
      </c>
      <c r="E72" s="100">
        <f t="shared" si="1"/>
        <v>2</v>
      </c>
    </row>
    <row r="73" spans="2:5" s="114" customFormat="1" ht="45.75" hidden="1" customHeight="1" thickBot="1">
      <c r="B73" s="104" t="s">
        <v>371</v>
      </c>
      <c r="D73" s="121">
        <f>IF('FRONT END'!B99="Yes", 1,2)</f>
        <v>2</v>
      </c>
      <c r="E73" s="100">
        <f t="shared" si="1"/>
        <v>2</v>
      </c>
    </row>
    <row r="74" spans="2:5" s="114" customFormat="1" ht="45.75" customHeight="1" thickBot="1">
      <c r="B74" s="103" t="s">
        <v>374</v>
      </c>
      <c r="D74" s="121">
        <f>IF('FRONT END'!E1&lt;&gt;"IRRRLs", 1,2)</f>
        <v>1</v>
      </c>
      <c r="E74" s="100">
        <f t="shared" si="1"/>
        <v>1</v>
      </c>
    </row>
    <row r="75" spans="2:5" ht="37.5" customHeight="1" thickBot="1">
      <c r="B75" s="103" t="s">
        <v>195</v>
      </c>
      <c r="D75" s="32">
        <f>IF('FRONT END'!B105="No", 1,2)</f>
        <v>2</v>
      </c>
      <c r="E75" s="100">
        <f t="shared" si="1"/>
        <v>2</v>
      </c>
    </row>
    <row r="76" spans="2:5" s="114" customFormat="1" ht="37.5" customHeight="1" thickBot="1">
      <c r="B76" s="103" t="s">
        <v>357</v>
      </c>
      <c r="D76" s="121">
        <f>IF('FRONT END'!E1="VA", 1,2)</f>
        <v>2</v>
      </c>
      <c r="E76" s="100">
        <f t="shared" si="1"/>
        <v>2</v>
      </c>
    </row>
    <row r="77" spans="2:5" s="114" customFormat="1" ht="45.75" hidden="1" customHeight="1" thickBot="1">
      <c r="B77" s="103" t="s">
        <v>356</v>
      </c>
      <c r="D77" s="121">
        <f>IF('FRONT END'!B123="No", 1,2)</f>
        <v>2</v>
      </c>
      <c r="E77" s="100">
        <f t="shared" si="1"/>
        <v>2</v>
      </c>
    </row>
    <row r="78" spans="2:5" s="114" customFormat="1" ht="27" hidden="1" customHeight="1" thickBot="1">
      <c r="B78" s="103" t="s">
        <v>358</v>
      </c>
      <c r="D78" s="121">
        <f>IF('FRONT END'!B121="Yes", 1,2)</f>
        <v>2</v>
      </c>
      <c r="E78" s="100">
        <f t="shared" si="1"/>
        <v>2</v>
      </c>
    </row>
    <row r="79" spans="2:5" ht="27" customHeight="1" thickBot="1">
      <c r="B79" s="103" t="s">
        <v>196</v>
      </c>
      <c r="D79" s="32">
        <f>IF('FRONT END'!B102='FRONT END'!N3, 1,2)</f>
        <v>2</v>
      </c>
      <c r="E79" s="100">
        <f t="shared" si="1"/>
        <v>2</v>
      </c>
    </row>
    <row r="80" spans="2:5" ht="37.5" hidden="1" customHeight="1" thickBot="1">
      <c r="B80" s="103" t="s">
        <v>197</v>
      </c>
      <c r="D80" s="32">
        <f>IF('FRONT END'!B4='FRONT END'!M6, 1,2)</f>
        <v>2</v>
      </c>
      <c r="E80" s="100">
        <f t="shared" si="1"/>
        <v>2</v>
      </c>
    </row>
    <row r="81" spans="1:5" ht="27" hidden="1" customHeight="1" thickBot="1">
      <c r="B81" s="103" t="s">
        <v>226</v>
      </c>
      <c r="D81" s="32">
        <f>IF('FRONT END'!B104='FRONT END'!N5, 1,2)</f>
        <v>1</v>
      </c>
      <c r="E81" s="100">
        <f t="shared" si="1"/>
        <v>1</v>
      </c>
    </row>
    <row r="82" spans="1:5" ht="15.75" thickBot="1">
      <c r="E82" s="100">
        <f t="shared" si="1"/>
        <v>0</v>
      </c>
    </row>
    <row r="83" spans="1:5" ht="31.5" customHeight="1" thickBot="1">
      <c r="B83" s="102" t="s">
        <v>198</v>
      </c>
      <c r="E83" s="100">
        <f t="shared" si="1"/>
        <v>0</v>
      </c>
    </row>
    <row r="84" spans="1:5" ht="45.75" thickBot="1">
      <c r="B84" s="103" t="str">
        <f>"Advise member that the following critical documents must be submitted within 3 days:" &amp; CHAR(10)
&amp; IF('FRONT END'!A21="Salary", CHAR(10) &amp; "-" &amp; 'FRONT END'!A5 &amp; "'s paystubs and " &amp; 'FRONT END'!B22 &amp; " of W2s", "")
&amp; IF('FRONT END'!A21="Military", CHAR(10) &amp; "-" &amp; 'FRONT END'!A5 &amp; "'s most recent LES and ETS letter (if applicable)", "")
&amp; IF('FRONT END'!A21="Self Employment", CHAR(10) &amp; "-" &amp; 'FRONT END'!A5 &amp; "'s 2-year full &amp; signed business &amp; personal tax returns", "")
&amp; IF('FRONT END'!A21="Retirement", CHAR(10) &amp; "-" &amp; 'FRONT END'!A5 &amp; "'s retirement award letter OR most recent 1099-R OR W2s", "")
&amp; IF('FRONT END'!A21="SSI", CHAR(10) &amp; "-" &amp; 'FRONT END'!A5 &amp; "'s soccial security award letter OR most recent SSA-1099", "")
&amp; IF('FRONT END'!A21="VA Benefits", CHAR(10) &amp; "-" &amp; 'FRONT END'!A5 &amp; "'s VA award letter", "")
&amp; IF('FRONT END'!A24="Salary", CHAR(10) &amp; "-" &amp; 'FRONT END'!A5 &amp; "'s paystubs and " &amp; 'FRONT END'!B25 &amp; " of W2s", "")
&amp; IF('FRONT END'!A24="Military", CHAR(10) &amp; "-" &amp; 'FRONT END'!A5 &amp; "'s most recent LES and ETS letter (if applicable)", "")
&amp; IF('FRONT END'!A24="Self Employment", CHAR(10) &amp; "-" &amp; 'FRONT END'!A5 &amp; "'s 2-year full &amp; signed business &amp; personal tax returns", "")
&amp; IF('FRONT END'!A24="Retirement", CHAR(10) &amp; "-" &amp; 'FRONT END'!A5 &amp; "'s retirement award letter OR most recent 1099-R OR W2s", "")
&amp; IF('FRONT END'!A24="SSI", CHAR(10) &amp; "-" &amp; 'FRONT END'!A5 &amp; "'s soccial security award letter OR most recent SSA-1099", "")
&amp; IF('FRONT END'!A24="VA Benefits", CHAR(10) &amp; "-" &amp; 'FRONT END'!A5 &amp; "'s VA award letter", "")
&amp; IF('FRONT END'!A29="Salary", CHAR(10) &amp; "-" &amp; 'FRONT END'!B5 &amp; "'s paystubs and " &amp; 'FRONT END'!B30 &amp; " of W2s", "")
&amp; IF('FRONT END'!A29="Military", CHAR(10) &amp; "-" &amp; 'FRONT END'!B5 &amp; "'s most recent LES and ETS letter (if applicable)", "")
&amp; IF('FRONT END'!A29="Self Employment", CHAR(10) &amp; "-" &amp; 'FRONT END'!B5 &amp; "'s 2-year full &amp; signed business &amp; personal tax returns", "")
&amp; IF('FRONT END'!A29="Retirement", CHAR(10) &amp; "-" &amp; 'FRONT END'!B5 &amp; "'s retirement award letter OR most recent 1099-R OR W2s", "")
&amp; IF('FRONT END'!A29="SSI", CHAR(10) &amp; "-" &amp; 'FRONT END'!B5 &amp; "'s soccial security award letter OR most recent SSA-1099", "")
&amp; IF('FRONT END'!A29="VA Benefits", CHAR(10) &amp; "-" &amp; 'FRONT END'!B5 &amp; "'s VA award letter", "")
&amp; IF('FRONT END'!A32="Salary", CHAR(10) &amp; "-" &amp; 'FRONT END'!B5 &amp; "'s paystubs and " &amp; 'FRONT END'!B33 &amp; " of W2s", "")
&amp; IF('FRONT END'!A32="Military", CHAR(10) &amp; "-" &amp; 'FRONT END'!B5 &amp; "'s most recent LES and ETS letter (if applicable)", "")
&amp; IF('FRONT END'!A32="Self Employment", CHAR(10) &amp; "-" &amp; 'FRONT END'!B5 &amp; "'s 2-year full &amp; signed business &amp; personal tax returns", "")
&amp; IF('FRONT END'!A32="Retirement", CHAR(10) &amp; "-" &amp; 'FRONT END'!B5 &amp; "'s retirement award letter OR most recent 1099-R OR W2s", "")
&amp; IF('FRONT END'!A32="SSI", CHAR(10) &amp; "-" &amp; 'FRONT END'!B5 &amp; "'s soccial security award letter OR most recent SSA-1099", "")
&amp; IF('FRONT END'!A32="VA Benefits", CHAR(10) &amp; "-" &amp; 'FRONT END'!B5 &amp; "'s VA award letter", "")
&amp; IF('FRONT END'!B46="Yes", CHAR(10) &amp; "-Gift Letter must be provided", "")
&amp; IF('FRONT END'!A62&lt;&gt;"", CHAR(10) &amp; "-" &amp; 'FRONT END'!A62 &amp; " " &amp; 'FRONT END'!B62 &amp; " Statement (estimated bal of " &amp; TEXT('FRONT END'!C62, "$###,###.00") &amp; ")", "")
&amp; IF('FRONT END'!A63&lt;&gt;"", CHAR(10) &amp; "-" &amp; 'FRONT END'!A63 &amp; " " &amp; 'FRONT END'!B63 &amp; " Statement (estimated bal of " &amp; TEXT('FRONT END'!C63, "$###,###.00") &amp; ")", "")
&amp; IF('FRONT END'!A64&lt;&gt;"", CHAR(10) &amp; "-" &amp; 'FRONT END'!A64 &amp; " " &amp; 'FRONT END'!B64 &amp; " Statement (estimated bal of " &amp; TEXT('FRONT END'!C64, "$###,###.00") &amp; ")", "")
&amp; IF('FRONT END'!A65&lt;&gt;"", CHAR(10) &amp; "-" &amp; 'FRONT END'!A65 &amp; " " &amp; 'FRONT END'!B65 &amp; " Statement (estimated bal of " &amp; TEXT('FRONT END'!C65, "$###,###.00") &amp; ")", "")
&amp; IF('FRONT END'!A66&lt;&gt;"", CHAR(10) &amp; "-" &amp; 'FRONT END'!A66 &amp; " " &amp; 'FRONT END'!B66 &amp; " Statement (estimated bal of " &amp; TEXT('FRONT END'!C66, "$###,###.00") &amp; ")", "")
&amp; IF('FRONT END'!A67&lt;&gt;"", CHAR(10) &amp; "-" &amp; 'FRONT END'!A67 &amp; " " &amp; 'FRONT END'!B67 &amp; " Statement (estimated bal of " &amp; TEXT('FRONT END'!C67, "$###,###.00") &amp; ")", "")
&amp; IF('FRONT END'!A68&lt;&gt;"", CHAR(10) &amp; "-" &amp; 'FRONT END'!A68 &amp; " " &amp; 'FRONT END'!B68 &amp; " Statement (estimated bal of " &amp; TEXT('FRONT END'!C68, "$###,###.00") &amp; ")", "")
&amp; IF('FRONT END'!A69&lt;&gt;"", CHAR(10) &amp; "-" &amp; 'FRONT END'!A69 &amp; " " &amp; 'FRONT END'!B69 &amp; " Statement (estimated bal of " &amp; TEXT('FRONT END'!C69, "$###,###.00") &amp; ")", "")
&amp; IF('FRONT END'!A70&lt;&gt;"", CHAR(10) &amp; "-" &amp; 'FRONT END'!A70 &amp; " " &amp; 'FRONT END'!B70 &amp; " Statement (estimated bal of " &amp; TEXT('FRONT END'!C70, "$###,###.00") &amp; ")", "")
&amp; IF('FRONT END'!A71&lt;&gt;"", CHAR(10) &amp; "-" &amp; 'FRONT END'!A71 &amp; " " &amp; 'FRONT END'!B71 &amp; " Statement (estimated bal of " &amp; TEXT('FRONT END'!C71, "$###,###.00") &amp; ")", "")
&amp; IF('FRONT END'!B73="Yes", CHAR(10) &amp; "-Earnest Money Check (front &amp; back)", "")
&amp; IF('FRONT END'!A85&lt;&gt;"", CHAR(10) &amp; "-Mortgage Statement and/or tax &amp; insurance bills for " &amp; 'FRONT END'!A85, "")
&amp; IF('FRONT END'!A86&lt;&gt;"", CHAR(10) &amp; "-Mortgage Statement and/or tax &amp; insurance bills for " &amp; 'FRONT END'!A86, "")
&amp; IF('FRONT END'!A87&lt;&gt;"", CHAR(10) &amp; "-Mortgage Statement and/or tax &amp; insurance bills for " &amp; 'FRONT END'!A87, "")
&amp; IF('FRONT END'!A88&lt;&gt;"", CHAR(10) &amp; "-Mortgage Statement and/or tax &amp; insurance bills for " &amp; 'FRONT END'!A88, "")
&amp; IF('FRONT END'!A89&lt;&gt;"", CHAR(10) &amp; "-Mortgage Statement and/or tax &amp; insurance bills for " &amp; 'FRONT END'!A89, "")
&amp; IF('FRONT END'!A90&lt;&gt;"", CHAR(10) &amp; "-Mortgage Statement and/or tax &amp; insurance bills for " &amp; 'FRONT END'!A90, "")
&amp; IF('FRONT END'!A91&lt;&gt;"", CHAR(10) &amp; "-Mortgage Statement and/or tax &amp; insurance bills for " &amp; 'FRONT END'!A91, "")
&amp; IF('FRONT END'!A92&lt;&gt;"", CHAR(10) &amp; "-Mortgage Statement and/or tax &amp; insurance bills for " &amp; 'FRONT END'!A92, "")
&amp; IF('FRONT END'!A93&lt;&gt;"", CHAR(10) &amp; "-Mortgage Statement and/or tax &amp; insurance bills for " &amp; 'FRONT END'!A93, "")
&amp; IF('FRONT END'!A94&lt;&gt;"", CHAR(10) &amp; "-Mortgage Statement and/or tax &amp; insurance bills for " &amp; 'FRONT END'!A94, "")
&amp; IF('FRONT END'!B104="No", CHAR(10) &amp; "-Executed Sales Contract", "")
&amp; IF(AND('FRONT END'!B105="No", 'FRONT END'!E1&lt;&gt;"IRRRLs"), CHAR(10) &amp; "-Completed Application Package", "")
&amp; IF(AND('FRONT END'!B105="No", 'FRONT END'!E1="IRRRLs"), CHAR(10) &amp; "-Signed 1003 (Completed App PKG)" &amp; CHAR(10) &amp; "-Signed Borrower's Authorization" &amp; CHAR(10) &amp; "-Signed 4506-T", "")
&amp; IF('FRONT END'!B106="No", CHAR(10) &amp; "-Insurance policy for the subject property", "")
&amp; IF('FRONT END'!B181="Yes", CHAR(10) &amp; "-Flood Insurance policy for the subject property", "")
&amp; IF('FRONT END'!B99="Yes", CHAR(10) &amp; "-Wind &amp; Hail Insurance policy for the subject property", "")
&amp; IF('FRONT END'!B108="No", CHAR(10) &amp; "-VA Certificate of Eligibility", "")
&amp; IF('FRONT END'!B109="No", CHAR(10) &amp; "-Updated VA Certificate of Eligibility (funding fee is not accurate)", "")
&amp; IF('FRONT END'!B117="No", CHAR(10) &amp; "-NPS's credit report", "")
&amp; IF('FRONT END'!B121="Yes", CHAR(10) &amp; "-Child Care Letter", "")
&amp; IF('FRONT END'!A182="Yes", CHAR(10) &amp; "-Credit Inquiry Letter to address: " &amp; 'CREDIT REPORT'!A29, "")
&amp; IF('CREDIT REPORT'!B30="Yes", CHAR(10) &amp; "-Documentation to address the following liabalities not listed on credit report: " &amp; 'CREDIT REPORT'!A32, "")
&amp; IF('CREDIT REPORT'!B37="Yes", CHAR(10) &amp; "-Letter from CCCS Company reflecting 12-months of good payment history &amp; approval for new loan", "")</f>
        <v xml:space="preserve">Advise member that the following critical documents must be submitted within 3 days:
</v>
      </c>
      <c r="D84" s="32">
        <v>1</v>
      </c>
      <c r="E84" s="100">
        <f t="shared" si="1"/>
        <v>1</v>
      </c>
    </row>
    <row r="85" spans="1:5" ht="37.5" customHeight="1" thickBot="1">
      <c r="B85" s="105" t="s">
        <v>199</v>
      </c>
      <c r="E85" s="100">
        <f t="shared" si="1"/>
        <v>0</v>
      </c>
    </row>
    <row r="86" spans="1:5" ht="27" customHeight="1" thickBot="1">
      <c r="B86" s="106"/>
      <c r="E86" s="100">
        <f t="shared" si="1"/>
        <v>0</v>
      </c>
    </row>
    <row r="87" spans="1:5" ht="27" customHeight="1" thickBot="1">
      <c r="B87" s="105" t="s">
        <v>200</v>
      </c>
      <c r="E87" s="100">
        <f t="shared" si="1"/>
        <v>0</v>
      </c>
    </row>
    <row r="88" spans="1:5" ht="27" customHeight="1" thickBot="1">
      <c r="B88" s="106">
        <v>41856.681331018517</v>
      </c>
      <c r="E88" s="100">
        <f t="shared" si="1"/>
        <v>0</v>
      </c>
    </row>
    <row r="89" spans="1:5" ht="27" customHeight="1" thickBot="1">
      <c r="B89" s="105" t="s">
        <v>201</v>
      </c>
      <c r="E89" s="100">
        <f t="shared" si="1"/>
        <v>0</v>
      </c>
    </row>
    <row r="90" spans="1:5" ht="27" customHeight="1" thickBot="1">
      <c r="B90" s="107"/>
      <c r="D90" s="32">
        <v>1</v>
      </c>
      <c r="E90" s="100">
        <f t="shared" si="1"/>
        <v>1</v>
      </c>
    </row>
    <row r="91" spans="1:5">
      <c r="E91" s="100">
        <f>D91</f>
        <v>0</v>
      </c>
    </row>
    <row r="92" spans="1:5">
      <c r="B92" s="41"/>
      <c r="E92" s="100">
        <f t="shared" ref="E92:E149" si="2">D92</f>
        <v>0</v>
      </c>
    </row>
    <row r="93" spans="1:5">
      <c r="E93" s="100">
        <f t="shared" si="2"/>
        <v>0</v>
      </c>
    </row>
    <row r="94" spans="1:5">
      <c r="A94" s="121"/>
      <c r="E94" s="100">
        <f t="shared" si="2"/>
        <v>0</v>
      </c>
    </row>
    <row r="95" spans="1:5">
      <c r="B95" s="113" t="s">
        <v>223</v>
      </c>
      <c r="E95" s="100">
        <f t="shared" si="2"/>
        <v>0</v>
      </c>
    </row>
    <row r="96" spans="1:5">
      <c r="E96" s="100">
        <f t="shared" si="2"/>
        <v>0</v>
      </c>
    </row>
    <row r="97" spans="2:5">
      <c r="E97" s="100">
        <f t="shared" si="2"/>
        <v>0</v>
      </c>
    </row>
    <row r="98" spans="2:5">
      <c r="E98" s="100">
        <f t="shared" si="2"/>
        <v>0</v>
      </c>
    </row>
    <row r="99" spans="2:5" ht="26.25" customHeight="1">
      <c r="E99" s="100">
        <f t="shared" si="2"/>
        <v>0</v>
      </c>
    </row>
    <row r="100" spans="2:5">
      <c r="B100" s="112" t="s">
        <v>203</v>
      </c>
      <c r="E100" s="100">
        <f t="shared" si="2"/>
        <v>0</v>
      </c>
    </row>
    <row r="101" spans="2:5">
      <c r="E101" s="100">
        <f t="shared" si="2"/>
        <v>0</v>
      </c>
    </row>
    <row r="102" spans="2:5">
      <c r="E102" s="100">
        <f t="shared" si="2"/>
        <v>0</v>
      </c>
    </row>
    <row r="103" spans="2:5">
      <c r="E103" s="100">
        <f t="shared" si="2"/>
        <v>0</v>
      </c>
    </row>
    <row r="104" spans="2:5" ht="19.5" customHeight="1">
      <c r="E104" s="100">
        <f t="shared" si="2"/>
        <v>0</v>
      </c>
    </row>
    <row r="105" spans="2:5">
      <c r="B105" s="112"/>
      <c r="E105" s="100">
        <f t="shared" si="2"/>
        <v>0</v>
      </c>
    </row>
    <row r="106" spans="2:5">
      <c r="E106" s="100">
        <f t="shared" si="2"/>
        <v>0</v>
      </c>
    </row>
    <row r="107" spans="2:5">
      <c r="E107" s="100">
        <f t="shared" si="2"/>
        <v>0</v>
      </c>
    </row>
    <row r="108" spans="2:5">
      <c r="E108" s="100">
        <f t="shared" si="2"/>
        <v>0</v>
      </c>
    </row>
    <row r="109" spans="2:5">
      <c r="E109" s="100">
        <f t="shared" si="2"/>
        <v>0</v>
      </c>
    </row>
    <row r="110" spans="2:5">
      <c r="E110" s="100">
        <f t="shared" si="2"/>
        <v>0</v>
      </c>
    </row>
    <row r="111" spans="2:5">
      <c r="E111" s="100">
        <f t="shared" si="2"/>
        <v>0</v>
      </c>
    </row>
    <row r="112" spans="2:5">
      <c r="E112" s="100">
        <f t="shared" si="2"/>
        <v>0</v>
      </c>
    </row>
    <row r="113" spans="5:5">
      <c r="E113" s="100">
        <f t="shared" si="2"/>
        <v>0</v>
      </c>
    </row>
    <row r="114" spans="5:5">
      <c r="E114" s="100">
        <f t="shared" si="2"/>
        <v>0</v>
      </c>
    </row>
    <row r="115" spans="5:5">
      <c r="E115" s="100">
        <f t="shared" si="2"/>
        <v>0</v>
      </c>
    </row>
    <row r="116" spans="5:5">
      <c r="E116" s="100">
        <f t="shared" si="2"/>
        <v>0</v>
      </c>
    </row>
    <row r="117" spans="5:5">
      <c r="E117" s="100">
        <f t="shared" si="2"/>
        <v>0</v>
      </c>
    </row>
    <row r="118" spans="5:5">
      <c r="E118" s="100">
        <f t="shared" si="2"/>
        <v>0</v>
      </c>
    </row>
    <row r="119" spans="5:5">
      <c r="E119" s="100">
        <f t="shared" si="2"/>
        <v>0</v>
      </c>
    </row>
    <row r="120" spans="5:5">
      <c r="E120" s="100">
        <f t="shared" si="2"/>
        <v>0</v>
      </c>
    </row>
    <row r="121" spans="5:5">
      <c r="E121" s="100">
        <f t="shared" si="2"/>
        <v>0</v>
      </c>
    </row>
    <row r="122" spans="5:5">
      <c r="E122" s="100">
        <f t="shared" si="2"/>
        <v>0</v>
      </c>
    </row>
    <row r="123" spans="5:5">
      <c r="E123" s="100">
        <f t="shared" si="2"/>
        <v>0</v>
      </c>
    </row>
    <row r="124" spans="5:5">
      <c r="E124" s="100">
        <f t="shared" si="2"/>
        <v>0</v>
      </c>
    </row>
    <row r="125" spans="5:5">
      <c r="E125" s="100">
        <f t="shared" si="2"/>
        <v>0</v>
      </c>
    </row>
    <row r="126" spans="5:5">
      <c r="E126" s="100">
        <f t="shared" si="2"/>
        <v>0</v>
      </c>
    </row>
    <row r="127" spans="5:5">
      <c r="E127" s="100">
        <f t="shared" si="2"/>
        <v>0</v>
      </c>
    </row>
    <row r="128" spans="5:5">
      <c r="E128" s="100">
        <f t="shared" si="2"/>
        <v>0</v>
      </c>
    </row>
    <row r="129" spans="5:5">
      <c r="E129" s="100">
        <f t="shared" si="2"/>
        <v>0</v>
      </c>
    </row>
    <row r="130" spans="5:5">
      <c r="E130" s="100">
        <f t="shared" si="2"/>
        <v>0</v>
      </c>
    </row>
    <row r="131" spans="5:5">
      <c r="E131" s="100">
        <f t="shared" si="2"/>
        <v>0</v>
      </c>
    </row>
    <row r="132" spans="5:5">
      <c r="E132" s="100">
        <f t="shared" si="2"/>
        <v>0</v>
      </c>
    </row>
    <row r="133" spans="5:5">
      <c r="E133" s="100">
        <f t="shared" si="2"/>
        <v>0</v>
      </c>
    </row>
    <row r="134" spans="5:5">
      <c r="E134" s="100">
        <f t="shared" si="2"/>
        <v>0</v>
      </c>
    </row>
    <row r="135" spans="5:5">
      <c r="E135" s="100">
        <f t="shared" si="2"/>
        <v>0</v>
      </c>
    </row>
    <row r="136" spans="5:5">
      <c r="E136" s="100">
        <f t="shared" si="2"/>
        <v>0</v>
      </c>
    </row>
    <row r="137" spans="5:5">
      <c r="E137" s="100">
        <f t="shared" si="2"/>
        <v>0</v>
      </c>
    </row>
    <row r="138" spans="5:5">
      <c r="E138" s="100">
        <f t="shared" si="2"/>
        <v>0</v>
      </c>
    </row>
    <row r="139" spans="5:5">
      <c r="E139" s="100">
        <f t="shared" si="2"/>
        <v>0</v>
      </c>
    </row>
    <row r="140" spans="5:5">
      <c r="E140" s="100">
        <f t="shared" si="2"/>
        <v>0</v>
      </c>
    </row>
    <row r="141" spans="5:5">
      <c r="E141" s="100">
        <f t="shared" si="2"/>
        <v>0</v>
      </c>
    </row>
    <row r="142" spans="5:5">
      <c r="E142" s="100">
        <f t="shared" si="2"/>
        <v>0</v>
      </c>
    </row>
    <row r="143" spans="5:5">
      <c r="E143" s="100">
        <f t="shared" si="2"/>
        <v>0</v>
      </c>
    </row>
    <row r="144" spans="5:5">
      <c r="E144" s="100">
        <f t="shared" si="2"/>
        <v>0</v>
      </c>
    </row>
    <row r="145" spans="5:5">
      <c r="E145" s="100">
        <f t="shared" si="2"/>
        <v>0</v>
      </c>
    </row>
    <row r="146" spans="5:5">
      <c r="E146" s="100">
        <f t="shared" si="2"/>
        <v>0</v>
      </c>
    </row>
    <row r="147" spans="5:5">
      <c r="E147" s="100">
        <f t="shared" si="2"/>
        <v>0</v>
      </c>
    </row>
    <row r="148" spans="5:5">
      <c r="E148" s="100">
        <f t="shared" si="2"/>
        <v>0</v>
      </c>
    </row>
    <row r="149" spans="5:5">
      <c r="E149" s="100">
        <f t="shared" si="2"/>
        <v>0</v>
      </c>
    </row>
    <row r="150" spans="5:5">
      <c r="E150" s="100">
        <f t="shared" ref="E150:E213" si="3">D150</f>
        <v>0</v>
      </c>
    </row>
    <row r="151" spans="5:5">
      <c r="E151" s="100">
        <f t="shared" si="3"/>
        <v>0</v>
      </c>
    </row>
    <row r="152" spans="5:5">
      <c r="E152" s="100">
        <f t="shared" si="3"/>
        <v>0</v>
      </c>
    </row>
    <row r="153" spans="5:5">
      <c r="E153" s="100">
        <f t="shared" si="3"/>
        <v>0</v>
      </c>
    </row>
    <row r="154" spans="5:5">
      <c r="E154" s="100">
        <f t="shared" si="3"/>
        <v>0</v>
      </c>
    </row>
    <row r="155" spans="5:5">
      <c r="E155" s="100">
        <f t="shared" si="3"/>
        <v>0</v>
      </c>
    </row>
    <row r="156" spans="5:5">
      <c r="E156" s="100">
        <f t="shared" si="3"/>
        <v>0</v>
      </c>
    </row>
    <row r="157" spans="5:5">
      <c r="E157" s="100">
        <f t="shared" si="3"/>
        <v>0</v>
      </c>
    </row>
    <row r="158" spans="5:5">
      <c r="E158" s="100">
        <f t="shared" si="3"/>
        <v>0</v>
      </c>
    </row>
    <row r="159" spans="5:5">
      <c r="E159" s="100">
        <f t="shared" si="3"/>
        <v>0</v>
      </c>
    </row>
    <row r="160" spans="5:5">
      <c r="E160" s="100">
        <f t="shared" si="3"/>
        <v>0</v>
      </c>
    </row>
    <row r="161" spans="5:5">
      <c r="E161" s="100">
        <f t="shared" si="3"/>
        <v>0</v>
      </c>
    </row>
    <row r="162" spans="5:5">
      <c r="E162" s="100">
        <f t="shared" si="3"/>
        <v>0</v>
      </c>
    </row>
    <row r="163" spans="5:5">
      <c r="E163" s="100">
        <f t="shared" si="3"/>
        <v>0</v>
      </c>
    </row>
    <row r="164" spans="5:5">
      <c r="E164" s="100">
        <f t="shared" si="3"/>
        <v>0</v>
      </c>
    </row>
    <row r="165" spans="5:5">
      <c r="E165" s="100">
        <f t="shared" si="3"/>
        <v>0</v>
      </c>
    </row>
    <row r="166" spans="5:5">
      <c r="E166" s="100">
        <f t="shared" si="3"/>
        <v>0</v>
      </c>
    </row>
    <row r="167" spans="5:5">
      <c r="E167" s="100">
        <f t="shared" si="3"/>
        <v>0</v>
      </c>
    </row>
    <row r="168" spans="5:5">
      <c r="E168" s="100">
        <f t="shared" si="3"/>
        <v>0</v>
      </c>
    </row>
    <row r="169" spans="5:5">
      <c r="E169" s="100">
        <f t="shared" si="3"/>
        <v>0</v>
      </c>
    </row>
    <row r="170" spans="5:5">
      <c r="E170" s="100">
        <f t="shared" si="3"/>
        <v>0</v>
      </c>
    </row>
    <row r="171" spans="5:5">
      <c r="E171" s="100">
        <f t="shared" si="3"/>
        <v>0</v>
      </c>
    </row>
    <row r="172" spans="5:5">
      <c r="E172" s="100">
        <f t="shared" si="3"/>
        <v>0</v>
      </c>
    </row>
    <row r="173" spans="5:5">
      <c r="E173" s="100">
        <f t="shared" si="3"/>
        <v>0</v>
      </c>
    </row>
    <row r="174" spans="5:5">
      <c r="E174" s="100">
        <f t="shared" si="3"/>
        <v>0</v>
      </c>
    </row>
    <row r="175" spans="5:5">
      <c r="E175" s="100">
        <f t="shared" si="3"/>
        <v>0</v>
      </c>
    </row>
    <row r="176" spans="5:5">
      <c r="E176" s="100">
        <f t="shared" si="3"/>
        <v>0</v>
      </c>
    </row>
    <row r="177" spans="5:5">
      <c r="E177" s="100">
        <f t="shared" si="3"/>
        <v>0</v>
      </c>
    </row>
    <row r="178" spans="5:5">
      <c r="E178" s="100">
        <f t="shared" si="3"/>
        <v>0</v>
      </c>
    </row>
    <row r="179" spans="5:5">
      <c r="E179" s="100">
        <f t="shared" si="3"/>
        <v>0</v>
      </c>
    </row>
    <row r="180" spans="5:5">
      <c r="E180" s="100">
        <f t="shared" si="3"/>
        <v>0</v>
      </c>
    </row>
    <row r="181" spans="5:5">
      <c r="E181" s="100">
        <f t="shared" si="3"/>
        <v>0</v>
      </c>
    </row>
    <row r="182" spans="5:5">
      <c r="E182" s="100">
        <f t="shared" si="3"/>
        <v>0</v>
      </c>
    </row>
    <row r="183" spans="5:5">
      <c r="E183" s="100">
        <f t="shared" si="3"/>
        <v>0</v>
      </c>
    </row>
    <row r="184" spans="5:5">
      <c r="E184" s="100">
        <f t="shared" si="3"/>
        <v>0</v>
      </c>
    </row>
    <row r="185" spans="5:5">
      <c r="E185" s="100">
        <f t="shared" si="3"/>
        <v>0</v>
      </c>
    </row>
    <row r="186" spans="5:5">
      <c r="E186" s="100">
        <f t="shared" si="3"/>
        <v>0</v>
      </c>
    </row>
    <row r="187" spans="5:5">
      <c r="E187" s="100">
        <f t="shared" si="3"/>
        <v>0</v>
      </c>
    </row>
    <row r="188" spans="5:5">
      <c r="E188" s="100">
        <f t="shared" si="3"/>
        <v>0</v>
      </c>
    </row>
    <row r="189" spans="5:5">
      <c r="E189" s="100">
        <f t="shared" si="3"/>
        <v>0</v>
      </c>
    </row>
    <row r="190" spans="5:5">
      <c r="E190" s="100">
        <f t="shared" si="3"/>
        <v>0</v>
      </c>
    </row>
    <row r="191" spans="5:5">
      <c r="E191" s="100">
        <f t="shared" si="3"/>
        <v>0</v>
      </c>
    </row>
    <row r="192" spans="5:5">
      <c r="E192" s="100">
        <f t="shared" si="3"/>
        <v>0</v>
      </c>
    </row>
    <row r="193" spans="5:5">
      <c r="E193" s="100">
        <f t="shared" si="3"/>
        <v>0</v>
      </c>
    </row>
    <row r="194" spans="5:5">
      <c r="E194" s="100">
        <f t="shared" si="3"/>
        <v>0</v>
      </c>
    </row>
    <row r="195" spans="5:5">
      <c r="E195" s="100">
        <f t="shared" si="3"/>
        <v>0</v>
      </c>
    </row>
    <row r="196" spans="5:5">
      <c r="E196" s="100">
        <f t="shared" si="3"/>
        <v>0</v>
      </c>
    </row>
    <row r="197" spans="5:5">
      <c r="E197" s="100">
        <f t="shared" si="3"/>
        <v>0</v>
      </c>
    </row>
    <row r="198" spans="5:5">
      <c r="E198" s="100">
        <f t="shared" si="3"/>
        <v>0</v>
      </c>
    </row>
    <row r="199" spans="5:5">
      <c r="E199" s="100">
        <f t="shared" si="3"/>
        <v>0</v>
      </c>
    </row>
    <row r="200" spans="5:5">
      <c r="E200" s="100">
        <f t="shared" si="3"/>
        <v>0</v>
      </c>
    </row>
    <row r="201" spans="5:5">
      <c r="E201" s="100">
        <f t="shared" si="3"/>
        <v>0</v>
      </c>
    </row>
    <row r="202" spans="5:5">
      <c r="E202" s="100">
        <f t="shared" si="3"/>
        <v>0</v>
      </c>
    </row>
    <row r="203" spans="5:5">
      <c r="E203" s="100">
        <f t="shared" si="3"/>
        <v>0</v>
      </c>
    </row>
    <row r="204" spans="5:5">
      <c r="E204" s="100">
        <f t="shared" si="3"/>
        <v>0</v>
      </c>
    </row>
    <row r="205" spans="5:5">
      <c r="E205" s="100">
        <f t="shared" si="3"/>
        <v>0</v>
      </c>
    </row>
    <row r="206" spans="5:5">
      <c r="E206" s="100">
        <f t="shared" si="3"/>
        <v>0</v>
      </c>
    </row>
    <row r="207" spans="5:5">
      <c r="E207" s="100">
        <f t="shared" si="3"/>
        <v>0</v>
      </c>
    </row>
    <row r="208" spans="5:5">
      <c r="E208" s="100">
        <f t="shared" si="3"/>
        <v>0</v>
      </c>
    </row>
    <row r="209" spans="5:5">
      <c r="E209" s="100">
        <f t="shared" si="3"/>
        <v>0</v>
      </c>
    </row>
    <row r="210" spans="5:5">
      <c r="E210" s="100">
        <f t="shared" si="3"/>
        <v>0</v>
      </c>
    </row>
    <row r="211" spans="5:5">
      <c r="E211" s="100">
        <f t="shared" si="3"/>
        <v>0</v>
      </c>
    </row>
    <row r="212" spans="5:5">
      <c r="E212" s="100">
        <f t="shared" si="3"/>
        <v>0</v>
      </c>
    </row>
    <row r="213" spans="5:5">
      <c r="E213" s="100">
        <f t="shared" si="3"/>
        <v>0</v>
      </c>
    </row>
    <row r="214" spans="5:5">
      <c r="E214" s="100">
        <f t="shared" ref="E214:E228" si="4">D214</f>
        <v>0</v>
      </c>
    </row>
    <row r="215" spans="5:5">
      <c r="E215" s="100">
        <f t="shared" si="4"/>
        <v>0</v>
      </c>
    </row>
    <row r="216" spans="5:5">
      <c r="E216" s="100">
        <f t="shared" si="4"/>
        <v>0</v>
      </c>
    </row>
    <row r="217" spans="5:5">
      <c r="E217" s="100">
        <f t="shared" si="4"/>
        <v>0</v>
      </c>
    </row>
    <row r="218" spans="5:5">
      <c r="E218" s="100">
        <f t="shared" si="4"/>
        <v>0</v>
      </c>
    </row>
    <row r="219" spans="5:5">
      <c r="E219" s="100">
        <f t="shared" si="4"/>
        <v>0</v>
      </c>
    </row>
    <row r="220" spans="5:5">
      <c r="E220" s="100">
        <f t="shared" si="4"/>
        <v>0</v>
      </c>
    </row>
    <row r="221" spans="5:5">
      <c r="E221" s="100">
        <f t="shared" si="4"/>
        <v>0</v>
      </c>
    </row>
    <row r="222" spans="5:5">
      <c r="E222" s="100">
        <f t="shared" si="4"/>
        <v>0</v>
      </c>
    </row>
    <row r="223" spans="5:5">
      <c r="E223" s="100">
        <f t="shared" si="4"/>
        <v>0</v>
      </c>
    </row>
    <row r="224" spans="5:5">
      <c r="E224" s="100">
        <f t="shared" si="4"/>
        <v>0</v>
      </c>
    </row>
    <row r="225" spans="5:5">
      <c r="E225" s="100">
        <f t="shared" si="4"/>
        <v>0</v>
      </c>
    </row>
    <row r="226" spans="5:5">
      <c r="E226" s="100">
        <f t="shared" si="4"/>
        <v>0</v>
      </c>
    </row>
    <row r="227" spans="5:5">
      <c r="E227" s="100">
        <f t="shared" si="4"/>
        <v>0</v>
      </c>
    </row>
    <row r="228" spans="5:5">
      <c r="E228" s="100">
        <f t="shared" si="4"/>
        <v>0</v>
      </c>
    </row>
  </sheetData>
  <sheetProtection password="C580" sheet="1" objects="1" scenarios="1" formatRows="0" selectLockedCells="1"/>
  <mergeCells count="1">
    <mergeCell ref="G4:H5"/>
  </mergeCells>
  <dataValidations count="3">
    <dataValidation type="whole" allowBlank="1" showInputMessage="1" showErrorMessage="1" errorTitle="Unvalid format entered" error="Please enter a valid 10-digit phone number!" sqref="B90">
      <formula1>1000000000</formula1>
      <formula2>9999999999</formula2>
    </dataValidation>
    <dataValidation type="date" errorStyle="warning" allowBlank="1" showInputMessage="1" showErrorMessage="1" errorTitle="Excessive turn-around time" error="Please advise member to try to submit his documentation within 1 week to ensure that loan is processed in a timely manner." sqref="B86 B88">
      <formula1>TODAY()</formula1>
      <formula2>TODAY()+7</formula2>
    </dataValidation>
    <dataValidation type="whole" operator="lessThan" allowBlank="1" showInputMessage="1" showErrorMessage="1" errorTitle="Entry error" error="No data should be entered in this field." sqref="B92">
      <formula1>0</formula1>
    </dataValidation>
  </dataValidations>
  <pageMargins left="0.7" right="0.7" top="0.75" bottom="0.75" header="0.3" footer="0.3"/>
  <pageSetup orientation="portrait" r:id="rId1"/>
  <legacyDrawing r:id="rId2"/>
  <controls>
    <control shapeId="4176" r:id="rId3" name="CheckBox2"/>
    <control shapeId="4174" r:id="rId4" name="CheckBox70"/>
    <control shapeId="4173" r:id="rId5" name="CheckBox69"/>
    <control shapeId="4172" r:id="rId6" name="CheckBox68"/>
    <control shapeId="4171" r:id="rId7" name="CheckBox67"/>
    <control shapeId="4170" r:id="rId8" name="Image4"/>
    <control shapeId="4162" r:id="rId9" name="CheckBox60"/>
    <control shapeId="4161" r:id="rId10" name="CheckBox59"/>
    <control shapeId="4160" r:id="rId11" name="CheckBox58"/>
    <control shapeId="4157" r:id="rId12" name="CheckBox57"/>
    <control shapeId="4156" r:id="rId13" name="CheckBox56"/>
    <control shapeId="4155" r:id="rId14" name="CheckBox55"/>
    <control shapeId="4154" r:id="rId15" name="CheckBox54"/>
    <control shapeId="4153" r:id="rId16" name="CheckBox53"/>
    <control shapeId="4152" r:id="rId17" name="CheckBox52"/>
    <control shapeId="4151" r:id="rId18" name="CheckBox51"/>
    <control shapeId="4150" r:id="rId19" name="CheckBox50"/>
    <control shapeId="4097" r:id="rId20" name="CheckBox1"/>
    <control shapeId="4100" r:id="rId21" name="CheckBox4"/>
    <control shapeId="4101" r:id="rId22" name="CheckBox5"/>
    <control shapeId="4102" r:id="rId23" name="CheckBox6"/>
    <control shapeId="4103" r:id="rId24" name="CheckBox7"/>
    <control shapeId="4104" r:id="rId25" name="CheckBox8"/>
    <control shapeId="4105" r:id="rId26" name="CheckBox9"/>
    <control shapeId="4106" r:id="rId27" name="CheckBox10"/>
    <control shapeId="4107" r:id="rId28" name="CheckBox11"/>
    <control shapeId="4108" r:id="rId29" name="Image1"/>
    <control shapeId="4109" r:id="rId30" name="CheckBox12"/>
    <control shapeId="4110" r:id="rId31" name="CheckBox13"/>
    <control shapeId="4111" r:id="rId32" name="CheckBox14"/>
    <control shapeId="4112" r:id="rId33" name="CheckBox15"/>
    <control shapeId="4113" r:id="rId34" name="CheckBox16"/>
    <control shapeId="4114" r:id="rId35" name="CheckBox17"/>
    <control shapeId="4115" r:id="rId36" name="CheckBox18"/>
    <control shapeId="4116" r:id="rId37" name="CheckBox19"/>
    <control shapeId="4117" r:id="rId38" name="CheckBox20"/>
    <control shapeId="4118" r:id="rId39" name="CheckBox21"/>
    <control shapeId="4119" r:id="rId40" name="CheckBox22"/>
    <control shapeId="4120" r:id="rId41" name="CheckBox23"/>
    <control shapeId="4121" r:id="rId42" name="CheckBox24"/>
    <control shapeId="4122" r:id="rId43" name="CheckBox25"/>
    <control shapeId="4123" r:id="rId44" name="CheckBox26"/>
    <control shapeId="4124" r:id="rId45" name="CheckBox27"/>
    <control shapeId="4125" r:id="rId46" name="CheckBox28"/>
    <control shapeId="4126" r:id="rId47" name="CheckBox29"/>
    <control shapeId="4127" r:id="rId48" name="CheckBox30"/>
    <control shapeId="4128" r:id="rId49" name="CheckBox31"/>
    <control shapeId="4129" r:id="rId50" name="CheckBox32"/>
    <control shapeId="4130" r:id="rId51" name="CheckBox33"/>
    <control shapeId="4131" r:id="rId52" name="CheckBox34"/>
    <control shapeId="4132" r:id="rId53" name="CheckBox35"/>
    <control shapeId="4133" r:id="rId54" name="Image2"/>
    <control shapeId="4134" r:id="rId55" name="CheckBox36"/>
    <control shapeId="4135" r:id="rId56" name="CheckBox37"/>
    <control shapeId="4136" r:id="rId57" name="CommandButton1"/>
    <control shapeId="4137" r:id="rId58" name="CheckBox38"/>
    <control shapeId="4138" r:id="rId59" name="CheckBox39"/>
    <control shapeId="4139" r:id="rId60" name="CheckBox40"/>
    <control shapeId="4140" r:id="rId61" name="CheckBox41"/>
    <control shapeId="4141" r:id="rId62" name="CheckBox42"/>
    <control shapeId="4142" r:id="rId63" name="CheckBox43"/>
    <control shapeId="4143" r:id="rId64" name="CheckBox44"/>
    <control shapeId="4144" r:id="rId65" name="CheckBox45"/>
    <control shapeId="4145" r:id="rId66" name="CheckBox46"/>
    <control shapeId="4146" r:id="rId67" name="CheckBox47"/>
    <control shapeId="4147" r:id="rId68" name="CheckBox48"/>
    <control shapeId="4148" r:id="rId69" name="CheckBox49"/>
    <control shapeId="4149" r:id="rId70" name="Image3"/>
    <control shapeId="4163" r:id="rId71" name="CheckBox61"/>
    <control shapeId="4164" r:id="rId72" name="CheckBox62"/>
    <control shapeId="4165" r:id="rId73" name="CheckBox63"/>
    <control shapeId="4167" r:id="rId74" name="CheckBox64"/>
    <control shapeId="4168" r:id="rId75" name="CheckBox65"/>
    <control shapeId="4169" r:id="rId76" name="CheckBox66"/>
  </controls>
</worksheet>
</file>

<file path=xl/worksheets/sheet5.xml><?xml version="1.0" encoding="utf-8"?>
<worksheet xmlns="http://schemas.openxmlformats.org/spreadsheetml/2006/main" xmlns:r="http://schemas.openxmlformats.org/officeDocument/2006/relationships">
  <sheetPr codeName="Sheet2"/>
  <dimension ref="A1:R230"/>
  <sheetViews>
    <sheetView showGridLines="0" showRowColHeaders="0" workbookViewId="0"/>
  </sheetViews>
  <sheetFormatPr defaultRowHeight="15"/>
  <cols>
    <col min="15" max="15" width="6.5703125" customWidth="1"/>
    <col min="16" max="16" width="12.5703125" customWidth="1"/>
    <col min="17" max="17" width="8.140625" customWidth="1"/>
  </cols>
  <sheetData>
    <row r="1" spans="2:18" s="108" customFormat="1"/>
    <row r="2" spans="2:18" s="108" customFormat="1"/>
    <row r="3" spans="2:18" s="108" customFormat="1">
      <c r="B3" s="244" t="s">
        <v>392</v>
      </c>
      <c r="C3" s="244"/>
      <c r="D3" s="244"/>
      <c r="E3" s="244"/>
      <c r="F3" s="244"/>
      <c r="G3" s="244"/>
      <c r="H3" s="244"/>
      <c r="I3" s="244"/>
      <c r="J3" s="244"/>
      <c r="K3" s="244"/>
      <c r="L3" s="244"/>
      <c r="M3" s="244"/>
      <c r="N3" s="244"/>
      <c r="O3" s="244"/>
      <c r="P3" s="244"/>
    </row>
    <row r="4" spans="2:18" s="108" customFormat="1">
      <c r="B4" s="244"/>
      <c r="C4" s="244"/>
      <c r="D4" s="244"/>
      <c r="E4" s="244"/>
      <c r="F4" s="244"/>
      <c r="G4" s="244"/>
      <c r="H4" s="244"/>
      <c r="I4" s="244"/>
      <c r="J4" s="244"/>
      <c r="K4" s="244"/>
      <c r="L4" s="244"/>
      <c r="M4" s="244"/>
      <c r="N4" s="244"/>
      <c r="O4" s="244"/>
      <c r="P4" s="244"/>
    </row>
    <row r="5" spans="2:18" s="108" customFormat="1">
      <c r="B5" s="244"/>
      <c r="C5" s="244"/>
      <c r="D5" s="244"/>
      <c r="E5" s="244"/>
      <c r="F5" s="244"/>
      <c r="G5" s="244"/>
      <c r="H5" s="244"/>
      <c r="I5" s="244"/>
      <c r="J5" s="244"/>
      <c r="K5" s="244"/>
      <c r="L5" s="244"/>
      <c r="M5" s="244"/>
      <c r="N5" s="244"/>
      <c r="O5" s="244"/>
      <c r="P5" s="244"/>
    </row>
    <row r="6" spans="2:18" s="108" customFormat="1">
      <c r="B6" s="244"/>
      <c r="C6" s="244"/>
      <c r="D6" s="244"/>
      <c r="E6" s="244"/>
      <c r="F6" s="244"/>
      <c r="G6" s="244"/>
      <c r="H6" s="244"/>
      <c r="I6" s="244"/>
      <c r="J6" s="244"/>
      <c r="K6" s="244"/>
      <c r="L6" s="244"/>
      <c r="M6" s="244"/>
      <c r="N6" s="244"/>
      <c r="O6" s="244"/>
      <c r="P6" s="244"/>
    </row>
    <row r="7" spans="2:18" s="108" customFormat="1">
      <c r="B7" s="244"/>
      <c r="C7" s="244"/>
      <c r="D7" s="244"/>
      <c r="E7" s="244"/>
      <c r="F7" s="244"/>
      <c r="G7" s="244"/>
      <c r="H7" s="244"/>
      <c r="I7" s="244"/>
      <c r="J7" s="244"/>
      <c r="K7" s="244"/>
      <c r="L7" s="244"/>
      <c r="M7" s="244"/>
      <c r="N7" s="244"/>
      <c r="O7" s="244"/>
      <c r="P7" s="244"/>
    </row>
    <row r="8" spans="2:18" s="108" customFormat="1" ht="18.75">
      <c r="D8" s="245"/>
      <c r="E8" s="245"/>
      <c r="F8" s="245"/>
      <c r="G8" s="245"/>
      <c r="H8" s="245"/>
      <c r="I8" s="245"/>
      <c r="J8" s="245"/>
      <c r="K8" s="245"/>
      <c r="L8" s="245"/>
      <c r="M8" s="245"/>
    </row>
    <row r="9" spans="2:18" s="108" customFormat="1">
      <c r="R9" s="108" t="s">
        <v>390</v>
      </c>
    </row>
    <row r="10" spans="2:18" s="109" customFormat="1"/>
    <row r="11" spans="2:18" s="109" customFormat="1">
      <c r="B11" s="109" t="s">
        <v>393</v>
      </c>
    </row>
    <row r="12" spans="2:18" s="109" customFormat="1" ht="14.25" customHeight="1"/>
    <row r="13" spans="2:18" s="109" customFormat="1" ht="14.25" customHeight="1" thickBot="1">
      <c r="B13" s="135" t="s">
        <v>388</v>
      </c>
    </row>
    <row r="14" spans="2:18" s="109" customFormat="1" ht="14.25" customHeight="1">
      <c r="B14" s="136"/>
      <c r="C14" s="137"/>
      <c r="D14" s="137"/>
      <c r="E14" s="138"/>
    </row>
    <row r="15" spans="2:18" s="109" customFormat="1" ht="14.25" customHeight="1">
      <c r="B15" s="129"/>
      <c r="C15" s="130"/>
      <c r="D15" s="130"/>
      <c r="E15" s="131"/>
    </row>
    <row r="16" spans="2:18" s="109" customFormat="1" ht="14.25" customHeight="1">
      <c r="B16" s="129"/>
      <c r="C16" s="130"/>
      <c r="D16" s="130"/>
      <c r="E16" s="131"/>
    </row>
    <row r="17" spans="1:16" s="109" customFormat="1" ht="14.25" customHeight="1">
      <c r="B17" s="129"/>
      <c r="C17" s="130"/>
      <c r="D17" s="130"/>
      <c r="E17" s="131"/>
    </row>
    <row r="18" spans="1:16" s="109" customFormat="1" ht="14.25" customHeight="1" thickBot="1">
      <c r="B18" s="132"/>
      <c r="C18" s="133"/>
      <c r="D18" s="133"/>
      <c r="E18" s="134"/>
    </row>
    <row r="19" spans="1:16" s="109" customFormat="1" ht="14.25" customHeight="1"/>
    <row r="20" spans="1:16" s="109" customFormat="1" ht="15" customHeight="1">
      <c r="A20" s="111"/>
      <c r="B20" s="188"/>
      <c r="C20" s="188"/>
      <c r="D20" s="188"/>
      <c r="E20" s="188"/>
      <c r="F20" s="188"/>
    </row>
    <row r="21" spans="1:16" s="109" customFormat="1" ht="15" hidden="1" customHeight="1">
      <c r="A21" s="111"/>
      <c r="B21" s="188" t="s">
        <v>391</v>
      </c>
      <c r="C21" s="188"/>
      <c r="D21" s="188"/>
      <c r="E21" s="188"/>
      <c r="F21" s="188"/>
    </row>
    <row r="22" spans="1:16" s="109" customFormat="1" ht="9" hidden="1" customHeight="1"/>
    <row r="23" spans="1:16" s="109" customFormat="1" ht="16.5" hidden="1" thickBot="1">
      <c r="B23" s="135" t="s">
        <v>217</v>
      </c>
      <c r="G23" s="135" t="s">
        <v>218</v>
      </c>
    </row>
    <row r="24" spans="1:16" s="109" customFormat="1" ht="15" hidden="1" customHeight="1">
      <c r="B24" s="123"/>
      <c r="C24" s="124"/>
      <c r="D24" s="124"/>
      <c r="E24" s="125"/>
      <c r="F24" s="110"/>
      <c r="G24" s="136"/>
      <c r="H24" s="137"/>
      <c r="I24" s="137"/>
      <c r="J24" s="138"/>
    </row>
    <row r="25" spans="1:16" s="109" customFormat="1" ht="15" hidden="1" customHeight="1">
      <c r="B25" s="126"/>
      <c r="C25" s="127"/>
      <c r="D25" s="127"/>
      <c r="E25" s="128"/>
      <c r="F25" s="110"/>
      <c r="G25" s="129"/>
      <c r="H25" s="130"/>
      <c r="I25" s="130"/>
      <c r="J25" s="131"/>
    </row>
    <row r="26" spans="1:16" s="109" customFormat="1" ht="15" hidden="1" customHeight="1">
      <c r="B26" s="126"/>
      <c r="C26" s="127"/>
      <c r="D26" s="127"/>
      <c r="E26" s="128"/>
      <c r="F26" s="110"/>
      <c r="G26" s="129"/>
      <c r="H26" s="130"/>
      <c r="I26" s="130"/>
      <c r="J26" s="131"/>
    </row>
    <row r="27" spans="1:16" s="109" customFormat="1" hidden="1">
      <c r="B27" s="129"/>
      <c r="C27" s="130"/>
      <c r="D27" s="130"/>
      <c r="E27" s="131"/>
      <c r="G27" s="129"/>
      <c r="H27" s="130"/>
      <c r="I27" s="130"/>
      <c r="J27" s="131"/>
    </row>
    <row r="28" spans="1:16" s="109" customFormat="1" hidden="1">
      <c r="B28" s="129"/>
      <c r="C28" s="130"/>
      <c r="D28" s="130"/>
      <c r="E28" s="131"/>
      <c r="G28" s="129"/>
      <c r="H28" s="130"/>
      <c r="I28" s="130"/>
      <c r="J28" s="131"/>
    </row>
    <row r="29" spans="1:16" s="109" customFormat="1" hidden="1">
      <c r="B29" s="129"/>
      <c r="C29" s="130"/>
      <c r="D29" s="130"/>
      <c r="E29" s="131"/>
      <c r="G29" s="129"/>
      <c r="H29" s="130"/>
      <c r="I29" s="130"/>
      <c r="J29" s="131"/>
    </row>
    <row r="30" spans="1:16" s="109" customFormat="1" hidden="1">
      <c r="B30" s="129"/>
      <c r="C30" s="130"/>
      <c r="D30" s="130"/>
      <c r="E30" s="131"/>
      <c r="G30" s="129"/>
      <c r="H30" s="130"/>
      <c r="I30" s="130"/>
      <c r="J30" s="131"/>
      <c r="L30" s="130"/>
      <c r="M30" s="130"/>
      <c r="N30" s="130"/>
      <c r="O30" s="130"/>
      <c r="P30" s="130"/>
    </row>
    <row r="31" spans="1:16" s="109" customFormat="1" hidden="1">
      <c r="B31" s="129"/>
      <c r="C31" s="130"/>
      <c r="D31" s="130"/>
      <c r="E31" s="131"/>
      <c r="G31" s="129"/>
      <c r="H31" s="130"/>
      <c r="I31" s="130"/>
      <c r="J31" s="131"/>
      <c r="L31" s="130"/>
      <c r="M31" s="130"/>
      <c r="N31" s="130"/>
      <c r="O31" s="130"/>
    </row>
    <row r="32" spans="1:16" s="109" customFormat="1" ht="15.75" hidden="1" thickBot="1">
      <c r="B32" s="132"/>
      <c r="C32" s="133"/>
      <c r="D32" s="133"/>
      <c r="E32" s="134"/>
      <c r="G32" s="132"/>
      <c r="H32" s="133"/>
      <c r="I32" s="133"/>
      <c r="J32" s="134"/>
      <c r="L32" s="130"/>
      <c r="M32" s="130"/>
      <c r="N32" s="130"/>
      <c r="O32" s="130"/>
    </row>
    <row r="33" spans="14:18" s="109" customFormat="1" hidden="1">
      <c r="N33" s="130"/>
    </row>
    <row r="34" spans="14:18" s="109" customFormat="1"/>
    <row r="35" spans="14:18" s="109" customFormat="1"/>
    <row r="36" spans="14:18" s="109" customFormat="1"/>
    <row r="37" spans="14:18" s="109" customFormat="1"/>
    <row r="38" spans="14:18" s="109" customFormat="1"/>
    <row r="39" spans="14:18" s="109" customFormat="1" hidden="1"/>
    <row r="40" spans="14:18" s="109" customFormat="1" hidden="1"/>
    <row r="41" spans="14:18" s="109" customFormat="1" ht="29.25" customHeight="1">
      <c r="P41" s="187" t="s">
        <v>383</v>
      </c>
      <c r="R41" s="186" t="s">
        <v>384</v>
      </c>
    </row>
    <row r="42" spans="14:18" s="109" customFormat="1"/>
    <row r="43" spans="14:18" s="109" customFormat="1"/>
    <row r="44" spans="14:18" s="109" customFormat="1"/>
    <row r="45" spans="14:18" s="109" customFormat="1"/>
    <row r="46" spans="14:18" s="109" customFormat="1"/>
    <row r="47" spans="14:18" s="109" customFormat="1"/>
    <row r="48" spans="14:18" s="109" customFormat="1"/>
    <row r="49" s="109" customFormat="1"/>
    <row r="50" s="109" customFormat="1"/>
    <row r="51" s="109" customFormat="1"/>
    <row r="52" s="109" customFormat="1"/>
    <row r="53" s="109" customFormat="1"/>
    <row r="54" s="109" customFormat="1"/>
    <row r="55" s="109" customFormat="1"/>
    <row r="56" s="109" customFormat="1"/>
    <row r="57" s="109" customFormat="1"/>
    <row r="58" s="109" customFormat="1"/>
    <row r="59" s="109" customFormat="1"/>
    <row r="60" s="109" customFormat="1"/>
    <row r="61" s="109" customFormat="1"/>
    <row r="62" s="109" customFormat="1"/>
    <row r="63" s="109" customFormat="1"/>
    <row r="64" s="109" customFormat="1"/>
    <row r="65" s="109" customFormat="1"/>
    <row r="66" s="109" customFormat="1"/>
    <row r="67" s="109" customFormat="1"/>
    <row r="68" s="109" customFormat="1"/>
    <row r="69" s="109" customFormat="1"/>
    <row r="70" s="109" customFormat="1"/>
    <row r="71" s="109" customFormat="1"/>
    <row r="72" s="109" customFormat="1"/>
    <row r="73" s="109" customFormat="1"/>
    <row r="74" s="109" customFormat="1"/>
    <row r="75" s="109" customFormat="1"/>
    <row r="76" s="109" customFormat="1"/>
    <row r="77" s="109" customFormat="1"/>
    <row r="78" s="109" customFormat="1"/>
    <row r="79" s="109" customFormat="1"/>
    <row r="80" s="109" customFormat="1"/>
    <row r="81" s="109" customFormat="1"/>
    <row r="82" s="109" customFormat="1"/>
    <row r="83" s="109" customFormat="1"/>
    <row r="84" s="109" customFormat="1"/>
    <row r="85" s="109" customFormat="1"/>
    <row r="86" s="109" customFormat="1"/>
    <row r="87" s="109" customFormat="1"/>
    <row r="88" s="109" customFormat="1"/>
    <row r="89" s="109" customFormat="1"/>
    <row r="90" s="109" customFormat="1"/>
    <row r="91" s="109" customFormat="1"/>
    <row r="92" s="109" customFormat="1"/>
    <row r="93" s="109" customFormat="1"/>
    <row r="94" s="109" customFormat="1"/>
    <row r="95" s="109" customFormat="1"/>
    <row r="96" s="109" customFormat="1"/>
    <row r="97" s="109" customFormat="1"/>
    <row r="98" s="109" customFormat="1"/>
    <row r="99" s="109" customFormat="1"/>
    <row r="100" s="109" customFormat="1"/>
    <row r="101" s="109" customFormat="1"/>
    <row r="102" s="109" customFormat="1"/>
    <row r="103" s="109" customFormat="1"/>
    <row r="104" s="109" customFormat="1"/>
    <row r="105" s="109" customFormat="1"/>
    <row r="106" s="109" customFormat="1"/>
    <row r="107" s="109" customFormat="1"/>
    <row r="108" s="109" customFormat="1"/>
    <row r="109" s="109" customFormat="1"/>
    <row r="110" s="109" customFormat="1"/>
    <row r="111" s="109" customFormat="1"/>
    <row r="112" s="109" customFormat="1"/>
    <row r="113" s="109" customFormat="1"/>
    <row r="114" s="109" customFormat="1"/>
    <row r="115" s="109" customFormat="1"/>
    <row r="116" s="109" customFormat="1"/>
    <row r="117" s="109" customFormat="1"/>
    <row r="118" s="109" customFormat="1"/>
    <row r="119" s="109" customFormat="1"/>
    <row r="120" s="109" customFormat="1"/>
    <row r="121" s="109" customFormat="1"/>
    <row r="122" s="109" customFormat="1"/>
    <row r="123" s="109" customFormat="1"/>
    <row r="124" s="109" customFormat="1"/>
    <row r="125" s="109" customFormat="1"/>
    <row r="126" s="109" customFormat="1"/>
    <row r="127" s="109" customFormat="1"/>
    <row r="128" s="109" customFormat="1"/>
    <row r="129" s="109" customFormat="1"/>
    <row r="130" s="109" customFormat="1"/>
    <row r="131" s="109" customFormat="1"/>
    <row r="132" s="109" customFormat="1"/>
    <row r="133" s="109" customFormat="1"/>
    <row r="134" s="109" customFormat="1"/>
    <row r="135" s="109" customFormat="1"/>
    <row r="136" s="109" customFormat="1"/>
    <row r="137" s="109" customFormat="1"/>
    <row r="138" s="109" customFormat="1"/>
    <row r="139" s="109" customFormat="1"/>
    <row r="140" s="109" customFormat="1"/>
    <row r="141" s="109" customFormat="1"/>
    <row r="142" s="109" customFormat="1"/>
    <row r="143" s="109" customFormat="1"/>
    <row r="144" s="109" customFormat="1"/>
    <row r="145" s="109" customFormat="1"/>
    <row r="146" s="109" customFormat="1"/>
    <row r="147" s="109" customFormat="1"/>
    <row r="148" s="109" customFormat="1"/>
    <row r="149" s="109" customFormat="1"/>
    <row r="150" s="109" customFormat="1"/>
    <row r="151" s="109" customFormat="1"/>
    <row r="152" s="109" customFormat="1"/>
    <row r="153" s="109" customFormat="1"/>
    <row r="154" s="109" customFormat="1"/>
    <row r="155" s="109" customFormat="1"/>
    <row r="156" s="109" customFormat="1"/>
    <row r="157" s="109" customFormat="1"/>
    <row r="158" s="109" customFormat="1"/>
    <row r="159" s="109" customFormat="1"/>
    <row r="160" s="109" customFormat="1"/>
    <row r="161" s="109" customFormat="1"/>
    <row r="162" s="109" customFormat="1"/>
    <row r="163" s="109" customFormat="1"/>
    <row r="164" s="109" customFormat="1"/>
    <row r="165" s="109" customFormat="1"/>
    <row r="166" s="109" customFormat="1"/>
    <row r="167" s="109" customFormat="1"/>
    <row r="168" s="109" customFormat="1"/>
    <row r="169" s="109" customFormat="1"/>
    <row r="170" s="109" customFormat="1"/>
    <row r="171" s="109" customFormat="1"/>
    <row r="172" s="109" customFormat="1"/>
    <row r="173" s="109" customFormat="1"/>
    <row r="174" s="109" customFormat="1"/>
    <row r="175" s="109" customFormat="1"/>
    <row r="176" s="109" customFormat="1"/>
    <row r="177" s="109" customFormat="1"/>
    <row r="178" s="109" customFormat="1"/>
    <row r="179" s="109" customFormat="1"/>
    <row r="180" s="109" customFormat="1"/>
    <row r="181" s="109" customFormat="1"/>
    <row r="182" s="109" customFormat="1"/>
    <row r="183" s="109" customFormat="1"/>
    <row r="184" s="109" customFormat="1"/>
    <row r="185" s="109" customFormat="1"/>
    <row r="186" s="109" customFormat="1"/>
    <row r="187" s="109" customFormat="1"/>
    <row r="188" s="109" customFormat="1"/>
    <row r="189" s="109" customFormat="1"/>
    <row r="190" s="109" customFormat="1"/>
    <row r="191" s="109" customFormat="1"/>
    <row r="192" s="109" customFormat="1"/>
    <row r="193" s="109" customFormat="1"/>
    <row r="194" s="109" customFormat="1"/>
    <row r="195" s="109" customFormat="1"/>
    <row r="196" s="109" customFormat="1"/>
    <row r="197" s="109" customFormat="1"/>
    <row r="198" s="109" customFormat="1"/>
    <row r="199" s="109" customFormat="1"/>
    <row r="200" s="109" customFormat="1"/>
    <row r="201" s="109" customFormat="1"/>
    <row r="202" s="109" customFormat="1"/>
    <row r="203" s="109" customFormat="1"/>
    <row r="204" s="109" customFormat="1"/>
    <row r="205" s="109" customFormat="1"/>
    <row r="206" s="109" customFormat="1"/>
    <row r="207" s="109" customFormat="1"/>
    <row r="208" s="109" customFormat="1"/>
    <row r="209" s="109" customFormat="1"/>
    <row r="210" s="109" customFormat="1"/>
    <row r="211" s="109" customFormat="1"/>
    <row r="212" s="109" customFormat="1"/>
    <row r="213" s="109" customFormat="1"/>
    <row r="214" s="109" customFormat="1"/>
    <row r="215" s="109" customFormat="1"/>
    <row r="216" s="109" customFormat="1"/>
    <row r="217" s="109" customFormat="1"/>
    <row r="218" s="109" customFormat="1"/>
    <row r="219" s="109" customFormat="1"/>
    <row r="220" s="109" customFormat="1"/>
    <row r="221" s="109" customFormat="1"/>
    <row r="222" s="109" customFormat="1"/>
    <row r="223" s="109" customFormat="1"/>
    <row r="224" s="109" customFormat="1"/>
    <row r="225" s="109" customFormat="1"/>
    <row r="226" s="109" customFormat="1"/>
    <row r="227" s="109" customFormat="1"/>
    <row r="228" s="109" customFormat="1"/>
    <row r="229" s="109" customFormat="1"/>
    <row r="230" s="109" customFormat="1"/>
  </sheetData>
  <sheetProtection password="C580" sheet="1" objects="1" scenarios="1" formatRows="0" selectLockedCells="1" selectUnlockedCells="1"/>
  <mergeCells count="2">
    <mergeCell ref="B3:P7"/>
    <mergeCell ref="D8:M8"/>
  </mergeCells>
  <pageMargins left="0.7" right="0.7" top="0.75" bottom="0.75" header="0.3" footer="0.3"/>
  <pageSetup orientation="portrait" r:id="rId1"/>
  <drawing r:id="rId2"/>
  <legacyDrawing r:id="rId3"/>
  <controls>
    <control shapeId="5131" r:id="rId4" name="Image1"/>
    <control shapeId="5129" r:id="rId5" name="CommandButton5"/>
    <control shapeId="5126" r:id="rId6" name="CommandButton2"/>
    <control shapeId="5121" r:id="rId7" name="CommandButton1"/>
    <control shapeId="5127" r:id="rId8" name="CommandButton3"/>
    <control shapeId="5128" r:id="rId9" name="CommandButton4"/>
    <control shapeId="5132" r:id="rId10" name="CommandButton6"/>
  </controls>
</worksheet>
</file>

<file path=xl/worksheets/sheet6.xml><?xml version="1.0" encoding="utf-8"?>
<worksheet xmlns="http://schemas.openxmlformats.org/spreadsheetml/2006/main" xmlns:r="http://schemas.openxmlformats.org/officeDocument/2006/relationships">
  <sheetPr codeName="Sheet22">
    <tabColor rgb="FFFF0000"/>
  </sheetPr>
  <dimension ref="C12:C19"/>
  <sheetViews>
    <sheetView showGridLines="0" showRowColHeaders="0" tabSelected="1" workbookViewId="0"/>
  </sheetViews>
  <sheetFormatPr defaultRowHeight="15"/>
  <cols>
    <col min="1" max="16384" width="9.140625" style="190"/>
  </cols>
  <sheetData>
    <row r="12" spans="3:3" ht="31.5">
      <c r="C12" s="189" t="s">
        <v>396</v>
      </c>
    </row>
    <row r="14" spans="3:3" ht="15.75">
      <c r="C14" s="191" t="s">
        <v>397</v>
      </c>
    </row>
    <row r="15" spans="3:3" ht="15.75">
      <c r="C15" s="191" t="s">
        <v>398</v>
      </c>
    </row>
    <row r="16" spans="3:3">
      <c r="C16" s="114"/>
    </row>
    <row r="19" spans="3:3" ht="15.75">
      <c r="C19" s="191" t="s">
        <v>399</v>
      </c>
    </row>
  </sheetData>
  <sheetProtection password="C580" sheet="1" objects="1" scenarios="1" selectLockedCells="1" selectUn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32"/>
  <dimension ref="A1"/>
  <sheetViews>
    <sheetView showGridLines="0" showRowColHeaders="0" workbookViewId="0">
      <selection activeCell="C8" sqref="C8"/>
    </sheetView>
  </sheetViews>
  <sheetFormatPr defaultRowHeight="15"/>
  <sheetData/>
  <sheetProtection password="C580" sheet="1" objects="1" scenarios="1" selectLockedCells="1" selectUnlockedCells="1"/>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sheetPr codeName="Sheet5"/>
  <dimension ref="A1:Z101"/>
  <sheetViews>
    <sheetView showGridLines="0" workbookViewId="0">
      <selection activeCell="B1" sqref="B1:B1048576"/>
    </sheetView>
  </sheetViews>
  <sheetFormatPr defaultRowHeight="15"/>
  <cols>
    <col min="1" max="1" width="24.28515625" style="145" customWidth="1"/>
    <col min="2" max="2" width="18.85546875" style="145" customWidth="1"/>
    <col min="3" max="3" width="29.28515625" style="153" customWidth="1"/>
    <col min="4" max="4" width="3" style="145" customWidth="1"/>
    <col min="5" max="5" width="15.85546875" style="145" customWidth="1"/>
    <col min="6" max="6" width="15" style="145" customWidth="1"/>
    <col min="7" max="7" width="35.5703125" style="145" customWidth="1"/>
    <col min="8" max="13" width="30.140625" style="145" customWidth="1"/>
    <col min="14" max="14" width="25.7109375" style="145" customWidth="1"/>
    <col min="15" max="15" width="25.28515625" style="145" customWidth="1"/>
    <col min="16" max="16" width="21.5703125" style="145" customWidth="1"/>
    <col min="17" max="17" width="24.5703125" style="145" customWidth="1"/>
    <col min="18" max="22" width="9.140625" style="145"/>
    <col min="23" max="24" width="9.140625" style="145" customWidth="1"/>
    <col min="25" max="25" width="13.28515625" style="145" customWidth="1"/>
    <col min="26" max="26" width="9.140625" style="145" customWidth="1"/>
    <col min="27" max="16384" width="9.140625" style="145"/>
  </cols>
  <sheetData>
    <row r="1" spans="1:26" ht="25.5" customHeight="1">
      <c r="A1" s="143" t="s">
        <v>300</v>
      </c>
      <c r="B1" s="144"/>
      <c r="C1" s="144"/>
      <c r="D1" s="144"/>
      <c r="E1" s="144"/>
      <c r="F1" s="144"/>
      <c r="G1" s="144"/>
      <c r="H1" s="144"/>
      <c r="I1" s="144"/>
      <c r="J1" s="144"/>
      <c r="K1" s="144"/>
      <c r="L1" s="144"/>
      <c r="M1" s="144"/>
      <c r="N1" s="144"/>
      <c r="Q1" s="145" t="s">
        <v>301</v>
      </c>
      <c r="T1" s="145" t="s">
        <v>302</v>
      </c>
      <c r="U1" s="145">
        <v>0</v>
      </c>
      <c r="V1" s="145" t="s">
        <v>43</v>
      </c>
      <c r="X1" s="145" t="s">
        <v>303</v>
      </c>
      <c r="Y1" s="145" t="s">
        <v>70</v>
      </c>
      <c r="Z1" s="145" t="s">
        <v>304</v>
      </c>
    </row>
    <row r="2" spans="1:26" s="146" customFormat="1" ht="16.5" customHeight="1">
      <c r="C2" s="147"/>
      <c r="Q2" s="146" t="s">
        <v>305</v>
      </c>
      <c r="T2" s="146" t="s">
        <v>306</v>
      </c>
      <c r="U2" s="146">
        <v>1</v>
      </c>
      <c r="V2" s="146" t="s">
        <v>20</v>
      </c>
      <c r="X2" s="146" t="s">
        <v>307</v>
      </c>
      <c r="Y2" s="146" t="s">
        <v>79</v>
      </c>
      <c r="Z2" s="146" t="s">
        <v>308</v>
      </c>
    </row>
    <row r="3" spans="1:26" ht="23.25">
      <c r="A3" s="148" t="s">
        <v>309</v>
      </c>
      <c r="B3" s="149" t="s">
        <v>310</v>
      </c>
      <c r="C3" s="149"/>
      <c r="D3" s="150"/>
      <c r="E3" s="150"/>
      <c r="F3" s="150" t="str">
        <f>IF(B11&gt;0, "Date &amp; Time", "")</f>
        <v/>
      </c>
      <c r="G3" s="145" t="str">
        <f>IF(B11&gt;0,"Explanation of Deposit", "")</f>
        <v/>
      </c>
      <c r="I3" s="148"/>
      <c r="L3" s="148"/>
      <c r="O3" s="148"/>
      <c r="Q3" s="145" t="s">
        <v>311</v>
      </c>
      <c r="U3" s="145">
        <v>2</v>
      </c>
      <c r="X3" s="145" t="s">
        <v>6</v>
      </c>
      <c r="Y3" s="145" t="s">
        <v>93</v>
      </c>
    </row>
    <row r="4" spans="1:26">
      <c r="A4" s="151" t="s">
        <v>312</v>
      </c>
      <c r="B4" s="152" t="s">
        <v>344</v>
      </c>
      <c r="C4" s="145"/>
      <c r="D4" s="153" t="str">
        <f>IF(B11&gt;0,1, "")</f>
        <v/>
      </c>
      <c r="E4" s="145" t="str">
        <f>IF(D4&lt;&gt;"", "Deposit Date", "")</f>
        <v/>
      </c>
      <c r="F4" s="154"/>
      <c r="G4" s="155"/>
      <c r="H4" s="165">
        <v>41897</v>
      </c>
      <c r="J4" s="156"/>
      <c r="M4" s="156"/>
      <c r="P4" s="156"/>
      <c r="U4" s="145">
        <v>3</v>
      </c>
      <c r="Y4" s="145" t="s">
        <v>99</v>
      </c>
    </row>
    <row r="5" spans="1:26">
      <c r="A5" s="151" t="s">
        <v>313</v>
      </c>
      <c r="B5" s="157"/>
      <c r="C5" s="145" t="s">
        <v>314</v>
      </c>
      <c r="D5" s="153"/>
      <c r="E5" s="145" t="str">
        <f>IF(D4&lt;&gt;"", "Deposit Amount", "")</f>
        <v/>
      </c>
      <c r="F5" s="158"/>
      <c r="G5" s="155"/>
      <c r="H5" s="156"/>
      <c r="J5" s="156"/>
      <c r="M5" s="156"/>
      <c r="P5" s="156"/>
      <c r="U5" s="145">
        <v>4</v>
      </c>
      <c r="Y5" s="145" t="s">
        <v>92</v>
      </c>
    </row>
    <row r="6" spans="1:26">
      <c r="A6" s="151" t="s">
        <v>315</v>
      </c>
      <c r="B6" s="152"/>
      <c r="C6" s="146"/>
      <c r="D6" s="147" t="str">
        <f>IF(B11&gt;1, 2, "")</f>
        <v/>
      </c>
      <c r="F6" s="154"/>
      <c r="G6" s="155"/>
      <c r="H6" s="154"/>
      <c r="J6" s="152"/>
      <c r="K6" s="146"/>
      <c r="M6" s="152"/>
      <c r="N6" s="146"/>
      <c r="P6" s="152"/>
      <c r="Q6" s="146"/>
      <c r="Y6" s="145" t="s">
        <v>87</v>
      </c>
    </row>
    <row r="7" spans="1:26">
      <c r="A7" s="151" t="s">
        <v>316</v>
      </c>
      <c r="B7" s="159"/>
      <c r="C7" s="160"/>
      <c r="D7" s="153"/>
      <c r="E7" s="145" t="str">
        <f>IF(D6&lt;&gt;"", "Deposit Amount", "")</f>
        <v/>
      </c>
      <c r="F7" s="158"/>
      <c r="G7" s="155"/>
      <c r="H7" s="161"/>
      <c r="J7" s="158"/>
      <c r="K7" s="160"/>
      <c r="M7" s="158"/>
      <c r="N7" s="160"/>
      <c r="P7" s="158"/>
      <c r="Q7" s="160"/>
      <c r="Y7" s="145" t="s">
        <v>103</v>
      </c>
    </row>
    <row r="8" spans="1:26">
      <c r="A8" s="145" t="s">
        <v>317</v>
      </c>
      <c r="B8" s="162" t="e">
        <f>B7*C8</f>
        <v>#VALUE!</v>
      </c>
      <c r="C8" s="153" t="str">
        <f>IF(B6="Stock",".70",IF(B6="Retirement", ".60",IF(B6="Mutual Fund",".70",IF(OR(B6="Checking", B6="CD", B6="Savings", B6="Money Market"), "1", ""))))</f>
        <v/>
      </c>
      <c r="D8" s="153" t="str">
        <f>IF(B11&gt;2, 3, "")</f>
        <v/>
      </c>
      <c r="F8" s="154"/>
      <c r="G8" s="155"/>
      <c r="H8" s="145">
        <f>B10-B9</f>
        <v>0</v>
      </c>
      <c r="J8" s="160"/>
      <c r="K8" s="160"/>
      <c r="M8" s="160"/>
      <c r="N8" s="160"/>
      <c r="P8" s="160"/>
      <c r="Q8" s="160"/>
    </row>
    <row r="9" spans="1:26">
      <c r="A9" s="151" t="s">
        <v>318</v>
      </c>
      <c r="B9" s="163"/>
      <c r="D9" s="153"/>
      <c r="E9" s="145" t="str">
        <f>IF(D8&lt;&gt;"", "Deposit Amount", "")</f>
        <v/>
      </c>
      <c r="F9" s="158"/>
      <c r="G9" s="155"/>
      <c r="H9" s="156"/>
      <c r="J9" s="164"/>
      <c r="K9" s="153"/>
      <c r="M9" s="164"/>
      <c r="N9" s="153"/>
      <c r="P9" s="164"/>
      <c r="Q9" s="153"/>
    </row>
    <row r="10" spans="1:26">
      <c r="A10" s="145" t="s">
        <v>319</v>
      </c>
      <c r="B10" s="163"/>
      <c r="D10" s="153" t="str">
        <f>IF(B11&gt;3, 4, "")</f>
        <v/>
      </c>
      <c r="F10" s="154"/>
      <c r="G10" s="155"/>
      <c r="H10" s="154"/>
      <c r="J10" s="154"/>
      <c r="K10" s="165"/>
      <c r="M10" s="154"/>
      <c r="N10" s="165"/>
      <c r="P10" s="154"/>
      <c r="Q10" s="165"/>
    </row>
    <row r="11" spans="1:26">
      <c r="A11" s="145" t="s">
        <v>320</v>
      </c>
      <c r="B11" s="166"/>
      <c r="C11" s="165"/>
      <c r="D11" s="153"/>
      <c r="E11" s="145" t="str">
        <f>IF(D10&lt;&gt;"", "Deposit Amount", "")</f>
        <v/>
      </c>
      <c r="F11" s="158"/>
      <c r="G11" s="155"/>
      <c r="H11" s="161"/>
      <c r="J11" s="154"/>
      <c r="K11" s="165"/>
      <c r="M11" s="154"/>
      <c r="N11" s="165"/>
      <c r="P11" s="154"/>
      <c r="Q11" s="165"/>
    </row>
    <row r="12" spans="1:26">
      <c r="A12" s="145" t="s">
        <v>321</v>
      </c>
      <c r="B12" s="166"/>
      <c r="C12" s="165" t="str">
        <f>IF(B13="N", "Enter Reason below","")</f>
        <v/>
      </c>
      <c r="D12" s="153" t="str">
        <f>IF(B11&gt;4, 5, "")</f>
        <v/>
      </c>
      <c r="F12" s="154"/>
      <c r="G12" s="246"/>
      <c r="H12" s="156"/>
      <c r="J12" s="156"/>
      <c r="M12" s="156"/>
      <c r="P12" s="156"/>
    </row>
    <row r="13" spans="1:26">
      <c r="A13" s="145" t="s">
        <v>322</v>
      </c>
      <c r="B13" s="166"/>
      <c r="C13" s="158"/>
      <c r="D13" s="153"/>
      <c r="E13" s="145" t="str">
        <f>IF(D12&lt;&gt;"", "Deposit Amount", "")</f>
        <v/>
      </c>
      <c r="F13" s="158"/>
      <c r="G13" s="246"/>
      <c r="H13" s="156"/>
      <c r="J13" s="156"/>
      <c r="M13" s="156"/>
      <c r="P13" s="156"/>
    </row>
    <row r="14" spans="1:26">
      <c r="A14" s="151" t="s">
        <v>323</v>
      </c>
      <c r="B14" s="167" t="str">
        <f>IF(B10="", "", B10+89)</f>
        <v/>
      </c>
      <c r="C14" s="145" t="s">
        <v>324</v>
      </c>
      <c r="D14" s="164"/>
      <c r="E14" s="156"/>
      <c r="F14" s="156"/>
      <c r="H14" s="154"/>
      <c r="J14" s="156"/>
      <c r="M14" s="156"/>
      <c r="P14" s="156"/>
    </row>
    <row r="15" spans="1:26" s="146" customFormat="1">
      <c r="B15" s="152" t="s">
        <v>325</v>
      </c>
      <c r="D15" s="152"/>
      <c r="E15" s="152"/>
      <c r="H15" s="168"/>
      <c r="J15" s="152"/>
      <c r="M15" s="152"/>
      <c r="P15" s="152"/>
    </row>
    <row r="16" spans="1:26" ht="23.25">
      <c r="A16" s="148" t="s">
        <v>326</v>
      </c>
      <c r="B16" s="169" t="s">
        <v>310</v>
      </c>
      <c r="C16" s="149"/>
      <c r="D16" s="150"/>
      <c r="E16" s="150"/>
      <c r="F16" s="150" t="str">
        <f>IF(B24&gt;0, "Date &amp; Time", "")</f>
        <v/>
      </c>
      <c r="G16" s="145" t="str">
        <f>IF(B24&gt;0,"Explanation of Deposit", "")</f>
        <v/>
      </c>
      <c r="H16" s="156"/>
      <c r="J16" s="154"/>
      <c r="K16" s="165"/>
      <c r="M16" s="154"/>
      <c r="N16" s="165"/>
      <c r="P16" s="154"/>
      <c r="Q16" s="165"/>
    </row>
    <row r="17" spans="1:17">
      <c r="A17" s="151" t="s">
        <v>312</v>
      </c>
      <c r="B17" s="152" t="s">
        <v>344</v>
      </c>
      <c r="C17" s="145"/>
      <c r="D17" s="153" t="str">
        <f>IF(B24&gt;0,1, "")</f>
        <v/>
      </c>
      <c r="E17" s="145" t="str">
        <f>IF(D17&lt;&gt;"", "Deposit Date", "")</f>
        <v/>
      </c>
      <c r="F17" s="154"/>
      <c r="G17" s="155"/>
      <c r="H17" s="156"/>
      <c r="J17" s="161"/>
      <c r="K17" s="170"/>
      <c r="M17" s="161"/>
      <c r="N17" s="170"/>
      <c r="P17" s="161"/>
      <c r="Q17" s="170"/>
    </row>
    <row r="18" spans="1:17">
      <c r="A18" s="151" t="s">
        <v>313</v>
      </c>
      <c r="B18" s="157"/>
      <c r="C18" s="145" t="s">
        <v>314</v>
      </c>
      <c r="D18" s="153"/>
      <c r="E18" s="145" t="str">
        <f>IF(D17&lt;&gt;"", "Deposit Amount", "")</f>
        <v/>
      </c>
      <c r="F18" s="158"/>
      <c r="G18" s="155"/>
      <c r="H18" s="154"/>
      <c r="J18" s="156"/>
      <c r="M18" s="156"/>
      <c r="P18" s="156"/>
    </row>
    <row r="19" spans="1:17">
      <c r="A19" s="151" t="s">
        <v>315</v>
      </c>
      <c r="B19" s="152"/>
      <c r="C19" s="146"/>
      <c r="D19" s="147" t="str">
        <f>IF(B24&gt;1, 2, "")</f>
        <v/>
      </c>
      <c r="F19" s="154"/>
      <c r="G19" s="155"/>
      <c r="H19" s="161"/>
      <c r="J19" s="156"/>
      <c r="M19" s="156"/>
      <c r="P19" s="156"/>
    </row>
    <row r="20" spans="1:17">
      <c r="A20" s="151" t="s">
        <v>316</v>
      </c>
      <c r="B20" s="159"/>
      <c r="D20" s="153"/>
      <c r="E20" s="145" t="str">
        <f>IF(D19&lt;&gt;"", "Deposit Amount", "")</f>
        <v/>
      </c>
      <c r="F20" s="158"/>
      <c r="G20" s="155"/>
      <c r="H20" s="156"/>
      <c r="J20" s="154"/>
      <c r="K20" s="165"/>
      <c r="M20" s="154"/>
      <c r="N20" s="165"/>
      <c r="P20" s="154"/>
      <c r="Q20" s="165"/>
    </row>
    <row r="21" spans="1:17">
      <c r="A21" s="145" t="s">
        <v>317</v>
      </c>
      <c r="B21" s="162" t="e">
        <f>B20*C21</f>
        <v>#VALUE!</v>
      </c>
      <c r="C21" s="153" t="str">
        <f>IF(B19="Stock",".70",IF(B19="Retirement", ".60",IF(B19="Mutual Fund",".70",IF(OR(B19="Checking", B19="CD", B19="Savings", B19="Money Market"), "1", ""))))</f>
        <v/>
      </c>
      <c r="D21" s="153" t="str">
        <f>IF(B24&gt;2, 3, "")</f>
        <v/>
      </c>
      <c r="F21" s="154"/>
      <c r="G21" s="155"/>
      <c r="H21" s="145">
        <f>B23-B22</f>
        <v>0</v>
      </c>
      <c r="J21" s="161"/>
      <c r="K21" s="170"/>
      <c r="M21" s="161"/>
      <c r="N21" s="170"/>
      <c r="P21" s="161"/>
      <c r="Q21" s="170"/>
    </row>
    <row r="22" spans="1:17">
      <c r="A22" s="151" t="s">
        <v>318</v>
      </c>
      <c r="B22" s="171"/>
      <c r="D22" s="153"/>
      <c r="E22" s="145" t="str">
        <f>IF(D21&lt;&gt;"", "Deposit Amount", "")</f>
        <v/>
      </c>
      <c r="F22" s="158"/>
      <c r="G22" s="155"/>
      <c r="H22" s="154"/>
      <c r="J22" s="156"/>
      <c r="M22" s="156"/>
      <c r="P22" s="156"/>
    </row>
    <row r="23" spans="1:17">
      <c r="A23" s="145" t="s">
        <v>319</v>
      </c>
      <c r="B23" s="171"/>
      <c r="D23" s="153" t="str">
        <f>IF(B24&gt;3, 4, "")</f>
        <v/>
      </c>
      <c r="F23" s="154"/>
      <c r="G23" s="155"/>
      <c r="H23" s="161"/>
      <c r="J23" s="156"/>
      <c r="K23" s="156"/>
      <c r="M23" s="156"/>
      <c r="P23" s="156"/>
    </row>
    <row r="24" spans="1:17">
      <c r="A24" s="145" t="s">
        <v>320</v>
      </c>
      <c r="B24" s="152"/>
      <c r="C24" s="165"/>
      <c r="D24" s="153"/>
      <c r="E24" s="145" t="str">
        <f>IF(D23&lt;&gt;"", "Deposit Amount", "")</f>
        <v/>
      </c>
      <c r="F24" s="158"/>
      <c r="G24" s="155"/>
      <c r="H24" s="154"/>
      <c r="J24" s="154"/>
      <c r="K24" s="154"/>
      <c r="M24" s="154"/>
      <c r="N24" s="154"/>
      <c r="P24" s="154"/>
      <c r="Q24" s="165"/>
    </row>
    <row r="25" spans="1:17">
      <c r="A25" s="145" t="s">
        <v>321</v>
      </c>
      <c r="B25" s="152"/>
      <c r="C25" s="160" t="str">
        <f>IF(B26="N", "Enter Reason below","")</f>
        <v/>
      </c>
      <c r="D25" s="153" t="str">
        <f>IF(B24&gt;4, 5, "")</f>
        <v/>
      </c>
      <c r="F25" s="154"/>
      <c r="G25" s="246"/>
      <c r="H25" s="161"/>
      <c r="J25" s="161"/>
      <c r="K25" s="161"/>
      <c r="M25" s="161"/>
      <c r="N25" s="161"/>
      <c r="P25" s="161"/>
      <c r="Q25" s="170"/>
    </row>
    <row r="26" spans="1:17">
      <c r="A26" s="145" t="s">
        <v>322</v>
      </c>
      <c r="B26" s="152"/>
      <c r="C26" s="158"/>
      <c r="D26" s="153"/>
      <c r="E26" s="145" t="str">
        <f>IF(D25&lt;&gt;"", "Deposit Amount", "")</f>
        <v/>
      </c>
      <c r="F26" s="158"/>
      <c r="G26" s="246"/>
      <c r="H26" s="156"/>
      <c r="J26" s="156"/>
      <c r="K26" s="156"/>
      <c r="M26" s="156"/>
      <c r="N26" s="156"/>
      <c r="P26" s="156"/>
      <c r="Q26" s="156"/>
    </row>
    <row r="27" spans="1:17">
      <c r="A27" s="151" t="s">
        <v>323</v>
      </c>
      <c r="B27" s="167" t="str">
        <f>IF(B23="", "", B23+89)</f>
        <v/>
      </c>
      <c r="C27" s="145" t="s">
        <v>324</v>
      </c>
      <c r="D27" s="164"/>
      <c r="E27" s="156"/>
      <c r="F27" s="156"/>
      <c r="H27" s="156"/>
      <c r="J27" s="156"/>
      <c r="K27" s="156"/>
      <c r="M27" s="156"/>
      <c r="N27" s="156"/>
      <c r="P27" s="156"/>
      <c r="Q27" s="156"/>
    </row>
    <row r="28" spans="1:17" s="146" customFormat="1">
      <c r="B28" s="152" t="s">
        <v>327</v>
      </c>
      <c r="D28" s="152"/>
      <c r="E28" s="152"/>
      <c r="H28" s="171"/>
      <c r="J28" s="171"/>
      <c r="K28" s="171"/>
      <c r="M28" s="171"/>
      <c r="N28" s="171"/>
      <c r="P28" s="171"/>
      <c r="Q28" s="171"/>
    </row>
    <row r="29" spans="1:17" ht="23.25">
      <c r="A29" s="148" t="s">
        <v>328</v>
      </c>
      <c r="B29" s="169" t="s">
        <v>310</v>
      </c>
      <c r="C29" s="149"/>
      <c r="D29" s="150"/>
      <c r="E29" s="150"/>
      <c r="F29" s="150" t="str">
        <f>IF(B37&gt;0, "Date &amp; Time", "")</f>
        <v/>
      </c>
      <c r="G29" s="145" t="str">
        <f>IF(B37&gt;0,"Explanation of Deposit", "")</f>
        <v/>
      </c>
      <c r="H29" s="161"/>
      <c r="J29" s="161"/>
      <c r="K29" s="161"/>
      <c r="M29" s="161"/>
      <c r="N29" s="161"/>
      <c r="P29" s="161"/>
      <c r="Q29" s="161"/>
    </row>
    <row r="30" spans="1:17">
      <c r="A30" s="151" t="s">
        <v>312</v>
      </c>
      <c r="B30" s="152" t="s">
        <v>344</v>
      </c>
      <c r="C30" s="145"/>
      <c r="D30" s="153" t="str">
        <f>IF(B37&gt;0,1, "")</f>
        <v/>
      </c>
      <c r="E30" s="145" t="str">
        <f>IF(D30&lt;&gt;"", "Deposit Date", "")</f>
        <v/>
      </c>
      <c r="F30" s="154"/>
      <c r="G30" s="155"/>
      <c r="H30" s="156"/>
      <c r="J30" s="156"/>
      <c r="K30" s="156"/>
      <c r="M30" s="156"/>
      <c r="N30" s="156"/>
      <c r="P30" s="156"/>
      <c r="Q30" s="156"/>
    </row>
    <row r="31" spans="1:17">
      <c r="A31" s="151" t="s">
        <v>313</v>
      </c>
      <c r="B31" s="157"/>
      <c r="C31" s="145" t="s">
        <v>314</v>
      </c>
      <c r="D31" s="153"/>
      <c r="E31" s="145" t="str">
        <f>IF(D30&lt;&gt;"", "Deposit Amount", "")</f>
        <v/>
      </c>
      <c r="F31" s="158"/>
      <c r="G31" s="155"/>
      <c r="H31" s="156"/>
      <c r="J31" s="156"/>
      <c r="K31" s="156"/>
      <c r="M31" s="156"/>
      <c r="N31" s="156"/>
      <c r="P31" s="156"/>
      <c r="Q31" s="156"/>
    </row>
    <row r="32" spans="1:17">
      <c r="A32" s="151" t="s">
        <v>315</v>
      </c>
      <c r="B32" s="152"/>
      <c r="C32" s="146"/>
      <c r="D32" s="147" t="str">
        <f>IF(B37&gt;1, 2, "")</f>
        <v/>
      </c>
      <c r="F32" s="154"/>
      <c r="G32" s="155"/>
      <c r="H32" s="154"/>
      <c r="J32" s="154"/>
      <c r="K32" s="154"/>
      <c r="M32" s="154"/>
      <c r="N32" s="154"/>
      <c r="P32" s="154"/>
      <c r="Q32" s="154"/>
    </row>
    <row r="33" spans="1:17">
      <c r="A33" s="151" t="s">
        <v>316</v>
      </c>
      <c r="B33" s="159"/>
      <c r="C33" s="160"/>
      <c r="D33" s="153"/>
      <c r="E33" s="145" t="str">
        <f>IF(D32&lt;&gt;"", "Deposit Amount", "")</f>
        <v/>
      </c>
      <c r="F33" s="158"/>
      <c r="G33" s="155"/>
      <c r="H33" s="161"/>
      <c r="J33" s="161"/>
      <c r="K33" s="161"/>
      <c r="M33" s="161"/>
      <c r="N33" s="161"/>
      <c r="P33" s="161"/>
      <c r="Q33" s="161"/>
    </row>
    <row r="34" spans="1:17">
      <c r="A34" s="145" t="s">
        <v>317</v>
      </c>
      <c r="B34" s="162" t="e">
        <f>B33*C34</f>
        <v>#VALUE!</v>
      </c>
      <c r="C34" s="153" t="str">
        <f>IF(B32="Stock",".70",IF(B32="Retirement", ".60",IF(B32="Mutual Fund",".70",IF(OR(B32="Checking", B32="CD", B32="Savings", B32="Money Market"), "1", ""))))</f>
        <v/>
      </c>
      <c r="D34" s="153" t="str">
        <f>IF(B37&gt;2, 3, "")</f>
        <v/>
      </c>
      <c r="F34" s="154"/>
      <c r="G34" s="155"/>
      <c r="H34" s="145">
        <f>B36-B35</f>
        <v>0</v>
      </c>
      <c r="J34" s="156"/>
      <c r="K34" s="156"/>
      <c r="M34" s="156"/>
      <c r="N34" s="156"/>
      <c r="P34" s="156"/>
      <c r="Q34" s="156"/>
    </row>
    <row r="35" spans="1:17">
      <c r="A35" s="151" t="s">
        <v>318</v>
      </c>
      <c r="B35" s="171"/>
      <c r="D35" s="153"/>
      <c r="E35" s="145" t="str">
        <f>IF(D34&lt;&gt;"", "Deposit Amount", "")</f>
        <v/>
      </c>
      <c r="F35" s="158"/>
      <c r="G35" s="155"/>
      <c r="H35" s="156"/>
      <c r="J35" s="156"/>
      <c r="K35" s="156"/>
      <c r="M35" s="156"/>
      <c r="N35" s="156"/>
      <c r="P35" s="156"/>
      <c r="Q35" s="156"/>
    </row>
    <row r="36" spans="1:17">
      <c r="A36" s="145" t="s">
        <v>319</v>
      </c>
      <c r="B36" s="171"/>
      <c r="D36" s="153" t="str">
        <f>IF(B37&gt;3, 4, "")</f>
        <v/>
      </c>
      <c r="F36" s="154"/>
      <c r="G36" s="155"/>
      <c r="H36" s="154"/>
      <c r="J36" s="154"/>
      <c r="K36" s="154"/>
      <c r="M36" s="154"/>
      <c r="N36" s="154"/>
      <c r="P36" s="154"/>
      <c r="Q36" s="154"/>
    </row>
    <row r="37" spans="1:17">
      <c r="A37" s="145" t="s">
        <v>320</v>
      </c>
      <c r="B37" s="152"/>
      <c r="C37" s="165"/>
      <c r="D37" s="153"/>
      <c r="E37" s="145" t="str">
        <f>IF(D36&lt;&gt;"", "Deposit Amount", "")</f>
        <v/>
      </c>
      <c r="F37" s="158"/>
      <c r="G37" s="155"/>
      <c r="H37" s="161"/>
      <c r="J37" s="161"/>
      <c r="K37" s="161"/>
      <c r="M37" s="161"/>
      <c r="N37" s="161"/>
      <c r="P37" s="161"/>
      <c r="Q37" s="161"/>
    </row>
    <row r="38" spans="1:17">
      <c r="A38" s="145" t="s">
        <v>321</v>
      </c>
      <c r="B38" s="152"/>
      <c r="C38" s="160" t="str">
        <f>IF(B39="N", "Enter Reason below","")</f>
        <v/>
      </c>
      <c r="D38" s="153" t="str">
        <f>IF(B37&gt;4, 5, "")</f>
        <v/>
      </c>
      <c r="F38" s="154"/>
      <c r="G38" s="246"/>
      <c r="H38" s="156"/>
      <c r="J38" s="156"/>
      <c r="K38" s="156"/>
      <c r="M38" s="156"/>
      <c r="N38" s="156"/>
    </row>
    <row r="39" spans="1:17">
      <c r="A39" s="145" t="s">
        <v>329</v>
      </c>
      <c r="B39" s="152"/>
      <c r="C39" s="158"/>
      <c r="D39" s="153"/>
      <c r="E39" s="145" t="str">
        <f>IF(D38&lt;&gt;"", "Deposit Amount", "")</f>
        <v/>
      </c>
      <c r="F39" s="158"/>
      <c r="G39" s="246"/>
      <c r="N39" s="156"/>
    </row>
    <row r="40" spans="1:17">
      <c r="A40" s="151" t="s">
        <v>323</v>
      </c>
      <c r="B40" s="167" t="str">
        <f>IF(B36="", "", B36+89)</f>
        <v/>
      </c>
      <c r="C40" s="145" t="s">
        <v>324</v>
      </c>
      <c r="D40" s="164"/>
      <c r="E40" s="156"/>
      <c r="F40" s="156"/>
      <c r="N40" s="156"/>
    </row>
    <row r="41" spans="1:17" s="146" customFormat="1">
      <c r="B41" s="152" t="s">
        <v>330</v>
      </c>
      <c r="D41" s="152"/>
      <c r="E41" s="152"/>
      <c r="N41" s="152"/>
    </row>
    <row r="42" spans="1:17" ht="23.25">
      <c r="A42" s="148" t="s">
        <v>331</v>
      </c>
      <c r="B42" s="169" t="s">
        <v>310</v>
      </c>
      <c r="C42" s="149"/>
      <c r="D42" s="150"/>
      <c r="E42" s="150"/>
      <c r="F42" s="150" t="str">
        <f>IF(B50&gt;0, "Date &amp; Time", "")</f>
        <v/>
      </c>
      <c r="G42" s="145" t="str">
        <f>IF(B50&gt;0,"Explanation of Deposit", "")</f>
        <v/>
      </c>
    </row>
    <row r="43" spans="1:17">
      <c r="A43" s="151" t="s">
        <v>312</v>
      </c>
      <c r="B43" s="152" t="s">
        <v>344</v>
      </c>
      <c r="C43" s="145"/>
      <c r="D43" s="153" t="str">
        <f>IF(B50&gt;0,1, "")</f>
        <v/>
      </c>
      <c r="E43" s="145" t="str">
        <f>IF(D43&lt;&gt;"", "Deposit Date", "")</f>
        <v/>
      </c>
      <c r="F43" s="154"/>
      <c r="G43" s="155"/>
    </row>
    <row r="44" spans="1:17">
      <c r="A44" s="151" t="s">
        <v>313</v>
      </c>
      <c r="B44" s="157"/>
      <c r="C44" s="145" t="s">
        <v>314</v>
      </c>
      <c r="D44" s="153"/>
      <c r="E44" s="145" t="str">
        <f>IF(D43&lt;&gt;"", "Deposit Amount", "")</f>
        <v/>
      </c>
      <c r="F44" s="158"/>
      <c r="G44" s="155"/>
    </row>
    <row r="45" spans="1:17">
      <c r="A45" s="151" t="s">
        <v>315</v>
      </c>
      <c r="B45" s="152"/>
      <c r="C45" s="146"/>
      <c r="D45" s="147" t="str">
        <f>IF(B50&gt;1, 2, "")</f>
        <v/>
      </c>
      <c r="F45" s="154"/>
      <c r="G45" s="155"/>
    </row>
    <row r="46" spans="1:17">
      <c r="A46" s="151" t="s">
        <v>316</v>
      </c>
      <c r="B46" s="159"/>
      <c r="C46" s="160"/>
      <c r="D46" s="153"/>
      <c r="F46" s="158"/>
      <c r="G46" s="155"/>
    </row>
    <row r="47" spans="1:17">
      <c r="A47" s="145" t="s">
        <v>317</v>
      </c>
      <c r="B47" s="162" t="e">
        <f>B46*C47</f>
        <v>#VALUE!</v>
      </c>
      <c r="C47" s="153" t="str">
        <f>IF(B45="Stock",".70",IF(B45="Retirement", ".60",IF(B45="Mutual Fund",".70",IF(OR(B45="Checking", B45="CD", B45="Savings", B45="Money Market"), "1", ""))))</f>
        <v/>
      </c>
      <c r="D47" s="153" t="str">
        <f>IF(B50&gt;2, 3, "")</f>
        <v/>
      </c>
      <c r="E47" s="145" t="str">
        <f>IF(D47&lt;&gt;"", "Deposit Date", "")</f>
        <v/>
      </c>
      <c r="F47" s="154"/>
      <c r="G47" s="155"/>
      <c r="H47" s="145">
        <f>B49-B48</f>
        <v>0</v>
      </c>
    </row>
    <row r="48" spans="1:17">
      <c r="A48" s="151" t="s">
        <v>318</v>
      </c>
      <c r="B48" s="171"/>
      <c r="D48" s="153"/>
      <c r="E48" s="145" t="str">
        <f>IF(D47&lt;&gt;"", "Deposit Amount", "")</f>
        <v/>
      </c>
      <c r="F48" s="158"/>
      <c r="G48" s="155"/>
    </row>
    <row r="49" spans="1:7">
      <c r="A49" s="145" t="s">
        <v>319</v>
      </c>
      <c r="B49" s="171"/>
      <c r="D49" s="153" t="str">
        <f>IF(B50&gt;3, 4, "")</f>
        <v/>
      </c>
      <c r="F49" s="154"/>
      <c r="G49" s="155"/>
    </row>
    <row r="50" spans="1:7">
      <c r="A50" s="145" t="s">
        <v>320</v>
      </c>
      <c r="B50" s="152"/>
      <c r="C50" s="165"/>
      <c r="D50" s="153"/>
      <c r="E50" s="145" t="str">
        <f>IF(D49&lt;&gt;"", "Deposit Amount", "")</f>
        <v/>
      </c>
      <c r="F50" s="158"/>
      <c r="G50" s="155"/>
    </row>
    <row r="51" spans="1:7">
      <c r="A51" s="145" t="s">
        <v>321</v>
      </c>
      <c r="B51" s="152"/>
      <c r="C51" s="160" t="str">
        <f>IF(B52="N", "Enter Reason below","")</f>
        <v/>
      </c>
      <c r="D51" s="153" t="str">
        <f>IF(B50&gt;4, 5, "")</f>
        <v/>
      </c>
      <c r="F51" s="154"/>
      <c r="G51" s="246"/>
    </row>
    <row r="52" spans="1:7">
      <c r="A52" s="145" t="s">
        <v>329</v>
      </c>
      <c r="B52" s="152"/>
      <c r="C52" s="158"/>
      <c r="D52" s="153"/>
      <c r="E52" s="145" t="str">
        <f>IF(D51&lt;&gt;"", "Deposit Amount", "")</f>
        <v/>
      </c>
      <c r="F52" s="158"/>
      <c r="G52" s="246"/>
    </row>
    <row r="53" spans="1:7">
      <c r="A53" s="151" t="s">
        <v>323</v>
      </c>
      <c r="B53" s="165" t="str">
        <f>IF(B49="", "", B49+89)</f>
        <v/>
      </c>
      <c r="C53" s="145" t="s">
        <v>324</v>
      </c>
      <c r="D53" s="164"/>
      <c r="E53" s="156"/>
      <c r="F53" s="156"/>
    </row>
    <row r="55" spans="1:7" s="146" customFormat="1" ht="21" customHeight="1">
      <c r="A55" s="172" t="s">
        <v>332</v>
      </c>
      <c r="B55" s="173"/>
      <c r="C55" s="147"/>
    </row>
    <row r="56" spans="1:7" ht="9.75" customHeight="1"/>
    <row r="57" spans="1:7">
      <c r="A57" s="146" t="str">
        <f>IF(B55=Z2, "Type Reason for Pending", "")</f>
        <v/>
      </c>
      <c r="B57" s="174"/>
      <c r="C57" s="175"/>
      <c r="D57" s="175"/>
      <c r="E57" s="175"/>
      <c r="F57" s="175"/>
      <c r="G57" s="175"/>
    </row>
    <row r="58" spans="1:7">
      <c r="B58" s="145" t="str">
        <f>IF(B57&lt;&gt;"","TYPE", "")</f>
        <v/>
      </c>
    </row>
    <row r="66" spans="1:3">
      <c r="A66" s="145" t="s">
        <v>333</v>
      </c>
    </row>
    <row r="67" spans="1:3">
      <c r="A67" s="145" t="s">
        <v>334</v>
      </c>
      <c r="B67" s="158"/>
    </row>
    <row r="68" spans="1:3">
      <c r="A68" s="145" t="s">
        <v>335</v>
      </c>
      <c r="B68" s="156"/>
    </row>
    <row r="69" spans="1:3">
      <c r="A69" s="145" t="s">
        <v>336</v>
      </c>
      <c r="B69" s="156"/>
    </row>
    <row r="70" spans="1:3">
      <c r="A70" s="145" t="s">
        <v>337</v>
      </c>
      <c r="B70" s="176"/>
    </row>
    <row r="71" spans="1:3">
      <c r="A71" s="145" t="s">
        <v>338</v>
      </c>
      <c r="B71" s="154"/>
    </row>
    <row r="72" spans="1:3">
      <c r="A72" s="145" t="s">
        <v>339</v>
      </c>
      <c r="B72" s="177"/>
    </row>
    <row r="73" spans="1:3">
      <c r="A73" s="145" t="s">
        <v>340</v>
      </c>
      <c r="B73" s="156"/>
      <c r="C73" s="153" t="str">
        <f>IF(B73 = "Yes", "Show date", "")</f>
        <v/>
      </c>
    </row>
    <row r="74" spans="1:3">
      <c r="A74" s="145" t="s">
        <v>341</v>
      </c>
      <c r="B74" s="154"/>
    </row>
    <row r="75" spans="1:3">
      <c r="A75" s="145" t="s">
        <v>342</v>
      </c>
      <c r="B75" s="156"/>
    </row>
    <row r="76" spans="1:3">
      <c r="A76" s="145" t="s">
        <v>343</v>
      </c>
      <c r="B76" s="156"/>
    </row>
    <row r="77" spans="1:3">
      <c r="B77" s="145" t="str">
        <f>IF(B76 &lt;&gt; "", "Notes present", "")</f>
        <v/>
      </c>
    </row>
    <row r="100" spans="1:2" s="153" customFormat="1">
      <c r="A100" s="158"/>
      <c r="B100" s="160">
        <f>A100/4</f>
        <v>0</v>
      </c>
    </row>
    <row r="101" spans="1:2" s="153" customFormat="1">
      <c r="A101" s="145"/>
      <c r="B101" s="160"/>
    </row>
  </sheetData>
  <sheetProtection sort="0" autoFilter="0" pivotTables="0"/>
  <protectedRanges>
    <protectedRange password="CF47" sqref="M4:N7 P4:Q7 I5:K7 E4:E9 P9:Q37 M9:N38 J9:K38 H4:K4 B4:D7 C9:D9 D10:E13 D14:F15 H5:H27 E17:E22 D22 D23:E26 D27:F27 H39:M40 D28:H29 E43:E48 D48 D49:E52 D53:F53 H30:H38 F4:F13 F17:F26 F43:F52 B41:M41 D30:F40 B10:C15 C8 B23:B28 C27:C28 B17:B20 D17:D20 C17:C19 C34:C35 C21:C25 C38 B49:B53 D43:D46 C47:C48 C51 B30 B43:B46" name="Range1"/>
  </protectedRanges>
  <mergeCells count="4">
    <mergeCell ref="G12:G13"/>
    <mergeCell ref="G25:G26"/>
    <mergeCell ref="G38:G39"/>
    <mergeCell ref="G51:G52"/>
  </mergeCells>
  <dataValidations disablePrompts="1" count="5">
    <dataValidation type="list" allowBlank="1" showInputMessage="1" showErrorMessage="1" sqref="B51:B52 B38:B39 B25:B26 M12:M13 P5 J5 J12:J13 P13 M5 B12">
      <formula1>$X$1:$X$3</formula1>
    </dataValidation>
    <dataValidation type="whole" errorStyle="warning" allowBlank="1" showInputMessage="1" showErrorMessage="1" errorTitle="Incorrect Number????" error="It appears you may not have entered a valid number of large deposits." sqref="B50 B37 B11 B24">
      <formula1>0</formula1>
      <formula2>25</formula2>
    </dataValidation>
    <dataValidation type="date" errorStyle="warning" allowBlank="1" showInputMessage="1" showErrorMessage="1" errorTitle="Invalid Date" error="The date you typed may be invalid" sqref="B49 B36 B10 B23">
      <formula1>TODAY()-365</formula1>
      <formula2>TODAY()</formula2>
    </dataValidation>
    <dataValidation type="whole" errorStyle="warning" allowBlank="1" showInputMessage="1" showErrorMessage="1" errorTitle="Large Deposit Count" error="It appears that you may have entered an incorrect number of large deposits." sqref="P12">
      <formula1>0</formula1>
      <formula2>25</formula2>
    </dataValidation>
    <dataValidation type="list" allowBlank="1" showInputMessage="1" showErrorMessage="1" sqref="B45 M6 P6 J6 B19 B32">
      <formula1>$Y$1:$Y$6</formula1>
    </dataValidation>
  </dataValidations>
  <pageMargins left="0.7" right="0.7" top="0.75" bottom="0.75" header="0.3" footer="0.3"/>
  <pageSetup orientation="portrait" horizontalDpi="200" verticalDpi="200" r:id="rId1"/>
  <legacyDrawing r:id="rId2"/>
  <controls>
    <control shapeId="6146" r:id="rId3" name="Image1"/>
    <control shapeId="6145" r:id="rId4" name="CommandButton1"/>
  </controls>
</worksheet>
</file>

<file path=xl/worksheets/sheet9.xml><?xml version="1.0" encoding="utf-8"?>
<worksheet xmlns="http://schemas.openxmlformats.org/spreadsheetml/2006/main" xmlns:r="http://schemas.openxmlformats.org/officeDocument/2006/relationships">
  <sheetPr codeName="Sheet6"/>
  <dimension ref="A4:B6"/>
  <sheetViews>
    <sheetView workbookViewId="0">
      <selection activeCell="B4" sqref="B4"/>
    </sheetView>
  </sheetViews>
  <sheetFormatPr defaultRowHeight="15"/>
  <cols>
    <col min="2" max="2" width="13.7109375" bestFit="1" customWidth="1"/>
  </cols>
  <sheetData>
    <row r="4" spans="1:2">
      <c r="A4" s="114" t="s">
        <v>380</v>
      </c>
      <c r="B4" s="185"/>
    </row>
    <row r="5" spans="1:2">
      <c r="A5" s="114" t="s">
        <v>381</v>
      </c>
      <c r="B5" s="184"/>
    </row>
    <row r="6" spans="1:2">
      <c r="A6" s="114" t="s">
        <v>382</v>
      </c>
      <c r="B6" s="18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Error</vt:lpstr>
    </vt:vector>
  </TitlesOfParts>
  <Company>USAA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German Candelaria</dc:creator>
  <cp:lastModifiedBy>German Candelaria</cp:lastModifiedBy>
  <dcterms:created xsi:type="dcterms:W3CDTF">2014-01-30T20:17:43Z</dcterms:created>
  <dcterms:modified xsi:type="dcterms:W3CDTF">2014-10-21T13:47:11Z</dcterms:modified>
</cp:coreProperties>
</file>