
<file path=[Content_Types].xml><?xml version="1.0" encoding="utf-8"?>
<Types xmlns="http://schemas.openxmlformats.org/package/2006/content-types">
  <Override PartName="/xl/activeX/activeX4.bin" ContentType="application/vnd.ms-office.activeX"/>
  <Override PartName="/xl/activeX/activeX195.xml" ContentType="application/vnd.ms-office.activeX+xml"/>
  <Override PartName="/xl/activeX/activeX211.xml" ContentType="application/vnd.ms-office.activeX+xml"/>
  <Override PartName="/xl/activeX/activeX295.bin" ContentType="application/vnd.ms-office.activeX"/>
  <Override PartName="/xl/activeX/activeX311.bin" ContentType="application/vnd.ms-office.activeX"/>
  <Override PartName="/xl/activeX/activeX542.xml" ContentType="application/vnd.ms-office.activeX+xml"/>
  <Override PartName="/xl/activeX/activeX642.bin" ContentType="application/vnd.ms-office.activeX"/>
  <Override PartName="/xl/worksheets/sheet13.xml" ContentType="application/vnd.openxmlformats-officedocument.spreadsheetml.worksheet+xml"/>
  <Override PartName="/xl/styles.xml" ContentType="application/vnd.openxmlformats-officedocument.spreadsheetml.styles+xml"/>
  <Override PartName="/xl/activeX/activeX32.bin" ContentType="application/vnd.ms-office.activeX"/>
  <Override PartName="/xl/activeX/activeX77.xml" ContentType="application/vnd.ms-office.activeX+xml"/>
  <Override PartName="/xl/activeX/activeX150.bin" ContentType="application/vnd.ms-office.activeX"/>
  <Override PartName="/xl/activeX/activeX381.xml" ContentType="application/vnd.ms-office.activeX+xml"/>
  <Override PartName="/xl/activeX/activeX481.bin" ContentType="application/vnd.ms-office.activeX"/>
  <Override PartName="/xl/activeX/activeX618.xml" ContentType="application/vnd.ms-office.activeX+xml"/>
  <Override PartName="/xl/activeX/activeX5.xml" ContentType="application/vnd.ms-office.activeX+xml"/>
  <Override PartName="/xl/activeX/activeX126.xml" ContentType="application/vnd.ms-office.activeX+xml"/>
  <Override PartName="/xl/activeX/activeX226.bin" ContentType="application/vnd.ms-office.activeX"/>
  <Override PartName="/xl/activeX/activeX312.xml" ContentType="application/vnd.ms-office.activeX+xml"/>
  <Override PartName="/xl/activeX/activeX412.bin" ContentType="application/vnd.ms-office.activeX"/>
  <Override PartName="/xl/activeX/activeX457.xml" ContentType="application/vnd.ms-office.activeX+xml"/>
  <Override PartName="/xl/activeX/activeX557.bin" ContentType="application/vnd.ms-office.activeX"/>
  <Override PartName="/xl/activeX/activeX643.xml" ContentType="application/vnd.ms-office.activeX+xml"/>
  <Default Extension="xml" ContentType="application/xml"/>
  <Override PartName="/xl/activeX/activeX151.xml" ContentType="application/vnd.ms-office.activeX+xml"/>
  <Override PartName="/xl/activeX/activeX251.bin" ContentType="application/vnd.ms-office.activeX"/>
  <Override PartName="/xl/activeX/activeX296.xml" ContentType="application/vnd.ms-office.activeX+xml"/>
  <Override PartName="/xl/activeX/activeX396.bin" ContentType="application/vnd.ms-office.activeX"/>
  <Override PartName="/xl/activeX/activeX482.xml" ContentType="application/vnd.ms-office.activeX+xml"/>
  <Override PartName="/xl/activeX/activeX33.xml" ContentType="application/vnd.ms-office.activeX+xml"/>
  <Override PartName="/xl/activeX/activeX227.xml" ContentType="application/vnd.ms-office.activeX+xml"/>
  <Override PartName="/xl/activeX/activeX582.bin" ContentType="application/vnd.ms-office.activeX"/>
  <Override PartName="/xl/activeX/activeX327.bin" ContentType="application/vnd.ms-office.activeX"/>
  <Override PartName="/xl/activeX/activeX413.xml" ContentType="application/vnd.ms-office.activeX+xml"/>
  <Override PartName="/xl/activeX/activeX513.bin" ContentType="application/vnd.ms-office.activeX"/>
  <Override PartName="/xl/activeX/activeX558.xml" ContentType="application/vnd.ms-office.activeX+xml"/>
  <Override PartName="/xl/activeX/activeX658.bin" ContentType="application/vnd.ms-office.activeX"/>
  <Override PartName="/xl/worksheets/sheet29.xml" ContentType="application/vnd.openxmlformats-officedocument.spreadsheetml.worksheet+xml"/>
  <Override PartName="/xl/activeX/activeX48.bin" ContentType="application/vnd.ms-office.activeX"/>
  <Override PartName="/xl/activeX/activeX166.bin" ContentType="application/vnd.ms-office.activeX"/>
  <Override PartName="/xl/activeX/activeX252.xml" ContentType="application/vnd.ms-office.activeX+xml"/>
  <Override PartName="/xl/activeX/activeX352.bin" ContentType="application/vnd.ms-office.activeX"/>
  <Override PartName="/xl/activeX/activeX397.xml" ContentType="application/vnd.ms-office.activeX+xml"/>
  <Override PartName="/xl/activeX/activeX497.bin" ContentType="application/vnd.ms-office.activeX"/>
  <Override PartName="/xl/activeX/activeX583.xml" ContentType="application/vnd.ms-office.activeX+xml"/>
  <Override PartName="/xl/activeX/activeX683.bin" ContentType="application/vnd.ms-office.activeX"/>
  <Override PartName="/xl/activeX/activeX191.bin" ContentType="application/vnd.ms-office.activeX"/>
  <Override PartName="/xl/activeX/activeX328.xml" ContentType="application/vnd.ms-office.activeX+xml"/>
  <Override PartName="/xl/activeX/activeX428.bin" ContentType="application/vnd.ms-office.activeX"/>
  <Override PartName="/xl/activeX/activeX659.xml" ContentType="application/vnd.ms-office.activeX+xml"/>
  <Override PartName="/xl/activeX/activeX73.bin" ContentType="application/vnd.ms-office.activeX"/>
  <Default Extension="png" ContentType="image/png"/>
  <Override PartName="/xl/activeX/activeX167.xml" ContentType="application/vnd.ms-office.activeX+xml"/>
  <Override PartName="/xl/activeX/activeX267.bin" ContentType="application/vnd.ms-office.activeX"/>
  <Override PartName="/xl/activeX/activeX498.xml" ContentType="application/vnd.ms-office.activeX+xml"/>
  <Override PartName="/xl/activeX/activeX514.xml" ContentType="application/vnd.ms-office.activeX+xml"/>
  <Override PartName="/xl/activeX/activeX598.bin" ContentType="application/vnd.ms-office.activeX"/>
  <Override PartName="/xl/activeX/activeX614.bin" ContentType="application/vnd.ms-office.activeX"/>
  <Override PartName="/xl/activeX/activeX700.xml" ContentType="application/vnd.ms-office.activeX+xml"/>
  <Override PartName="/xl/activeX/activeX1.bin" ContentType="application/vnd.ms-office.activeX"/>
  <Override PartName="/xl/activeX/activeX49.xml" ContentType="application/vnd.ms-office.activeX+xml"/>
  <Override PartName="/xl/activeX/activeX122.bin" ContentType="application/vnd.ms-office.activeX"/>
  <Override PartName="/xl/activeX/activeX353.xml" ContentType="application/vnd.ms-office.activeX+xml"/>
  <Override PartName="/xl/drawings/drawing7.xml" ContentType="application/vnd.openxmlformats-officedocument.drawing+xml"/>
  <Override PartName="/xl/activeX/activeX453.bin" ContentType="application/vnd.ms-office.activeX"/>
  <Override PartName="/xl/activeX/activeX684.xml" ContentType="application/vnd.ms-office.activeX+xml"/>
  <Override PartName="/xl/activeX/activeX74.xml" ContentType="application/vnd.ms-office.activeX+xml"/>
  <Override PartName="/xl/activeX/activeX192.xml" ContentType="application/vnd.ms-office.activeX+xml"/>
  <Override PartName="/xl/activeX/activeX292.bin" ContentType="application/vnd.ms-office.activeX"/>
  <Override PartName="/xl/activeX/activeX429.xml" ContentType="application/vnd.ms-office.activeX+xml"/>
  <Override PartName="/xl/activeX/activeX529.bin" ContentType="application/vnd.ms-office.activeX"/>
  <Override PartName="/xl/activeX/activeX615.xml" ContentType="application/vnd.ms-office.activeX+xml"/>
  <Override PartName="/xl/worksheets/sheet10.xml" ContentType="application/vnd.openxmlformats-officedocument.spreadsheetml.worksheet+xml"/>
  <Override PartName="/xl/activeX/activeX2.xml" ContentType="application/vnd.ms-office.activeX+xml"/>
  <Override PartName="/xl/activeX/activeX123.xml" ContentType="application/vnd.ms-office.activeX+xml"/>
  <Override PartName="/xl/activeX/activeX223.bin" ContentType="application/vnd.ms-office.activeX"/>
  <Override PartName="/xl/activeX/activeX268.xml" ContentType="application/vnd.ms-office.activeX+xml"/>
  <Override PartName="/xl/activeX/activeX368.bin" ContentType="application/vnd.ms-office.activeX"/>
  <Override PartName="/xl/activeX/activeX454.xml" ContentType="application/vnd.ms-office.activeX+xml"/>
  <Override PartName="/xl/activeX/activeX599.xml" ContentType="application/vnd.ms-office.activeX+xml"/>
  <Override PartName="/xl/activeX/activeX699.bin" ContentType="application/vnd.ms-office.activeX"/>
  <Override PartName="/xl/activeX/activeX89.bin" ContentType="application/vnd.ms-office.activeX"/>
  <Override PartName="/xl/activeX/activeX293.xml" ContentType="application/vnd.ms-office.activeX+xml"/>
  <Override PartName="/xl/activeX/activeX393.bin" ContentType="application/vnd.ms-office.activeX"/>
  <Override PartName="/xl/activeX/activeX554.bin" ContentType="application/vnd.ms-office.activeX"/>
  <Override PartName="/xl/activeX/activeX640.xml" ContentType="application/vnd.ms-office.activeX+xml"/>
  <Override PartName="/xl/drawings/drawing14.xml" ContentType="application/vnd.openxmlformats-officedocument.drawing+xml"/>
  <Override PartName="/xl/activeX/activeX30.xml" ContentType="application/vnd.ms-office.activeX+xml"/>
  <Override PartName="/xl/activeX/activeX138.bin" ContentType="application/vnd.ms-office.activeX"/>
  <Override PartName="/xl/activeX/activeX369.xml" ContentType="application/vnd.ms-office.activeX+xml"/>
  <Override PartName="/xl/activeX/activeX224.xml" ContentType="application/vnd.ms-office.activeX+xml"/>
  <Override PartName="/xl/activeX/activeX324.bin" ContentType="application/vnd.ms-office.activeX"/>
  <Override PartName="/xl/activeX/activeX410.xml" ContentType="application/vnd.ms-office.activeX+xml"/>
  <Override PartName="/xl/activeX/activeX469.bin" ContentType="application/vnd.ms-office.activeX"/>
  <Override PartName="/xl/activeX/activeX555.xml" ContentType="application/vnd.ms-office.activeX+xml"/>
  <Override PartName="/xl/activeX/activeX655.bin" ContentType="application/vnd.ms-office.activeX"/>
  <Override PartName="/xl/worksheets/sheet26.xml" ContentType="application/vnd.openxmlformats-officedocument.spreadsheetml.worksheet+xml"/>
  <Override PartName="/xl/activeX/activeX45.bin" ContentType="application/vnd.ms-office.activeX"/>
  <Override PartName="/xl/activeX/activeX163.bin" ContentType="application/vnd.ms-office.activeX"/>
  <Override PartName="/xl/activeX/activeX394.xml" ContentType="application/vnd.ms-office.activeX+xml"/>
  <Override PartName="/xl/activeX/activeX494.bin" ContentType="application/vnd.ms-office.activeX"/>
  <Override PartName="/xl/activeX/activeX510.bin" ContentType="application/vnd.ms-office.activeX"/>
  <Override PartName="/xl/activeX/activeX139.xml" ContentType="application/vnd.ms-office.activeX+xml"/>
  <Override PartName="/xl/activeX/activeX239.bin" ContentType="application/vnd.ms-office.activeX"/>
  <Override PartName="/xl/activeX/activeX580.xml" ContentType="application/vnd.ms-office.activeX+xml"/>
  <Override PartName="/xl/activeX/activeX680.bin" ContentType="application/vnd.ms-office.activeX"/>
  <Override PartName="/xl/tables/table2.xml" ContentType="application/vnd.openxmlformats-officedocument.spreadsheetml.table+xml"/>
  <Override PartName="/xl/activeX/activeX70.bin" ContentType="application/vnd.ms-office.activeX"/>
  <Override PartName="/xl/activeX/activeX325.xml" ContentType="application/vnd.ms-office.activeX+xml"/>
  <Override PartName="/xl/activeX/activeX425.bin" ContentType="application/vnd.ms-office.activeX"/>
  <Override PartName="/xl/activeX/activeX511.xml" ContentType="application/vnd.ms-office.activeX+xml"/>
  <Override PartName="/xl/activeX/activeX611.bin" ContentType="application/vnd.ms-office.activeX"/>
  <Override PartName="/xl/activeX/activeX656.xml" ContentType="application/vnd.ms-office.activeX+xml"/>
  <Override PartName="/xl/activeX/activeX46.xml" ContentType="application/vnd.ms-office.activeX+xml"/>
  <Override PartName="/xl/drawings/drawing4.xml" ContentType="application/vnd.openxmlformats-officedocument.drawing+xml"/>
  <Override PartName="/xl/activeX/activeX164.xml" ContentType="application/vnd.ms-office.activeX+xml"/>
  <Override PartName="/xl/activeX/activeX264.bin" ContentType="application/vnd.ms-office.activeX"/>
  <Override PartName="/xl/activeX/activeX350.xml" ContentType="application/vnd.ms-office.activeX+xml"/>
  <Override PartName="/xl/activeX/activeX450.bin" ContentType="application/vnd.ms-office.activeX"/>
  <Override PartName="/xl/activeX/activeX495.xml" ContentType="application/vnd.ms-office.activeX+xml"/>
  <Override PartName="/xl/activeX/activeX595.bin" ContentType="application/vnd.ms-office.activeX"/>
  <Override PartName="/xl/activeX/activeX681.xml" ContentType="application/vnd.ms-office.activeX+xml"/>
  <Override PartName="/xl/activeX/activeX426.xml" ContentType="application/vnd.ms-office.activeX+xml"/>
  <Override PartName="/xl/activeX/activeX526.bin" ContentType="application/vnd.ms-office.activeX"/>
  <Override PartName="/xl/activeX/activeX71.xml" ContentType="application/vnd.ms-office.activeX+xml"/>
  <Override PartName="/xl/activeX/activeX179.bin" ContentType="application/vnd.ms-office.activeX"/>
  <Override PartName="/xl/activeX/activeX265.xml" ContentType="application/vnd.ms-office.activeX+xml"/>
  <Override PartName="/xl/activeX/activeX365.bin" ContentType="application/vnd.ms-office.activeX"/>
  <Override PartName="/xl/activeX/activeX596.xml" ContentType="application/vnd.ms-office.activeX+xml"/>
  <Override PartName="/xl/activeX/activeX612.xml" ContentType="application/vnd.ms-office.activeX+xml"/>
  <Override PartName="/xl/activeX/activeX120.xml" ContentType="application/vnd.ms-office.activeX+xml"/>
  <Override PartName="/xl/activeX/activeX220.bin" ContentType="application/vnd.ms-office.activeX"/>
  <Override PartName="/xl/activeX/activeX451.xml" ContentType="application/vnd.ms-office.activeX+xml"/>
  <Override PartName="/xl/activeX/activeX551.bin" ContentType="application/vnd.ms-office.activeX"/>
  <Override PartName="/xl/drawings/drawing11.xml" ContentType="application/vnd.openxmlformats-officedocument.drawing+xml"/>
  <Override PartName="/xl/activeX/activeX696.bin" ContentType="application/vnd.ms-office.activeX"/>
  <Override PartName="/xl/activeX/activeX86.bin" ContentType="application/vnd.ms-office.activeX"/>
  <Override PartName="/xl/activeX/activeX290.xml" ContentType="application/vnd.ms-office.activeX+xml"/>
  <Override PartName="/xl/activeX/activeX390.bin" ContentType="application/vnd.ms-office.activeX"/>
  <Override PartName="/xl/activeX/activeX527.xml" ContentType="application/vnd.ms-office.activeX+xml"/>
  <Override PartName="/xl/activeX/activeX627.bin" ContentType="application/vnd.ms-office.activeX"/>
  <Override PartName="/xl/activeX/activeX17.bin" ContentType="application/vnd.ms-office.activeX"/>
  <Override PartName="/xl/activeX/activeX135.bin" ContentType="application/vnd.ms-office.activeX"/>
  <Override PartName="/xl/activeX/activeX221.xml" ContentType="application/vnd.ms-office.activeX+xml"/>
  <Override PartName="/xl/activeX/activeX321.bin" ContentType="application/vnd.ms-office.activeX"/>
  <Override PartName="/xl/activeX/activeX366.xml" ContentType="application/vnd.ms-office.activeX+xml"/>
  <Override PartName="/xl/activeX/activeX466.bin" ContentType="application/vnd.ms-office.activeX"/>
  <Override PartName="/xl/activeX/activeX552.xml" ContentType="application/vnd.ms-office.activeX+xml"/>
  <Override PartName="/xl/activeX/activeX697.xml" ContentType="application/vnd.ms-office.activeX+xml"/>
  <Override PartName="/xl/activeX/activeX87.xml" ContentType="application/vnd.ms-office.activeX+xml"/>
  <Override PartName="/xl/activeX/activeX160.bin" ContentType="application/vnd.ms-office.activeX"/>
  <Override PartName="/xl/activeX/activeX391.xml" ContentType="application/vnd.ms-office.activeX+xml"/>
  <Override PartName="/xl/activeX/activeX652.bin" ContentType="application/vnd.ms-office.activeX"/>
  <Override PartName="/xl/worksheets/sheet23.xml" ContentType="application/vnd.openxmlformats-officedocument.spreadsheetml.worksheet+xml"/>
  <Override PartName="/xl/activeX/activeX42.bin" ContentType="application/vnd.ms-office.activeX"/>
  <Override PartName="/xl/activeX/activeX136.xml" ContentType="application/vnd.ms-office.activeX+xml"/>
  <Override PartName="/xl/activeX/activeX491.bin" ContentType="application/vnd.ms-office.activeX"/>
  <Override PartName="/xl/activeX/activeX628.xml" ContentType="application/vnd.ms-office.activeX+xml"/>
  <Override PartName="/xl/activeX/activeX18.xml" ContentType="application/vnd.ms-office.activeX+xml"/>
  <Override PartName="/xl/activeX/activeX236.bin" ContentType="application/vnd.ms-office.activeX"/>
  <Override PartName="/xl/activeX/activeX322.xml" ContentType="application/vnd.ms-office.activeX+xml"/>
  <Override PartName="/xl/activeX/activeX422.bin" ContentType="application/vnd.ms-office.activeX"/>
  <Override PartName="/xl/activeX/activeX467.xml" ContentType="application/vnd.ms-office.activeX+xml"/>
  <Override PartName="/xl/activeX/activeX567.bin" ContentType="application/vnd.ms-office.activeX"/>
  <Override PartName="/xl/activeX/activeX653.xml" ContentType="application/vnd.ms-office.activeX+xml"/>
  <Override PartName="/xl/activeX/activeX43.xml" ContentType="application/vnd.ms-office.activeX+xml"/>
  <Override PartName="/xl/activeX/activeX161.xml" ContentType="application/vnd.ms-office.activeX+xml"/>
  <Override PartName="/xl/activeX/activeX261.bin" ContentType="application/vnd.ms-office.activeX"/>
  <Override PartName="/xl/activeX/activeX492.xml" ContentType="application/vnd.ms-office.activeX+xml"/>
  <Override PartName="/xl/activeX/activeX592.bin" ContentType="application/vnd.ms-office.activeX"/>
  <Override PartName="/xl/drawings/drawing1.xml" ContentType="application/vnd.openxmlformats-officedocument.drawing+xml"/>
  <Override PartName="/xl/activeX/activeX237.xml" ContentType="application/vnd.ms-office.activeX+xml"/>
  <Override PartName="/xl/activeX/activeX337.bin" ContentType="application/vnd.ms-office.activeX"/>
  <Override PartName="/xl/activeX/activeX568.xml" ContentType="application/vnd.ms-office.activeX+xml"/>
  <Override PartName="/xl/activeX/activeX668.bin" ContentType="application/vnd.ms-office.activeX"/>
  <Override PartName="/xl/activeX/activeX176.bin" ContentType="application/vnd.ms-office.activeX"/>
  <Override PartName="/xl/activeX/activeX423.xml" ContentType="application/vnd.ms-office.activeX+xml"/>
  <Override PartName="/xl/activeX/activeX523.bin" ContentType="application/vnd.ms-office.activeX"/>
  <Override PartName="/xl/activeX/activeX58.bin" ContentType="application/vnd.ms-office.activeX"/>
  <Override PartName="/xl/activeX/activeX262.xml" ContentType="application/vnd.ms-office.activeX+xml"/>
  <Override PartName="/xl/activeX/activeX362.bin" ContentType="application/vnd.ms-office.activeX"/>
  <Override PartName="/xl/activeX/activeX593.xml" ContentType="application/vnd.ms-office.activeX+xml"/>
  <Override PartName="/xl/activeX/activeX693.bin" ContentType="application/vnd.ms-office.activeX"/>
  <Override PartName="/xl/activeX/activeX83.bin" ContentType="application/vnd.ms-office.activeX"/>
  <Override PartName="/xl/activeX/activeX107.bin" ContentType="application/vnd.ms-office.activeX"/>
  <Override PartName="/xl/activeX/activeX338.xml" ContentType="application/vnd.ms-office.activeX+xml"/>
  <Override PartName="/xl/activeX/activeX438.bin" ContentType="application/vnd.ms-office.activeX"/>
  <Override PartName="/xl/activeX/activeX524.xml" ContentType="application/vnd.ms-office.activeX+xml"/>
  <Override PartName="/xl/activeX/activeX669.xml" ContentType="application/vnd.ms-office.activeX+xml"/>
  <Override PartName="/xl/activeX/activeX59.xml" ContentType="application/vnd.ms-office.activeX+xml"/>
  <Override PartName="/xl/activeX/activeX132.bin" ContentType="application/vnd.ms-office.activeX"/>
  <Override PartName="/xl/activeX/activeX177.xml" ContentType="application/vnd.ms-office.activeX+xml"/>
  <Override PartName="/xl/activeX/activeX277.bin" ContentType="application/vnd.ms-office.activeX"/>
  <Override PartName="/xl/activeX/activeX363.xml" ContentType="application/vnd.ms-office.activeX+xml"/>
  <Override PartName="/xl/activeX/activeX624.bin" ContentType="application/vnd.ms-office.activeX"/>
  <Override PartName="/xl/activeX/activeX710.xml" ContentType="application/vnd.ms-office.activeX+xml"/>
  <Override PartName="/xl/activeX/activeX14.bin" ContentType="application/vnd.ms-office.activeX"/>
  <Override PartName="/xl/activeX/activeX108.xml" ContentType="application/vnd.ms-office.activeX+xml"/>
  <Override PartName="/xl/activeX/activeX208.bin" ContentType="application/vnd.ms-office.activeX"/>
  <Override PartName="/xl/activeX/activeX463.bin" ContentType="application/vnd.ms-office.activeX"/>
  <Override PartName="/xl/activeX/activeX694.xml" ContentType="application/vnd.ms-office.activeX+xml"/>
  <Override PartName="/xl/worksheets/sheet20.xml" ContentType="application/vnd.openxmlformats-officedocument.spreadsheetml.worksheet+xml"/>
  <Override PartName="/xl/activeX/activeX84.xml" ContentType="application/vnd.ms-office.activeX+xml"/>
  <Override PartName="/xl/activeX/activeX278.xml" ContentType="application/vnd.ms-office.activeX+xml"/>
  <Override PartName="/xl/activeX/activeX439.xml" ContentType="application/vnd.ms-office.activeX+xml"/>
  <Override PartName="/xl/activeX/activeX539.bin" ContentType="application/vnd.ms-office.activeX"/>
  <Override PartName="/xl/activeX/activeX625.xml" ContentType="application/vnd.ms-office.activeX+xml"/>
  <Override PartName="/xl/activeX/activeX15.xml" ContentType="application/vnd.ms-office.activeX+xml"/>
  <Override PartName="/xl/activeX/activeX133.xml" ContentType="application/vnd.ms-office.activeX+xml"/>
  <Override PartName="/xl/activeX/activeX233.bin" ContentType="application/vnd.ms-office.activeX"/>
  <Override PartName="/xl/activeX/activeX378.bin" ContentType="application/vnd.ms-office.activeX"/>
  <Override PartName="/xl/activeX/activeX464.xml" ContentType="application/vnd.ms-office.activeX+xml"/>
  <Override PartName="/xl/activeX/activeX564.bin" ContentType="application/vnd.ms-office.activeX"/>
  <Override PartName="/xl/activeX/activeX99.bin" ContentType="application/vnd.ms-office.activeX"/>
  <Override PartName="/xl/activeX/activeX209.xml" ContentType="application/vnd.ms-office.activeX+xml"/>
  <Override PartName="/xl/activeX/activeX309.bin" ContentType="application/vnd.ms-office.activeX"/>
  <Override PartName="/xl/activeX/activeX650.xml" ContentType="application/vnd.ms-office.activeX+xml"/>
  <Override PartName="/xl/activeX/activeX40.xml" ContentType="application/vnd.ms-office.activeX+xml"/>
  <Override PartName="/xl/activeX/activeX148.bin" ContentType="application/vnd.ms-office.activeX"/>
  <Override PartName="/xl/activeX/activeX379.xml" ContentType="application/vnd.ms-office.activeX+xml"/>
  <Override PartName="/xl/activeX/activeX479.bin" ContentType="application/vnd.ms-office.activeX"/>
  <Override PartName="/xl/activeX/activeX234.xml" ContentType="application/vnd.ms-office.activeX+xml"/>
  <Override PartName="/xl/activeX/activeX334.bin" ContentType="application/vnd.ms-office.activeX"/>
  <Override PartName="/xl/activeX/activeX420.xml" ContentType="application/vnd.ms-office.activeX+xml"/>
  <Override PartName="/xl/activeX/activeX520.bin" ContentType="application/vnd.ms-office.activeX"/>
  <Override PartName="/xl/activeX/activeX565.xml" ContentType="application/vnd.ms-office.activeX+xml"/>
  <Override PartName="/xl/activeX/activeX665.bin" ContentType="application/vnd.ms-office.activeX"/>
  <Override PartName="/xl/activeX/activeX55.bin" ContentType="application/vnd.ms-office.activeX"/>
  <Override PartName="/xl/activeX/activeX173.bin" ContentType="application/vnd.ms-office.activeX"/>
  <Override PartName="/xl/activeX/activeX590.xml" ContentType="application/vnd.ms-office.activeX+xml"/>
  <Override PartName="/xl/activeX/activeX690.bin" ContentType="application/vnd.ms-office.activeX"/>
  <Override PartName="/xl/activeX/activeX104.bin" ContentType="application/vnd.ms-office.activeX"/>
  <Override PartName="/xl/activeX/activeX149.xml" ContentType="application/vnd.ms-office.activeX+xml"/>
  <Override PartName="/xl/activeX/activeX249.bin" ContentType="application/vnd.ms-office.activeX"/>
  <Override PartName="/xl/activeX/activeX335.xml" ContentType="application/vnd.ms-office.activeX+xml"/>
  <Override PartName="/xl/activeX/activeX435.bin" ContentType="application/vnd.ms-office.activeX"/>
  <Override PartName="/xl/activeX/activeX666.xml" ContentType="application/vnd.ms-office.activeX+xml"/>
  <Override PartName="/xl/activeX/activeX80.bin" ContentType="application/vnd.ms-office.activeX"/>
  <Override PartName="/xl/activeX/activeX174.xml" ContentType="application/vnd.ms-office.activeX+xml"/>
  <Override PartName="/xl/activeX/activeX274.bin" ContentType="application/vnd.ms-office.activeX"/>
  <Override PartName="/xl/activeX/activeX521.xml" ContentType="application/vnd.ms-office.activeX+xml"/>
  <Override PartName="/xl/activeX/activeX621.bin" ContentType="application/vnd.ms-office.activeX"/>
  <Override PartName="/xl/activeX/activeX11.bin" ContentType="application/vnd.ms-office.activeX"/>
  <Override PartName="/xl/activeX/activeX56.xml" ContentType="application/vnd.ms-office.activeX+xml"/>
  <Override PartName="/xl/activeX/activeX360.xml" ContentType="application/vnd.ms-office.activeX+xml"/>
  <Override PartName="/xl/activeX/activeX460.bin" ContentType="application/vnd.ms-office.activeX"/>
  <Override PartName="/xl/activeX/activeX691.xml" ContentType="application/vnd.ms-office.activeX+xml"/>
  <Override PartName="/xl/activeX/activeX81.xml" ContentType="application/vnd.ms-office.activeX+xml"/>
  <Override PartName="/xl/activeX/activeX105.xml" ContentType="application/vnd.ms-office.activeX+xml"/>
  <Override PartName="/xl/activeX/activeX205.bin" ContentType="application/vnd.ms-office.activeX"/>
  <Override PartName="/xl/activeX/activeX436.xml" ContentType="application/vnd.ms-office.activeX+xml"/>
  <Override PartName="/xl/activeX/activeX536.bin" ContentType="application/vnd.ms-office.activeX"/>
  <Override PartName="/xl/activeX/activeX622.xml" ContentType="application/vnd.ms-office.activeX+xml"/>
  <Override PartName="/xl/activeX/activeX130.xml" ContentType="application/vnd.ms-office.activeX+xml"/>
  <Override PartName="/xl/activeX/activeX189.bin" ContentType="application/vnd.ms-office.activeX"/>
  <Override PartName="/xl/activeX/activeX230.bin" ContentType="application/vnd.ms-office.activeX"/>
  <Override PartName="/xl/activeX/activeX275.xml" ContentType="application/vnd.ms-office.activeX+xml"/>
  <Override PartName="/xl/activeX/activeX375.bin" ContentType="application/vnd.ms-office.activeX"/>
  <Override PartName="/xl/activeX/activeX461.xml" ContentType="application/vnd.ms-office.activeX+xml"/>
  <Override PartName="/xl/activeX/activeX12.xml" ContentType="application/vnd.ms-office.activeX+xml"/>
  <Override PartName="/xl/activeX/activeX206.xml" ContentType="application/vnd.ms-office.activeX+xml"/>
  <Override PartName="/xl/activeX/activeX561.bin" ContentType="application/vnd.ms-office.activeX"/>
  <Override PartName="/xl/activeX/activeX96.bin" ContentType="application/vnd.ms-office.activeX"/>
  <Override PartName="/xl/activeX/activeX306.bin" ContentType="application/vnd.ms-office.activeX"/>
  <Override PartName="/xl/activeX/activeX537.xml" ContentType="application/vnd.ms-office.activeX+xml"/>
  <Override PartName="/xl/activeX/activeX637.bin" ContentType="application/vnd.ms-office.activeX"/>
  <Override PartName="/xl/activeX/activeX27.bin" ContentType="application/vnd.ms-office.activeX"/>
  <Override PartName="/xl/activeX/activeX145.bin" ContentType="application/vnd.ms-office.activeX"/>
  <Override PartName="/xl/activeX/activeX231.xml" ContentType="application/vnd.ms-office.activeX+xml"/>
  <Override PartName="/xl/activeX/activeX331.bin" ContentType="application/vnd.ms-office.activeX"/>
  <Override PartName="/xl/activeX/activeX376.xml" ContentType="application/vnd.ms-office.activeX+xml"/>
  <Override PartName="/xl/activeX/activeX476.bin" ContentType="application/vnd.ms-office.activeX"/>
  <Override PartName="/xl/activeX/activeX562.xml" ContentType="application/vnd.ms-office.activeX+xml"/>
  <Override PartName="/xl/activeX/activeX662.bin" ContentType="application/vnd.ms-office.activeX"/>
  <Override PartName="/xl/activeX/activeX97.xml" ContentType="application/vnd.ms-office.activeX+xml"/>
  <Override PartName="/xl/activeX/activeX170.bin" ContentType="application/vnd.ms-office.activeX"/>
  <Override PartName="/xl/activeX/activeX307.xml" ContentType="application/vnd.ms-office.activeX+xml"/>
  <Override PartName="/xl/activeX/activeX407.bin" ContentType="application/vnd.ms-office.activeX"/>
  <Override PartName="/xl/activeX/activeX638.xml" ContentType="application/vnd.ms-office.activeX+xml"/>
  <Override PartName="/xl/worksheets/sheet9.xml" ContentType="application/vnd.openxmlformats-officedocument.spreadsheetml.worksheet+xml"/>
  <Override PartName="/xl/worksheets/sheet33.xml" ContentType="application/vnd.openxmlformats-officedocument.spreadsheetml.worksheet+xml"/>
  <Override PartName="/xl/activeX/activeX52.bin" ContentType="application/vnd.ms-office.activeX"/>
  <Override PartName="/xl/activeX/activeX146.xml" ContentType="application/vnd.ms-office.activeX+xml"/>
  <Override PartName="/xl/activeX/activeX246.bin" ContentType="application/vnd.ms-office.activeX"/>
  <Override PartName="/xl/activeX/activeX477.xml" ContentType="application/vnd.ms-office.activeX+xml"/>
  <Override PartName="/xl/activeX/activeX28.xml" ContentType="application/vnd.ms-office.activeX+xml"/>
  <Override PartName="/xl/activeX/activeX101.bin" ContentType="application/vnd.ms-office.activeX"/>
  <Override PartName="/xl/activeX/activeX332.xml" ContentType="application/vnd.ms-office.activeX+xml"/>
  <Override PartName="/xl/activeX/activeX432.bin" ContentType="application/vnd.ms-office.activeX"/>
  <Override PartName="/xl/activeX/activeX577.bin" ContentType="application/vnd.ms-office.activeX"/>
  <Override PartName="/xl/activeX/activeX663.xml" ContentType="application/vnd.ms-office.activeX+xml"/>
  <Override PartName="/xl/activeX/activeX53.xml" ContentType="application/vnd.ms-office.activeX+xml"/>
  <Override PartName="/xl/activeX/activeX171.xml" ContentType="application/vnd.ms-office.activeX+xml"/>
  <Override PartName="/xl/activeX/activeX271.bin" ContentType="application/vnd.ms-office.activeX"/>
  <Override PartName="/xl/activeX/activeX408.xml" ContentType="application/vnd.ms-office.activeX+xml"/>
  <Override PartName="/xl/activeX/activeX508.bin" ContentType="application/vnd.ms-office.activeX"/>
  <Override PartName="/xl/activeX/activeX102.xml" ContentType="application/vnd.ms-office.activeX+xml"/>
  <Override PartName="/xl/activeX/activeX202.bin" ContentType="application/vnd.ms-office.activeX"/>
  <Override PartName="/xl/activeX/activeX247.xml" ContentType="application/vnd.ms-office.activeX+xml"/>
  <Override PartName="/xl/activeX/activeX347.bin" ContentType="application/vnd.ms-office.activeX"/>
  <Override PartName="/xl/activeX/activeX433.xml" ContentType="application/vnd.ms-office.activeX+xml"/>
  <Override PartName="/xl/activeX/activeX578.xml" ContentType="application/vnd.ms-office.activeX+xml"/>
  <Override PartName="/xl/activeX/activeX678.bin" ContentType="application/vnd.ms-office.activeX"/>
  <Override PartName="/xl/activeX/activeX68.bin" ContentType="application/vnd.ms-office.activeX"/>
  <Override PartName="/xl/activeX/activeX186.bin" ContentType="application/vnd.ms-office.activeX"/>
  <Override PartName="/xl/activeX/activeX272.xml" ContentType="application/vnd.ms-office.activeX+xml"/>
  <Override PartName="/xl/activeX/activeX533.bin" ContentType="application/vnd.ms-office.activeX"/>
  <Override PartName="/xl/activeX/activeX372.bin" ContentType="application/vnd.ms-office.activeX"/>
  <Override PartName="/xl/activeX/activeX509.xml" ContentType="application/vnd.ms-office.activeX+xml"/>
  <Override PartName="/xl/activeX/activeX609.bin" ContentType="application/vnd.ms-office.activeX"/>
  <Override PartName="/xl/activeX/activeX93.bin" ContentType="application/vnd.ms-office.activeX"/>
  <Override PartName="/xl/activeX/activeX117.bin" ContentType="application/vnd.ms-office.activeX"/>
  <Override PartName="/xl/activeX/activeX203.xml" ContentType="application/vnd.ms-office.activeX+xml"/>
  <Override PartName="/xl/activeX/activeX303.bin" ContentType="application/vnd.ms-office.activeX"/>
  <Override PartName="/xl/activeX/activeX348.xml" ContentType="application/vnd.ms-office.activeX+xml"/>
  <Override PartName="/xl/activeX/activeX448.bin" ContentType="application/vnd.ms-office.activeX"/>
  <Override PartName="/xl/activeX/activeX534.xml" ContentType="application/vnd.ms-office.activeX+xml"/>
  <Override PartName="/xl/activeX/activeX634.bin" ContentType="application/vnd.ms-office.activeX"/>
  <Override PartName="/xl/activeX/activeX679.xml" ContentType="application/vnd.ms-office.activeX+xml"/>
  <Override PartName="/xl/activeX/activeX69.xml" ContentType="application/vnd.ms-office.activeX+xml"/>
  <Override PartName="/xl/activeX/activeX142.bin" ContentType="application/vnd.ms-office.activeX"/>
  <Override PartName="/xl/activeX/activeX187.xml" ContentType="application/vnd.ms-office.activeX+xml"/>
  <Override PartName="/xl/activeX/activeX287.bin" ContentType="application/vnd.ms-office.activeX"/>
  <Override PartName="/xl/activeX/activeX373.xml" ContentType="application/vnd.ms-office.activeX+xml"/>
  <Override PartName="/xl/activeX/activeX473.bin" ContentType="application/vnd.ms-office.activeX"/>
  <Override PartName="/xl/activeX/activeX24.bin" ContentType="application/vnd.ms-office.activeX"/>
  <Override PartName="/xl/activeX/activeX118.xml" ContentType="application/vnd.ms-office.activeX+xml"/>
  <Override PartName="/xl/activeX/activeX218.bin" ContentType="application/vnd.ms-office.activeX"/>
  <Override PartName="/xl/activeX/activeX449.xml" ContentType="application/vnd.ms-office.activeX+xml"/>
  <Override PartName="/xl/activeX/activeX549.bin" ContentType="application/vnd.ms-office.activeX"/>
  <Override PartName="/xl/worksheets/sheet6.xml" ContentType="application/vnd.openxmlformats-officedocument.spreadsheetml.worksheet+xml"/>
  <Override PartName="/xl/worksheets/sheet30.xml" ContentType="application/vnd.openxmlformats-officedocument.spreadsheetml.worksheet+xml"/>
  <Override PartName="/xl/activeX/activeX94.xml" ContentType="application/vnd.ms-office.activeX+xml"/>
  <Override PartName="/xl/activeX/activeX288.xml" ContentType="application/vnd.ms-office.activeX+xml"/>
  <Override PartName="/xl/activeX/activeX304.xml" ContentType="application/vnd.ms-office.activeX+xml"/>
  <Override PartName="/xl/activeX/activeX388.bin" ContentType="application/vnd.ms-office.activeX"/>
  <Override PartName="/xl/activeX/activeX404.bin" ContentType="application/vnd.ms-office.activeX"/>
  <Override PartName="/xl/activeX/activeX635.xml" ContentType="application/vnd.ms-office.activeX+xml"/>
  <Override PartName="/xl/activeX/activeX25.xml" ContentType="application/vnd.ms-office.activeX+xml"/>
  <Override PartName="/xl/activeX/activeX143.xml" ContentType="application/vnd.ms-office.activeX+xml"/>
  <Override PartName="/xl/activeX/activeX243.bin" ContentType="application/vnd.ms-office.activeX"/>
  <Override PartName="/xl/activeX/activeX474.xml" ContentType="application/vnd.ms-office.activeX+xml"/>
  <Override PartName="/xl/activeX/activeX574.bin" ContentType="application/vnd.ms-office.activeX"/>
  <Override PartName="/xl/activeX/activeX660.xml" ContentType="application/vnd.ms-office.activeX+xml"/>
  <Override PartName="/xl/activeX/activeX219.xml" ContentType="application/vnd.ms-office.activeX+xml"/>
  <Override PartName="/xl/activeX/activeX319.bin" ContentType="application/vnd.ms-office.activeX"/>
  <Override PartName="/xl/activeX/activeX405.xml" ContentType="application/vnd.ms-office.activeX+xml"/>
  <Override PartName="/xl/activeX/activeX505.bin" ContentType="application/vnd.ms-office.activeX"/>
  <Override PartName="/xl/activeX/activeX50.xml" ContentType="application/vnd.ms-office.activeX+xml"/>
  <Override PartName="/xl/activeX/activeX158.bin" ContentType="application/vnd.ms-office.activeX"/>
  <Override PartName="/xl/activeX/activeX244.xml" ContentType="application/vnd.ms-office.activeX+xml"/>
  <Override PartName="/xl/activeX/activeX344.bin" ContentType="application/vnd.ms-office.activeX"/>
  <Override PartName="/xl/activeX/activeX389.xml" ContentType="application/vnd.ms-office.activeX+xml"/>
  <Override PartName="/xl/activeX/activeX489.bin" ContentType="application/vnd.ms-office.activeX"/>
  <Override PartName="/xl/activeX/activeX575.xml" ContentType="application/vnd.ms-office.activeX+xml"/>
  <Override PartName="/xl/activeX/activeX183.bin" ContentType="application/vnd.ms-office.activeX"/>
  <Override PartName="/xl/activeX/activeX430.xml" ContentType="application/vnd.ms-office.activeX+xml"/>
  <Override PartName="/xl/activeX/activeX530.bin" ContentType="application/vnd.ms-office.activeX"/>
  <Override PartName="/xl/activeX/activeX675.bin" ContentType="application/vnd.ms-office.activeX"/>
  <Override PartName="/xl/activeX/activeX65.bin" ContentType="application/vnd.ms-office.activeX"/>
  <Override PartName="/xl/activeX/activeX159.xml" ContentType="application/vnd.ms-office.activeX+xml"/>
  <Override PartName="/xl/activeX/activeX506.xml" ContentType="application/vnd.ms-office.activeX+xml"/>
  <Override PartName="/xl/activeX/activeX606.bin" ContentType="application/vnd.ms-office.activeX"/>
  <Override PartName="/customXml/itemProps5.xml" ContentType="application/vnd.openxmlformats-officedocument.customXmlProperties+xml"/>
  <Override PartName="/xl/activeX/activeX90.bin" ContentType="application/vnd.ms-office.activeX"/>
  <Override PartName="/xl/activeX/activeX114.bin" ContentType="application/vnd.ms-office.activeX"/>
  <Override PartName="/xl/activeX/activeX200.xml" ContentType="application/vnd.ms-office.activeX+xml"/>
  <Override PartName="/xl/activeX/activeX259.bin" ContentType="application/vnd.ms-office.activeX"/>
  <Override PartName="/xl/activeX/activeX300.bin" ContentType="application/vnd.ms-office.activeX"/>
  <Override PartName="/xl/activeX/activeX345.xml" ContentType="application/vnd.ms-office.activeX+xml"/>
  <Override PartName="/xl/activeX/activeX445.bin" ContentType="application/vnd.ms-office.activeX"/>
  <Override PartName="/xl/activeX/activeX676.xml" ContentType="application/vnd.ms-office.activeX+xml"/>
  <Override PartName="/xl/activeX/activeX66.xml" ContentType="application/vnd.ms-office.activeX+xml"/>
  <Override PartName="/xl/activeX/activeX184.xml" ContentType="application/vnd.ms-office.activeX+xml"/>
  <Override PartName="/xl/activeX/activeX284.bin" ContentType="application/vnd.ms-office.activeX"/>
  <Override PartName="/xl/activeX/activeX370.xml" ContentType="application/vnd.ms-office.activeX+xml"/>
  <Override PartName="/xl/comments8.xml" ContentType="application/vnd.openxmlformats-officedocument.spreadsheetml.comments+xml"/>
  <Override PartName="/xl/activeX/activeX531.xml" ContentType="application/vnd.ms-office.activeX+xml"/>
  <Override PartName="/xl/activeX/activeX631.bin" ContentType="application/vnd.ms-office.activeX"/>
  <Override PartName="/xl/activeX/activeX21.bin" ContentType="application/vnd.ms-office.activeX"/>
  <Override PartName="/xl/activeX/activeX115.xml" ContentType="application/vnd.ms-office.activeX+xml"/>
  <Override PartName="/xl/activeX/activeX470.bin" ContentType="application/vnd.ms-office.activeX"/>
  <Override PartName="/xl/activeX/activeX607.xml" ContentType="application/vnd.ms-office.activeX+xml"/>
  <Override PartName="/xl/activeX/activeX707.bin" ContentType="application/vnd.ms-office.activeX"/>
  <Override PartName="/xl/activeX/activeX91.xml" ContentType="application/vnd.ms-office.activeX+xml"/>
  <Override PartName="/xl/activeX/activeX199.bin" ContentType="application/vnd.ms-office.activeX"/>
  <Override PartName="/xl/activeX/activeX215.bin" ContentType="application/vnd.ms-office.activeX"/>
  <Override PartName="/xl/activeX/activeX301.xml" ContentType="application/vnd.ms-office.activeX+xml"/>
  <Override PartName="/xl/activeX/activeX401.bin" ContentType="application/vnd.ms-office.activeX"/>
  <Override PartName="/xl/activeX/activeX446.xml" ContentType="application/vnd.ms-office.activeX+xml"/>
  <Override PartName="/xl/activeX/activeX546.bin" ContentType="application/vnd.ms-office.activeX"/>
  <Override PartName="/xl/activeX/activeX632.xml" ContentType="application/vnd.ms-office.activeX+xml"/>
  <Override PartName="/xl/worksheets/sheet3.xml" ContentType="application/vnd.openxmlformats-officedocument.spreadsheetml.worksheet+xml"/>
  <Override PartName="/xl/activeX/activeX22.xml" ContentType="application/vnd.ms-office.activeX+xml"/>
  <Override PartName="/xl/activeX/activeX140.xml" ContentType="application/vnd.ms-office.activeX+xml"/>
  <Override PartName="/xl/activeX/activeX240.bin" ContentType="application/vnd.ms-office.activeX"/>
  <Override PartName="/xl/activeX/activeX285.xml" ContentType="application/vnd.ms-office.activeX+xml"/>
  <Override PartName="/xl/activeX/activeX385.bin" ContentType="application/vnd.ms-office.activeX"/>
  <Override PartName="/xl/activeX/activeX471.xml" ContentType="application/vnd.ms-office.activeX+xml"/>
  <Override PartName="/xl/activeX/activeX571.bin" ContentType="application/vnd.ms-office.activeX"/>
  <Override PartName="/xl/activeX/activeX708.xml" ContentType="application/vnd.ms-office.activeX+xml"/>
  <Override PartName="/xl/activeX/activeX9.bin" ContentType="application/vnd.ms-office.activeX"/>
  <Override PartName="/xl/activeX/activeX216.xml" ContentType="application/vnd.ms-office.activeX+xml"/>
  <Override PartName="/xl/activeX/activeX316.bin" ContentType="application/vnd.ms-office.activeX"/>
  <Override PartName="/xl/activeX/activeX547.xml" ContentType="application/vnd.ms-office.activeX+xml"/>
  <Override PartName="/xl/activeX/activeX155.bin" ContentType="application/vnd.ms-office.activeX"/>
  <Override PartName="/xl/activeX/activeX386.xml" ContentType="application/vnd.ms-office.activeX+xml"/>
  <Override PartName="/xl/activeX/activeX402.xml" ContentType="application/vnd.ms-office.activeX+xml"/>
  <Override PartName="/xl/activeX/activeX502.bin" ContentType="application/vnd.ms-office.activeX"/>
  <Override PartName="/xl/activeX/activeX647.bin" ContentType="application/vnd.ms-office.activeX"/>
  <Override PartName="/xl/worksheets/sheet18.xml" ContentType="application/vnd.openxmlformats-officedocument.spreadsheetml.worksheet+xml"/>
  <Override PartName="/xl/activeX/activeX37.bin" ContentType="application/vnd.ms-office.activeX"/>
  <Override PartName="/xl/activeX/activeX241.xml" ContentType="application/vnd.ms-office.activeX+xml"/>
  <Override PartName="/xl/activeX/activeX341.bin" ContentType="application/vnd.ms-office.activeX"/>
  <Override PartName="/xl/activeX/activeX486.bin" ContentType="application/vnd.ms-office.activeX"/>
  <Override PartName="/xl/activeX/activeX572.xml" ContentType="application/vnd.ms-office.activeX+xml"/>
  <Override PartName="/xl/activeX/activeX672.bin" ContentType="application/vnd.ms-office.activeX"/>
  <Override PartName="/xl/activeX/activeX62.bin" ContentType="application/vnd.ms-office.activeX"/>
  <Override PartName="/xl/activeX/activeX180.bin" ContentType="application/vnd.ms-office.activeX"/>
  <Override PartName="/xl/activeX/activeX317.xml" ContentType="application/vnd.ms-office.activeX+xml"/>
  <Override PartName="/xl/activeX/activeX417.bin" ContentType="application/vnd.ms-office.activeX"/>
  <Override PartName="/xl/activeX/activeX503.xml" ContentType="application/vnd.ms-office.activeX+xml"/>
  <Override PartName="/xl/activeX/activeX648.xml" ContentType="application/vnd.ms-office.activeX+xml"/>
  <Override PartName="/customXml/itemProps2.xml" ContentType="application/vnd.openxmlformats-officedocument.customXmlProperties+xml"/>
  <Override PartName="/xl/activeX/activeX38.xml" ContentType="application/vnd.ms-office.activeX+xml"/>
  <Override PartName="/xl/activeX/activeX111.bin" ContentType="application/vnd.ms-office.activeX"/>
  <Override PartName="/xl/activeX/activeX156.xml" ContentType="application/vnd.ms-office.activeX+xml"/>
  <Override PartName="/xl/activeX/activeX256.bin" ContentType="application/vnd.ms-office.activeX"/>
  <Override PartName="/xl/activeX/activeX342.xml" ContentType="application/vnd.ms-office.activeX+xml"/>
  <Override PartName="/xl/activeX/activeX487.xml" ContentType="application/vnd.ms-office.activeX+xml"/>
  <Override PartName="/xl/activeX/activeX587.bin" ContentType="application/vnd.ms-office.activeX"/>
  <Override PartName="/xl/activeX/activeX603.bin" ContentType="application/vnd.ms-office.activeX"/>
  <Override PartName="/xl/activeX/activeX181.xml" ContentType="application/vnd.ms-office.activeX+xml"/>
  <Override PartName="/xl/activeX/activeX442.bin" ContentType="application/vnd.ms-office.activeX"/>
  <Override PartName="/xl/activeX/activeX673.xml" ContentType="application/vnd.ms-office.activeX+xml"/>
  <Override PartName="/xl/activeX/activeX63.xml" ContentType="application/vnd.ms-office.activeX+xml"/>
  <Override PartName="/xl/activeX/activeX281.bin" ContentType="application/vnd.ms-office.activeX"/>
  <Override PartName="/xl/comments5.xml" ContentType="application/vnd.openxmlformats-officedocument.spreadsheetml.comments+xml"/>
  <Override PartName="/xl/activeX/activeX418.xml" ContentType="application/vnd.ms-office.activeX+xml"/>
  <Override PartName="/xl/activeX/activeX518.bin" ContentType="application/vnd.ms-office.activeX"/>
  <Override PartName="/xl/activeX/activeX604.xml" ContentType="application/vnd.ms-office.activeX+xml"/>
  <Override PartName="/xl/activeX/activeX704.bin" ContentType="application/vnd.ms-office.activeX"/>
  <Override PartName="/docProps/app.xml" ContentType="application/vnd.openxmlformats-officedocument.extended-properties+xml"/>
  <Override PartName="/xl/activeX/activeX112.xml" ContentType="application/vnd.ms-office.activeX+xml"/>
  <Override PartName="/xl/activeX/activeX212.bin" ContentType="application/vnd.ms-office.activeX"/>
  <Override PartName="/xl/activeX/activeX257.xml" ContentType="application/vnd.ms-office.activeX+xml"/>
  <Override PartName="/xl/activeX/activeX357.bin" ContentType="application/vnd.ms-office.activeX"/>
  <Override PartName="/xl/activeX/activeX443.xml" ContentType="application/vnd.ms-office.activeX+xml"/>
  <Override PartName="/xl/activeX/activeX543.bin" ContentType="application/vnd.ms-office.activeX"/>
  <Override PartName="/xl/activeX/activeX588.xml" ContentType="application/vnd.ms-office.activeX+xml"/>
  <Override PartName="/xl/activeX/activeX688.bin" ContentType="application/vnd.ms-office.activeX"/>
  <Override PartName="/xl/activeX/activeX78.bin" ContentType="application/vnd.ms-office.activeX"/>
  <Override PartName="/xl/activeX/activeX196.bin" ContentType="application/vnd.ms-office.activeX"/>
  <Override PartName="/xl/activeX/activeX282.xml" ContentType="application/vnd.ms-office.activeX+xml"/>
  <Override PartName="/xl/activeX/activeX382.bin" ContentType="application/vnd.ms-office.activeX"/>
  <Override PartName="/xl/activeX/activeX519.xml" ContentType="application/vnd.ms-office.activeX+xml"/>
  <Override PartName="/xl/activeX/activeX619.bin" ContentType="application/vnd.ms-office.activeX"/>
  <Override PartName="/xl/activeX/activeX127.bin" ContentType="application/vnd.ms-office.activeX"/>
  <Override PartName="/xl/activeX/activeX358.xml" ContentType="application/vnd.ms-office.activeX+xml"/>
  <Override PartName="/xl/activeX/activeX458.bin" ContentType="application/vnd.ms-office.activeX"/>
  <Override PartName="/xl/activeX/activeX689.xml" ContentType="application/vnd.ms-office.activeX+xml"/>
  <Override PartName="/xl/activeX/activeX705.xml" ContentType="application/vnd.ms-office.activeX+xml"/>
  <Override PartName="/xl/activeX/activeX6.bin" ContentType="application/vnd.ms-office.activeX"/>
  <Override PartName="/xl/activeX/activeX197.xml" ContentType="application/vnd.ms-office.activeX+xml"/>
  <Override PartName="/xl/activeX/activeX213.xml" ContentType="application/vnd.ms-office.activeX+xml"/>
  <Override PartName="/xl/activeX/activeX297.bin" ContentType="application/vnd.ms-office.activeX"/>
  <Override PartName="/xl/activeX/activeX313.bin" ContentType="application/vnd.ms-office.activeX"/>
  <Override PartName="/xl/activeX/activeX544.xml" ContentType="application/vnd.ms-office.activeX+xml"/>
  <Override PartName="/xl/activeX/activeX644.bin" ContentType="application/vnd.ms-office.activeX"/>
  <Override PartName="/xl/worksheets/sheet15.xml" ContentType="application/vnd.openxmlformats-officedocument.spreadsheetml.worksheet+xml"/>
  <Override PartName="/xl/activeX/activeX34.bin" ContentType="application/vnd.ms-office.activeX"/>
  <Override PartName="/xl/activeX/activeX79.xml" ContentType="application/vnd.ms-office.activeX+xml"/>
  <Override PartName="/xl/activeX/activeX152.bin" ContentType="application/vnd.ms-office.activeX"/>
  <Override PartName="/xl/activeX/activeX383.xml" ContentType="application/vnd.ms-office.activeX+xml"/>
  <Override PartName="/xl/activeX/activeX483.bin" ContentType="application/vnd.ms-office.activeX"/>
  <Override PartName="/xl/activeX/activeX7.xml" ContentType="application/vnd.ms-office.activeX+xml"/>
  <Override PartName="/xl/activeX/activeX128.xml" ContentType="application/vnd.ms-office.activeX+xml"/>
  <Override PartName="/xl/activeX/activeX228.bin" ContentType="application/vnd.ms-office.activeX"/>
  <Override PartName="/xl/activeX/activeX314.xml" ContentType="application/vnd.ms-office.activeX+xml"/>
  <Override PartName="/xl/activeX/activeX414.bin" ContentType="application/vnd.ms-office.activeX"/>
  <Override PartName="/xl/activeX/activeX459.xml" ContentType="application/vnd.ms-office.activeX+xml"/>
  <Override PartName="/xl/activeX/activeX559.bin" ContentType="application/vnd.ms-office.activeX"/>
  <Override PartName="/xl/activeX/activeX645.xml" ContentType="application/vnd.ms-office.activeX+xml"/>
  <Override PartName="/xl/activeX/activeX153.xml" ContentType="application/vnd.ms-office.activeX+xml"/>
  <Override PartName="/xl/activeX/activeX253.bin" ContentType="application/vnd.ms-office.activeX"/>
  <Override PartName="/xl/activeX/activeX298.xml" ContentType="application/vnd.ms-office.activeX+xml"/>
  <Override PartName="/xl/activeX/activeX398.bin" ContentType="application/vnd.ms-office.activeX"/>
  <Override PartName="/xl/activeX/activeX484.xml" ContentType="application/vnd.ms-office.activeX+xml"/>
  <Override PartName="/xl/activeX/activeX500.xml" ContentType="application/vnd.ms-office.activeX+xml"/>
  <Override PartName="/xl/activeX/activeX600.bin" ContentType="application/vnd.ms-office.activeX"/>
  <Override PartName="/xl/activeX/activeX35.xml" ContentType="application/vnd.ms-office.activeX+xml"/>
  <Override PartName="/xl/activeX/activeX229.xml" ContentType="application/vnd.ms-office.activeX+xml"/>
  <Override PartName="/xl/activeX/activeX584.bin" ContentType="application/vnd.ms-office.activeX"/>
  <Override PartName="/xl/activeX/activeX670.xml" ContentType="application/vnd.ms-office.activeX+xml"/>
  <Override PartName="/xl/comments2.xml" ContentType="application/vnd.openxmlformats-officedocument.spreadsheetml.comments+xml"/>
  <Override PartName="/xl/activeX/activeX60.xml" ContentType="application/vnd.ms-office.activeX+xml"/>
  <Override PartName="/xl/activeX/activeX329.bin" ContentType="application/vnd.ms-office.activeX"/>
  <Override PartName="/xl/activeX/activeX415.xml" ContentType="application/vnd.ms-office.activeX+xml"/>
  <Override PartName="/xl/activeX/activeX515.bin" ContentType="application/vnd.ms-office.activeX"/>
  <Override PartName="/xl/activeX/activeX168.bin" ContentType="application/vnd.ms-office.activeX"/>
  <Override PartName="/xl/activeX/activeX254.xml" ContentType="application/vnd.ms-office.activeX+xml"/>
  <Override PartName="/xl/activeX/activeX354.bin" ContentType="application/vnd.ms-office.activeX"/>
  <Override PartName="/xl/activeX/activeX399.xml" ContentType="application/vnd.ms-office.activeX+xml"/>
  <Override PartName="/xl/activeX/activeX499.bin" ContentType="application/vnd.ms-office.activeX"/>
  <Override PartName="/xl/activeX/activeX585.xml" ContentType="application/vnd.ms-office.activeX+xml"/>
  <Override PartName="/xl/activeX/activeX601.xml" ContentType="application/vnd.ms-office.activeX+xml"/>
  <Override PartName="/xl/activeX/activeX685.bin" ContentType="application/vnd.ms-office.activeX"/>
  <Override PartName="/xl/activeX/activeX701.bin" ContentType="application/vnd.ms-office.activeX"/>
  <Override PartName="/xl/activeX/activeX193.bin" ContentType="application/vnd.ms-office.activeX"/>
  <Override PartName="/xl/activeX/activeX440.xml" ContentType="application/vnd.ms-office.activeX+xml"/>
  <Override PartName="/xl/activeX/activeX540.bin" ContentType="application/vnd.ms-office.activeX"/>
  <Override PartName="/xl/activeX/activeX75.bin" ContentType="application/vnd.ms-office.activeX"/>
  <Override PartName="/xl/activeX/activeX169.xml" ContentType="application/vnd.ms-office.activeX+xml"/>
  <Override PartName="/xl/activeX/activeX269.bin" ContentType="application/vnd.ms-office.activeX"/>
  <Override PartName="/xl/activeX/activeX516.xml" ContentType="application/vnd.ms-office.activeX+xml"/>
  <Override PartName="/xl/activeX/activeX616.bin" ContentType="application/vnd.ms-office.activeX"/>
  <Override PartName="/xl/activeX/activeX702.xml" ContentType="application/vnd.ms-office.activeX+xml"/>
  <Override PartName="/xl/activeX/activeX3.bin" ContentType="application/vnd.ms-office.activeX"/>
  <Override PartName="/xl/activeX/activeX124.bin" ContentType="application/vnd.ms-office.activeX"/>
  <Override PartName="/xl/activeX/activeX210.xml" ContentType="application/vnd.ms-office.activeX+xml"/>
  <Override PartName="/xl/activeX/activeX310.bin" ContentType="application/vnd.ms-office.activeX"/>
  <Override PartName="/xl/activeX/activeX355.xml" ContentType="application/vnd.ms-office.activeX+xml"/>
  <Override PartName="/xl/activeX/activeX455.bin" ContentType="application/vnd.ms-office.activeX"/>
  <Override PartName="/xl/drawings/drawing9.xml" ContentType="application/vnd.openxmlformats-officedocument.drawing+xml"/>
  <Override PartName="/xl/activeX/activeX541.xml" ContentType="application/vnd.ms-office.activeX+xml"/>
  <Override PartName="/xl/activeX/activeX641.bin" ContentType="application/vnd.ms-office.activeX"/>
  <Override PartName="/xl/activeX/activeX686.xml" ContentType="application/vnd.ms-office.activeX+xml"/>
  <Override PartName="/xl/activeX/activeX76.xml" ContentType="application/vnd.ms-office.activeX+xml"/>
  <Override PartName="/xl/activeX/activeX194.xml" ContentType="application/vnd.ms-office.activeX+xml"/>
  <Override PartName="/xl/activeX/activeX294.bin" ContentType="application/vnd.ms-office.activeX"/>
  <Override PartName="/xl/activeX/activeX380.xml" ContentType="application/vnd.ms-office.activeX+xml"/>
  <Override PartName="/xl/activeX/activeX480.bin" ContentType="application/vnd.ms-office.activeX"/>
  <Override PartName="/xl/activeX/activeX617.xml" ContentType="application/vnd.ms-office.activeX+xml"/>
  <Override PartName="/xl/worksheets/sheet12.xml" ContentType="application/vnd.openxmlformats-officedocument.spreadsheetml.worksheet+xml"/>
  <Override PartName="/xl/activeX/activeX31.bin" ContentType="application/vnd.ms-office.activeX"/>
  <Override PartName="/xl/activeX/activeX125.xml" ContentType="application/vnd.ms-office.activeX+xml"/>
  <Override PartName="/xl/activeX/activeX225.bin" ContentType="application/vnd.ms-office.activeX"/>
  <Override PartName="/xl/activeX/activeX456.xml" ContentType="application/vnd.ms-office.activeX+xml"/>
  <Override PartName="/xl/activeX/activeX4.xml" ContentType="application/vnd.ms-office.activeX+xml"/>
  <Override PartName="/xl/activeX/activeX295.xml" ContentType="application/vnd.ms-office.activeX+xml"/>
  <Override PartName="/xl/activeX/activeX311.xml" ContentType="application/vnd.ms-office.activeX+xml"/>
  <Override PartName="/xl/activeX/activeX411.bin" ContentType="application/vnd.ms-office.activeX"/>
  <Override PartName="/xl/activeX/activeX556.bin" ContentType="application/vnd.ms-office.activeX"/>
  <Override PartName="/xl/activeX/activeX642.xml" ContentType="application/vnd.ms-office.activeX+xml"/>
  <Override PartName="/xl/activeX/activeX32.xml" ContentType="application/vnd.ms-office.activeX+xml"/>
  <Override PartName="/xl/activeX/activeX150.xml" ContentType="application/vnd.ms-office.activeX+xml"/>
  <Override PartName="/xl/activeX/activeX250.bin" ContentType="application/vnd.ms-office.activeX"/>
  <Override PartName="/xl/activeX/activeX395.bin" ContentType="application/vnd.ms-office.activeX"/>
  <Override PartName="/xl/activeX/activeX481.xml" ContentType="application/vnd.ms-office.activeX+xml"/>
  <Override PartName="/xl/activeX/activeX581.bin" ContentType="application/vnd.ms-office.activeX"/>
  <Override PartName="/xl/activeX/activeX226.xml" ContentType="application/vnd.ms-office.activeX+xml"/>
  <Override PartName="/xl/activeX/activeX326.bin" ContentType="application/vnd.ms-office.activeX"/>
  <Override PartName="/xl/activeX/activeX412.xml" ContentType="application/vnd.ms-office.activeX+xml"/>
  <Override PartName="/xl/activeX/activeX557.xml" ContentType="application/vnd.ms-office.activeX+xml"/>
  <Override PartName="/xl/activeX/activeX657.bin" ContentType="application/vnd.ms-office.activeX"/>
  <Override PartName="/xl/worksheets/sheet28.xml" ContentType="application/vnd.openxmlformats-officedocument.spreadsheetml.worksheet+xml"/>
  <Override PartName="/xl/activeX/activeX165.bin" ContentType="application/vnd.ms-office.activeX"/>
  <Override PartName="/xl/activeX/activeX251.xml" ContentType="application/vnd.ms-office.activeX+xml"/>
  <Override PartName="/xl/activeX/activeX396.xml" ContentType="application/vnd.ms-office.activeX+xml"/>
  <Override PartName="/xl/activeX/activeX496.bin" ContentType="application/vnd.ms-office.activeX"/>
  <Override PartName="/xl/activeX/activeX512.bin" ContentType="application/vnd.ms-office.activeX"/>
  <Override PartName="/xl/activeX/activeX47.bin" ContentType="application/vnd.ms-office.activeX"/>
  <Override PartName="/xl/activeX/activeX351.bin" ContentType="application/vnd.ms-office.activeX"/>
  <Override PartName="/xl/activeX/activeX582.xml" ContentType="application/vnd.ms-office.activeX+xml"/>
  <Override PartName="/xl/activeX/activeX682.bin" ContentType="application/vnd.ms-office.activeX"/>
  <Override PartName="/xl/activeX/activeX72.bin" ContentType="application/vnd.ms-office.activeX"/>
  <Override PartName="/xl/activeX/activeX190.bin" ContentType="application/vnd.ms-office.activeX"/>
  <Override PartName="/xl/activeX/activeX327.xml" ContentType="application/vnd.ms-office.activeX+xml"/>
  <Override PartName="/xl/activeX/activeX427.bin" ContentType="application/vnd.ms-office.activeX"/>
  <Override PartName="/xl/activeX/activeX513.xml" ContentType="application/vnd.ms-office.activeX+xml"/>
  <Override PartName="/xl/activeX/activeX613.bin" ContentType="application/vnd.ms-office.activeX"/>
  <Override PartName="/xl/activeX/activeX658.xml" ContentType="application/vnd.ms-office.activeX+xml"/>
  <Override PartName="/xl/activeX/activeX48.xml" ContentType="application/vnd.ms-office.activeX+xml"/>
  <Override PartName="/xl/activeX/activeX121.bin" ContentType="application/vnd.ms-office.activeX"/>
  <Override PartName="/xl/activeX/activeX166.xml" ContentType="application/vnd.ms-office.activeX+xml"/>
  <Override PartName="/xl/activeX/activeX266.bin" ContentType="application/vnd.ms-office.activeX"/>
  <Override PartName="/xl/activeX/activeX352.xml" ContentType="application/vnd.ms-office.activeX+xml"/>
  <Override PartName="/xl/drawings/drawing6.xml" ContentType="application/vnd.openxmlformats-officedocument.drawing+xml"/>
  <Override PartName="/xl/activeX/activeX452.bin" ContentType="application/vnd.ms-office.activeX"/>
  <Override PartName="/xl/activeX/activeX497.xml" ContentType="application/vnd.ms-office.activeX+xml"/>
  <Override PartName="/xl/activeX/activeX597.bin" ContentType="application/vnd.ms-office.activeX"/>
  <Override PartName="/xl/activeX/activeX683.xml" ContentType="application/vnd.ms-office.activeX+xml"/>
  <Override PartName="/xl/activeX/activeX191.xml" ContentType="application/vnd.ms-office.activeX+xml"/>
  <Override PartName="/xl/activeX/activeX291.bin" ContentType="application/vnd.ms-office.activeX"/>
  <Override PartName="/xl/activeX/activeX428.xml" ContentType="application/vnd.ms-office.activeX+xml"/>
  <Override PartName="/xl/activeX/activeX528.bin" ContentType="application/vnd.ms-office.activeX"/>
  <Override PartName="/xl/activeX/activeX73.xml" ContentType="application/vnd.ms-office.activeX+xml"/>
  <Override PartName="/xl/activeX/activeX267.xml" ContentType="application/vnd.ms-office.activeX+xml"/>
  <Override PartName="/xl/activeX/activeX367.bin" ContentType="application/vnd.ms-office.activeX"/>
  <Override PartName="/xl/activeX/activeX598.xml" ContentType="application/vnd.ms-office.activeX+xml"/>
  <Override PartName="/xl/activeX/activeX614.xml" ContentType="application/vnd.ms-office.activeX+xml"/>
  <Override PartName="/xl/activeX/activeX1.xml" ContentType="application/vnd.ms-office.activeX+xml"/>
  <Override PartName="/xl/activeX/activeX122.xml" ContentType="application/vnd.ms-office.activeX+xml"/>
  <Override PartName="/xl/activeX/activeX222.bin" ContentType="application/vnd.ms-office.activeX"/>
  <Override PartName="/xl/activeX/activeX453.xml" ContentType="application/vnd.ms-office.activeX+xml"/>
  <Override PartName="/xl/activeX/activeX553.bin" ContentType="application/vnd.ms-office.activeX"/>
  <Override PartName="/xl/drawings/drawing13.xml" ContentType="application/vnd.openxmlformats-officedocument.drawing+xml"/>
  <Override PartName="/xl/activeX/activeX698.bin" ContentType="application/vnd.ms-office.activeX"/>
  <Override PartName="/docProps/custom.xml" ContentType="application/vnd.openxmlformats-officedocument.custom-properties+xml"/>
  <Override PartName="/xl/activeX/activeX88.bin" ContentType="application/vnd.ms-office.activeX"/>
  <Override PartName="/xl/activeX/activeX292.xml" ContentType="application/vnd.ms-office.activeX+xml"/>
  <Override PartName="/xl/activeX/activeX392.bin" ContentType="application/vnd.ms-office.activeX"/>
  <Override PartName="/xl/activeX/activeX529.xml" ContentType="application/vnd.ms-office.activeX+xml"/>
  <Override PartName="/xl/activeX/activeX629.bin" ContentType="application/vnd.ms-office.activeX"/>
  <Override PartName="/xl/sharedStrings.xml" ContentType="application/vnd.openxmlformats-officedocument.spreadsheetml.sharedStrings+xml"/>
  <Override PartName="/xl/activeX/activeX19.bin" ContentType="application/vnd.ms-office.activeX"/>
  <Override PartName="/xl/activeX/activeX137.bin" ContentType="application/vnd.ms-office.activeX"/>
  <Override PartName="/xl/activeX/activeX223.xml" ContentType="application/vnd.ms-office.activeX+xml"/>
  <Override PartName="/xl/activeX/activeX323.bin" ContentType="application/vnd.ms-office.activeX"/>
  <Override PartName="/xl/activeX/activeX368.xml" ContentType="application/vnd.ms-office.activeX+xml"/>
  <Override PartName="/xl/activeX/activeX468.bin" ContentType="application/vnd.ms-office.activeX"/>
  <Override PartName="/xl/activeX/activeX554.xml" ContentType="application/vnd.ms-office.activeX+xml"/>
  <Override PartName="/xl/activeX/activeX699.xml" ContentType="application/vnd.ms-office.activeX+xml"/>
  <Override PartName="/xl/activeX/activeX89.xml" ContentType="application/vnd.ms-office.activeX+xml"/>
  <Override PartName="/xl/activeX/activeX162.bin" ContentType="application/vnd.ms-office.activeX"/>
  <Override PartName="/xl/activeX/activeX393.xml" ContentType="application/vnd.ms-office.activeX+xml"/>
  <Override PartName="/xl/activeX/activeX654.bin" ContentType="application/vnd.ms-office.activeX"/>
  <Override PartName="/xl/worksheets/sheet25.xml" ContentType="application/vnd.openxmlformats-officedocument.spreadsheetml.worksheet+xml"/>
  <Override PartName="/xl/activeX/activeX44.bin" ContentType="application/vnd.ms-office.activeX"/>
  <Override PartName="/xl/activeX/activeX138.xml" ContentType="application/vnd.ms-office.activeX+xml"/>
  <Override PartName="/xl/activeX/activeX493.bin" ContentType="application/vnd.ms-office.activeX"/>
  <Override PartName="/xl/tables/table1.xml" ContentType="application/vnd.openxmlformats-officedocument.spreadsheetml.table+xml"/>
  <Override PartName="/xl/activeX/activeX238.bin" ContentType="application/vnd.ms-office.activeX"/>
  <Override PartName="/xl/activeX/activeX324.xml" ContentType="application/vnd.ms-office.activeX+xml"/>
  <Override PartName="/xl/activeX/activeX424.bin" ContentType="application/vnd.ms-office.activeX"/>
  <Override PartName="/xl/activeX/activeX469.xml" ContentType="application/vnd.ms-office.activeX+xml"/>
  <Override PartName="/xl/activeX/activeX569.bin" ContentType="application/vnd.ms-office.activeX"/>
  <Override PartName="/xl/activeX/activeX655.xml" ContentType="application/vnd.ms-office.activeX+xml"/>
  <Override PartName="/xl/activeX/activeX45.xml" ContentType="application/vnd.ms-office.activeX+xml"/>
  <Override PartName="/xl/activeX/activeX163.xml" ContentType="application/vnd.ms-office.activeX+xml"/>
  <Override PartName="/xl/activeX/activeX263.bin" ContentType="application/vnd.ms-office.activeX"/>
  <Override PartName="/xl/activeX/activeX494.xml" ContentType="application/vnd.ms-office.activeX+xml"/>
  <Override PartName="/xl/activeX/activeX510.xml" ContentType="application/vnd.ms-office.activeX+xml"/>
  <Override PartName="/xl/activeX/activeX594.bin" ContentType="application/vnd.ms-office.activeX"/>
  <Override PartName="/xl/activeX/activeX610.bin" ContentType="application/vnd.ms-office.activeX"/>
  <Override PartName="/xl/drawings/drawing3.xml" ContentType="application/vnd.openxmlformats-officedocument.drawing+xml"/>
  <Override PartName="/xl/activeX/activeX239.xml" ContentType="application/vnd.ms-office.activeX+xml"/>
  <Override PartName="/xl/activeX/activeX339.bin" ContentType="application/vnd.ms-office.activeX"/>
  <Override PartName="/xl/activeX/activeX680.xml" ContentType="application/vnd.ms-office.activeX+xml"/>
  <Override PartName="/xl/activeX/activeX70.xml" ContentType="application/vnd.ms-office.activeX+xml"/>
  <Override PartName="/xl/activeX/activeX178.bin" ContentType="application/vnd.ms-office.activeX"/>
  <Override PartName="/xl/activeX/activeX425.xml" ContentType="application/vnd.ms-office.activeX+xml"/>
  <Override PartName="/xl/activeX/activeX525.bin" ContentType="application/vnd.ms-office.activeX"/>
  <Override PartName="/xl/activeX/activeX611.xml" ContentType="application/vnd.ms-office.activeX+xml"/>
  <Override PartName="/xl/activeX/activeX264.xml" ContentType="application/vnd.ms-office.activeX+xml"/>
  <Override PartName="/xl/activeX/activeX364.bin" ContentType="application/vnd.ms-office.activeX"/>
  <Override PartName="/xl/activeX/activeX450.xml" ContentType="application/vnd.ms-office.activeX+xml"/>
  <Override PartName="/xl/activeX/activeX550.bin" ContentType="application/vnd.ms-office.activeX"/>
  <Override PartName="/xl/activeX/activeX595.xml" ContentType="application/vnd.ms-office.activeX+xml"/>
  <Override PartName="/xl/activeX/activeX695.bin" ContentType="application/vnd.ms-office.activeX"/>
  <Override PartName="/xl/activeX/activeX85.bin" ContentType="application/vnd.ms-office.activeX"/>
  <Override PartName="/xl/activeX/activeX109.bin" ContentType="application/vnd.ms-office.activeX"/>
  <Override PartName="/xl/activeX/activeX526.xml" ContentType="application/vnd.ms-office.activeX+xml"/>
  <Override PartName="/xl/drawings/drawing10.xml" ContentType="application/vnd.openxmlformats-officedocument.drawing+xml"/>
  <Override PartName="/xl/activeX/activeX134.bin" ContentType="application/vnd.ms-office.activeX"/>
  <Override PartName="/xl/activeX/activeX179.xml" ContentType="application/vnd.ms-office.activeX+xml"/>
  <Override PartName="/xl/activeX/activeX279.bin" ContentType="application/vnd.ms-office.activeX"/>
  <Override PartName="/xl/activeX/activeX365.xml" ContentType="application/vnd.ms-office.activeX+xml"/>
  <Override PartName="/xl/activeX/activeX626.bin" ContentType="application/vnd.ms-office.activeX"/>
  <Override PartName="/docProps/core.xml" ContentType="application/vnd.openxmlformats-package.core-properties+xml"/>
  <Override PartName="/xl/activeX/activeX16.bin" ContentType="application/vnd.ms-office.activeX"/>
  <Override PartName="/xl/activeX/activeX220.xml" ContentType="application/vnd.ms-office.activeX+xml"/>
  <Override PartName="/xl/activeX/activeX320.bin" ContentType="application/vnd.ms-office.activeX"/>
  <Override PartName="/xl/activeX/activeX465.bin" ContentType="application/vnd.ms-office.activeX"/>
  <Override PartName="/xl/activeX/activeX551.xml" ContentType="application/vnd.ms-office.activeX+xml"/>
  <Override PartName="/xl/activeX/activeX651.bin" ContentType="application/vnd.ms-office.activeX"/>
  <Override PartName="/xl/activeX/activeX696.xml" ContentType="application/vnd.ms-office.activeX+xml"/>
  <Override PartName="/xl/worksheets/sheet22.xml" ContentType="application/vnd.openxmlformats-officedocument.spreadsheetml.worksheet+xml"/>
  <Override PartName="/xl/activeX/activeX41.bin" ContentType="application/vnd.ms-office.activeX"/>
  <Override PartName="/xl/activeX/activeX86.xml" ContentType="application/vnd.ms-office.activeX+xml"/>
  <Override PartName="/xl/activeX/activeX390.xml" ContentType="application/vnd.ms-office.activeX+xml"/>
  <Override PartName="/xl/activeX/activeX490.bin" ContentType="application/vnd.ms-office.activeX"/>
  <Override PartName="/xl/activeX/activeX627.xml" ContentType="application/vnd.ms-office.activeX+xml"/>
  <Override PartName="/xl/activeX/activeX17.xml" ContentType="application/vnd.ms-office.activeX+xml"/>
  <Override PartName="/xl/activeX/activeX135.xml" ContentType="application/vnd.ms-office.activeX+xml"/>
  <Override PartName="/xl/activeX/activeX235.bin" ContentType="application/vnd.ms-office.activeX"/>
  <Override PartName="/xl/activeX/activeX321.xml" ContentType="application/vnd.ms-office.activeX+xml"/>
  <Override PartName="/xl/activeX/activeX466.xml" ContentType="application/vnd.ms-office.activeX+xml"/>
  <Override PartName="/xl/activeX/activeX566.bin" ContentType="application/vnd.ms-office.activeX"/>
  <Override PartName="/xl/activeX/activeX160.xml" ContentType="application/vnd.ms-office.activeX+xml"/>
  <Override PartName="/xl/activeX/activeX421.bin" ContentType="application/vnd.ms-office.activeX"/>
  <Override PartName="/xl/activeX/activeX652.xml" ContentType="application/vnd.ms-office.activeX+xml"/>
  <Override PartName="/xl/activeX/activeX42.xml" ContentType="application/vnd.ms-office.activeX+xml"/>
  <Override PartName="/xl/activeX/activeX260.bin" ContentType="application/vnd.ms-office.activeX"/>
  <Override PartName="/xl/activeX/activeX491.xml" ContentType="application/vnd.ms-office.activeX+xml"/>
  <Override PartName="/xl/activeX/activeX591.bin" ContentType="application/vnd.ms-office.activeX"/>
  <Override PartName="/xl/activeX/activeX236.xml" ContentType="application/vnd.ms-office.activeX+xml"/>
  <Override PartName="/xl/activeX/activeX336.bin" ContentType="application/vnd.ms-office.activeX"/>
  <Override PartName="/xl/activeX/activeX422.xml" ContentType="application/vnd.ms-office.activeX+xml"/>
  <Override PartName="/xl/activeX/activeX522.bin" ContentType="application/vnd.ms-office.activeX"/>
  <Override PartName="/xl/activeX/activeX567.xml" ContentType="application/vnd.ms-office.activeX+xml"/>
  <Override PartName="/xl/activeX/activeX667.bin" ContentType="application/vnd.ms-office.activeX"/>
  <Override PartName="/xl/activeX/activeX57.bin" ContentType="application/vnd.ms-office.activeX"/>
  <Override PartName="/xl/activeX/activeX175.bin" ContentType="application/vnd.ms-office.activeX"/>
  <Override PartName="/xl/activeX/activeX261.xml" ContentType="application/vnd.ms-office.activeX+xml"/>
  <Override PartName="/xl/activeX/activeX361.bin" ContentType="application/vnd.ms-office.activeX"/>
  <Override PartName="/xl/activeX/activeX592.xml" ContentType="application/vnd.ms-office.activeX+xml"/>
  <Override PartName="/xl/activeX/activeX692.bin" ContentType="application/vnd.ms-office.activeX"/>
  <Override PartName="/xl/activeX/activeX106.bin" ContentType="application/vnd.ms-office.activeX"/>
  <Override PartName="/xl/activeX/activeX337.xml" ContentType="application/vnd.ms-office.activeX+xml"/>
  <Override PartName="/xl/activeX/activeX437.bin" ContentType="application/vnd.ms-office.activeX"/>
  <Override PartName="/xl/activeX/activeX668.xml" ContentType="application/vnd.ms-office.activeX+xml"/>
  <Override PartName="/xl/activeX/activeX82.bin" ContentType="application/vnd.ms-office.activeX"/>
  <Override PartName="/xl/activeX/activeX176.xml" ContentType="application/vnd.ms-office.activeX+xml"/>
  <Override PartName="/xl/activeX/activeX276.bin" ContentType="application/vnd.ms-office.activeX"/>
  <Override PartName="/xl/activeX/activeX523.xml" ContentType="application/vnd.ms-office.activeX+xml"/>
  <Override PartName="/xl/activeX/activeX623.bin" ContentType="application/vnd.ms-office.activeX"/>
  <Override PartName="/xl/activeX/activeX13.bin" ContentType="application/vnd.ms-office.activeX"/>
  <Override PartName="/xl/activeX/activeX58.xml" ContentType="application/vnd.ms-office.activeX+xml"/>
  <Override PartName="/xl/activeX/activeX131.bin" ContentType="application/vnd.ms-office.activeX"/>
  <Override PartName="/xl/activeX/activeX362.xml" ContentType="application/vnd.ms-office.activeX+xml"/>
  <Override PartName="/xl/activeX/activeX462.bin" ContentType="application/vnd.ms-office.activeX"/>
  <Override PartName="/xl/activeX/activeX693.xml" ContentType="application/vnd.ms-office.activeX+xml"/>
  <Override PartName="/xl/activeX/activeX36.xml" ContentType="application/vnd.ms-office.activeX+xml"/>
  <Override PartName="/xl/activeX/activeX83.xml" ContentType="application/vnd.ms-office.activeX+xml"/>
  <Override PartName="/xl/activeX/activeX107.xml" ContentType="application/vnd.ms-office.activeX+xml"/>
  <Override PartName="/xl/activeX/activeX154.xml" ContentType="application/vnd.ms-office.activeX+xml"/>
  <Override PartName="/xl/activeX/activeX207.bin" ContentType="application/vnd.ms-office.activeX"/>
  <Override PartName="/xl/activeX/activeX254.bin" ContentType="application/vnd.ms-office.activeX"/>
  <Override PartName="/xl/activeX/activeX340.xml" ContentType="application/vnd.ms-office.activeX+xml"/>
  <Override PartName="/xl/activeX/activeX399.bin" ContentType="application/vnd.ms-office.activeX"/>
  <Override PartName="/xl/activeX/activeX438.xml" ContentType="application/vnd.ms-office.activeX+xml"/>
  <Override PartName="/xl/activeX/activeX485.xml" ContentType="application/vnd.ms-office.activeX+xml"/>
  <Override PartName="/xl/activeX/activeX538.bin" ContentType="application/vnd.ms-office.activeX"/>
  <Override PartName="/xl/activeX/activeX585.bin" ContentType="application/vnd.ms-office.activeX"/>
  <Override PartName="/xl/activeX/activeX601.bin" ContentType="application/vnd.ms-office.activeX"/>
  <Override PartName="/xl/activeX/activeX132.xml" ContentType="application/vnd.ms-office.activeX+xml"/>
  <Override PartName="/xl/activeX/activeX277.xml" ContentType="application/vnd.ms-office.activeX+xml"/>
  <Override PartName="/xl/activeX/activeX377.bin" ContentType="application/vnd.ms-office.activeX"/>
  <Override PartName="/xl/activeX/activeX440.bin" ContentType="application/vnd.ms-office.activeX"/>
  <Override PartName="/xl/activeX/activeX624.xml" ContentType="application/vnd.ms-office.activeX+xml"/>
  <Override PartName="/xl/activeX/activeX671.xml" ContentType="application/vnd.ms-office.activeX+xml"/>
  <Override PartName="/xl/activeX/activeX14.xml" ContentType="application/vnd.ms-office.activeX+xml"/>
  <Override PartName="/xl/activeX/activeX61.xml" ContentType="application/vnd.ms-office.activeX+xml"/>
  <Override PartName="/xl/comments3.xml" ContentType="application/vnd.openxmlformats-officedocument.spreadsheetml.comments+xml"/>
  <Override PartName="/xl/activeX/activeX169.bin" ContentType="application/vnd.ms-office.activeX"/>
  <Override PartName="/xl/activeX/activeX208.xml" ContentType="application/vnd.ms-office.activeX+xml"/>
  <Override PartName="/xl/activeX/activeX232.bin" ContentType="application/vnd.ms-office.activeX"/>
  <Override PartName="/xl/activeX/activeX255.xml" ContentType="application/vnd.ms-office.activeX+xml"/>
  <Override PartName="/xl/activeX/activeX416.xml" ContentType="application/vnd.ms-office.activeX+xml"/>
  <Override PartName="/xl/activeX/activeX463.xml" ContentType="application/vnd.ms-office.activeX+xml"/>
  <Override PartName="/xl/activeX/activeX516.bin" ContentType="application/vnd.ms-office.activeX"/>
  <Override PartName="/xl/activeX/activeX563.bin" ContentType="application/vnd.ms-office.activeX"/>
  <Override PartName="/xl/activeX/activeX602.xml" ContentType="application/vnd.ms-office.activeX+xml"/>
  <Override PartName="/xl/activeX/activeX702.bin" ContentType="application/vnd.ms-office.activeX"/>
  <Override PartName="/xl/activeX/activeX98.bin" ContentType="application/vnd.ms-office.activeX"/>
  <Override PartName="/xl/activeX/activeX110.xml" ContentType="application/vnd.ms-office.activeX+xml"/>
  <Override PartName="/xl/activeX/activeX210.bin" ContentType="application/vnd.ms-office.activeX"/>
  <Override PartName="/xl/activeX/activeX308.bin" ContentType="application/vnd.ms-office.activeX"/>
  <Override PartName="/xl/activeX/activeX355.bin" ContentType="application/vnd.ms-office.activeX"/>
  <Override PartName="/xl/activeX/activeX441.xml" ContentType="application/vnd.ms-office.activeX+xml"/>
  <Override PartName="/xl/activeX/activeX539.xml" ContentType="application/vnd.ms-office.activeX+xml"/>
  <Override PartName="/xl/activeX/activeX541.bin" ContentType="application/vnd.ms-office.activeX"/>
  <Override PartName="/xl/activeX/activeX586.xml" ContentType="application/vnd.ms-office.activeX+xml"/>
  <Override PartName="/xl/activeX/activeX639.bin" ContentType="application/vnd.ms-office.activeX"/>
  <Override PartName="/xl/activeX/activeX686.bin" ContentType="application/vnd.ms-office.activeX"/>
  <Override PartName="/xl/activeX/activeX29.bin" ContentType="application/vnd.ms-office.activeX"/>
  <Override PartName="/xl/activeX/activeX76.bin" ContentType="application/vnd.ms-office.activeX"/>
  <Override PartName="/xl/activeX/activeX147.bin" ContentType="application/vnd.ms-office.activeX"/>
  <Override PartName="/xl/activeX/activeX194.bin" ContentType="application/vnd.ms-office.activeX"/>
  <Override PartName="/xl/activeX/activeX233.xml" ContentType="application/vnd.ms-office.activeX+xml"/>
  <Override PartName="/xl/activeX/activeX280.xml" ContentType="application/vnd.ms-office.activeX+xml"/>
  <Override PartName="/xl/activeX/activeX333.bin" ContentType="application/vnd.ms-office.activeX"/>
  <Override PartName="/xl/activeX/activeX378.xml" ContentType="application/vnd.ms-office.activeX+xml"/>
  <Override PartName="/xl/activeX/activeX380.bin" ContentType="application/vnd.ms-office.activeX"/>
  <Override PartName="/xl/activeX/activeX478.bin" ContentType="application/vnd.ms-office.activeX"/>
  <Override PartName="/xl/activeX/activeX517.xml" ContentType="application/vnd.ms-office.activeX+xml"/>
  <Override PartName="/xl/activeX/activeX564.xml" ContentType="application/vnd.ms-office.activeX+xml"/>
  <Override PartName="/xl/activeX/activeX617.bin" ContentType="application/vnd.ms-office.activeX"/>
  <Override PartName="/xl/activeX/activeX664.bin" ContentType="application/vnd.ms-office.activeX"/>
  <Override PartName="/xl/activeX/activeX99.xml" ContentType="application/vnd.ms-office.activeX+xml"/>
  <Override PartName="/xl/activeX/activeX125.bin" ContentType="application/vnd.ms-office.activeX"/>
  <Override PartName="/xl/activeX/activeX172.bin" ContentType="application/vnd.ms-office.activeX"/>
  <Override PartName="/xl/activeX/activeX309.xml" ContentType="application/vnd.ms-office.activeX+xml"/>
  <Override PartName="/xl/activeX/activeX356.xml" ContentType="application/vnd.ms-office.activeX+xml"/>
  <Override PartName="/xl/activeX/activeX409.bin" ContentType="application/vnd.ms-office.activeX"/>
  <Override PartName="/xl/activeX/activeX456.bin" ContentType="application/vnd.ms-office.activeX"/>
  <Override PartName="/xl/activeX/activeX687.xml" ContentType="application/vnd.ms-office.activeX+xml"/>
  <Override PartName="/xl/activeX/activeX703.xml" ContentType="application/vnd.ms-office.activeX+xml"/>
  <Override PartName="/xl/activeX/activeX54.bin" ContentType="application/vnd.ms-office.activeX"/>
  <Override PartName="/xl/activeX/activeX148.xml" ContentType="application/vnd.ms-office.activeX+xml"/>
  <Override PartName="/xl/activeX/activeX248.bin" ContentType="application/vnd.ms-office.activeX"/>
  <Override PartName="/xl/activeX/activeX479.xml" ContentType="application/vnd.ms-office.activeX+xml"/>
  <Override PartName="/xl/activeX/activeX103.bin" ContentType="application/vnd.ms-office.activeX"/>
  <Override PartName="/xl/activeX/activeX334.xml" ContentType="application/vnd.ms-office.activeX+xml"/>
  <Override PartName="/xl/activeX/activeX434.bin" ContentType="application/vnd.ms-office.activeX"/>
  <Override PartName="/xl/activeX/activeX520.xml" ContentType="application/vnd.ms-office.activeX+xml"/>
  <Override PartName="/xl/activeX/activeX579.bin" ContentType="application/vnd.ms-office.activeX"/>
  <Override PartName="/xl/activeX/activeX620.bin" ContentType="application/vnd.ms-office.activeX"/>
  <Override PartName="/xl/activeX/activeX665.xml" ContentType="application/vnd.ms-office.activeX+xml"/>
  <Override PartName="/xl/activeX/activeX55.xml" ContentType="application/vnd.ms-office.activeX+xml"/>
  <Override PartName="/xl/activeX/activeX173.xml" ContentType="application/vnd.ms-office.activeX+xml"/>
  <Override PartName="/xl/activeX/activeX273.bin" ContentType="application/vnd.ms-office.activeX"/>
  <Override PartName="/xl/activeX/activeX690.xml" ContentType="application/vnd.ms-office.activeX+xml"/>
  <Override PartName="/xl/activeX/activeX10.bin" ContentType="application/vnd.ms-office.activeX"/>
  <Override PartName="/xl/activeX/activeX104.xml" ContentType="application/vnd.ms-office.activeX+xml"/>
  <Override PartName="/xl/activeX/activeX204.bin" ContentType="application/vnd.ms-office.activeX"/>
  <Override PartName="/xl/activeX/activeX249.xml" ContentType="application/vnd.ms-office.activeX+xml"/>
  <Override PartName="/xl/activeX/activeX349.bin" ContentType="application/vnd.ms-office.activeX"/>
  <Override PartName="/xl/activeX/activeX435.xml" ContentType="application/vnd.ms-office.activeX+xml"/>
  <Override PartName="/xl/activeX/activeX80.xml" ContentType="application/vnd.ms-office.activeX+xml"/>
  <Override PartName="/xl/activeX/activeX188.bin" ContentType="application/vnd.ms-office.activeX"/>
  <Override PartName="/xl/activeX/activeX274.xml" ContentType="application/vnd.ms-office.activeX+xml"/>
  <Override PartName="/xl/activeX/activeX535.bin" ContentType="application/vnd.ms-office.activeX"/>
  <Override PartName="/xl/activeX/activeX621.xml" ContentType="application/vnd.ms-office.activeX+xml"/>
  <Override PartName="/xl/activeX/activeX11.xml" ContentType="application/vnd.ms-office.activeX+xml"/>
  <Override PartName="/xl/activeX/activeX374.bin" ContentType="application/vnd.ms-office.activeX"/>
  <Override PartName="/xl/activeX/activeX460.xml" ContentType="application/vnd.ms-office.activeX+xml"/>
  <Override PartName="/xl/activeX/activeX560.bin" ContentType="application/vnd.ms-office.activeX"/>
  <Override PartName="/xl/activeX/activeX95.bin" ContentType="application/vnd.ms-office.activeX"/>
  <Override PartName="/xl/activeX/activeX119.bin" ContentType="application/vnd.ms-office.activeX"/>
  <Override PartName="/xl/activeX/activeX205.xml" ContentType="application/vnd.ms-office.activeX+xml"/>
  <Override PartName="/xl/activeX/activeX305.bin" ContentType="application/vnd.ms-office.activeX"/>
  <Override PartName="/xl/activeX/activeX536.xml" ContentType="application/vnd.ms-office.activeX+xml"/>
  <Override PartName="/xl/activeX/activeX636.bin" ContentType="application/vnd.ms-office.activeX"/>
  <Override PartName="/xl/activeX/activeX144.bin" ContentType="application/vnd.ms-office.activeX"/>
  <Override PartName="/xl/activeX/activeX189.xml" ContentType="application/vnd.ms-office.activeX+xml"/>
  <Override PartName="/xl/activeX/activeX230.xml" ContentType="application/vnd.ms-office.activeX+xml"/>
  <Override PartName="/xl/activeX/activeX289.bin" ContentType="application/vnd.ms-office.activeX"/>
  <Override PartName="/xl/activeX/activeX375.xml" ContentType="application/vnd.ms-office.activeX+xml"/>
  <Override PartName="/xl/activeX/activeX475.bin" ContentType="application/vnd.ms-office.activeX"/>
  <Override PartName="/xl/activeX/activeX26.bin" ContentType="application/vnd.ms-office.activeX"/>
  <Override PartName="/xl/activeX/activeX330.bin" ContentType="application/vnd.ms-office.activeX"/>
  <Override PartName="/xl/activeX/activeX561.xml" ContentType="application/vnd.ms-office.activeX+xml"/>
  <Override PartName="/xl/activeX/activeX661.bin" ContentType="application/vnd.ms-office.activeX"/>
  <Override PartName="/xl/worksheets/sheet32.xml" ContentType="application/vnd.openxmlformats-officedocument.spreadsheetml.worksheet+xml"/>
  <Override PartName="/xl/activeX/activeX51.bin" ContentType="application/vnd.ms-office.activeX"/>
  <Override PartName="/xl/activeX/activeX96.xml" ContentType="application/vnd.ms-office.activeX+xml"/>
  <Override PartName="/xl/activeX/activeX306.xml" ContentType="application/vnd.ms-office.activeX+xml"/>
  <Override PartName="/xl/activeX/activeX406.bin" ContentType="application/vnd.ms-office.activeX"/>
  <Override PartName="/xl/activeX/activeX637.xml" ContentType="application/vnd.ms-office.activeX+xml"/>
  <Override PartName="/xl/worksheets/sheet8.xml" ContentType="application/vnd.openxmlformats-officedocument.spreadsheetml.worksheet+xml"/>
  <Default Extension="emf" ContentType="image/x-emf"/>
  <Override PartName="/xl/activeX/activeX27.xml" ContentType="application/vnd.ms-office.activeX+xml"/>
  <Override PartName="/xl/activeX/activeX100.bin" ContentType="application/vnd.ms-office.activeX"/>
  <Override PartName="/xl/activeX/activeX145.xml" ContentType="application/vnd.ms-office.activeX+xml"/>
  <Override PartName="/xl/activeX/activeX245.bin" ContentType="application/vnd.ms-office.activeX"/>
  <Override PartName="/xl/activeX/activeX331.xml" ContentType="application/vnd.ms-office.activeX+xml"/>
  <Override PartName="/xl/activeX/activeX431.bin" ContentType="application/vnd.ms-office.activeX"/>
  <Override PartName="/xl/activeX/activeX476.xml" ContentType="application/vnd.ms-office.activeX+xml"/>
  <Override PartName="/xl/activeX/activeX576.bin" ContentType="application/vnd.ms-office.activeX"/>
  <Override PartName="/xl/activeX/activeX662.xml" ContentType="application/vnd.ms-office.activeX+xml"/>
  <Override PartName="/xl/activeX/activeX170.xml" ContentType="application/vnd.ms-office.activeX+xml"/>
  <Override PartName="/xl/activeX/activeX270.bin" ContentType="application/vnd.ms-office.activeX"/>
  <Override PartName="/xl/activeX/activeX407.xml" ContentType="application/vnd.ms-office.activeX+xml"/>
  <Override PartName="/xl/activeX/activeX52.xml" ContentType="application/vnd.ms-office.activeX+xml"/>
  <Override PartName="/xl/activeX/activeX246.xml" ContentType="application/vnd.ms-office.activeX+xml"/>
  <Override PartName="/xl/activeX/activeX346.bin" ContentType="application/vnd.ms-office.activeX"/>
  <Override PartName="/xl/activeX/activeX507.bin" ContentType="application/vnd.ms-office.activeX"/>
  <Override PartName="/xl/activeX/activeX577.xml" ContentType="application/vnd.ms-office.activeX+xml"/>
  <Override PartName="/xl/activeX/activeX101.xml" ContentType="application/vnd.ms-office.activeX+xml"/>
  <Override PartName="/xl/activeX/activeX185.bin" ContentType="application/vnd.ms-office.activeX"/>
  <Override PartName="/xl/activeX/activeX201.bin" ContentType="application/vnd.ms-office.activeX"/>
  <Override PartName="/xl/activeX/activeX432.xml" ContentType="application/vnd.ms-office.activeX+xml"/>
  <Override PartName="/xl/activeX/activeX532.bin" ContentType="application/vnd.ms-office.activeX"/>
  <Override PartName="/xl/activeX/activeX677.bin" ContentType="application/vnd.ms-office.activeX"/>
  <Override PartName="/xl/calcChain.xml" ContentType="application/vnd.openxmlformats-officedocument.spreadsheetml.calcChain+xml"/>
  <Override PartName="/xl/activeX/activeX67.bin" ContentType="application/vnd.ms-office.activeX"/>
  <Override PartName="/xl/activeX/activeX271.xml" ContentType="application/vnd.ms-office.activeX+xml"/>
  <Override PartName="/xl/activeX/activeX371.bin" ContentType="application/vnd.ms-office.activeX"/>
  <Override PartName="/xl/activeX/activeX508.xml" ContentType="application/vnd.ms-office.activeX+xml"/>
  <Override PartName="/xl/activeX/activeX608.bin" ContentType="application/vnd.ms-office.activeX"/>
  <Override PartName="/xl/activeX/activeX92.bin" ContentType="application/vnd.ms-office.activeX"/>
  <Override PartName="/xl/activeX/activeX116.bin" ContentType="application/vnd.ms-office.activeX"/>
  <Override PartName="/xl/activeX/activeX202.xml" ContentType="application/vnd.ms-office.activeX+xml"/>
  <Override PartName="/xl/activeX/activeX347.xml" ContentType="application/vnd.ms-office.activeX+xml"/>
  <Override PartName="/xl/activeX/activeX447.bin" ContentType="application/vnd.ms-office.activeX"/>
  <Override PartName="/xl/activeX/activeX678.xml" ContentType="application/vnd.ms-office.activeX+xml"/>
  <Override PartName="/xl/activeX/activeX68.xml" ContentType="application/vnd.ms-office.activeX+xml"/>
  <Override PartName="/xl/activeX/activeX186.xml" ContentType="application/vnd.ms-office.activeX+xml"/>
  <Override PartName="/xl/activeX/activeX286.bin" ContentType="application/vnd.ms-office.activeX"/>
  <Override PartName="/xl/activeX/activeX302.bin" ContentType="application/vnd.ms-office.activeX"/>
  <Override PartName="/xl/activeX/activeX533.xml" ContentType="application/vnd.ms-office.activeX+xml"/>
  <Override PartName="/xl/activeX/activeX633.bin" ContentType="application/vnd.ms-office.activeX"/>
  <Override PartName="/xl/activeX/activeX23.bin" ContentType="application/vnd.ms-office.activeX"/>
  <Override PartName="/xl/activeX/activeX141.bin" ContentType="application/vnd.ms-office.activeX"/>
  <Override PartName="/xl/activeX/activeX372.xml" ContentType="application/vnd.ms-office.activeX+xml"/>
  <Override PartName="/xl/activeX/activeX472.bin" ContentType="application/vnd.ms-office.activeX"/>
  <Override PartName="/xl/activeX/activeX609.xml" ContentType="application/vnd.ms-office.activeX+xml"/>
  <Override PartName="/xl/activeX/activeX93.xml" ContentType="application/vnd.ms-office.activeX+xml"/>
  <Override PartName="/xl/activeX/activeX117.xml" ContentType="application/vnd.ms-office.activeX+xml"/>
  <Override PartName="/xl/activeX/activeX217.bin" ContentType="application/vnd.ms-office.activeX"/>
  <Override PartName="/xl/activeX/activeX303.xml" ContentType="application/vnd.ms-office.activeX+xml"/>
  <Override PartName="/xl/activeX/activeX403.bin" ContentType="application/vnd.ms-office.activeX"/>
  <Override PartName="/xl/activeX/activeX448.xml" ContentType="application/vnd.ms-office.activeX+xml"/>
  <Override PartName="/xl/activeX/activeX548.bin" ContentType="application/vnd.ms-office.activeX"/>
  <Override PartName="/xl/activeX/activeX634.xml" ContentType="application/vnd.ms-office.activeX+xml"/>
  <Override PartName="/xl/worksheets/sheet5.xml" ContentType="application/vnd.openxmlformats-officedocument.spreadsheetml.worksheet+xml"/>
  <Override PartName="/xl/activeX/activeX24.xml" ContentType="application/vnd.ms-office.activeX+xml"/>
  <Override PartName="/xl/activeX/activeX142.xml" ContentType="application/vnd.ms-office.activeX+xml"/>
  <Override PartName="/xl/activeX/activeX242.bin" ContentType="application/vnd.ms-office.activeX"/>
  <Override PartName="/xl/activeX/activeX287.xml" ContentType="application/vnd.ms-office.activeX+xml"/>
  <Override PartName="/xl/activeX/activeX387.bin" ContentType="application/vnd.ms-office.activeX"/>
  <Override PartName="/xl/activeX/activeX473.xml" ContentType="application/vnd.ms-office.activeX+xml"/>
  <Override PartName="/xl/activeX/activeX573.bin" ContentType="application/vnd.ms-office.activeX"/>
  <Override PartName="/xl/activeX/activeX218.xml" ContentType="application/vnd.ms-office.activeX+xml"/>
  <Override PartName="/xl/activeX/activeX318.bin" ContentType="application/vnd.ms-office.activeX"/>
  <Override PartName="/xl/activeX/activeX549.xml" ContentType="application/vnd.ms-office.activeX+xml"/>
  <Override PartName="/xl/activeX/activeX157.bin" ContentType="application/vnd.ms-office.activeX"/>
  <Override PartName="/xl/activeX/activeX388.xml" ContentType="application/vnd.ms-office.activeX+xml"/>
  <Override PartName="/xl/activeX/activeX404.xml" ContentType="application/vnd.ms-office.activeX+xml"/>
  <Override PartName="/xl/activeX/activeX504.bin" ContentType="application/vnd.ms-office.activeX"/>
  <Override PartName="/xl/activeX/activeX649.bin" ContentType="application/vnd.ms-office.activeX"/>
  <Override PartName="/xl/activeX/activeX39.bin" ContentType="application/vnd.ms-office.activeX"/>
  <Override PartName="/xl/activeX/activeX243.xml" ContentType="application/vnd.ms-office.activeX+xml"/>
  <Override PartName="/xl/activeX/activeX343.bin" ContentType="application/vnd.ms-office.activeX"/>
  <Override PartName="/xl/activeX/activeX488.bin" ContentType="application/vnd.ms-office.activeX"/>
  <Override PartName="/xl/activeX/activeX574.xml" ContentType="application/vnd.ms-office.activeX+xml"/>
  <Override PartName="/xl/activeX/activeX674.bin" ContentType="application/vnd.ms-office.activeX"/>
  <Override PartName="/xl/activeX/activeX64.bin" ContentType="application/vnd.ms-office.activeX"/>
  <Override PartName="/xl/activeX/activeX182.bin" ContentType="application/vnd.ms-office.activeX"/>
  <Override PartName="/xl/activeX/activeX319.xml" ContentType="application/vnd.ms-office.activeX+xml"/>
  <Override PartName="/xl/activeX/activeX419.bin" ContentType="application/vnd.ms-office.activeX"/>
  <Override PartName="/xl/activeX/activeX505.xml" ContentType="application/vnd.ms-office.activeX+xml"/>
  <Override PartName="/customXml/itemProps4.xml" ContentType="application/vnd.openxmlformats-officedocument.customXmlProperties+xml"/>
  <Override PartName="/xl/activeX/activeX113.bin" ContentType="application/vnd.ms-office.activeX"/>
  <Override PartName="/xl/activeX/activeX158.xml" ContentType="application/vnd.ms-office.activeX+xml"/>
  <Override PartName="/xl/activeX/activeX258.bin" ContentType="application/vnd.ms-office.activeX"/>
  <Override PartName="/xl/activeX/activeX344.xml" ContentType="application/vnd.ms-office.activeX+xml"/>
  <Override PartName="/xl/activeX/activeX489.xml" ContentType="application/vnd.ms-office.activeX+xml"/>
  <Override PartName="/xl/activeX/activeX589.bin" ContentType="application/vnd.ms-office.activeX"/>
  <Override PartName="/xl/activeX/activeX605.bin" ContentType="application/vnd.ms-office.activeX"/>
  <Override PartName="/xl/activeX/activeX183.xml" ContentType="application/vnd.ms-office.activeX+xml"/>
  <Override PartName="/xl/activeX/activeX444.bin" ContentType="application/vnd.ms-office.activeX"/>
  <Override PartName="/xl/activeX/activeX530.xml" ContentType="application/vnd.ms-office.activeX+xml"/>
  <Override PartName="/xl/activeX/activeX630.bin" ContentType="application/vnd.ms-office.activeX"/>
  <Override PartName="/xl/activeX/activeX675.xml" ContentType="application/vnd.ms-office.activeX+xml"/>
  <Override PartName="/xl/activeX/activeX20.bin" ContentType="application/vnd.ms-office.activeX"/>
  <Override PartName="/xl/activeX/activeX65.xml" ContentType="application/vnd.ms-office.activeX+xml"/>
  <Override PartName="/xl/activeX/activeX283.bin" ContentType="application/vnd.ms-office.activeX"/>
  <Override PartName="/xl/comments7.xml" ContentType="application/vnd.openxmlformats-officedocument.spreadsheetml.comments+xml"/>
  <Override PartName="/xl/activeX/activeX606.xml" ContentType="application/vnd.ms-office.activeX+xml"/>
  <Override PartName="/xl/activeX/activeX706.bin" ContentType="application/vnd.ms-office.activeX"/>
  <Override PartName="/xl/activeX/activeX90.xml" ContentType="application/vnd.ms-office.activeX+xml"/>
  <Override PartName="/xl/activeX/activeX114.xml" ContentType="application/vnd.ms-office.activeX+xml"/>
  <Override PartName="/xl/activeX/activeX214.bin" ContentType="application/vnd.ms-office.activeX"/>
  <Override PartName="/xl/activeX/activeX259.xml" ContentType="application/vnd.ms-office.activeX+xml"/>
  <Override PartName="/xl/activeX/activeX300.xml" ContentType="application/vnd.ms-office.activeX+xml"/>
  <Override PartName="/xl/activeX/activeX359.bin" ContentType="application/vnd.ms-office.activeX"/>
  <Override PartName="/xl/activeX/activeX445.xml" ContentType="application/vnd.ms-office.activeX+xml"/>
  <Override PartName="/xl/activeX/activeX545.bin" ContentType="application/vnd.ms-office.activeX"/>
  <Override PartName="/xl/worksheets/sheet2.xml" ContentType="application/vnd.openxmlformats-officedocument.spreadsheetml.worksheet+xml"/>
  <Override PartName="/xl/activeX/activeX198.bin" ContentType="application/vnd.ms-office.activeX"/>
  <Override PartName="/xl/activeX/activeX284.xml" ContentType="application/vnd.ms-office.activeX+xml"/>
  <Override PartName="/xl/activeX/activeX384.bin" ContentType="application/vnd.ms-office.activeX"/>
  <Override PartName="/xl/activeX/activeX400.bin" ContentType="application/vnd.ms-office.activeX"/>
  <Override PartName="/xl/activeX/activeX631.xml" ContentType="application/vnd.ms-office.activeX+xml"/>
  <Override PartName="/xl/activeX/activeX21.xml" ContentType="application/vnd.ms-office.activeX+xml"/>
  <Override PartName="/xl/activeX/activeX129.bin" ContentType="application/vnd.ms-office.activeX"/>
  <Override PartName="/xl/activeX/activeX470.xml" ContentType="application/vnd.ms-office.activeX+xml"/>
  <Override PartName="/xl/activeX/activeX570.bin" ContentType="application/vnd.ms-office.activeX"/>
  <Override PartName="/xl/activeX/activeX707.xml" ContentType="application/vnd.ms-office.activeX+xml"/>
  <Override PartName="/xl/activeX/activeX8.bin" ContentType="application/vnd.ms-office.activeX"/>
  <Override PartName="/xl/activeX/activeX199.xml" ContentType="application/vnd.ms-office.activeX+xml"/>
  <Override PartName="/xl/activeX/activeX215.xml" ContentType="application/vnd.ms-office.activeX+xml"/>
  <Override PartName="/xl/activeX/activeX299.bin" ContentType="application/vnd.ms-office.activeX"/>
  <Override PartName="/xl/activeX/activeX315.bin" ContentType="application/vnd.ms-office.activeX"/>
  <Override PartName="/xl/activeX/activeX401.xml" ContentType="application/vnd.ms-office.activeX+xml"/>
  <Override PartName="/xl/activeX/activeX501.bin" ContentType="application/vnd.ms-office.activeX"/>
  <Override PartName="/xl/activeX/activeX546.xml" ContentType="application/vnd.ms-office.activeX+xml"/>
  <Override PartName="/xl/activeX/activeX646.bin" ContentType="application/vnd.ms-office.activeX"/>
  <Override PartName="/xl/worksheets/sheet17.xml" ContentType="application/vnd.openxmlformats-officedocument.spreadsheetml.worksheet+xml"/>
  <Override PartName="/xl/activeX/activeX36.bin" ContentType="application/vnd.ms-office.activeX"/>
  <Override PartName="/xl/activeX/activeX154.bin" ContentType="application/vnd.ms-office.activeX"/>
  <Override PartName="/xl/activeX/activeX240.xml" ContentType="application/vnd.ms-office.activeX+xml"/>
  <Override PartName="/xl/activeX/activeX340.bin" ContentType="application/vnd.ms-office.activeX"/>
  <Override PartName="/xl/activeX/activeX385.xml" ContentType="application/vnd.ms-office.activeX+xml"/>
  <Override PartName="/xl/activeX/activeX485.bin" ContentType="application/vnd.ms-office.activeX"/>
  <Override PartName="/xl/activeX/activeX571.xml" ContentType="application/vnd.ms-office.activeX+xml"/>
  <Override PartName="/xl/activeX/activeX9.xml" ContentType="application/vnd.ms-office.activeX+xml"/>
  <Override PartName="/xl/activeX/activeX316.xml" ContentType="application/vnd.ms-office.activeX+xml"/>
  <Override PartName="/xl/activeX/activeX671.bin" ContentType="application/vnd.ms-office.activeX"/>
  <Override PartName="/xl/activeX/activeX61.bin" ContentType="application/vnd.ms-office.activeX"/>
  <Override PartName="/xl/activeX/activeX155.xml" ContentType="application/vnd.ms-office.activeX+xml"/>
  <Override PartName="/xl/activeX/activeX416.bin" ContentType="application/vnd.ms-office.activeX"/>
  <Override PartName="/xl/activeX/activeX502.xml" ContentType="application/vnd.ms-office.activeX+xml"/>
  <Override PartName="/xl/activeX/activeX602.bin" ContentType="application/vnd.ms-office.activeX"/>
  <Override PartName="/xl/activeX/activeX647.xml" ContentType="application/vnd.ms-office.activeX+xml"/>
  <Override PartName="/customXml/itemProps1.xml" ContentType="application/vnd.openxmlformats-officedocument.customXmlProperties+xml"/>
  <Override PartName="/xl/activeX/activeX37.xml" ContentType="application/vnd.ms-office.activeX+xml"/>
  <Override PartName="/xl/activeX/activeX110.bin" ContentType="application/vnd.ms-office.activeX"/>
  <Override PartName="/xl/activeX/activeX255.bin" ContentType="application/vnd.ms-office.activeX"/>
  <Override PartName="/xl/activeX/activeX341.xml" ContentType="application/vnd.ms-office.activeX+xml"/>
  <Override PartName="/xl/activeX/activeX441.bin" ContentType="application/vnd.ms-office.activeX"/>
  <Override PartName="/xl/activeX/activeX486.xml" ContentType="application/vnd.ms-office.activeX+xml"/>
  <Override PartName="/xl/activeX/activeX586.bin" ContentType="application/vnd.ms-office.activeX"/>
  <Override PartName="/xl/activeX/activeX672.xml" ContentType="application/vnd.ms-office.activeX+xml"/>
  <Override PartName="/xl/activeX/activeX62.xml" ContentType="application/vnd.ms-office.activeX+xml"/>
  <Override PartName="/xl/activeX/activeX180.xml" ContentType="application/vnd.ms-office.activeX+xml"/>
  <Override PartName="/xl/comments4.xml" ContentType="application/vnd.openxmlformats-officedocument.spreadsheetml.comments+xml"/>
  <Override PartName="/xl/activeX/activeX280.bin" ContentType="application/vnd.ms-office.activeX"/>
  <Override PartName="/xl/activeX/activeX417.xml" ContentType="application/vnd.ms-office.activeX+xml"/>
  <Override PartName="/xl/activeX/activeX517.bin" ContentType="application/vnd.ms-office.activeX"/>
  <Override PartName="/xl/activeX/activeX111.xml" ContentType="application/vnd.ms-office.activeX+xml"/>
  <Override PartName="/xl/activeX/activeX256.xml" ContentType="application/vnd.ms-office.activeX+xml"/>
  <Override PartName="/xl/activeX/activeX356.bin" ContentType="application/vnd.ms-office.activeX"/>
  <Override PartName="/xl/activeX/activeX587.xml" ContentType="application/vnd.ms-office.activeX+xml"/>
  <Override PartName="/xl/activeX/activeX603.xml" ContentType="application/vnd.ms-office.activeX+xml"/>
  <Override PartName="/xl/activeX/activeX687.bin" ContentType="application/vnd.ms-office.activeX"/>
  <Override PartName="/xl/activeX/activeX703.bin" ContentType="application/vnd.ms-office.activeX"/>
  <Override PartName="/xl/activeX/activeX195.bin" ContentType="application/vnd.ms-office.activeX"/>
  <Override PartName="/xl/activeX/activeX211.bin" ContentType="application/vnd.ms-office.activeX"/>
  <Override PartName="/xl/activeX/activeX442.xml" ContentType="application/vnd.ms-office.activeX+xml"/>
  <Override PartName="/xl/activeX/activeX542.bin" ContentType="application/vnd.ms-office.activeX"/>
  <Override PartName="/xl/activeX/activeX77.bin" ContentType="application/vnd.ms-office.activeX"/>
  <Override PartName="/xl/activeX/activeX281.xml" ContentType="application/vnd.ms-office.activeX+xml"/>
  <Override PartName="/xl/activeX/activeX381.bin" ContentType="application/vnd.ms-office.activeX"/>
  <Override PartName="/xl/activeX/activeX518.xml" ContentType="application/vnd.ms-office.activeX+xml"/>
  <Override PartName="/xl/activeX/activeX618.bin" ContentType="application/vnd.ms-office.activeX"/>
  <Override PartName="/xl/activeX/activeX704.xml" ContentType="application/vnd.ms-office.activeX+xml"/>
  <Override PartName="/xl/activeX/activeX5.bin" ContentType="application/vnd.ms-office.activeX"/>
  <Override PartName="/xl/activeX/activeX126.bin" ContentType="application/vnd.ms-office.activeX"/>
  <Override PartName="/xl/activeX/activeX212.xml" ContentType="application/vnd.ms-office.activeX+xml"/>
  <Override PartName="/xl/activeX/activeX312.bin" ContentType="application/vnd.ms-office.activeX"/>
  <Override PartName="/xl/activeX/activeX357.xml" ContentType="application/vnd.ms-office.activeX+xml"/>
  <Override PartName="/xl/activeX/activeX457.bin" ContentType="application/vnd.ms-office.activeX"/>
  <Override PartName="/xl/activeX/activeX543.xml" ContentType="application/vnd.ms-office.activeX+xml"/>
  <Override PartName="/xl/activeX/activeX643.bin" ContentType="application/vnd.ms-office.activeX"/>
  <Override PartName="/xl/activeX/activeX688.xml" ContentType="application/vnd.ms-office.activeX+xml"/>
  <Default Extension="bin" ContentType="application/vnd.openxmlformats-officedocument.spreadsheetml.printerSettings"/>
  <Override PartName="/xl/activeX/activeX78.xml" ContentType="application/vnd.ms-office.activeX+xml"/>
  <Override PartName="/xl/activeX/activeX151.bin" ContentType="application/vnd.ms-office.activeX"/>
  <Override PartName="/xl/activeX/activeX196.xml" ContentType="application/vnd.ms-office.activeX+xml"/>
  <Override PartName="/xl/activeX/activeX296.bin" ContentType="application/vnd.ms-office.activeX"/>
  <Override PartName="/xl/activeX/activeX382.xml" ContentType="application/vnd.ms-office.activeX+xml"/>
  <Override PartName="/xl/activeX/activeX482.bin" ContentType="application/vnd.ms-office.activeX"/>
  <Override PartName="/xl/activeX/activeX619.xml" ContentType="application/vnd.ms-office.activeX+xml"/>
  <Override PartName="/xl/worksheets/sheet14.xml" ContentType="application/vnd.openxmlformats-officedocument.spreadsheetml.worksheet+xml"/>
  <Override PartName="/xl/activeX/activeX33.bin" ContentType="application/vnd.ms-office.activeX"/>
  <Override PartName="/xl/activeX/activeX127.xml" ContentType="application/vnd.ms-office.activeX+xml"/>
  <Override PartName="/xl/activeX/activeX227.bin" ContentType="application/vnd.ms-office.activeX"/>
  <Override PartName="/xl/activeX/activeX458.xml" ContentType="application/vnd.ms-office.activeX+xml"/>
  <Override PartName="/xl/activeX/activeX6.xml" ContentType="application/vnd.ms-office.activeX+xml"/>
  <Override PartName="/xl/activeX/activeX297.xml" ContentType="application/vnd.ms-office.activeX+xml"/>
  <Override PartName="/xl/activeX/activeX313.xml" ContentType="application/vnd.ms-office.activeX+xml"/>
  <Override PartName="/xl/activeX/activeX413.bin" ContentType="application/vnd.ms-office.activeX"/>
  <Override PartName="/xl/activeX/activeX558.bin" ContentType="application/vnd.ms-office.activeX"/>
  <Override PartName="/xl/activeX/activeX644.xml" ContentType="application/vnd.ms-office.activeX+xml"/>
  <Override PartName="/xl/activeX/activeX34.xml" ContentType="application/vnd.ms-office.activeX+xml"/>
  <Override PartName="/xl/activeX/activeX152.xml" ContentType="application/vnd.ms-office.activeX+xml"/>
  <Override PartName="/xl/activeX/activeX252.bin" ContentType="application/vnd.ms-office.activeX"/>
  <Override PartName="/xl/activeX/activeX397.bin" ContentType="application/vnd.ms-office.activeX"/>
  <Override PartName="/xl/activeX/activeX483.xml" ContentType="application/vnd.ms-office.activeX+xml"/>
  <Override PartName="/xl/activeX/activeX583.bin" ContentType="application/vnd.ms-office.activeX"/>
  <Override PartName="/xl/activeX/activeX228.xml" ContentType="application/vnd.ms-office.activeX+xml"/>
  <Override PartName="/xl/activeX/activeX328.bin" ContentType="application/vnd.ms-office.activeX"/>
  <Override PartName="/xl/activeX/activeX414.xml" ContentType="application/vnd.ms-office.activeX+xml"/>
  <Override PartName="/xl/activeX/activeX559.xml" ContentType="application/vnd.ms-office.activeX+xml"/>
  <Override PartName="/xl/activeX/activeX659.bin" ContentType="application/vnd.ms-office.activeX"/>
  <Override PartName="/xl/comments1.xml" ContentType="application/vnd.openxmlformats-officedocument.spreadsheetml.comments+xml"/>
  <Override PartName="/xl/activeX/activeX167.bin" ContentType="application/vnd.ms-office.activeX"/>
  <Override PartName="/xl/activeX/activeX253.xml" ContentType="application/vnd.ms-office.activeX+xml"/>
  <Override PartName="/xl/activeX/activeX398.xml" ContentType="application/vnd.ms-office.activeX+xml"/>
  <Override PartName="/xl/activeX/activeX498.bin" ContentType="application/vnd.ms-office.activeX"/>
  <Override PartName="/xl/activeX/activeX514.bin" ContentType="application/vnd.ms-office.activeX"/>
  <Override PartName="/xl/activeX/activeX600.xml" ContentType="application/vnd.ms-office.activeX+xml"/>
  <Default Extension="gif" ContentType="image/gif"/>
  <Override PartName="/xl/activeX/activeX700.bin" ContentType="application/vnd.ms-office.activeX"/>
  <Override PartName="/xl/activeX/activeX49.bin" ContentType="application/vnd.ms-office.activeX"/>
  <Override PartName="/xl/activeX/activeX353.bin" ContentType="application/vnd.ms-office.activeX"/>
  <Override PartName="/xl/activeX/activeX584.xml" ContentType="application/vnd.ms-office.activeX+xml"/>
  <Override PartName="/xl/activeX/activeX684.bin" ContentType="application/vnd.ms-office.activeX"/>
  <Override PartName="/xl/activeX/activeX74.bin" ContentType="application/vnd.ms-office.activeX"/>
  <Override PartName="/xl/activeX/activeX192.bin" ContentType="application/vnd.ms-office.activeX"/>
  <Override PartName="/xl/activeX/activeX329.xml" ContentType="application/vnd.ms-office.activeX+xml"/>
  <Override PartName="/xl/activeX/activeX429.bin" ContentType="application/vnd.ms-office.activeX"/>
  <Override PartName="/xl/activeX/activeX515.xml" ContentType="application/vnd.ms-office.activeX+xml"/>
  <Override PartName="/xl/activeX/activeX615.bin" ContentType="application/vnd.ms-office.activeX"/>
  <Override PartName="/xl/activeX/activeX2.bin" ContentType="application/vnd.ms-office.activeX"/>
  <Override PartName="/xl/activeX/activeX123.bin" ContentType="application/vnd.ms-office.activeX"/>
  <Override PartName="/xl/activeX/activeX168.xml" ContentType="application/vnd.ms-office.activeX+xml"/>
  <Override PartName="/xl/activeX/activeX268.bin" ContentType="application/vnd.ms-office.activeX"/>
  <Override PartName="/xl/activeX/activeX354.xml" ContentType="application/vnd.ms-office.activeX+xml"/>
  <Override PartName="/xl/activeX/activeX454.bin" ContentType="application/vnd.ms-office.activeX"/>
  <Override PartName="/xl/activeX/activeX499.xml" ContentType="application/vnd.ms-office.activeX+xml"/>
  <Override PartName="/xl/activeX/activeX599.bin" ContentType="application/vnd.ms-office.activeX"/>
  <Override PartName="/xl/activeX/activeX685.xml" ContentType="application/vnd.ms-office.activeX+xml"/>
  <Override PartName="/xl/activeX/activeX701.xml" ContentType="application/vnd.ms-office.activeX+xml"/>
  <Override PartName="/xl/theme/theme1.xml" ContentType="application/vnd.openxmlformats-officedocument.theme+xml"/>
  <Override PartName="/xl/activeX/activeX193.xml" ContentType="application/vnd.ms-office.activeX+xml"/>
  <Override PartName="/xl/activeX/activeX293.bin" ContentType="application/vnd.ms-office.activeX"/>
  <Override PartName="/xl/drawings/drawing8.xml" ContentType="application/vnd.openxmlformats-officedocument.drawing+xml"/>
  <Override PartName="/xl/activeX/activeX540.xml" ContentType="application/vnd.ms-office.activeX+xml"/>
  <Override PartName="/xl/activeX/activeX640.bin" ContentType="application/vnd.ms-office.activeX"/>
  <Override PartName="/xl/worksheets/sheet11.xml" ContentType="application/vnd.openxmlformats-officedocument.spreadsheetml.worksheet+xml"/>
  <Override PartName="/xl/activeX/activeX30.bin" ContentType="application/vnd.ms-office.activeX"/>
  <Override PartName="/xl/activeX/activeX75.xml" ContentType="application/vnd.ms-office.activeX+xml"/>
  <Override PartName="/xl/activeX/activeX269.xml" ContentType="application/vnd.ms-office.activeX+xml"/>
  <Override PartName="/xl/activeX/activeX369.bin" ContentType="application/vnd.ms-office.activeX"/>
  <Override PartName="/xl/activeX/activeX616.xml" ContentType="application/vnd.ms-office.activeX+xml"/>
  <Override PartName="/xl/activeX/activeX3.xml" ContentType="application/vnd.ms-office.activeX+xml"/>
  <Override PartName="/xl/activeX/activeX124.xml" ContentType="application/vnd.ms-office.activeX+xml"/>
  <Override PartName="/xl/activeX/activeX224.bin" ContentType="application/vnd.ms-office.activeX"/>
  <Override PartName="/xl/activeX/activeX310.xml" ContentType="application/vnd.ms-office.activeX+xml"/>
  <Override PartName="/xl/activeX/activeX410.bin" ContentType="application/vnd.ms-office.activeX"/>
  <Override PartName="/xl/activeX/activeX455.xml" ContentType="application/vnd.ms-office.activeX+xml"/>
  <Override PartName="/xl/activeX/activeX555.bin" ContentType="application/vnd.ms-office.activeX"/>
  <Override PartName="/xl/activeX/activeX641.xml" ContentType="application/vnd.ms-office.activeX+xml"/>
  <Override PartName="/xl/activeX/activeX294.xml" ContentType="application/vnd.ms-office.activeX+xml"/>
  <Override PartName="/xl/activeX/activeX394.bin" ContentType="application/vnd.ms-office.activeX"/>
  <Override PartName="/xl/activeX/activeX480.xml" ContentType="application/vnd.ms-office.activeX+xml"/>
  <Override PartName="/xl/activeX/activeX31.xml" ContentType="application/vnd.ms-office.activeX+xml"/>
  <Override PartName="/xl/activeX/activeX139.bin" ContentType="application/vnd.ms-office.activeX"/>
  <Override PartName="/xl/activeX/activeX225.xml" ContentType="application/vnd.ms-office.activeX+xml"/>
  <Override PartName="/xl/activeX/activeX580.bin" ContentType="application/vnd.ms-office.activeX"/>
  <Override PartName="/xl/activeX/activeX325.bin" ContentType="application/vnd.ms-office.activeX"/>
  <Override PartName="/xl/activeX/activeX411.xml" ContentType="application/vnd.ms-office.activeX+xml"/>
  <Override PartName="/xl/activeX/activeX511.bin" ContentType="application/vnd.ms-office.activeX"/>
  <Override PartName="/xl/activeX/activeX556.xml" ContentType="application/vnd.ms-office.activeX+xml"/>
  <Override PartName="/xl/activeX/activeX656.bin" ContentType="application/vnd.ms-office.activeX"/>
  <Override PartName="/xl/worksheets/sheet27.xml" ContentType="application/vnd.openxmlformats-officedocument.spreadsheetml.worksheet+xml"/>
  <Override PartName="/xl/activeX/activeX46.bin" ContentType="application/vnd.ms-office.activeX"/>
  <Override PartName="/xl/activeX/activeX164.bin" ContentType="application/vnd.ms-office.activeX"/>
  <Override PartName="/xl/activeX/activeX250.xml" ContentType="application/vnd.ms-office.activeX+xml"/>
  <Override PartName="/xl/activeX/activeX350.bin" ContentType="application/vnd.ms-office.activeX"/>
  <Override PartName="/xl/activeX/activeX395.xml" ContentType="application/vnd.ms-office.activeX+xml"/>
  <Override PartName="/xl/activeX/activeX495.bin" ContentType="application/vnd.ms-office.activeX"/>
  <Override PartName="/xl/activeX/activeX581.xml" ContentType="application/vnd.ms-office.activeX+xml"/>
  <Override PartName="/xl/activeX/activeX681.bin" ContentType="application/vnd.ms-office.activeX"/>
  <Override PartName="/xl/tables/table3.xml" ContentType="application/vnd.openxmlformats-officedocument.spreadsheetml.table+xml"/>
  <Override PartName="/xl/activeX/activeX326.xml" ContentType="application/vnd.ms-office.activeX+xml"/>
  <Override PartName="/xl/activeX/activeX426.bin" ContentType="application/vnd.ms-office.activeX"/>
  <Override PartName="/xl/activeX/activeX657.xml" ContentType="application/vnd.ms-office.activeX+xml"/>
  <Override PartName="/xl/activeX/activeX47.xml" ContentType="application/vnd.ms-office.activeX+xml"/>
  <Override PartName="/xl/activeX/activeX71.bin" ContentType="application/vnd.ms-office.activeX"/>
  <Override PartName="/xl/activeX/activeX165.xml" ContentType="application/vnd.ms-office.activeX+xml"/>
  <Override PartName="/xl/activeX/activeX265.bin" ContentType="application/vnd.ms-office.activeX"/>
  <Override PartName="/xl/activeX/activeX496.xml" ContentType="application/vnd.ms-office.activeX+xml"/>
  <Override PartName="/xl/activeX/activeX512.xml" ContentType="application/vnd.ms-office.activeX+xml"/>
  <Override PartName="/xl/activeX/activeX596.bin" ContentType="application/vnd.ms-office.activeX"/>
  <Override PartName="/xl/activeX/activeX612.bin" ContentType="application/vnd.ms-office.activeX"/>
  <Override PartName="/xl/activeX/activeX120.bin" ContentType="application/vnd.ms-office.activeX"/>
  <Override PartName="/xl/drawings/drawing5.xml" ContentType="application/vnd.openxmlformats-officedocument.drawing+xml"/>
  <Override PartName="/xl/activeX/activeX351.xml" ContentType="application/vnd.ms-office.activeX+xml"/>
  <Override PartName="/xl/activeX/activeX451.bin" ContentType="application/vnd.ms-office.activeX"/>
  <Override PartName="/xl/activeX/activeX682.xml" ContentType="application/vnd.ms-office.activeX+xml"/>
  <Override PartName="/xl/activeX/activeX72.xml" ContentType="application/vnd.ms-office.activeX+xml"/>
  <Override PartName="/xl/activeX/activeX190.xml" ContentType="application/vnd.ms-office.activeX+xml"/>
  <Override PartName="/xl/activeX/activeX290.bin" ContentType="application/vnd.ms-office.activeX"/>
  <Override PartName="/xl/activeX/activeX427.xml" ContentType="application/vnd.ms-office.activeX+xml"/>
  <Override PartName="/xl/activeX/activeX527.bin" ContentType="application/vnd.ms-office.activeX"/>
  <Override PartName="/xl/activeX/activeX613.xml" ContentType="application/vnd.ms-office.activeX+xml"/>
  <Override PartName="/xl/activeX/activeX121.xml" ContentType="application/vnd.ms-office.activeX+xml"/>
  <Override PartName="/xl/activeX/activeX221.bin" ContentType="application/vnd.ms-office.activeX"/>
  <Override PartName="/xl/activeX/activeX266.xml" ContentType="application/vnd.ms-office.activeX+xml"/>
  <Override PartName="/xl/activeX/activeX366.bin" ContentType="application/vnd.ms-office.activeX"/>
  <Override PartName="/xl/activeX/activeX452.xml" ContentType="application/vnd.ms-office.activeX+xml"/>
  <Override PartName="/xl/activeX/activeX552.bin" ContentType="application/vnd.ms-office.activeX"/>
  <Override PartName="/xl/activeX/activeX597.xml" ContentType="application/vnd.ms-office.activeX+xml"/>
  <Override PartName="/xl/activeX/activeX697.bin" ContentType="application/vnd.ms-office.activeX"/>
  <Override PartName="/xl/activeX/activeX87.bin" ContentType="application/vnd.ms-office.activeX"/>
  <Override PartName="/xl/activeX/activeX291.xml" ContentType="application/vnd.ms-office.activeX+xml"/>
  <Override PartName="/xl/activeX/activeX391.bin" ContentType="application/vnd.ms-office.activeX"/>
  <Override PartName="/xl/activeX/activeX528.xml" ContentType="application/vnd.ms-office.activeX+xml"/>
  <Override PartName="/xl/drawings/drawing12.xml" ContentType="application/vnd.openxmlformats-officedocument.drawing+xml"/>
  <Override PartName="/xl/activeX/activeX136.bin" ContentType="application/vnd.ms-office.activeX"/>
  <Override PartName="/xl/activeX/activeX367.xml" ContentType="application/vnd.ms-office.activeX+xml"/>
  <Override PartName="/xl/activeX/activeX628.bin" ContentType="application/vnd.ms-office.activeX"/>
  <Override PartName="/xl/activeX/activeX18.bin" ContentType="application/vnd.ms-office.activeX"/>
  <Override PartName="/xl/activeX/activeX222.xml" ContentType="application/vnd.ms-office.activeX+xml"/>
  <Override PartName="/xl/activeX/activeX322.bin" ContentType="application/vnd.ms-office.activeX"/>
  <Override PartName="/xl/activeX/activeX467.bin" ContentType="application/vnd.ms-office.activeX"/>
  <Override PartName="/xl/activeX/activeX553.xml" ContentType="application/vnd.ms-office.activeX+xml"/>
  <Override PartName="/xl/activeX/activeX653.bin" ContentType="application/vnd.ms-office.activeX"/>
  <Override PartName="/xl/activeX/activeX698.xml" ContentType="application/vnd.ms-office.activeX+xml"/>
  <Override PartName="/xl/worksheets/sheet24.xml" ContentType="application/vnd.openxmlformats-officedocument.spreadsheetml.worksheet+xml"/>
  <Override PartName="/xl/activeX/activeX43.bin" ContentType="application/vnd.ms-office.activeX"/>
  <Override PartName="/xl/activeX/activeX88.xml" ContentType="application/vnd.ms-office.activeX+xml"/>
  <Override PartName="/xl/activeX/activeX161.bin" ContentType="application/vnd.ms-office.activeX"/>
  <Override PartName="/xl/activeX/activeX392.xml" ContentType="application/vnd.ms-office.activeX+xml"/>
  <Override PartName="/xl/activeX/activeX492.bin" ContentType="application/vnd.ms-office.activeX"/>
  <Override PartName="/xl/activeX/activeX629.xml" ContentType="application/vnd.ms-office.activeX+xml"/>
  <Override PartName="/xl/activeX/activeX19.xml" ContentType="application/vnd.ms-office.activeX+xml"/>
  <Override PartName="/xl/activeX/activeX137.xml" ContentType="application/vnd.ms-office.activeX+xml"/>
  <Override PartName="/xl/activeX/activeX237.bin" ContentType="application/vnd.ms-office.activeX"/>
  <Override PartName="/xl/activeX/activeX323.xml" ContentType="application/vnd.ms-office.activeX+xml"/>
  <Override PartName="/xl/activeX/activeX468.xml" ContentType="application/vnd.ms-office.activeX+xml"/>
  <Override PartName="/xl/activeX/activeX568.bin" ContentType="application/vnd.ms-office.activeX"/>
  <Override PartName="/xl/activeX/activeX162.xml" ContentType="application/vnd.ms-office.activeX+xml"/>
  <Override PartName="/xl/activeX/activeX423.bin" ContentType="application/vnd.ms-office.activeX"/>
  <Override PartName="/xl/activeX/activeX654.xml" ContentType="application/vnd.ms-office.activeX+xml"/>
  <Override PartName="/xl/activeX/activeX44.xml" ContentType="application/vnd.ms-office.activeX+xml"/>
  <Override PartName="/xl/drawings/drawing2.xml" ContentType="application/vnd.openxmlformats-officedocument.drawing+xml"/>
  <Override PartName="/xl/activeX/activeX262.bin" ContentType="application/vnd.ms-office.activeX"/>
  <Override PartName="/xl/activeX/activeX493.xml" ContentType="application/vnd.ms-office.activeX+xml"/>
  <Override PartName="/xl/activeX/activeX593.bin" ContentType="application/vnd.ms-office.activeX"/>
  <Override PartName="/xl/activeX/activeX238.xml" ContentType="application/vnd.ms-office.activeX+xml"/>
  <Override PartName="/xl/activeX/activeX338.bin" ContentType="application/vnd.ms-office.activeX"/>
  <Override PartName="/xl/activeX/activeX424.xml" ContentType="application/vnd.ms-office.activeX+xml"/>
  <Override PartName="/xl/activeX/activeX524.bin" ContentType="application/vnd.ms-office.activeX"/>
  <Override PartName="/xl/activeX/activeX569.xml" ContentType="application/vnd.ms-office.activeX+xml"/>
  <Override PartName="/xl/activeX/activeX669.bin" ContentType="application/vnd.ms-office.activeX"/>
  <Override PartName="/xl/activeX/activeX59.bin" ContentType="application/vnd.ms-office.activeX"/>
  <Override PartName="/xl/activeX/activeX177.bin" ContentType="application/vnd.ms-office.activeX"/>
  <Override PartName="/xl/activeX/activeX263.xml" ContentType="application/vnd.ms-office.activeX+xml"/>
  <Override PartName="/xl/activeX/activeX363.bin" ContentType="application/vnd.ms-office.activeX"/>
  <Override PartName="/xl/activeX/activeX594.xml" ContentType="application/vnd.ms-office.activeX+xml"/>
  <Override PartName="/xl/activeX/activeX610.xml" ContentType="application/vnd.ms-office.activeX+xml"/>
  <Override PartName="/xl/activeX/activeX108.bin" ContentType="application/vnd.ms-office.activeX"/>
  <Override PartName="/xl/activeX/activeX339.xml" ContentType="application/vnd.ms-office.activeX+xml"/>
  <Override PartName="/xl/activeX/activeX694.bin" ContentType="application/vnd.ms-office.activeX"/>
  <Override PartName="/xl/activeX/activeX84.bin" ContentType="application/vnd.ms-office.activeX"/>
  <Override PartName="/xl/activeX/activeX178.xml" ContentType="application/vnd.ms-office.activeX+xml"/>
  <Override PartName="/xl/activeX/activeX278.bin" ContentType="application/vnd.ms-office.activeX"/>
  <Override PartName="/xl/activeX/activeX439.bin" ContentType="application/vnd.ms-office.activeX"/>
  <Override PartName="/xl/activeX/activeX525.xml" ContentType="application/vnd.ms-office.activeX+xml"/>
  <Override PartName="/xl/activeX/activeX625.bin" ContentType="application/vnd.ms-office.activeX"/>
  <Override PartName="/xl/activeX/activeX15.bin" ContentType="application/vnd.ms-office.activeX"/>
  <Override PartName="/xl/activeX/activeX133.bin" ContentType="application/vnd.ms-office.activeX"/>
  <Override PartName="/xl/activeX/activeX364.xml" ContentType="application/vnd.ms-office.activeX+xml"/>
  <Override PartName="/xl/activeX/activeX464.bin" ContentType="application/vnd.ms-office.activeX"/>
  <Override PartName="/xl/activeX/activeX550.xml" ContentType="application/vnd.ms-office.activeX+xml"/>
  <Override PartName="/xl/activeX/activeX695.xml" ContentType="application/vnd.ms-office.activeX+xml"/>
  <Override PartName="/xl/activeX/activeX85.xml" ContentType="application/vnd.ms-office.activeX+xml"/>
  <Override PartName="/xl/activeX/activeX109.xml" ContentType="application/vnd.ms-office.activeX+xml"/>
  <Override PartName="/xl/activeX/activeX209.bin" ContentType="application/vnd.ms-office.activeX"/>
  <Override PartName="/xl/activeX/activeX650.bin" ContentType="application/vnd.ms-office.activeX"/>
  <Override PartName="/xl/worksheets/sheet21.xml" ContentType="application/vnd.openxmlformats-officedocument.spreadsheetml.worksheet+xml"/>
  <Override PartName="/xl/activeX/activeX40.bin" ContentType="application/vnd.ms-office.activeX"/>
  <Override PartName="/xl/activeX/activeX134.xml" ContentType="application/vnd.ms-office.activeX+xml"/>
  <Override PartName="/xl/activeX/activeX279.xml" ContentType="application/vnd.ms-office.activeX+xml"/>
  <Override PartName="/xl/activeX/activeX379.bin" ContentType="application/vnd.ms-office.activeX"/>
  <Override PartName="/xl/activeX/activeX626.xml" ContentType="application/vnd.ms-office.activeX+xml"/>
  <Override PartName="/xl/activeX/activeX16.xml" ContentType="application/vnd.ms-office.activeX+xml"/>
  <Override PartName="/xl/activeX/activeX234.bin" ContentType="application/vnd.ms-office.activeX"/>
  <Override PartName="/xl/activeX/activeX320.xml" ContentType="application/vnd.ms-office.activeX+xml"/>
  <Override PartName="/xl/activeX/activeX420.bin" ContentType="application/vnd.ms-office.activeX"/>
  <Override PartName="/xl/activeX/activeX465.xml" ContentType="application/vnd.ms-office.activeX+xml"/>
  <Override PartName="/xl/activeX/activeX565.bin" ContentType="application/vnd.ms-office.activeX"/>
  <Override PartName="/xl/activeX/activeX651.xml" ContentType="application/vnd.ms-office.activeX+xml"/>
  <Override PartName="/xl/activeX/activeX41.xml" ContentType="application/vnd.ms-office.activeX+xml"/>
  <Override PartName="/xl/activeX/activeX490.xml" ContentType="application/vnd.ms-office.activeX+xml"/>
  <Override PartName="/xl/activeX/activeX590.bin" ContentType="application/vnd.ms-office.activeX"/>
  <Override PartName="/xl/activeX/activeX149.bin" ContentType="application/vnd.ms-office.activeX"/>
  <Override PartName="/xl/activeX/activeX235.xml" ContentType="application/vnd.ms-office.activeX+xml"/>
  <Override PartName="/xl/activeX/activeX335.bin" ContentType="application/vnd.ms-office.activeX"/>
  <Override PartName="/xl/activeX/activeX566.xml" ContentType="application/vnd.ms-office.activeX+xml"/>
  <Override PartName="/xl/activeX/activeX666.bin" ContentType="application/vnd.ms-office.activeX"/>
  <Override PartName="/xl/activeX/activeX174.bin" ContentType="application/vnd.ms-office.activeX"/>
  <Override PartName="/xl/activeX/activeX421.xml" ContentType="application/vnd.ms-office.activeX+xml"/>
  <Override PartName="/xl/activeX/activeX521.bin" ContentType="application/vnd.ms-office.activeX"/>
  <Override PartName="/xl/activeX/activeX56.bin" ContentType="application/vnd.ms-office.activeX"/>
  <Override PartName="/xl/activeX/activeX260.xml" ContentType="application/vnd.ms-office.activeX+xml"/>
  <Override PartName="/xl/activeX/activeX360.bin" ContentType="application/vnd.ms-office.activeX"/>
  <Override PartName="/xl/activeX/activeX591.xml" ContentType="application/vnd.ms-office.activeX+xml"/>
  <Override PartName="/xl/activeX/activeX691.bin" ContentType="application/vnd.ms-office.activeX"/>
  <Override PartName="/xl/activeX/activeX81.bin" ContentType="application/vnd.ms-office.activeX"/>
  <Override PartName="/xl/activeX/activeX105.bin" ContentType="application/vnd.ms-office.activeX"/>
  <Override PartName="/xl/activeX/activeX336.xml" ContentType="application/vnd.ms-office.activeX+xml"/>
  <Override PartName="/xl/activeX/activeX436.bin" ContentType="application/vnd.ms-office.activeX"/>
  <Override PartName="/xl/activeX/activeX522.xml" ContentType="application/vnd.ms-office.activeX+xml"/>
  <Override PartName="/xl/activeX/activeX622.bin" ContentType="application/vnd.ms-office.activeX"/>
  <Override PartName="/xl/activeX/activeX667.xml" ContentType="application/vnd.ms-office.activeX+xml"/>
  <Override PartName="/xl/activeX/activeX57.xml" ContentType="application/vnd.ms-office.activeX+xml"/>
  <Override PartName="/xl/activeX/activeX130.bin" ContentType="application/vnd.ms-office.activeX"/>
  <Override PartName="/xl/activeX/activeX175.xml" ContentType="application/vnd.ms-office.activeX+xml"/>
  <Override PartName="/xl/activeX/activeX275.bin" ContentType="application/vnd.ms-office.activeX"/>
  <Override PartName="/xl/activeX/activeX361.xml" ContentType="application/vnd.ms-office.activeX+xml"/>
  <Override PartName="/xl/activeX/activeX461.bin" ContentType="application/vnd.ms-office.activeX"/>
  <Override PartName="/xl/activeX/activeX692.xml" ContentType="application/vnd.ms-office.activeX+xml"/>
  <Override PartName="/xl/activeX/activeX12.bin" ContentType="application/vnd.ms-office.activeX"/>
  <Override PartName="/xl/activeX/activeX106.xml" ContentType="application/vnd.ms-office.activeX+xml"/>
  <Override PartName="/xl/activeX/activeX206.bin" ContentType="application/vnd.ms-office.activeX"/>
  <Override PartName="/xl/activeX/activeX437.xml" ContentType="application/vnd.ms-office.activeX+xml"/>
  <Override PartName="/xl/activeX/activeX82.xml" ContentType="application/vnd.ms-office.activeX+xml"/>
  <Override PartName="/xl/activeX/activeX276.xml" ContentType="application/vnd.ms-office.activeX+xml"/>
  <Override PartName="/xl/activeX/activeX537.bin" ContentType="application/vnd.ms-office.activeX"/>
  <Override PartName="/xl/activeX/activeX623.xml" ContentType="application/vnd.ms-office.activeX+xml"/>
  <Override PartName="/xl/activeX/activeX13.xml" ContentType="application/vnd.ms-office.activeX+xml"/>
  <Override PartName="/xl/activeX/activeX131.xml" ContentType="application/vnd.ms-office.activeX+xml"/>
  <Override PartName="/xl/activeX/activeX231.bin" ContentType="application/vnd.ms-office.activeX"/>
  <Override PartName="/xl/activeX/activeX376.bin" ContentType="application/vnd.ms-office.activeX"/>
  <Override PartName="/xl/activeX/activeX462.xml" ContentType="application/vnd.ms-office.activeX+xml"/>
  <Override PartName="/xl/activeX/activeX562.bin" ContentType="application/vnd.ms-office.activeX"/>
  <Override PartName="/xl/activeX/activeX97.bin" ContentType="application/vnd.ms-office.activeX"/>
  <Override PartName="/xl/activeX/activeX207.xml" ContentType="application/vnd.ms-office.activeX+xml"/>
  <Override PartName="/xl/activeX/activeX307.bin" ContentType="application/vnd.ms-office.activeX"/>
  <Override PartName="/xl/activeX/activeX538.xml" ContentType="application/vnd.ms-office.activeX+xml"/>
  <Override PartName="/xl/activeX/activeX638.bin" ContentType="application/vnd.ms-office.activeX"/>
  <Override PartName="/xl/activeX/activeX146.bin" ContentType="application/vnd.ms-office.activeX"/>
  <Override PartName="/xl/activeX/activeX232.xml" ContentType="application/vnd.ms-office.activeX+xml"/>
  <Override PartName="/xl/activeX/activeX377.xml" ContentType="application/vnd.ms-office.activeX+xml"/>
  <Override PartName="/xl/activeX/activeX477.bin" ContentType="application/vnd.ms-office.activeX"/>
  <Override PartName="/xl/activeX/activeX28.bin" ContentType="application/vnd.ms-office.activeX"/>
  <Override PartName="/xl/activeX/activeX332.bin" ContentType="application/vnd.ms-office.activeX"/>
  <Override PartName="/xl/activeX/activeX563.xml" ContentType="application/vnd.ms-office.activeX+xml"/>
  <Override PartName="/xl/activeX/activeX663.bin" ContentType="application/vnd.ms-office.activeX"/>
  <Override PartName="/xl/activeX/activeX53.bin" ContentType="application/vnd.ms-office.activeX"/>
  <Override PartName="/xl/activeX/activeX98.xml" ContentType="application/vnd.ms-office.activeX+xml"/>
  <Override PartName="/xl/activeX/activeX171.bin" ContentType="application/vnd.ms-office.activeX"/>
  <Override PartName="/xl/activeX/activeX308.xml" ContentType="application/vnd.ms-office.activeX+xml"/>
  <Override PartName="/xl/activeX/activeX408.bin" ContentType="application/vnd.ms-office.activeX"/>
  <Override PartName="/xl/activeX/activeX639.xml" ContentType="application/vnd.ms-office.activeX+xml"/>
  <Override PartName="/xl/activeX/activeX29.xml" ContentType="application/vnd.ms-office.activeX+xml"/>
  <Override PartName="/xl/activeX/activeX102.bin" ContentType="application/vnd.ms-office.activeX"/>
  <Override PartName="/xl/activeX/activeX147.xml" ContentType="application/vnd.ms-office.activeX+xml"/>
  <Override PartName="/xl/activeX/activeX247.bin" ContentType="application/vnd.ms-office.activeX"/>
  <Override PartName="/xl/activeX/activeX333.xml" ContentType="application/vnd.ms-office.activeX+xml"/>
  <Override PartName="/xl/activeX/activeX433.bin" ContentType="application/vnd.ms-office.activeX"/>
  <Override PartName="/xl/activeX/activeX478.xml" ContentType="application/vnd.ms-office.activeX+xml"/>
  <Override PartName="/xl/activeX/activeX578.bin" ContentType="application/vnd.ms-office.activeX"/>
  <Override PartName="/xl/activeX/activeX664.xml" ContentType="application/vnd.ms-office.activeX+xml"/>
  <Override PartName="/xl/activeX/activeX172.xml" ContentType="application/vnd.ms-office.activeX+xml"/>
  <Override PartName="/xl/activeX/activeX272.bin" ContentType="application/vnd.ms-office.activeX"/>
  <Override PartName="/xl/activeX/activeX409.xml" ContentType="application/vnd.ms-office.activeX+xml"/>
  <Override PartName="/xl/activeX/activeX54.xml" ContentType="application/vnd.ms-office.activeX+xml"/>
  <Override PartName="/xl/activeX/activeX248.xml" ContentType="application/vnd.ms-office.activeX+xml"/>
  <Override PartName="/xl/activeX/activeX509.bin" ContentType="application/vnd.ms-office.activeX"/>
  <Override PartName="/xl/activeX/activeX103.xml" ContentType="application/vnd.ms-office.activeX+xml"/>
  <Override PartName="/xl/activeX/activeX203.bin" ContentType="application/vnd.ms-office.activeX"/>
  <Override PartName="/xl/activeX/activeX348.bin" ContentType="application/vnd.ms-office.activeX"/>
  <Override PartName="/xl/activeX/activeX434.xml" ContentType="application/vnd.ms-office.activeX+xml"/>
  <Override PartName="/xl/activeX/activeX534.bin" ContentType="application/vnd.ms-office.activeX"/>
  <Override PartName="/xl/activeX/activeX579.xml" ContentType="application/vnd.ms-office.activeX+xml"/>
  <Override PartName="/xl/activeX/activeX620.xml" ContentType="application/vnd.ms-office.activeX+xml"/>
  <Override PartName="/xl/activeX/activeX679.bin" ContentType="application/vnd.ms-office.activeX"/>
  <Override PartName="/xl/activeX/activeX69.bin" ContentType="application/vnd.ms-office.activeX"/>
  <Override PartName="/xl/activeX/activeX187.bin" ContentType="application/vnd.ms-office.activeX"/>
  <Override PartName="/xl/activeX/activeX273.xml" ContentType="application/vnd.ms-office.activeX+xml"/>
  <Override PartName="/xl/activeX/activeX373.bin" ContentType="application/vnd.ms-office.activeX"/>
  <Override PartName="/xl/activeX/activeX10.xml" ContentType="application/vnd.ms-office.activeX+xml"/>
  <Override PartName="/xl/activeX/activeX118.bin" ContentType="application/vnd.ms-office.activeX"/>
  <Override PartName="/xl/activeX/activeX204.xml" ContentType="application/vnd.ms-office.activeX+xml"/>
  <Override PartName="/xl/activeX/activeX349.xml" ContentType="application/vnd.ms-office.activeX+xml"/>
  <Override PartName="/xl/activeX/activeX449.bin" ContentType="application/vnd.ms-office.activeX"/>
  <Override PartName="/xl/activeX/activeX94.bin" ContentType="application/vnd.ms-office.activeX"/>
  <Override PartName="/xl/activeX/activeX188.xml" ContentType="application/vnd.ms-office.activeX+xml"/>
  <Override PartName="/xl/activeX/activeX288.bin" ContentType="application/vnd.ms-office.activeX"/>
  <Override PartName="/xl/activeX/activeX304.bin" ContentType="application/vnd.ms-office.activeX"/>
  <Override PartName="/xl/activeX/activeX535.xml" ContentType="application/vnd.ms-office.activeX+xml"/>
  <Override PartName="/xl/activeX/activeX635.bin" ContentType="application/vnd.ms-office.activeX"/>
  <Override PartName="/xl/activeX/activeX25.bin" ContentType="application/vnd.ms-office.activeX"/>
  <Override PartName="/xl/activeX/activeX143.bin" ContentType="application/vnd.ms-office.activeX"/>
  <Override PartName="/xl/activeX/activeX374.xml" ContentType="application/vnd.ms-office.activeX+xml"/>
  <Override PartName="/xl/activeX/activeX474.bin" ContentType="application/vnd.ms-office.activeX"/>
  <Override PartName="/xl/activeX/activeX560.xml" ContentType="application/vnd.ms-office.activeX+xml"/>
  <Override PartName="/xl/activeX/activeX660.bin" ContentType="application/vnd.ms-office.activeX"/>
  <Override PartName="/xl/activeX/activeX95.xml" ContentType="application/vnd.ms-office.activeX+xml"/>
  <Override PartName="/xl/activeX/activeX119.xml" ContentType="application/vnd.ms-office.activeX+xml"/>
  <Override PartName="/xl/activeX/activeX219.bin" ContentType="application/vnd.ms-office.activeX"/>
  <Override PartName="/xl/activeX/activeX305.xml" ContentType="application/vnd.ms-office.activeX+xml"/>
  <Override PartName="/xl/activeX/activeX405.bin" ContentType="application/vnd.ms-office.activeX"/>
  <Override PartName="/xl/activeX/activeX636.xml" ContentType="application/vnd.ms-office.activeX+xml"/>
  <Override PartName="/xl/worksheets/sheet7.xml" ContentType="application/vnd.openxmlformats-officedocument.spreadsheetml.worksheet+xml"/>
  <Override PartName="/xl/worksheets/sheet31.xml" ContentType="application/vnd.openxmlformats-officedocument.spreadsheetml.worksheet+xml"/>
  <Override PartName="/xl/activeX/activeX50.bin" ContentType="application/vnd.ms-office.activeX"/>
  <Override PartName="/xl/activeX/activeX144.xml" ContentType="application/vnd.ms-office.activeX+xml"/>
  <Override PartName="/xl/activeX/activeX244.bin" ContentType="application/vnd.ms-office.activeX"/>
  <Override PartName="/xl/activeX/activeX289.xml" ContentType="application/vnd.ms-office.activeX+xml"/>
  <Override PartName="/xl/activeX/activeX389.bin" ContentType="application/vnd.ms-office.activeX"/>
  <Override PartName="/xl/activeX/activeX475.xml" ContentType="application/vnd.ms-office.activeX+xml"/>
  <Override PartName="/xl/activeX/activeX575.bin" ContentType="application/vnd.ms-office.activeX"/>
  <Override PartName="/xl/vbaProject.bin" ContentType="application/vnd.ms-office.vbaProject"/>
  <Override PartName="/xl/activeX/activeX26.xml" ContentType="application/vnd.ms-office.activeX+xml"/>
  <Override PartName="/xl/activeX/activeX330.xml" ContentType="application/vnd.ms-office.activeX+xml"/>
  <Override PartName="/xl/activeX/activeX430.bin" ContentType="application/vnd.ms-office.activeX"/>
  <Override PartName="/xl/activeX/activeX661.xml" ContentType="application/vnd.ms-office.activeX+xml"/>
  <Override PartName="/xl/activeX/activeX51.xml" ContentType="application/vnd.ms-office.activeX+xml"/>
  <Override PartName="/xl/activeX/activeX159.bin" ContentType="application/vnd.ms-office.activeX"/>
  <Override PartName="/xl/activeX/activeX406.xml" ContentType="application/vnd.ms-office.activeX+xml"/>
  <Override PartName="/xl/activeX/activeX506.bin" ContentType="application/vnd.ms-office.activeX"/>
  <Override PartName="/xl/activeX/activeX100.xml" ContentType="application/vnd.ms-office.activeX+xml"/>
  <Override PartName="/xl/activeX/activeX200.bin" ContentType="application/vnd.ms-office.activeX"/>
  <Override PartName="/xl/activeX/activeX245.xml" ContentType="application/vnd.ms-office.activeX+xml"/>
  <Override PartName="/xl/activeX/activeX345.bin" ContentType="application/vnd.ms-office.activeX"/>
  <Override PartName="/xl/activeX/activeX431.xml" ContentType="application/vnd.ms-office.activeX+xml"/>
  <Override PartName="/xl/activeX/activeX576.xml" ContentType="application/vnd.ms-office.activeX+xml"/>
  <Override PartName="/xl/activeX/activeX676.bin" ContentType="application/vnd.ms-office.activeX"/>
  <Override PartName="/xl/activeX/activeX66.bin" ContentType="application/vnd.ms-office.activeX"/>
  <Override PartName="/xl/activeX/activeX184.bin" ContentType="application/vnd.ms-office.activeX"/>
  <Override PartName="/xl/activeX/activeX270.xml" ContentType="application/vnd.ms-office.activeX+xml"/>
  <Override PartName="/xl/activeX/activeX370.bin" ContentType="application/vnd.ms-office.activeX"/>
  <Override PartName="/xl/activeX/activeX507.xml" ContentType="application/vnd.ms-office.activeX+xml"/>
  <Override PartName="/xl/activeX/activeX531.bin" ContentType="application/vnd.ms-office.activeX"/>
  <Override PartName="/xl/activeX/activeX115.bin" ContentType="application/vnd.ms-office.activeX"/>
  <Override PartName="/xl/activeX/activeX346.xml" ContentType="application/vnd.ms-office.activeX+xml"/>
  <Override PartName="/xl/activeX/activeX607.bin" ContentType="application/vnd.ms-office.activeX"/>
  <Override PartName="/xl/activeX/activeX91.bin" ContentType="application/vnd.ms-office.activeX"/>
  <Override PartName="/xl/activeX/activeX185.xml" ContentType="application/vnd.ms-office.activeX+xml"/>
  <Override PartName="/xl/activeX/activeX201.xml" ContentType="application/vnd.ms-office.activeX+xml"/>
  <Override PartName="/xl/activeX/activeX301.bin" ContentType="application/vnd.ms-office.activeX"/>
  <Override PartName="/xl/activeX/activeX446.bin" ContentType="application/vnd.ms-office.activeX"/>
  <Override PartName="/xl/activeX/activeX532.xml" ContentType="application/vnd.ms-office.activeX+xml"/>
  <Override PartName="/xl/activeX/activeX632.bin" ContentType="application/vnd.ms-office.activeX"/>
  <Override PartName="/xl/activeX/activeX677.xml" ContentType="application/vnd.ms-office.activeX+xml"/>
  <Override PartName="/xl/activeX/activeX22.bin" ContentType="application/vnd.ms-office.activeX"/>
  <Override PartName="/xl/activeX/activeX67.xml" ContentType="application/vnd.ms-office.activeX+xml"/>
  <Override PartName="/xl/activeX/activeX140.bin" ContentType="application/vnd.ms-office.activeX"/>
  <Override PartName="/xl/activeX/activeX285.bin" ContentType="application/vnd.ms-office.activeX"/>
  <Override PartName="/xl/activeX/activeX371.xml" ContentType="application/vnd.ms-office.activeX+xml"/>
  <Override PartName="/xl/activeX/activeX471.bin" ContentType="application/vnd.ms-office.activeX"/>
  <Override PartName="/xl/activeX/activeX608.xml" ContentType="application/vnd.ms-office.activeX+xml"/>
  <Override PartName="/xl/comments9.xml" ContentType="application/vnd.openxmlformats-officedocument.spreadsheetml.comments+xml"/>
  <Override PartName="/xl/activeX/activeX708.bin" ContentType="application/vnd.ms-office.activeX"/>
  <Override PartName="/xl/activeX/activeX92.xml" ContentType="application/vnd.ms-office.activeX+xml"/>
  <Override PartName="/xl/activeX/activeX116.xml" ContentType="application/vnd.ms-office.activeX+xml"/>
  <Override PartName="/xl/activeX/activeX216.bin" ContentType="application/vnd.ms-office.activeX"/>
  <Override PartName="/xl/activeX/activeX447.xml" ContentType="application/vnd.ms-office.activeX+xml"/>
  <Override PartName="/xl/activeX/activeX547.bin" ContentType="application/vnd.ms-office.activeX"/>
  <Override PartName="/xl/workbook.xml" ContentType="application/vnd.ms-excel.sheet.macroEnabled.main+xml"/>
  <Override PartName="/xl/worksheets/sheet4.xml" ContentType="application/vnd.openxmlformats-officedocument.spreadsheetml.worksheet+xml"/>
  <Override PartName="/xl/activeX/activeX286.xml" ContentType="application/vnd.ms-office.activeX+xml"/>
  <Override PartName="/xl/activeX/activeX302.xml" ContentType="application/vnd.ms-office.activeX+xml"/>
  <Override PartName="/xl/activeX/activeX386.bin" ContentType="application/vnd.ms-office.activeX"/>
  <Override PartName="/xl/activeX/activeX402.bin" ContentType="application/vnd.ms-office.activeX"/>
  <Override PartName="/xl/activeX/activeX633.xml" ContentType="application/vnd.ms-office.activeX+xml"/>
  <Override PartName="/xl/activeX/activeX23.xml" ContentType="application/vnd.ms-office.activeX+xml"/>
  <Override PartName="/xl/activeX/activeX141.xml" ContentType="application/vnd.ms-office.activeX+xml"/>
  <Override PartName="/xl/activeX/activeX241.bin" ContentType="application/vnd.ms-office.activeX"/>
  <Override PartName="/xl/activeX/activeX472.xml" ContentType="application/vnd.ms-office.activeX+xml"/>
  <Override PartName="/xl/activeX/activeX572.bin" ContentType="application/vnd.ms-office.activeX"/>
  <Override PartName="/xl/activeX/activeX709.xml" ContentType="application/vnd.ms-office.activeX+xml"/>
  <Default Extension="vml" ContentType="application/vnd.openxmlformats-officedocument.vmlDrawing"/>
  <Override PartName="/xl/activeX/activeX217.xml" ContentType="application/vnd.ms-office.activeX+xml"/>
  <Override PartName="/xl/activeX/activeX317.bin" ContentType="application/vnd.ms-office.activeX"/>
  <Override PartName="/xl/activeX/activeX403.xml" ContentType="application/vnd.ms-office.activeX+xml"/>
  <Override PartName="/xl/activeX/activeX503.bin" ContentType="application/vnd.ms-office.activeX"/>
  <Override PartName="/xl/activeX/activeX548.xml" ContentType="application/vnd.ms-office.activeX+xml"/>
  <Override PartName="/xl/activeX/activeX648.bin" ContentType="application/vnd.ms-office.activeX"/>
  <Override PartName="/xl/worksheets/sheet19.xml" ContentType="application/vnd.openxmlformats-officedocument.spreadsheetml.worksheet+xml"/>
  <Override PartName="/xl/activeX/activeX38.bin" ContentType="application/vnd.ms-office.activeX"/>
  <Override PartName="/xl/activeX/activeX156.bin" ContentType="application/vnd.ms-office.activeX"/>
  <Override PartName="/xl/activeX/activeX242.xml" ContentType="application/vnd.ms-office.activeX+xml"/>
  <Override PartName="/xl/activeX/activeX342.bin" ContentType="application/vnd.ms-office.activeX"/>
  <Override PartName="/xl/activeX/activeX387.xml" ContentType="application/vnd.ms-office.activeX+xml"/>
  <Override PartName="/xl/activeX/activeX487.bin" ContentType="application/vnd.ms-office.activeX"/>
  <Override PartName="/xl/activeX/activeX573.xml" ContentType="application/vnd.ms-office.activeX+xml"/>
  <Override PartName="/xl/activeX/activeX181.bin" ContentType="application/vnd.ms-office.activeX"/>
  <Override PartName="/xl/activeX/activeX318.xml" ContentType="application/vnd.ms-office.activeX+xml"/>
  <Override PartName="/xl/activeX/activeX673.bin" ContentType="application/vnd.ms-office.activeX"/>
  <Override PartName="/xl/activeX/activeX63.bin" ContentType="application/vnd.ms-office.activeX"/>
  <Override PartName="/xl/activeX/activeX157.xml" ContentType="application/vnd.ms-office.activeX+xml"/>
  <Override PartName="/xl/activeX/activeX418.bin" ContentType="application/vnd.ms-office.activeX"/>
  <Override PartName="/xl/activeX/activeX504.xml" ContentType="application/vnd.ms-office.activeX+xml"/>
  <Override PartName="/xl/activeX/activeX604.bin" ContentType="application/vnd.ms-office.activeX"/>
  <Override PartName="/xl/activeX/activeX649.xml" ContentType="application/vnd.ms-office.activeX+xml"/>
  <Override PartName="/customXml/itemProps3.xml" ContentType="application/vnd.openxmlformats-officedocument.customXmlProperties+xml"/>
  <Override PartName="/xl/activeX/activeX39.xml" ContentType="application/vnd.ms-office.activeX+xml"/>
  <Override PartName="/xl/activeX/activeX112.bin" ContentType="application/vnd.ms-office.activeX"/>
  <Override PartName="/xl/activeX/activeX257.bin" ContentType="application/vnd.ms-office.activeX"/>
  <Override PartName="/xl/activeX/activeX343.xml" ContentType="application/vnd.ms-office.activeX+xml"/>
  <Override PartName="/xl/activeX/activeX443.bin" ContentType="application/vnd.ms-office.activeX"/>
  <Override PartName="/xl/activeX/activeX488.xml" ContentType="application/vnd.ms-office.activeX+xml"/>
  <Override PartName="/xl/activeX/activeX588.bin" ContentType="application/vnd.ms-office.activeX"/>
  <Override PartName="/xl/activeX/activeX674.xml" ContentType="application/vnd.ms-office.activeX+xml"/>
  <Override PartName="/xl/activeX/activeX64.xml" ContentType="application/vnd.ms-office.activeX+xml"/>
  <Override PartName="/xl/activeX/activeX182.xml" ContentType="application/vnd.ms-office.activeX+xml"/>
  <Override PartName="/xl/activeX/activeX282.bin" ContentType="application/vnd.ms-office.activeX"/>
  <Override PartName="/xl/comments6.xml" ContentType="application/vnd.openxmlformats-officedocument.spreadsheetml.comments+xml"/>
  <Override PartName="/xl/activeX/activeX419.xml" ContentType="application/vnd.ms-office.activeX+xml"/>
  <Override PartName="/xl/activeX/activeX519.bin" ContentType="application/vnd.ms-office.activeX"/>
  <Default Extension="rels" ContentType="application/vnd.openxmlformats-package.relationships+xml"/>
  <Override PartName="/xl/activeX/activeX113.xml" ContentType="application/vnd.ms-office.activeX+xml"/>
  <Override PartName="/xl/activeX/activeX258.xml" ContentType="application/vnd.ms-office.activeX+xml"/>
  <Override PartName="/xl/activeX/activeX358.bin" ContentType="application/vnd.ms-office.activeX"/>
  <Override PartName="/xl/activeX/activeX589.xml" ContentType="application/vnd.ms-office.activeX+xml"/>
  <Override PartName="/xl/activeX/activeX605.xml" ContentType="application/vnd.ms-office.activeX+xml"/>
  <Override PartName="/xl/activeX/activeX689.bin" ContentType="application/vnd.ms-office.activeX"/>
  <Override PartName="/xl/activeX/activeX705.bin" ContentType="application/vnd.ms-office.activeX"/>
  <Override PartName="/xl/activeX/activeX197.bin" ContentType="application/vnd.ms-office.activeX"/>
  <Override PartName="/xl/activeX/activeX213.bin" ContentType="application/vnd.ms-office.activeX"/>
  <Override PartName="/xl/activeX/activeX444.xml" ContentType="application/vnd.ms-office.activeX+xml"/>
  <Override PartName="/xl/activeX/activeX544.bin" ContentType="application/vnd.ms-office.activeX"/>
  <Override PartName="/xl/activeX/activeX630.xml" ContentType="application/vnd.ms-office.activeX+xml"/>
  <Override PartName="/xl/worksheets/sheet1.xml" ContentType="application/vnd.openxmlformats-officedocument.spreadsheetml.worksheet+xml"/>
  <Override PartName="/xl/activeX/activeX20.xml" ContentType="application/vnd.ms-office.activeX+xml"/>
  <Override PartName="/xl/activeX/activeX79.bin" ContentType="application/vnd.ms-office.activeX"/>
  <Override PartName="/xl/activeX/activeX283.xml" ContentType="application/vnd.ms-office.activeX+xml"/>
  <Override PartName="/xl/activeX/activeX383.bin" ContentType="application/vnd.ms-office.activeX"/>
  <Override PartName="/xl/activeX/activeX706.xml" ContentType="application/vnd.ms-office.activeX+xml"/>
  <Override PartName="/xl/activeX/activeX7.bin" ContentType="application/vnd.ms-office.activeX"/>
  <Override PartName="/xl/activeX/activeX128.bin" ContentType="application/vnd.ms-office.activeX"/>
  <Override PartName="/xl/activeX/activeX214.xml" ContentType="application/vnd.ms-office.activeX+xml"/>
  <Override PartName="/xl/activeX/activeX314.bin" ContentType="application/vnd.ms-office.activeX"/>
  <Override PartName="/xl/activeX/activeX359.xml" ContentType="application/vnd.ms-office.activeX+xml"/>
  <Override PartName="/xl/activeX/activeX459.bin" ContentType="application/vnd.ms-office.activeX"/>
  <Override PartName="/xl/activeX/activeX545.xml" ContentType="application/vnd.ms-office.activeX+xml"/>
  <Override PartName="/xl/activeX/activeX645.bin" ContentType="application/vnd.ms-office.activeX"/>
  <Override PartName="/xl/activeX/activeX153.bin" ContentType="application/vnd.ms-office.activeX"/>
  <Override PartName="/xl/activeX/activeX198.xml" ContentType="application/vnd.ms-office.activeX+xml"/>
  <Override PartName="/xl/activeX/activeX298.bin" ContentType="application/vnd.ms-office.activeX"/>
  <Override PartName="/xl/activeX/activeX384.xml" ContentType="application/vnd.ms-office.activeX+xml"/>
  <Override PartName="/xl/activeX/activeX400.xml" ContentType="application/vnd.ms-office.activeX+xml"/>
  <Override PartName="/xl/activeX/activeX484.bin" ContentType="application/vnd.ms-office.activeX"/>
  <Override PartName="/xl/activeX/activeX500.bin" ContentType="application/vnd.ms-office.activeX"/>
  <Override PartName="/xl/worksheets/sheet16.xml" ContentType="application/vnd.openxmlformats-officedocument.spreadsheetml.worksheet+xml"/>
  <Override PartName="/xl/activeX/activeX35.bin" ContentType="application/vnd.ms-office.activeX"/>
  <Override PartName="/xl/activeX/activeX129.xml" ContentType="application/vnd.ms-office.activeX+xml"/>
  <Override PartName="/xl/activeX/activeX229.bin" ContentType="application/vnd.ms-office.activeX"/>
  <Override PartName="/xl/activeX/activeX570.xml" ContentType="application/vnd.ms-office.activeX+xml"/>
  <Override PartName="/xl/activeX/activeX670.bin" ContentType="application/vnd.ms-office.activeX"/>
  <Override PartName="/xl/activeX/activeX8.xml" ContentType="application/vnd.ms-office.activeX+xml"/>
  <Override PartName="/xl/activeX/activeX60.bin" ContentType="application/vnd.ms-office.activeX"/>
  <Override PartName="/xl/activeX/activeX299.xml" ContentType="application/vnd.ms-office.activeX+xml"/>
  <Override PartName="/xl/activeX/activeX315.xml" ContentType="application/vnd.ms-office.activeX+xml"/>
  <Override PartName="/xl/activeX/activeX415.bin" ContentType="application/vnd.ms-office.activeX"/>
  <Override PartName="/xl/activeX/activeX501.xml" ContentType="application/vnd.ms-office.activeX+xml"/>
  <Override PartName="/xl/activeX/activeX646.xml" ContentType="application/vnd.ms-office.activeX+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0" yWindow="120" windowWidth="12030" windowHeight="5595" tabRatio="634" firstSheet="29" activeTab="29"/>
  </bookViews>
  <sheets>
    <sheet name="Payoff" sheetId="1" state="veryHidden" r:id="rId1"/>
    <sheet name="FLOOD INSURANCE" sheetId="2" state="veryHidden" r:id="rId2"/>
    <sheet name="HOI" sheetId="3" state="veryHidden" r:id="rId3"/>
    <sheet name="APP" sheetId="4" state="veryHidden" r:id="rId4"/>
    <sheet name="SALES CONTRACT" sheetId="5" state="veryHidden" r:id="rId5"/>
    <sheet name="Master Policy" sheetId="6" state="veryHidden" r:id="rId6"/>
    <sheet name="MAIN_MENU" sheetId="9" state="veryHidden" r:id="rId7"/>
    <sheet name="FloodCertForm" sheetId="24" state="veryHidden" r:id="rId8"/>
    <sheet name="BETA_SUBMENU" sheetId="10" state="veryHidden" r:id="rId9"/>
    <sheet name="BETA_PROC_MENU" sheetId="12" state="veryHidden" r:id="rId10"/>
    <sheet name="BETA_UW_MENU" sheetId="13" state="veryHidden" r:id="rId11"/>
    <sheet name="CREDIT REPORT" sheetId="33" state="veryHidden" r:id="rId12"/>
    <sheet name="BETA_CLOSER_MENU" sheetId="14" state="veryHidden" r:id="rId13"/>
    <sheet name="Commitment" sheetId="25" state="veryHidden" r:id="rId14"/>
    <sheet name="Tax Cert" sheetId="26" state="veryHidden" r:id="rId15"/>
    <sheet name="Fee Sheet" sheetId="27" state="veryHidden" r:id="rId16"/>
    <sheet name="BETA_SUPPORT_MENU" sheetId="7" state="veryHidden" r:id="rId17"/>
    <sheet name="EMP_VER" sheetId="30" state="veryHidden" r:id="rId18"/>
    <sheet name="TheMachine" sheetId="28" state="veryHidden" r:id="rId19"/>
    <sheet name="EmailTemplate" sheetId="29" state="veryHidden" r:id="rId20"/>
    <sheet name="PROD_SUBMENU" sheetId="11" state="veryHidden" r:id="rId21"/>
    <sheet name="UW_ASSET" sheetId="15" state="veryHidden" r:id="rId22"/>
    <sheet name="SUB" sheetId="16" state="veryHidden" r:id="rId23"/>
    <sheet name="TITLE Review Template" sheetId="17" state="veryHidden" r:id="rId24"/>
    <sheet name="HUD" sheetId="18" state="veryHidden" r:id="rId25"/>
    <sheet name="PROD_SUPPORT_MENU" sheetId="21" state="veryHidden" r:id="rId26"/>
    <sheet name="PROD_CLOSER_MENU" sheetId="32" state="veryHidden" r:id="rId27"/>
    <sheet name="4506T" sheetId="22" state="veryHidden" r:id="rId28"/>
    <sheet name="4506EmailTemplate" sheetId="23" state="veryHidden" r:id="rId29"/>
    <sheet name="Error" sheetId="31" r:id="rId30"/>
    <sheet name="PROD_UW_MENU" sheetId="34" state="veryHidden" r:id="rId31"/>
    <sheet name="DateCalc" sheetId="36" state="veryHidden" r:id="rId32"/>
    <sheet name="SFC &amp; SCC Checklist" sheetId="37" state="veryHidden" r:id="rId33"/>
  </sheets>
  <functionGroups/>
  <definedNames>
    <definedName name="PDFRng" localSheetId="32">'SFC &amp; SCC Checklist'!$A$4:$F$45</definedName>
    <definedName name="PDFRng">#REF!</definedName>
    <definedName name="_xlnm.Print_Area" localSheetId="32">'SFC &amp; SCC Checklist'!$A$4:$F$45</definedName>
  </definedNames>
  <calcPr calcId="125725"/>
</workbook>
</file>

<file path=xl/calcChain.xml><?xml version="1.0" encoding="utf-8"?>
<calcChain xmlns="http://schemas.openxmlformats.org/spreadsheetml/2006/main">
  <c r="C47" i="15"/>
  <c r="C34"/>
  <c r="C21"/>
  <c r="C8"/>
  <c r="C34" i="33"/>
  <c r="C14"/>
  <c r="W21"/>
  <c r="C33"/>
  <c r="C30"/>
  <c r="C27"/>
  <c r="C24"/>
  <c r="C22"/>
  <c r="C21"/>
  <c r="C19"/>
  <c r="C11"/>
  <c r="C18" i="36"/>
  <c r="C12"/>
  <c r="C9"/>
  <c r="A26"/>
  <c r="C27"/>
  <c r="C26"/>
  <c r="F18"/>
  <c r="F17"/>
  <c r="F12"/>
  <c r="F11"/>
  <c r="C11"/>
  <c r="B53" i="15"/>
  <c r="B40"/>
  <c r="B27"/>
  <c r="B14"/>
  <c r="B100"/>
  <c r="C17" i="36"/>
  <c r="F9"/>
  <c r="F8"/>
  <c r="C8"/>
  <c r="L45" i="37"/>
  <c r="K45"/>
  <c r="L44"/>
  <c r="K44"/>
  <c r="L41"/>
  <c r="L40"/>
  <c r="K40"/>
  <c r="K38"/>
  <c r="B38"/>
  <c r="K36"/>
  <c r="I34"/>
  <c r="K34" s="1"/>
  <c r="I32"/>
  <c r="K32" s="1"/>
  <c r="D32"/>
  <c r="B32"/>
  <c r="K30"/>
  <c r="I28"/>
  <c r="K28" s="1"/>
  <c r="K26"/>
  <c r="K24"/>
  <c r="K22"/>
  <c r="K20"/>
  <c r="K18"/>
  <c r="K16"/>
  <c r="K14"/>
  <c r="K12"/>
  <c r="L10"/>
  <c r="D10"/>
  <c r="I8"/>
  <c r="K8" s="1"/>
  <c r="B41" l="1"/>
  <c r="L12"/>
  <c r="L14" l="1"/>
  <c r="L16" l="1"/>
  <c r="L18" l="1"/>
  <c r="L20" l="1"/>
  <c r="L30" s="1"/>
  <c r="L32" l="1"/>
  <c r="L22"/>
  <c r="L34" l="1"/>
  <c r="L24"/>
  <c r="L36" s="1"/>
  <c r="L26" l="1"/>
  <c r="B45" s="1"/>
  <c r="T2" i="36" l="1"/>
  <c r="C24"/>
  <c r="C15"/>
  <c r="C21"/>
  <c r="C20"/>
  <c r="R9" i="34" l="1"/>
  <c r="R9" i="21"/>
  <c r="R9" i="11"/>
  <c r="R9" i="7"/>
  <c r="R9" i="13"/>
  <c r="R9" i="12"/>
  <c r="R9" i="14"/>
  <c r="R9" i="10"/>
  <c r="P19" i="1"/>
  <c r="P18"/>
  <c r="A30"/>
  <c r="A31" s="1"/>
  <c r="R2" i="26"/>
  <c r="Q33"/>
  <c r="Q34"/>
  <c r="Q35"/>
  <c r="Q32"/>
  <c r="Q27"/>
  <c r="Q28"/>
  <c r="Q29"/>
  <c r="Q26"/>
  <c r="Q21"/>
  <c r="Q22"/>
  <c r="Q23"/>
  <c r="Q20"/>
  <c r="Q15"/>
  <c r="Q16"/>
  <c r="Q17"/>
  <c r="Q14"/>
  <c r="Q9"/>
  <c r="Q10"/>
  <c r="Q11"/>
  <c r="Q8"/>
  <c r="Q3"/>
  <c r="Q4"/>
  <c r="Q5"/>
  <c r="Q2"/>
  <c r="J63"/>
  <c r="J59"/>
  <c r="J61"/>
  <c r="B59"/>
  <c r="J48" i="27"/>
  <c r="M8" i="25"/>
  <c r="B17"/>
  <c r="A47" i="33" l="1"/>
  <c r="W40"/>
  <c r="C40"/>
  <c r="W39"/>
  <c r="C39"/>
  <c r="W38"/>
  <c r="W37"/>
  <c r="C37"/>
  <c r="W35"/>
  <c r="C35"/>
  <c r="W34"/>
  <c r="W33"/>
  <c r="W32"/>
  <c r="W30"/>
  <c r="W29"/>
  <c r="W27"/>
  <c r="W26"/>
  <c r="C26"/>
  <c r="W25"/>
  <c r="C25"/>
  <c r="A25"/>
  <c r="W24"/>
  <c r="W23"/>
  <c r="C23"/>
  <c r="W22"/>
  <c r="W20"/>
  <c r="C20"/>
  <c r="W19"/>
  <c r="W18"/>
  <c r="W17"/>
  <c r="C17"/>
  <c r="W16"/>
  <c r="C16"/>
  <c r="W15"/>
  <c r="W14"/>
  <c r="W13"/>
  <c r="W11"/>
  <c r="W10"/>
  <c r="C10"/>
  <c r="C9"/>
  <c r="W7"/>
  <c r="W6"/>
  <c r="C6"/>
  <c r="W5"/>
  <c r="C5"/>
  <c r="B4"/>
  <c r="W2"/>
  <c r="A1"/>
  <c r="W41" l="1"/>
  <c r="M26" i="25" l="1"/>
  <c r="M24"/>
  <c r="B60" l="1"/>
  <c r="J48"/>
  <c r="L46"/>
  <c r="M46"/>
  <c r="P10" i="26"/>
  <c r="N36"/>
  <c r="N30"/>
  <c r="N24"/>
  <c r="N18"/>
  <c r="P35"/>
  <c r="P34"/>
  <c r="P33"/>
  <c r="P32"/>
  <c r="P29"/>
  <c r="P28"/>
  <c r="P27"/>
  <c r="P26"/>
  <c r="P23"/>
  <c r="P22"/>
  <c r="P21"/>
  <c r="P20"/>
  <c r="P17"/>
  <c r="P16"/>
  <c r="P15"/>
  <c r="P14"/>
  <c r="P11"/>
  <c r="P9"/>
  <c r="P8"/>
  <c r="L2"/>
  <c r="B21" i="1"/>
  <c r="B22" s="1"/>
  <c r="P5"/>
  <c r="P6"/>
  <c r="P26"/>
  <c r="P25"/>
  <c r="P20"/>
  <c r="P15"/>
  <c r="P10"/>
  <c r="P4"/>
  <c r="P3"/>
  <c r="A15"/>
  <c r="G40" i="30"/>
  <c r="G11"/>
  <c r="G13"/>
  <c r="B8"/>
  <c r="G10" i="4"/>
  <c r="B51" i="25"/>
  <c r="B39" i="30"/>
  <c r="J44" i="27"/>
  <c r="J40"/>
  <c r="J36"/>
  <c r="J34"/>
  <c r="L26" i="25"/>
  <c r="K15"/>
  <c r="J28"/>
  <c r="B26"/>
  <c r="J32"/>
  <c r="G42" i="30"/>
  <c r="G38"/>
  <c r="G33"/>
  <c r="G31"/>
  <c r="G29"/>
  <c r="G27"/>
  <c r="G25"/>
  <c r="G23"/>
  <c r="G21"/>
  <c r="G19"/>
  <c r="G17"/>
  <c r="G15"/>
  <c r="G9"/>
  <c r="G7"/>
  <c r="G5"/>
  <c r="G3"/>
  <c r="J2"/>
  <c r="K2" s="1"/>
  <c r="B2"/>
  <c r="B1"/>
  <c r="J26" i="27"/>
  <c r="K32"/>
  <c r="L53" i="26"/>
  <c r="M8" i="27"/>
  <c r="J54"/>
  <c r="K58"/>
  <c r="J58"/>
  <c r="J56"/>
  <c r="K52"/>
  <c r="J52"/>
  <c r="J55" i="26"/>
  <c r="K48" i="27"/>
  <c r="J42"/>
  <c r="N12" i="26" l="1"/>
  <c r="P36"/>
  <c r="P30"/>
  <c r="P24"/>
  <c r="P18"/>
  <c r="P12"/>
  <c r="L2" i="30"/>
  <c r="G47"/>
  <c r="J46" i="27"/>
  <c r="K46"/>
  <c r="K40"/>
  <c r="J32"/>
  <c r="J30"/>
  <c r="B32"/>
  <c r="L8"/>
  <c r="L56" i="26" l="1"/>
  <c r="J16" l="1"/>
  <c r="J12"/>
  <c r="J10"/>
  <c r="G15" i="4"/>
  <c r="G16"/>
  <c r="G17"/>
  <c r="F16"/>
  <c r="F17"/>
  <c r="F18"/>
  <c r="F15"/>
  <c r="M4" i="27" l="1"/>
  <c r="B6"/>
  <c r="B4"/>
  <c r="J15" i="25"/>
  <c r="B8"/>
  <c r="B24"/>
  <c r="C12" i="29"/>
  <c r="A12"/>
  <c r="C11"/>
  <c r="A11"/>
  <c r="C10"/>
  <c r="A10"/>
  <c r="C9"/>
  <c r="A9"/>
  <c r="I8"/>
  <c r="C8"/>
  <c r="A8"/>
  <c r="A6"/>
  <c r="AD9" i="28"/>
  <c r="AC9"/>
  <c r="AB9"/>
  <c r="AA9"/>
  <c r="Z9"/>
  <c r="AD6"/>
  <c r="AC6"/>
  <c r="AB6"/>
  <c r="AA6"/>
  <c r="Z6"/>
  <c r="AD5"/>
  <c r="AC5"/>
  <c r="AB5"/>
  <c r="AA5"/>
  <c r="Z5"/>
  <c r="AB20" l="1"/>
  <c r="AD20"/>
  <c r="AC20"/>
  <c r="AA20"/>
  <c r="Z20"/>
  <c r="AE20" l="1"/>
  <c r="M6" i="27"/>
  <c r="K65" i="26"/>
  <c r="M68" i="25"/>
  <c r="L68"/>
  <c r="K26"/>
  <c r="K27" i="5" l="1"/>
  <c r="C27"/>
  <c r="K24" i="25"/>
  <c r="L24"/>
  <c r="M66"/>
  <c r="M51"/>
  <c r="M36"/>
  <c r="M34"/>
  <c r="N6" i="26"/>
  <c r="N38" s="1"/>
  <c r="P3" l="1"/>
  <c r="P4"/>
  <c r="P5"/>
  <c r="P2"/>
  <c r="G4"/>
  <c r="J57" s="1"/>
  <c r="P6" l="1"/>
  <c r="P38" s="1"/>
  <c r="Q22" i="27"/>
  <c r="M22"/>
  <c r="C26" i="5"/>
  <c r="B13" i="1" l="1"/>
  <c r="L58" i="22"/>
  <c r="L42"/>
  <c r="L37"/>
  <c r="L30"/>
  <c r="L23"/>
  <c r="J15"/>
  <c r="L15"/>
  <c r="J21"/>
  <c r="L21"/>
  <c r="L9"/>
  <c r="J38" i="27" l="1"/>
  <c r="K36"/>
  <c r="K34"/>
  <c r="M24"/>
  <c r="J24"/>
  <c r="J22"/>
  <c r="M20"/>
  <c r="J20"/>
  <c r="J18"/>
  <c r="J16"/>
  <c r="J14"/>
  <c r="J12"/>
  <c r="J10"/>
  <c r="J8"/>
  <c r="L6"/>
  <c r="J6"/>
  <c r="L4"/>
  <c r="J4"/>
  <c r="J53" i="26"/>
  <c r="J51"/>
  <c r="J49"/>
  <c r="H46"/>
  <c r="H44"/>
  <c r="H42"/>
  <c r="H40"/>
  <c r="L38"/>
  <c r="L65" s="1"/>
  <c r="J38"/>
  <c r="H36"/>
  <c r="H34"/>
  <c r="J30"/>
  <c r="H28"/>
  <c r="H26"/>
  <c r="J24"/>
  <c r="H22"/>
  <c r="J20"/>
  <c r="H18"/>
  <c r="H14"/>
  <c r="M10"/>
  <c r="B8"/>
  <c r="J4"/>
  <c r="J68" i="25"/>
  <c r="L66"/>
  <c r="J66"/>
  <c r="L64"/>
  <c r="J64"/>
  <c r="J62"/>
  <c r="L60"/>
  <c r="J60"/>
  <c r="J58"/>
  <c r="L55"/>
  <c r="J55"/>
  <c r="J53"/>
  <c r="L51"/>
  <c r="J51"/>
  <c r="J46"/>
  <c r="J44"/>
  <c r="J42"/>
  <c r="J40"/>
  <c r="J38"/>
  <c r="L36"/>
  <c r="J36"/>
  <c r="L34"/>
  <c r="J34"/>
  <c r="J30"/>
  <c r="M28"/>
  <c r="L28"/>
  <c r="J26"/>
  <c r="J24"/>
  <c r="K21"/>
  <c r="J21"/>
  <c r="M19"/>
  <c r="L19"/>
  <c r="K19"/>
  <c r="J19"/>
  <c r="J17"/>
  <c r="J12"/>
  <c r="J10"/>
  <c r="H10"/>
  <c r="L8"/>
  <c r="J8"/>
  <c r="J6"/>
  <c r="J4"/>
  <c r="J65" i="26" l="1"/>
  <c r="L61" i="27"/>
  <c r="L12" i="25"/>
  <c r="L70" s="1"/>
  <c r="M12"/>
  <c r="J61" i="27"/>
  <c r="K61"/>
  <c r="J70" i="25"/>
  <c r="K70"/>
  <c r="K62" i="27" l="1"/>
  <c r="L62"/>
  <c r="J62"/>
  <c r="D9" i="24"/>
  <c r="D10"/>
  <c r="A22" s="1"/>
  <c r="D11"/>
  <c r="D8"/>
  <c r="D5"/>
  <c r="D6"/>
  <c r="D7"/>
  <c r="D4"/>
  <c r="E10"/>
  <c r="E8"/>
  <c r="E7"/>
  <c r="E6"/>
  <c r="E5"/>
  <c r="E4"/>
  <c r="A21"/>
  <c r="A20"/>
  <c r="A18"/>
  <c r="A17"/>
  <c r="A16"/>
  <c r="A15"/>
  <c r="B13"/>
  <c r="E14" l="1"/>
  <c r="A23" s="1"/>
  <c r="D14"/>
  <c r="C18" i="23" l="1"/>
  <c r="C13"/>
  <c r="C12"/>
  <c r="C10"/>
  <c r="C8"/>
  <c r="C6"/>
  <c r="L66" i="22"/>
  <c r="J66"/>
  <c r="L63"/>
  <c r="L56"/>
  <c r="J56"/>
  <c r="L53"/>
  <c r="J53"/>
  <c r="L50"/>
  <c r="J50"/>
  <c r="L45"/>
  <c r="J45"/>
  <c r="L40"/>
  <c r="J40"/>
  <c r="L35"/>
  <c r="J35"/>
  <c r="L28"/>
  <c r="J28"/>
  <c r="L6"/>
  <c r="K6"/>
  <c r="L2"/>
  <c r="L71" l="1"/>
  <c r="J71"/>
  <c r="N20" i="3" l="1"/>
  <c r="N19"/>
  <c r="O23"/>
  <c r="O20"/>
  <c r="O12"/>
  <c r="O11"/>
  <c r="O10"/>
  <c r="O9"/>
  <c r="O8"/>
  <c r="O7"/>
  <c r="N23"/>
  <c r="N9"/>
  <c r="O25" l="1"/>
  <c r="N8"/>
  <c r="N22"/>
  <c r="N21"/>
  <c r="N18"/>
  <c r="N17"/>
  <c r="N16"/>
  <c r="N15"/>
  <c r="N13"/>
  <c r="N12"/>
  <c r="N11"/>
  <c r="N10"/>
  <c r="N7"/>
  <c r="N6"/>
  <c r="N5"/>
  <c r="N4"/>
  <c r="G14" i="4"/>
  <c r="G13"/>
  <c r="G12"/>
  <c r="G9"/>
  <c r="G8"/>
  <c r="G7"/>
  <c r="G6"/>
  <c r="G4"/>
  <c r="F4"/>
  <c r="F5"/>
  <c r="F6"/>
  <c r="F7"/>
  <c r="F8"/>
  <c r="F9"/>
  <c r="F10"/>
  <c r="F12"/>
  <c r="F13"/>
  <c r="F14"/>
  <c r="F3"/>
  <c r="G19" l="1"/>
  <c r="F19"/>
  <c r="N25" i="3"/>
  <c r="C20" i="5"/>
  <c r="C5"/>
  <c r="C7"/>
  <c r="C6"/>
  <c r="L25"/>
  <c r="L21"/>
  <c r="L20"/>
  <c r="L17"/>
  <c r="L14"/>
  <c r="L13"/>
  <c r="L12"/>
  <c r="L11"/>
  <c r="L10"/>
  <c r="L9"/>
  <c r="L6"/>
  <c r="L5"/>
  <c r="K20"/>
  <c r="K19"/>
  <c r="K26"/>
  <c r="K22"/>
  <c r="K23"/>
  <c r="K24"/>
  <c r="K25"/>
  <c r="K21"/>
  <c r="K18"/>
  <c r="K5"/>
  <c r="K6"/>
  <c r="K7"/>
  <c r="K8"/>
  <c r="K9"/>
  <c r="K10"/>
  <c r="K11"/>
  <c r="K12"/>
  <c r="K13"/>
  <c r="K14"/>
  <c r="K15"/>
  <c r="K16"/>
  <c r="K17"/>
  <c r="K4"/>
  <c r="C4"/>
  <c r="E6" i="1"/>
  <c r="E5"/>
  <c r="B23"/>
  <c r="K28" i="5" l="1"/>
  <c r="L28"/>
  <c r="K18" i="17"/>
  <c r="E38" i="16"/>
  <c r="E37"/>
  <c r="K31"/>
  <c r="K28"/>
  <c r="K25"/>
  <c r="K22"/>
  <c r="K19"/>
  <c r="K16"/>
  <c r="K13"/>
  <c r="K10"/>
  <c r="K7"/>
  <c r="K6"/>
  <c r="K5"/>
  <c r="B77" i="15"/>
  <c r="C73"/>
  <c r="B58"/>
  <c r="A57"/>
  <c r="D51"/>
  <c r="E52" s="1"/>
  <c r="C51"/>
  <c r="D49"/>
  <c r="E50" s="1"/>
  <c r="H47"/>
  <c r="D47"/>
  <c r="E48" s="1"/>
  <c r="B47"/>
  <c r="D45"/>
  <c r="D43"/>
  <c r="E43" s="1"/>
  <c r="G42"/>
  <c r="F42"/>
  <c r="D38"/>
  <c r="E39" s="1"/>
  <c r="C38"/>
  <c r="D36"/>
  <c r="E37" s="1"/>
  <c r="H34"/>
  <c r="D34"/>
  <c r="E35" s="1"/>
  <c r="B34"/>
  <c r="D32"/>
  <c r="E33" s="1"/>
  <c r="D30"/>
  <c r="E31" s="1"/>
  <c r="G29"/>
  <c r="F29"/>
  <c r="D25"/>
  <c r="E26" s="1"/>
  <c r="C25"/>
  <c r="D23"/>
  <c r="E24" s="1"/>
  <c r="H21"/>
  <c r="D21"/>
  <c r="E22" s="1"/>
  <c r="B21"/>
  <c r="D19"/>
  <c r="E20" s="1"/>
  <c r="D17"/>
  <c r="E17" s="1"/>
  <c r="G16"/>
  <c r="F16"/>
  <c r="D12"/>
  <c r="E13" s="1"/>
  <c r="C12"/>
  <c r="D10"/>
  <c r="E11" s="1"/>
  <c r="H8"/>
  <c r="D8"/>
  <c r="E9" s="1"/>
  <c r="B8"/>
  <c r="D6"/>
  <c r="E7" s="1"/>
  <c r="D4"/>
  <c r="E5" s="1"/>
  <c r="G3"/>
  <c r="F3"/>
  <c r="E4" l="1"/>
  <c r="E30"/>
  <c r="E44"/>
  <c r="E47"/>
  <c r="E18"/>
  <c r="B24" i="6" l="1"/>
  <c r="C18"/>
  <c r="C25" i="5"/>
  <c r="C24"/>
  <c r="C23"/>
  <c r="C22"/>
  <c r="C21"/>
  <c r="C17"/>
  <c r="C16"/>
  <c r="C14"/>
  <c r="C13"/>
  <c r="C12"/>
  <c r="C11"/>
  <c r="I10"/>
  <c r="H10"/>
  <c r="G10"/>
  <c r="F10"/>
  <c r="C10"/>
  <c r="C9"/>
  <c r="C18" i="2"/>
  <c r="AF733" i="1"/>
  <c r="AF732"/>
  <c r="AF731"/>
  <c r="AG731" s="1"/>
  <c r="AF730"/>
  <c r="AG729"/>
  <c r="AF729"/>
  <c r="AG728"/>
  <c r="AF728"/>
  <c r="AG727"/>
  <c r="AF727"/>
  <c r="AF726"/>
  <c r="AF725"/>
  <c r="AG724"/>
  <c r="AF724"/>
  <c r="AF723"/>
  <c r="AF722"/>
  <c r="AG722" s="1"/>
  <c r="AF721"/>
  <c r="AG721" s="1"/>
  <c r="AF720"/>
  <c r="AG720" s="1"/>
  <c r="AF719"/>
  <c r="AG719" s="1"/>
  <c r="AF718"/>
  <c r="AG718" s="1"/>
  <c r="AF717"/>
  <c r="AG717" s="1"/>
  <c r="AF716"/>
  <c r="AG716" s="1"/>
  <c r="AF715"/>
  <c r="AG715" s="1"/>
  <c r="AF714"/>
  <c r="AG714" s="1"/>
  <c r="AF713"/>
  <c r="AG713" s="1"/>
  <c r="AF712"/>
  <c r="AG712" s="1"/>
  <c r="AF711"/>
  <c r="AG711" s="1"/>
  <c r="AF710"/>
  <c r="AG710" s="1"/>
  <c r="AF709"/>
  <c r="AG709" s="1"/>
  <c r="AF708"/>
  <c r="AG708" s="1"/>
  <c r="AF707"/>
  <c r="AG707" s="1"/>
  <c r="AF706"/>
  <c r="AG706" s="1"/>
  <c r="AF705"/>
  <c r="AG705" s="1"/>
  <c r="AF704"/>
  <c r="AG704" s="1"/>
  <c r="AF703"/>
  <c r="AG703" s="1"/>
  <c r="AF702"/>
  <c r="AG702" s="1"/>
  <c r="AF701"/>
  <c r="AG701" s="1"/>
  <c r="AF700"/>
  <c r="AG700" s="1"/>
  <c r="AF699"/>
  <c r="AG699" s="1"/>
  <c r="AF698"/>
  <c r="AG698" s="1"/>
  <c r="AF697"/>
  <c r="AG696"/>
  <c r="AF696"/>
  <c r="AF695"/>
  <c r="AF694"/>
  <c r="AF693"/>
  <c r="AF692"/>
  <c r="AG692" s="1"/>
  <c r="AF691"/>
  <c r="AG691" s="1"/>
  <c r="AF690"/>
  <c r="AG690" s="1"/>
  <c r="AF689"/>
  <c r="AG689" s="1"/>
  <c r="AF688"/>
  <c r="AG688" s="1"/>
  <c r="AF687"/>
  <c r="AG687" s="1"/>
  <c r="AF686"/>
  <c r="AG686" s="1"/>
  <c r="AF685"/>
  <c r="AG685" s="1"/>
  <c r="AF684"/>
  <c r="AG684" s="1"/>
  <c r="AF683"/>
  <c r="AG683" s="1"/>
  <c r="AF682"/>
  <c r="AG682" s="1"/>
  <c r="AF681"/>
  <c r="AF680"/>
  <c r="AF679"/>
  <c r="AF678"/>
  <c r="AF677"/>
  <c r="AG677" s="1"/>
  <c r="AF676"/>
  <c r="AG676" s="1"/>
  <c r="AF675"/>
  <c r="AG675" s="1"/>
  <c r="AF674"/>
  <c r="AG674" s="1"/>
  <c r="AF673"/>
  <c r="AG673" s="1"/>
  <c r="AF672"/>
  <c r="AG672" s="1"/>
  <c r="AF671"/>
  <c r="AG671" s="1"/>
  <c r="AF670"/>
  <c r="AG670" s="1"/>
  <c r="AF669"/>
  <c r="AG669" s="1"/>
  <c r="AF668"/>
  <c r="AG668" s="1"/>
  <c r="AF667"/>
  <c r="AG667" s="1"/>
  <c r="AF666"/>
  <c r="AG666" s="1"/>
  <c r="AF665"/>
  <c r="AG665" s="1"/>
  <c r="AF664"/>
  <c r="AG664" s="1"/>
  <c r="AF663"/>
  <c r="AG663" s="1"/>
  <c r="AF662"/>
  <c r="AG662" s="1"/>
  <c r="AF661"/>
  <c r="AG661" s="1"/>
  <c r="AF660"/>
  <c r="AG660" s="1"/>
  <c r="AF659"/>
  <c r="AG659" s="1"/>
  <c r="AF658"/>
  <c r="AG658" s="1"/>
  <c r="AF657"/>
  <c r="AG657" s="1"/>
  <c r="AF656"/>
  <c r="AG656" s="1"/>
  <c r="AF655"/>
  <c r="AG655" s="1"/>
  <c r="AF654"/>
  <c r="AG654" s="1"/>
  <c r="AF653"/>
  <c r="AG653" s="1"/>
  <c r="AF652"/>
  <c r="AF651"/>
  <c r="AF650"/>
  <c r="AF649"/>
  <c r="AF648"/>
  <c r="AF647"/>
  <c r="AF646"/>
  <c r="AG646" s="1"/>
  <c r="AF645"/>
  <c r="AG645" s="1"/>
  <c r="AF644"/>
  <c r="AG644" s="1"/>
  <c r="AF643"/>
  <c r="AG643" s="1"/>
  <c r="AF642"/>
  <c r="AG642" s="1"/>
  <c r="AF641"/>
  <c r="AG641" s="1"/>
  <c r="AF640"/>
  <c r="AG640" s="1"/>
  <c r="AF639"/>
  <c r="AG639" s="1"/>
  <c r="AF638"/>
  <c r="AG638" s="1"/>
  <c r="AF637"/>
  <c r="AG637" s="1"/>
  <c r="AF636"/>
  <c r="AG636" s="1"/>
  <c r="AF635"/>
  <c r="AG635" s="1"/>
  <c r="AF634"/>
  <c r="AG634" s="1"/>
  <c r="AF633"/>
  <c r="AG633" s="1"/>
  <c r="AF632"/>
  <c r="AG632" s="1"/>
  <c r="AF631"/>
  <c r="AG631" s="1"/>
  <c r="AF630"/>
  <c r="AG630" s="1"/>
  <c r="AF629"/>
  <c r="AG629" s="1"/>
  <c r="AF628"/>
  <c r="AG628" s="1"/>
  <c r="AF627"/>
  <c r="AG627" s="1"/>
  <c r="AF626"/>
  <c r="AG626" s="1"/>
  <c r="AF625"/>
  <c r="AG625" s="1"/>
  <c r="AF624"/>
  <c r="AG624" s="1"/>
  <c r="AF623"/>
  <c r="AG623" s="1"/>
  <c r="AF622"/>
  <c r="AG622" s="1"/>
  <c r="AF621"/>
  <c r="AG621" s="1"/>
  <c r="AF620"/>
  <c r="AG620" s="1"/>
  <c r="AF619"/>
  <c r="AG619" s="1"/>
  <c r="AF618"/>
  <c r="AG618" s="1"/>
  <c r="AF617"/>
  <c r="AF616"/>
  <c r="AF615"/>
  <c r="AF614"/>
  <c r="AF613"/>
  <c r="AF612"/>
  <c r="AF611"/>
  <c r="AG611" s="1"/>
  <c r="AF610"/>
  <c r="AG610" s="1"/>
  <c r="AF609"/>
  <c r="AG609" s="1"/>
  <c r="AF608"/>
  <c r="AG608" s="1"/>
  <c r="AF607"/>
  <c r="AG607" s="1"/>
  <c r="AF606"/>
  <c r="AG606" s="1"/>
  <c r="AF605"/>
  <c r="AG605" s="1"/>
  <c r="AF604"/>
  <c r="AG604" s="1"/>
  <c r="AF603"/>
  <c r="AG603" s="1"/>
  <c r="AF602"/>
  <c r="AG602" s="1"/>
  <c r="AF601"/>
  <c r="AG601" s="1"/>
  <c r="AF600"/>
  <c r="AG600" s="1"/>
  <c r="AF599"/>
  <c r="AG599" s="1"/>
  <c r="AF598"/>
  <c r="AG598" s="1"/>
  <c r="AF597"/>
  <c r="AG597" s="1"/>
  <c r="AF596"/>
  <c r="AG596" s="1"/>
  <c r="AF595"/>
  <c r="AG595" s="1"/>
  <c r="AF594"/>
  <c r="AG594" s="1"/>
  <c r="AF593"/>
  <c r="AG593" s="1"/>
  <c r="AF592"/>
  <c r="AG592" s="1"/>
  <c r="AF591"/>
  <c r="AG591" s="1"/>
  <c r="AF590"/>
  <c r="AG590" s="1"/>
  <c r="AF589"/>
  <c r="AG589" s="1"/>
  <c r="AF588"/>
  <c r="AG588" s="1"/>
  <c r="AF587"/>
  <c r="AG587" s="1"/>
  <c r="AF586"/>
  <c r="AG586" s="1"/>
  <c r="AF585"/>
  <c r="AG585" s="1"/>
  <c r="AF584"/>
  <c r="AG584" s="1"/>
  <c r="AF583"/>
  <c r="AG583" s="1"/>
  <c r="AF582"/>
  <c r="AG582" s="1"/>
  <c r="AF581"/>
  <c r="AG581" s="1"/>
  <c r="AF580"/>
  <c r="AG580" s="1"/>
  <c r="AF579"/>
  <c r="AG579" s="1"/>
  <c r="AF578"/>
  <c r="AG578" s="1"/>
  <c r="AF577"/>
  <c r="AG577" s="1"/>
  <c r="AF576"/>
  <c r="AG576" s="1"/>
  <c r="AF575"/>
  <c r="AG575" s="1"/>
  <c r="AF574"/>
  <c r="AG574" s="1"/>
  <c r="AF573"/>
  <c r="AG573" s="1"/>
  <c r="AF572"/>
  <c r="AG572" s="1"/>
  <c r="AF571"/>
  <c r="AG571" s="1"/>
  <c r="AF570"/>
  <c r="AG570" s="1"/>
  <c r="AF569"/>
  <c r="AG569" s="1"/>
  <c r="AF568"/>
  <c r="AG568" s="1"/>
  <c r="AF567"/>
  <c r="AG567" s="1"/>
  <c r="AF566"/>
  <c r="AG566" s="1"/>
  <c r="AF565"/>
  <c r="AG565" s="1"/>
  <c r="AF564"/>
  <c r="AG564" s="1"/>
  <c r="AF563"/>
  <c r="AG563" s="1"/>
  <c r="AF562"/>
  <c r="AG562" s="1"/>
  <c r="AF561"/>
  <c r="AG561" s="1"/>
  <c r="AF560"/>
  <c r="AG560" s="1"/>
  <c r="AF559"/>
  <c r="AG559" s="1"/>
  <c r="AF558"/>
  <c r="AG558" s="1"/>
  <c r="AF557"/>
  <c r="AG557" s="1"/>
  <c r="AF556"/>
  <c r="AG556" s="1"/>
  <c r="AF555"/>
  <c r="AG555" s="1"/>
  <c r="AF554"/>
  <c r="AG554" s="1"/>
  <c r="AF553"/>
  <c r="AG553" s="1"/>
  <c r="AF552"/>
  <c r="AF551"/>
  <c r="AF550"/>
  <c r="AG549"/>
  <c r="AF549"/>
  <c r="AG548"/>
  <c r="AF548"/>
  <c r="AG547"/>
  <c r="AF547"/>
  <c r="AG546"/>
  <c r="AF546"/>
  <c r="AG545"/>
  <c r="AF545"/>
  <c r="AG544"/>
  <c r="AF544"/>
  <c r="AG543"/>
  <c r="AF543"/>
  <c r="AG542"/>
  <c r="AF542"/>
  <c r="AG541"/>
  <c r="AF541"/>
  <c r="AG540"/>
  <c r="AF540"/>
  <c r="AG539"/>
  <c r="AF539"/>
  <c r="AG538"/>
  <c r="AF538"/>
  <c r="AG537"/>
  <c r="AF537"/>
  <c r="AG536"/>
  <c r="AF536"/>
  <c r="AG535"/>
  <c r="AF535"/>
  <c r="AG534"/>
  <c r="AF534"/>
  <c r="AG533"/>
  <c r="AF533"/>
  <c r="AG532"/>
  <c r="AF532"/>
  <c r="AG531"/>
  <c r="AF531"/>
  <c r="AG530"/>
  <c r="AF530"/>
  <c r="AG529"/>
  <c r="AF529"/>
  <c r="AG528"/>
  <c r="AF528"/>
  <c r="AG527"/>
  <c r="AF527"/>
  <c r="AG526"/>
  <c r="AF526"/>
  <c r="AG525"/>
  <c r="AF525"/>
  <c r="AG524"/>
  <c r="AF524"/>
  <c r="AG523"/>
  <c r="AF523"/>
  <c r="AG522"/>
  <c r="AF522"/>
  <c r="AG521"/>
  <c r="AF521"/>
  <c r="AG520"/>
  <c r="AF520"/>
  <c r="AG519"/>
  <c r="AF519"/>
  <c r="AG518"/>
  <c r="AF518"/>
  <c r="AG517"/>
  <c r="AF517"/>
  <c r="AG516"/>
  <c r="AF516"/>
  <c r="AG515"/>
  <c r="AF515"/>
  <c r="AG514"/>
  <c r="AF514"/>
  <c r="AG513"/>
  <c r="AF513"/>
  <c r="AF512"/>
  <c r="AF511"/>
  <c r="AF510"/>
  <c r="AF509"/>
  <c r="AF508"/>
  <c r="AF507"/>
  <c r="AG506"/>
  <c r="AF506"/>
  <c r="AG505"/>
  <c r="AF505"/>
  <c r="AG504"/>
  <c r="AF504"/>
  <c r="AG503"/>
  <c r="AF503"/>
  <c r="AG502"/>
  <c r="AF502"/>
  <c r="AG501"/>
  <c r="AF501"/>
  <c r="AG500"/>
  <c r="AF500"/>
  <c r="AG499"/>
  <c r="AF499"/>
  <c r="AG498"/>
  <c r="AF498"/>
  <c r="AG497"/>
  <c r="AF497"/>
  <c r="AG496"/>
  <c r="AF496"/>
  <c r="AG495"/>
  <c r="AF495"/>
  <c r="AG494"/>
  <c r="AF494"/>
  <c r="AG493"/>
  <c r="AF493"/>
  <c r="AG492"/>
  <c r="AF492"/>
  <c r="AG491"/>
  <c r="AF491"/>
  <c r="AG490"/>
  <c r="AF490"/>
  <c r="AG489"/>
  <c r="AF489"/>
  <c r="AG488"/>
  <c r="AF488"/>
  <c r="AG487"/>
  <c r="AF487"/>
  <c r="AG486"/>
  <c r="AF486"/>
  <c r="AG485"/>
  <c r="AF485"/>
  <c r="AG484"/>
  <c r="AF484"/>
  <c r="AG483"/>
  <c r="AF483"/>
  <c r="AG482"/>
  <c r="AF482"/>
  <c r="AG481"/>
  <c r="AF481"/>
  <c r="AG480"/>
  <c r="AF480"/>
  <c r="AG479"/>
  <c r="AF479"/>
  <c r="AG478"/>
  <c r="AF478"/>
  <c r="AG477"/>
  <c r="AF477"/>
  <c r="AG476"/>
  <c r="AF476"/>
  <c r="AG475"/>
  <c r="AF475"/>
  <c r="AG474"/>
  <c r="AF474"/>
  <c r="AG473"/>
  <c r="AF473"/>
  <c r="AG472"/>
  <c r="AF472"/>
  <c r="AG471"/>
  <c r="AF471"/>
  <c r="AG470"/>
  <c r="AF470"/>
  <c r="AG469"/>
  <c r="AF469"/>
  <c r="AG468"/>
  <c r="AF468"/>
  <c r="AG467"/>
  <c r="AF467"/>
  <c r="AG466"/>
  <c r="AF466"/>
  <c r="AG465"/>
  <c r="AF465"/>
  <c r="AG464"/>
  <c r="AF464"/>
  <c r="AG463"/>
  <c r="AF463"/>
  <c r="AG462"/>
  <c r="AF462"/>
  <c r="AG461"/>
  <c r="AF461"/>
  <c r="AG460"/>
  <c r="AF460"/>
  <c r="AG459"/>
  <c r="AF459"/>
  <c r="AG458"/>
  <c r="AF458"/>
  <c r="AG457"/>
  <c r="AF457"/>
  <c r="AG456"/>
  <c r="AF456"/>
  <c r="AG455"/>
  <c r="AF455"/>
  <c r="AG454"/>
  <c r="AF454"/>
  <c r="AG453"/>
  <c r="AF453"/>
  <c r="AG452"/>
  <c r="AF452"/>
  <c r="AG451"/>
  <c r="AF451"/>
  <c r="AG450"/>
  <c r="AF450"/>
  <c r="AG449"/>
  <c r="AF449"/>
  <c r="AG448"/>
  <c r="AF448"/>
  <c r="AG447"/>
  <c r="AF447"/>
  <c r="AG446"/>
  <c r="AF446"/>
  <c r="AG445"/>
  <c r="AF445"/>
  <c r="AG444"/>
  <c r="AF444"/>
  <c r="AG443"/>
  <c r="AF443"/>
  <c r="AG442"/>
  <c r="AF442"/>
  <c r="AG441"/>
  <c r="AF441"/>
  <c r="AG440"/>
  <c r="AF440"/>
  <c r="AG439"/>
  <c r="AF439"/>
  <c r="AG438"/>
  <c r="AF438"/>
  <c r="AG437"/>
  <c r="AF437"/>
  <c r="AG436"/>
  <c r="AF436"/>
  <c r="AG435"/>
  <c r="AF435"/>
  <c r="AG434"/>
  <c r="AF434"/>
  <c r="AG433"/>
  <c r="AF433"/>
  <c r="AG432"/>
  <c r="AF432"/>
  <c r="AG431"/>
  <c r="AF431"/>
  <c r="AG430"/>
  <c r="AF430"/>
  <c r="AG429"/>
  <c r="AF429"/>
  <c r="AG428"/>
  <c r="AF428"/>
  <c r="AG427"/>
  <c r="AF427"/>
  <c r="AG426"/>
  <c r="AF426"/>
  <c r="AG425"/>
  <c r="AF425"/>
  <c r="AG424"/>
  <c r="AF424"/>
  <c r="AG423"/>
  <c r="AF423"/>
  <c r="AG422"/>
  <c r="AF422"/>
  <c r="AG421"/>
  <c r="AF421"/>
  <c r="AG420"/>
  <c r="AF420"/>
  <c r="AG419"/>
  <c r="AF419"/>
  <c r="AG418"/>
  <c r="AF418"/>
  <c r="AG417"/>
  <c r="AF417"/>
  <c r="AG416"/>
  <c r="AF416"/>
  <c r="AG415"/>
  <c r="AF415"/>
  <c r="AF414"/>
  <c r="AF413"/>
  <c r="AF412"/>
  <c r="AF411"/>
  <c r="AF410"/>
  <c r="AF409"/>
  <c r="AG408"/>
  <c r="AF408"/>
  <c r="AG407"/>
  <c r="AF407"/>
  <c r="AG406"/>
  <c r="AF406"/>
  <c r="AG405"/>
  <c r="AF405"/>
  <c r="AG404"/>
  <c r="AF404"/>
  <c r="AG403"/>
  <c r="AF403"/>
  <c r="AG402"/>
  <c r="AF402"/>
  <c r="AG401"/>
  <c r="AF401"/>
  <c r="AG400"/>
  <c r="AF400"/>
  <c r="AG399"/>
  <c r="AF399"/>
  <c r="AG398"/>
  <c r="AF398"/>
  <c r="AG397"/>
  <c r="AF397"/>
  <c r="AG396"/>
  <c r="AF396"/>
  <c r="AG395"/>
  <c r="AF395"/>
  <c r="AG394"/>
  <c r="AF394"/>
  <c r="AG393"/>
  <c r="AF393"/>
  <c r="AG392"/>
  <c r="AF392"/>
  <c r="AG391"/>
  <c r="AF391"/>
  <c r="AG390"/>
  <c r="AF390"/>
  <c r="AG389"/>
  <c r="AF389"/>
  <c r="AG388"/>
  <c r="AF388"/>
  <c r="AG387"/>
  <c r="AF387"/>
  <c r="AF386"/>
  <c r="AF385"/>
  <c r="AF384"/>
  <c r="AF383"/>
  <c r="AF382"/>
  <c r="AF381"/>
  <c r="AG380"/>
  <c r="AF380"/>
  <c r="AG379"/>
  <c r="AF379"/>
  <c r="AG378"/>
  <c r="AF378"/>
  <c r="AG377"/>
  <c r="AF377"/>
  <c r="AG376"/>
  <c r="AF376"/>
  <c r="AG375"/>
  <c r="AF375"/>
  <c r="AG374"/>
  <c r="AF374"/>
  <c r="AG373"/>
  <c r="AF373"/>
  <c r="AG372"/>
  <c r="AF372"/>
  <c r="AG371"/>
  <c r="AF371"/>
  <c r="AG370"/>
  <c r="AF370"/>
  <c r="AG369"/>
  <c r="AF369"/>
  <c r="AF368"/>
  <c r="AF367"/>
  <c r="AG367" s="1"/>
  <c r="AF366"/>
  <c r="AF365"/>
  <c r="AF364"/>
  <c r="AG363"/>
  <c r="AF363"/>
  <c r="AG362"/>
  <c r="AF362"/>
  <c r="AF361"/>
  <c r="AF360"/>
  <c r="AG360" s="1"/>
  <c r="AF359"/>
  <c r="AF358"/>
  <c r="AF357"/>
  <c r="AG356"/>
  <c r="AF356"/>
  <c r="AG355"/>
  <c r="AF355"/>
  <c r="AG354"/>
  <c r="AF354"/>
  <c r="AG353"/>
  <c r="AF353"/>
  <c r="AG352"/>
  <c r="AF352"/>
  <c r="AG351"/>
  <c r="AF351"/>
  <c r="AG350"/>
  <c r="AF350"/>
  <c r="AG349"/>
  <c r="AF349"/>
  <c r="AG348"/>
  <c r="AF348"/>
  <c r="AG347"/>
  <c r="AF347"/>
  <c r="AG346"/>
  <c r="AF346"/>
  <c r="AG345"/>
  <c r="AF345"/>
  <c r="AG344"/>
  <c r="AF344"/>
  <c r="AG343"/>
  <c r="AF343"/>
  <c r="AG342"/>
  <c r="AF342"/>
  <c r="AG341"/>
  <c r="AF341"/>
  <c r="AG340"/>
  <c r="AF340"/>
  <c r="AG339"/>
  <c r="AF339"/>
  <c r="AG338"/>
  <c r="AF338"/>
  <c r="AG337"/>
  <c r="AF337"/>
  <c r="AG336"/>
  <c r="AF336"/>
  <c r="AG335"/>
  <c r="AF335"/>
  <c r="AG334"/>
  <c r="AF334"/>
  <c r="AF333"/>
  <c r="AF332"/>
  <c r="AG332" s="1"/>
  <c r="AF331"/>
  <c r="AF330"/>
  <c r="AF329"/>
  <c r="AG328"/>
  <c r="AF328"/>
  <c r="AG327"/>
  <c r="AF327"/>
  <c r="AG326"/>
  <c r="AF326"/>
  <c r="AG325"/>
  <c r="AF325"/>
  <c r="AG324"/>
  <c r="AF324"/>
  <c r="AG323"/>
  <c r="AF323"/>
  <c r="AG322"/>
  <c r="AF322"/>
  <c r="AG321"/>
  <c r="AF321"/>
  <c r="AG320"/>
  <c r="AF320"/>
  <c r="AG319"/>
  <c r="AF319"/>
  <c r="AG318"/>
  <c r="AF318"/>
  <c r="AF317"/>
  <c r="AF316"/>
  <c r="AF315"/>
  <c r="AF314"/>
  <c r="AF313"/>
  <c r="AF312"/>
  <c r="AG312" s="1"/>
  <c r="AF311"/>
  <c r="AG311" s="1"/>
  <c r="AF310"/>
  <c r="AG310" s="1"/>
  <c r="AF309"/>
  <c r="AG309" s="1"/>
  <c r="AF308"/>
  <c r="AG308" s="1"/>
  <c r="AF307"/>
  <c r="AG307" s="1"/>
  <c r="AF306"/>
  <c r="AG306" s="1"/>
  <c r="AF305"/>
  <c r="AG305" s="1"/>
  <c r="AF304"/>
  <c r="AG304" s="1"/>
  <c r="AF303"/>
  <c r="AG303" s="1"/>
  <c r="AF302"/>
  <c r="AG302" s="1"/>
  <c r="AF301"/>
  <c r="AG301" s="1"/>
  <c r="AF300"/>
  <c r="AG300" s="1"/>
  <c r="AF299"/>
  <c r="AG299" s="1"/>
  <c r="AF298"/>
  <c r="AG298" s="1"/>
  <c r="AF297"/>
  <c r="AG297" s="1"/>
  <c r="AF296"/>
  <c r="AG296" s="1"/>
  <c r="AF295"/>
  <c r="AG295" s="1"/>
  <c r="AF294"/>
  <c r="AG294" s="1"/>
  <c r="AF293"/>
  <c r="AG293" s="1"/>
  <c r="AF292"/>
  <c r="AG292" s="1"/>
  <c r="AF291"/>
  <c r="AG291" s="1"/>
  <c r="AF290"/>
  <c r="AG290" s="1"/>
  <c r="AF289"/>
  <c r="AG289" s="1"/>
  <c r="AF288"/>
  <c r="AF287"/>
  <c r="AF286"/>
  <c r="AF285"/>
  <c r="AF284"/>
  <c r="AF283"/>
  <c r="AF282"/>
  <c r="AG282" s="1"/>
  <c r="AF281"/>
  <c r="AG281" s="1"/>
  <c r="AF280"/>
  <c r="AG280" s="1"/>
  <c r="AF279"/>
  <c r="AG279" s="1"/>
  <c r="AF278"/>
  <c r="AG278" s="1"/>
  <c r="AF277"/>
  <c r="AG277" s="1"/>
  <c r="AF276"/>
  <c r="AG276" s="1"/>
  <c r="AF275"/>
  <c r="AG275" s="1"/>
  <c r="AF274"/>
  <c r="AG274" s="1"/>
  <c r="AF273"/>
  <c r="AG273" s="1"/>
  <c r="AF272"/>
  <c r="AG272" s="1"/>
  <c r="AF271"/>
  <c r="AG271" s="1"/>
  <c r="AF270"/>
  <c r="AG270" s="1"/>
  <c r="AF269"/>
  <c r="AG269" s="1"/>
  <c r="AF268"/>
  <c r="AG268" s="1"/>
  <c r="AF267"/>
  <c r="AG267" s="1"/>
  <c r="AF266"/>
  <c r="AG266" s="1"/>
  <c r="AF265"/>
  <c r="AG265" s="1"/>
  <c r="AF264"/>
  <c r="AG264" s="1"/>
  <c r="AF263"/>
  <c r="AG263" s="1"/>
  <c r="AF262"/>
  <c r="AG262" s="1"/>
  <c r="AF261"/>
  <c r="AG261" s="1"/>
  <c r="AF260"/>
  <c r="AG260" s="1"/>
  <c r="AF259"/>
  <c r="AG259" s="1"/>
  <c r="AF258"/>
  <c r="AG258" s="1"/>
  <c r="AF257"/>
  <c r="AG257" s="1"/>
  <c r="AF256"/>
  <c r="AG256" s="1"/>
  <c r="AF255"/>
  <c r="AG255" s="1"/>
  <c r="AF254"/>
  <c r="AG254" s="1"/>
  <c r="AF253"/>
  <c r="AG253" s="1"/>
  <c r="AF252"/>
  <c r="AG252" s="1"/>
  <c r="AF251"/>
  <c r="AG251" s="1"/>
  <c r="AF250"/>
  <c r="AG250" s="1"/>
  <c r="AF249"/>
  <c r="AG249" s="1"/>
  <c r="AF248"/>
  <c r="AG248" s="1"/>
  <c r="AF247"/>
  <c r="AG247" s="1"/>
  <c r="AF246"/>
  <c r="AF245"/>
  <c r="AF244"/>
  <c r="AF243"/>
  <c r="AF242"/>
  <c r="AF241"/>
  <c r="AF240"/>
  <c r="AG240" s="1"/>
  <c r="AF239"/>
  <c r="AG239" s="1"/>
  <c r="AF238"/>
  <c r="AG238" s="1"/>
  <c r="AF237"/>
  <c r="AG237" s="1"/>
  <c r="AF236"/>
  <c r="AG236" s="1"/>
  <c r="AF235"/>
  <c r="AG235" s="1"/>
  <c r="AF234"/>
  <c r="AG234" s="1"/>
  <c r="AF233"/>
  <c r="AG233" s="1"/>
  <c r="AF232"/>
  <c r="AG232" s="1"/>
  <c r="AF231"/>
  <c r="AG231" s="1"/>
  <c r="AF230"/>
  <c r="AG230" s="1"/>
  <c r="B16" s="1"/>
  <c r="AF229"/>
  <c r="AG229" s="1"/>
  <c r="AF228"/>
  <c r="AG228" s="1"/>
  <c r="AF227"/>
  <c r="AG227" s="1"/>
  <c r="AF226"/>
  <c r="AG226" s="1"/>
  <c r="AF225"/>
  <c r="AG225" s="1"/>
  <c r="AF224"/>
  <c r="AG224" s="1"/>
  <c r="AF223"/>
  <c r="AG223" s="1"/>
  <c r="AF222"/>
  <c r="AG222" s="1"/>
  <c r="AF221"/>
  <c r="AG221" s="1"/>
  <c r="AF220"/>
  <c r="AG220" s="1"/>
  <c r="AF219"/>
  <c r="AG219" s="1"/>
  <c r="AF218"/>
  <c r="AG218" s="1"/>
  <c r="AF217"/>
  <c r="AG217" s="1"/>
  <c r="AF216"/>
  <c r="AG216" s="1"/>
  <c r="AF215"/>
  <c r="AG215" s="1"/>
  <c r="AF214"/>
  <c r="AG214" s="1"/>
  <c r="AF213"/>
  <c r="AG213" s="1"/>
  <c r="AF212"/>
  <c r="AG212" s="1"/>
  <c r="AF211"/>
  <c r="AG211" s="1"/>
  <c r="AF210"/>
  <c r="AG210" s="1"/>
  <c r="AF209"/>
  <c r="AG209" s="1"/>
  <c r="AF208"/>
  <c r="AG208" s="1"/>
  <c r="AF207"/>
  <c r="AG207" s="1"/>
  <c r="AF206"/>
  <c r="AG206" s="1"/>
  <c r="AF205"/>
  <c r="AG205" s="1"/>
  <c r="AF204"/>
  <c r="AG204" s="1"/>
  <c r="AF203"/>
  <c r="AG203" s="1"/>
  <c r="AF202"/>
  <c r="AG202" s="1"/>
  <c r="AF201"/>
  <c r="AG201" s="1"/>
  <c r="AF200"/>
  <c r="AG200" s="1"/>
  <c r="AF199"/>
  <c r="AG199" s="1"/>
  <c r="AF198"/>
  <c r="AG198" s="1"/>
  <c r="AF197"/>
  <c r="AG197" s="1"/>
  <c r="AF196"/>
  <c r="AG196" s="1"/>
  <c r="AF195"/>
  <c r="AG195" s="1"/>
  <c r="AF194"/>
  <c r="AG194" s="1"/>
  <c r="AF193"/>
  <c r="AG193" s="1"/>
  <c r="AF192"/>
  <c r="AG192" s="1"/>
  <c r="AF191"/>
  <c r="AG191" s="1"/>
  <c r="AF190"/>
  <c r="AG190" s="1"/>
  <c r="AF189"/>
  <c r="AG189" s="1"/>
  <c r="AF188"/>
  <c r="AG188" s="1"/>
  <c r="AF187"/>
  <c r="AF186"/>
  <c r="AF185"/>
  <c r="AG185" s="1"/>
  <c r="AF184"/>
  <c r="AG183"/>
  <c r="AF183"/>
  <c r="AG182"/>
  <c r="AF182"/>
  <c r="AG181"/>
  <c r="AF181"/>
  <c r="AG180"/>
  <c r="AF180"/>
  <c r="AG179"/>
  <c r="AF179"/>
  <c r="AG178"/>
  <c r="AF178"/>
  <c r="AG177"/>
  <c r="AF177"/>
  <c r="AG176"/>
  <c r="AF176"/>
  <c r="AG175"/>
  <c r="AF175"/>
  <c r="AG174"/>
  <c r="AF174"/>
  <c r="AG173"/>
  <c r="AF173"/>
  <c r="AG172"/>
  <c r="AF172"/>
  <c r="AG171"/>
  <c r="AF171"/>
  <c r="AG170"/>
  <c r="AF170"/>
  <c r="AG169"/>
  <c r="AF169"/>
  <c r="AG168"/>
  <c r="AF168"/>
  <c r="AG167"/>
  <c r="AF167"/>
  <c r="AG166"/>
  <c r="AF166"/>
  <c r="AG165"/>
  <c r="AF165"/>
  <c r="AG164"/>
  <c r="AF164"/>
  <c r="AG163"/>
  <c r="AF163"/>
  <c r="AG162"/>
  <c r="AF162"/>
  <c r="AG161"/>
  <c r="AF161"/>
  <c r="AG160"/>
  <c r="AF160"/>
  <c r="AG159"/>
  <c r="AF159"/>
  <c r="AG158"/>
  <c r="AF158"/>
  <c r="AG157"/>
  <c r="AF157"/>
  <c r="AG156"/>
  <c r="AF156"/>
  <c r="AG155"/>
  <c r="AF155"/>
  <c r="AG154"/>
  <c r="AF154"/>
  <c r="AG153"/>
  <c r="AF153"/>
  <c r="AG152"/>
  <c r="AF152"/>
  <c r="AG151"/>
  <c r="AF151"/>
  <c r="AG150"/>
  <c r="AF150"/>
  <c r="AG149"/>
  <c r="AF149"/>
  <c r="AF148"/>
  <c r="AF147"/>
  <c r="AF146"/>
  <c r="AF145"/>
  <c r="AF144"/>
  <c r="AF143"/>
  <c r="AG142"/>
  <c r="AF142"/>
  <c r="AG141"/>
  <c r="AF141"/>
  <c r="AG140"/>
  <c r="AF140"/>
  <c r="AG139"/>
  <c r="AF139"/>
  <c r="AG138"/>
  <c r="AF138"/>
  <c r="AG137"/>
  <c r="AF137"/>
  <c r="AG136"/>
  <c r="AF136"/>
  <c r="AG135"/>
  <c r="AF135"/>
  <c r="AG134"/>
  <c r="AF134"/>
  <c r="AG133"/>
  <c r="AF133"/>
  <c r="AG132"/>
  <c r="AF132"/>
  <c r="AG131"/>
  <c r="AF131"/>
  <c r="AG130"/>
  <c r="AF130"/>
  <c r="AG129"/>
  <c r="AF129"/>
  <c r="AG128"/>
  <c r="AF128"/>
  <c r="AG127"/>
  <c r="AF127"/>
  <c r="AG126"/>
  <c r="AF126"/>
  <c r="AG125"/>
  <c r="AF125"/>
  <c r="AG124"/>
  <c r="AF124"/>
  <c r="AG123"/>
  <c r="AF123"/>
  <c r="AG122"/>
  <c r="AF122"/>
  <c r="AG121"/>
  <c r="AF121"/>
  <c r="AG120"/>
  <c r="AF120"/>
  <c r="AG119"/>
  <c r="AF119"/>
  <c r="AG118"/>
  <c r="AF118"/>
  <c r="AG117"/>
  <c r="AF117"/>
  <c r="AG116"/>
  <c r="AF116"/>
  <c r="AG115"/>
  <c r="AF115"/>
  <c r="AG114"/>
  <c r="AF114"/>
  <c r="AG113"/>
  <c r="AF113"/>
  <c r="AG112"/>
  <c r="AF112"/>
  <c r="AG111"/>
  <c r="AF111"/>
  <c r="AG110"/>
  <c r="AF110"/>
  <c r="AG109"/>
  <c r="AF109"/>
  <c r="AG108"/>
  <c r="AF108"/>
  <c r="AG107"/>
  <c r="AF107"/>
  <c r="AG106"/>
  <c r="AF106"/>
  <c r="AG105"/>
  <c r="AF105"/>
  <c r="AG104"/>
  <c r="AF104"/>
  <c r="AG103"/>
  <c r="AF103"/>
  <c r="AG102"/>
  <c r="AF102"/>
  <c r="AG101"/>
  <c r="AF101"/>
  <c r="AG100"/>
  <c r="AF100"/>
  <c r="AG99"/>
  <c r="AF99"/>
  <c r="AG98"/>
  <c r="AF98"/>
  <c r="AG97"/>
  <c r="AF97"/>
  <c r="AG96"/>
  <c r="AF96"/>
  <c r="AG95"/>
  <c r="AF95"/>
  <c r="AG94"/>
  <c r="AF94"/>
  <c r="AG93"/>
  <c r="AF93"/>
  <c r="AG92"/>
  <c r="AF92"/>
  <c r="AG91"/>
  <c r="AF91"/>
  <c r="AG90"/>
  <c r="AF90"/>
  <c r="AG89"/>
  <c r="AF89"/>
  <c r="AG88"/>
  <c r="AF88"/>
  <c r="AG87"/>
  <c r="AF87"/>
  <c r="AG86"/>
  <c r="AF86"/>
  <c r="AG85"/>
  <c r="AF85"/>
  <c r="AG84"/>
  <c r="AF84"/>
  <c r="AG83"/>
  <c r="AF83"/>
  <c r="AG82"/>
  <c r="AF82"/>
  <c r="AG81"/>
  <c r="AF81"/>
  <c r="AG80"/>
  <c r="AF80"/>
  <c r="AG79"/>
  <c r="AF79"/>
  <c r="AG78"/>
  <c r="AF78"/>
  <c r="AG77"/>
  <c r="AF77"/>
  <c r="AG76"/>
  <c r="AF76"/>
  <c r="AG75"/>
  <c r="AF75"/>
  <c r="AG74"/>
  <c r="AF74"/>
  <c r="AG73"/>
  <c r="AF73"/>
  <c r="AG72"/>
  <c r="AF72"/>
  <c r="AG71"/>
  <c r="AF71"/>
  <c r="AG70"/>
  <c r="AF70"/>
  <c r="AG69"/>
  <c r="AF69"/>
  <c r="AG68"/>
  <c r="AF68"/>
  <c r="AG67"/>
  <c r="AF67"/>
  <c r="AG66"/>
  <c r="AF66"/>
  <c r="AG65"/>
  <c r="AF65"/>
  <c r="AG64"/>
  <c r="AF64"/>
  <c r="AG63"/>
  <c r="AF63"/>
  <c r="AG62"/>
  <c r="AF62"/>
  <c r="AG61"/>
  <c r="AF61"/>
  <c r="AG60"/>
  <c r="AF60"/>
  <c r="AG59"/>
  <c r="AF59"/>
  <c r="AG58"/>
  <c r="AF58"/>
  <c r="AG57"/>
  <c r="AF57"/>
  <c r="AG56"/>
  <c r="AF56"/>
  <c r="AG55"/>
  <c r="AF55"/>
  <c r="AG54"/>
  <c r="AF54"/>
  <c r="AG53"/>
  <c r="AF53"/>
  <c r="AG52"/>
  <c r="AF52"/>
  <c r="AG51"/>
  <c r="AF51"/>
  <c r="AF50"/>
  <c r="AF49"/>
  <c r="AF48"/>
  <c r="AF47"/>
  <c r="AF46"/>
  <c r="AF45"/>
  <c r="AG44"/>
  <c r="AF44"/>
  <c r="AG43"/>
  <c r="AF43"/>
  <c r="AG42"/>
  <c r="AF42"/>
  <c r="AG41"/>
  <c r="AF41"/>
  <c r="AG40"/>
  <c r="AF40"/>
  <c r="AG39"/>
  <c r="AF39"/>
  <c r="AG38"/>
  <c r="AF38"/>
  <c r="AG37"/>
  <c r="AF37"/>
  <c r="AG36"/>
  <c r="AF36"/>
  <c r="AG35"/>
  <c r="AF35"/>
  <c r="AG34"/>
  <c r="AF34"/>
  <c r="AG33"/>
  <c r="AF33"/>
  <c r="AG32"/>
  <c r="AF32"/>
  <c r="AG31"/>
  <c r="AF31"/>
  <c r="AG30"/>
  <c r="AF30"/>
  <c r="AG29"/>
  <c r="AF29"/>
  <c r="AG28"/>
  <c r="AF28"/>
  <c r="AG27"/>
  <c r="AF27"/>
  <c r="AG26"/>
  <c r="AF26"/>
  <c r="AG25"/>
  <c r="AF25"/>
  <c r="AG24"/>
  <c r="AF24"/>
  <c r="AG23"/>
  <c r="AF23"/>
  <c r="AB23"/>
  <c r="AF22"/>
  <c r="AB22"/>
  <c r="AF21"/>
  <c r="AB21"/>
  <c r="AF20"/>
  <c r="AB20"/>
  <c r="AF19"/>
  <c r="AB19"/>
  <c r="AF18"/>
  <c r="AB18"/>
  <c r="AF17"/>
  <c r="AB17"/>
  <c r="AG16"/>
  <c r="AF16"/>
  <c r="AB16"/>
  <c r="AG15"/>
  <c r="AF15"/>
  <c r="AB15"/>
  <c r="AF14"/>
  <c r="AG14" s="1"/>
  <c r="AB14"/>
  <c r="AF13"/>
  <c r="AG13" s="1"/>
  <c r="AB13"/>
  <c r="AF12"/>
  <c r="AG12" s="1"/>
  <c r="AB12"/>
  <c r="AF11"/>
  <c r="AG11" s="1"/>
  <c r="AB11"/>
  <c r="AG10"/>
  <c r="AF10"/>
  <c r="AB10"/>
  <c r="AF9"/>
  <c r="AG9" s="1"/>
  <c r="AB9"/>
  <c r="AF8"/>
  <c r="AG8" s="1"/>
  <c r="AB8"/>
  <c r="AF7"/>
  <c r="AG7" s="1"/>
  <c r="AB7"/>
  <c r="AF6"/>
  <c r="AG6" s="1"/>
  <c r="AB6"/>
  <c r="AF5"/>
  <c r="AG5" s="1"/>
  <c r="AB5"/>
  <c r="AF4"/>
  <c r="AG4" s="1"/>
  <c r="AB4"/>
  <c r="B17" l="1"/>
  <c r="A41"/>
  <c r="B8"/>
  <c r="P27" s="1"/>
  <c r="AI4"/>
  <c r="E8" l="1"/>
  <c r="E24" s="1"/>
  <c r="B12" s="1"/>
  <c r="C14"/>
</calcChain>
</file>

<file path=xl/comments1.xml><?xml version="1.0" encoding="utf-8"?>
<comments xmlns="http://schemas.openxmlformats.org/spreadsheetml/2006/main">
  <authors>
    <author>German Candelaria</author>
  </authors>
  <commentList>
    <comment ref="A22" authorId="0">
      <text>
        <r>
          <rPr>
            <b/>
            <sz val="9"/>
            <color indexed="81"/>
            <rFont val="Tahoma"/>
            <family val="2"/>
          </rPr>
          <t>Please complete &amp; image flood insurance calculator.</t>
        </r>
      </text>
    </comment>
  </commentList>
</comments>
</file>

<file path=xl/comments2.xml><?xml version="1.0" encoding="utf-8"?>
<comments xmlns="http://schemas.openxmlformats.org/spreadsheetml/2006/main">
  <authors>
    <author>German Candelaria</author>
  </authors>
  <commentList>
    <comment ref="A9" authorId="0">
      <text>
        <r>
          <rPr>
            <b/>
            <sz val="9"/>
            <color indexed="39"/>
            <rFont val="Tahoma"/>
            <family val="2"/>
          </rPr>
          <t>Dovenmuehle MTG Clause:</t>
        </r>
        <r>
          <rPr>
            <b/>
            <sz val="9"/>
            <color indexed="81"/>
            <rFont val="Tahoma"/>
            <family val="2"/>
          </rPr>
          <t xml:space="preserve">
USAA FEDERAL SAVINGS BANK
ITS SUCCESSORS AND/ORASSIGNS
PO BOX 961292
FORT WORTH, TX 76161-0292
</t>
        </r>
        <r>
          <rPr>
            <b/>
            <sz val="9"/>
            <color indexed="39"/>
            <rFont val="Tahoma"/>
            <family val="2"/>
          </rPr>
          <t>US Bank MTG Clause:</t>
        </r>
        <r>
          <rPr>
            <b/>
            <sz val="9"/>
            <color indexed="81"/>
            <rFont val="Tahoma"/>
            <family val="2"/>
          </rPr>
          <t xml:space="preserve">
U.S. Bank National Association
(Dept. 8722)
Its Successors and/or Assigns
P.O. Box 7298
Springfield, OH 45501-7298
</t>
        </r>
        <r>
          <rPr>
            <b/>
            <sz val="9"/>
            <color indexed="12"/>
            <rFont val="Tahoma"/>
            <family val="2"/>
          </rPr>
          <t>PHH MTG Clause:</t>
        </r>
        <r>
          <rPr>
            <b/>
            <sz val="9"/>
            <color indexed="81"/>
            <rFont val="Tahoma"/>
            <family val="2"/>
          </rPr>
          <t xml:space="preserve">
PHH MORTGAGE SERVICES
(Dept. 8722)
ISA/ATIMA, ATTN: INSURANCE DEPT
P.O. Box 5954
Springfield, OH 45501-5954</t>
        </r>
      </text>
    </comment>
    <comment ref="A23" authorId="0">
      <text>
        <r>
          <rPr>
            <b/>
            <sz val="9"/>
            <color indexed="81"/>
            <rFont val="Tahoma"/>
            <family val="2"/>
          </rPr>
          <t xml:space="preserve">States that typically need wind &amp; hail policy:
</t>
        </r>
        <r>
          <rPr>
            <b/>
            <sz val="9"/>
            <color indexed="18"/>
            <rFont val="Tahoma"/>
            <family val="2"/>
          </rPr>
          <t>AL
FL
MS
NC
SC
TX</t>
        </r>
      </text>
    </comment>
  </commentList>
</comments>
</file>

<file path=xl/comments3.xml><?xml version="1.0" encoding="utf-8"?>
<comments xmlns="http://schemas.openxmlformats.org/spreadsheetml/2006/main">
  <authors>
    <author>German Candelaria</author>
  </authors>
  <commentList>
    <comment ref="A10" authorId="0">
      <text>
        <r>
          <rPr>
            <b/>
            <sz val="9"/>
            <color indexed="81"/>
            <rFont val="Tahoma"/>
            <family val="2"/>
          </rPr>
          <t>Make sure to review any addendums/counter offers if applicable.</t>
        </r>
      </text>
    </comment>
    <comment ref="A11" authorId="0">
      <text>
        <r>
          <rPr>
            <b/>
            <sz val="9"/>
            <color indexed="81"/>
            <rFont val="Tahoma"/>
            <family val="2"/>
          </rPr>
          <t>Make sure to review any addendums/counter offers if applicable.</t>
        </r>
      </text>
    </comment>
    <comment ref="A12" authorId="0">
      <text>
        <r>
          <rPr>
            <b/>
            <sz val="9"/>
            <color indexed="81"/>
            <rFont val="Tahoma"/>
            <family val="2"/>
          </rPr>
          <t>Make sure to review any addendums/counter offers if applicable.</t>
        </r>
      </text>
    </comment>
    <comment ref="A13" authorId="0">
      <text>
        <r>
          <rPr>
            <b/>
            <sz val="9"/>
            <color indexed="81"/>
            <rFont val="Tahoma"/>
            <family val="2"/>
          </rPr>
          <t>Only mark 'Yes' if the closing date matches UniFi exactly.</t>
        </r>
      </text>
    </comment>
    <comment ref="A14" authorId="0">
      <text>
        <r>
          <rPr>
            <b/>
            <sz val="9"/>
            <color indexed="81"/>
            <rFont val="Tahoma"/>
            <family val="2"/>
          </rPr>
          <t xml:space="preserve">Only mark 'Yes' if the items are included in the sales price and are not typically conveyed with properties.
</t>
        </r>
        <r>
          <rPr>
            <b/>
            <sz val="9"/>
            <color indexed="10"/>
            <rFont val="Tahoma"/>
            <family val="2"/>
          </rPr>
          <t>Examples of typical non-realty items:</t>
        </r>
        <r>
          <rPr>
            <b/>
            <sz val="9"/>
            <color indexed="81"/>
            <rFont val="Tahoma"/>
            <family val="2"/>
          </rPr>
          <t xml:space="preserve">
(Freestanding Furnitures, Freestanding fans, Television, VCRs/DVD Players, Gardening Tools, Lawn Equipment, etc.)
</t>
        </r>
        <r>
          <rPr>
            <b/>
            <sz val="9"/>
            <color indexed="10"/>
            <rFont val="Tahoma"/>
            <family val="2"/>
          </rPr>
          <t>(If the contract states that non-realty items with a $0.00 or 'No Value' then select 'No')</t>
        </r>
        <r>
          <rPr>
            <b/>
            <sz val="9"/>
            <color indexed="81"/>
            <rFont val="Tahoma"/>
            <family val="2"/>
          </rPr>
          <t xml:space="preserve">
</t>
        </r>
        <r>
          <rPr>
            <b/>
            <sz val="9"/>
            <color indexed="39"/>
            <rFont val="Tahoma"/>
            <family val="2"/>
          </rPr>
          <t xml:space="preserve">Examples of items that are NOT considered personal property and are OK to be conveyed along with the property:
</t>
        </r>
        <r>
          <rPr>
            <b/>
            <sz val="9"/>
            <color indexed="81"/>
            <rFont val="Tahoma"/>
            <family val="2"/>
          </rPr>
          <t>(Window treatments, bar stools/bar, pool equipment/pool, refrigerator/freezer, range/stove, washer/dryer, window air conditioning units, etc.)</t>
        </r>
      </text>
    </comment>
    <comment ref="A19" authorId="0">
      <text>
        <r>
          <rPr>
            <b/>
            <sz val="9"/>
            <color indexed="81"/>
            <rFont val="Tahoma"/>
            <family val="2"/>
          </rPr>
          <t>Revisions include: Scratchouts, write-ins, alterations.</t>
        </r>
      </text>
    </comment>
  </commentList>
</comments>
</file>

<file path=xl/comments4.xml><?xml version="1.0" encoding="utf-8"?>
<comments xmlns="http://schemas.openxmlformats.org/spreadsheetml/2006/main">
  <authors>
    <author>German Candelaria</author>
  </authors>
  <commentList>
    <comment ref="A10" authorId="0">
      <text>
        <r>
          <rPr>
            <b/>
            <sz val="9"/>
            <color indexed="81"/>
            <rFont val="Tahoma"/>
            <family val="2"/>
          </rPr>
          <t xml:space="preserve">PMI Guidelines:
*MINIMUM TWO CREDIT SCORES OVER </t>
        </r>
        <r>
          <rPr>
            <b/>
            <sz val="11"/>
            <color indexed="10"/>
            <rFont val="Tahoma"/>
            <family val="2"/>
          </rPr>
          <t>620</t>
        </r>
        <r>
          <rPr>
            <b/>
            <sz val="9"/>
            <color indexed="81"/>
            <rFont val="Tahoma"/>
            <family val="2"/>
          </rPr>
          <t xml:space="preserve">
*A MINIMUM OF </t>
        </r>
        <r>
          <rPr>
            <b/>
            <sz val="12"/>
            <color indexed="10"/>
            <rFont val="Tahoma"/>
            <family val="2"/>
          </rPr>
          <t>ONE</t>
        </r>
        <r>
          <rPr>
            <b/>
            <sz val="9"/>
            <color indexed="81"/>
            <rFont val="Tahoma"/>
            <family val="2"/>
          </rPr>
          <t xml:space="preserve"> TRADELINES EVALUATED FOR A MINIMUM OF 12 MONTHS.</t>
        </r>
      </text>
    </comment>
    <comment ref="A15" authorId="0">
      <text>
        <r>
          <rPr>
            <b/>
            <sz val="9"/>
            <color indexed="81"/>
            <rFont val="Tahoma"/>
            <family val="2"/>
          </rPr>
          <t>Lease Payments CANNOT be ignored</t>
        </r>
      </text>
    </comment>
    <comment ref="A39" authorId="0">
      <text>
        <r>
          <rPr>
            <b/>
            <sz val="9"/>
            <color indexed="81"/>
            <rFont val="Tahoma"/>
            <family val="2"/>
          </rPr>
          <t>Collection Specific question</t>
        </r>
      </text>
    </comment>
    <comment ref="A40" authorId="0">
      <text>
        <r>
          <rPr>
            <b/>
            <sz val="9"/>
            <color indexed="81"/>
            <rFont val="Tahoma"/>
            <family val="2"/>
          </rPr>
          <t>Collection specific question</t>
        </r>
      </text>
    </comment>
  </commentList>
</comments>
</file>

<file path=xl/comments5.xml><?xml version="1.0" encoding="utf-8"?>
<comments xmlns="http://schemas.openxmlformats.org/spreadsheetml/2006/main">
  <authors>
    <author>German Candelaria</author>
  </authors>
  <commentList>
    <comment ref="B6" authorId="0">
      <text>
        <r>
          <rPr>
            <b/>
            <sz val="9"/>
            <color indexed="81"/>
            <rFont val="Tahoma"/>
            <family val="2"/>
          </rPr>
          <t>If you picked the wrong state; you must clear the sheet to change your selection!</t>
        </r>
      </text>
    </comment>
    <comment ref="B26" authorId="0">
      <text>
        <r>
          <rPr>
            <b/>
            <sz val="9"/>
            <color indexed="81"/>
            <rFont val="Tahoma"/>
            <family val="2"/>
          </rPr>
          <t xml:space="preserve">Mark </t>
        </r>
        <r>
          <rPr>
            <b/>
            <sz val="9"/>
            <color indexed="10"/>
            <rFont val="Tahoma"/>
            <family val="2"/>
          </rPr>
          <t>'No'</t>
        </r>
        <r>
          <rPr>
            <b/>
            <sz val="9"/>
            <color indexed="81"/>
            <rFont val="Tahoma"/>
            <family val="2"/>
          </rPr>
          <t xml:space="preserve"> if the following applies:
• Seller on contract is entirely different person/entity from what is vested on title
Mark </t>
        </r>
        <r>
          <rPr>
            <b/>
            <sz val="9"/>
            <color indexed="17"/>
            <rFont val="Tahoma"/>
            <family val="2"/>
          </rPr>
          <t>'Yes'</t>
        </r>
        <r>
          <rPr>
            <b/>
            <sz val="9"/>
            <color indexed="81"/>
            <rFont val="Tahoma"/>
            <family val="2"/>
          </rPr>
          <t xml:space="preserve"> if the following applies:
• Spouse has been added to contract that wasn’t originally vested on title 
• Change in last name(s) from maiden to married, or married to maiden has occurred
• It’s a relocation company</t>
        </r>
      </text>
    </comment>
    <comment ref="B30" authorId="0">
      <text>
        <r>
          <rPr>
            <b/>
            <sz val="9"/>
            <color indexed="81"/>
            <rFont val="Tahoma"/>
            <family val="2"/>
          </rPr>
          <t>Mark 'Yes' if UniFi shows only 1 married borrower.</t>
        </r>
      </text>
    </comment>
    <comment ref="B55" authorId="0">
      <text>
        <r>
          <rPr>
            <b/>
            <sz val="9"/>
            <color indexed="81"/>
            <rFont val="Tahoma"/>
            <family val="2"/>
          </rPr>
          <t>Notes in RealEC indicate that member will sign "Not same person affidavit"
OR
Notes indicate that judgment will be removed from Final Title Policy</t>
        </r>
      </text>
    </comment>
    <comment ref="B58" authorId="0">
      <text>
        <r>
          <rPr>
            <b/>
            <sz val="9"/>
            <color indexed="81"/>
            <rFont val="Tahoma"/>
            <family val="2"/>
          </rPr>
          <t>The following Easements are acceptable.
Select 'No' if any of the following are listed:
*Utilities
*Cable
*Electrical
*Drainage
*Maintenance</t>
        </r>
      </text>
    </comment>
    <comment ref="B68" authorId="0">
      <text>
        <r>
          <rPr>
            <b/>
            <sz val="9"/>
            <color indexed="81"/>
            <rFont val="Tahoma"/>
            <family val="2"/>
          </rPr>
          <t>The following are red flags that transaction might be a foreclosed home with a possible active ROR:
Look for references such as "foreclosure" or "foreclose lien" or "Rights of Parties in Possession" in Schedule B Exceptions. 
Review sales contract to ensure seller is not a Bank or LLC.</t>
        </r>
      </text>
    </comment>
  </commentList>
</comments>
</file>

<file path=xl/comments6.xml><?xml version="1.0" encoding="utf-8"?>
<comments xmlns="http://schemas.openxmlformats.org/spreadsheetml/2006/main">
  <authors>
    <author>German Candelaria</author>
  </authors>
  <commentList>
    <comment ref="B10" authorId="0">
      <text>
        <r>
          <rPr>
            <b/>
            <sz val="9"/>
            <color indexed="81"/>
            <rFont val="Tahoma"/>
            <family val="2"/>
          </rPr>
          <t>RESPA GFE Screens &gt; Page 2 &gt; 7. Government Recording Charges</t>
        </r>
      </text>
    </comment>
    <comment ref="B16" authorId="0">
      <text>
        <r>
          <rPr>
            <b/>
            <sz val="9"/>
            <color indexed="81"/>
            <rFont val="Tahoma"/>
            <family val="2"/>
          </rPr>
          <t>RESPA GFE Screens &gt; Page 2 &gt; 8. Transfer Taxes</t>
        </r>
      </text>
    </comment>
    <comment ref="B20" authorId="0">
      <text>
        <r>
          <rPr>
            <b/>
            <sz val="9"/>
            <color indexed="81"/>
            <rFont val="Tahoma"/>
            <family val="2"/>
          </rPr>
          <t>Accounting &gt; Methods of Payment &gt; Reasons for Payment Tab</t>
        </r>
      </text>
    </comment>
    <comment ref="B22" authorId="0">
      <text>
        <r>
          <rPr>
            <b/>
            <sz val="9"/>
            <color indexed="81"/>
            <rFont val="Tahoma"/>
            <family val="2"/>
          </rPr>
          <t>Closing Costs &gt; RESPA Fee Disbursements &gt; Line 0802 (Negative Discount Fee)</t>
        </r>
      </text>
    </comment>
    <comment ref="B28" authorId="0">
      <text>
        <r>
          <rPr>
            <b/>
            <sz val="9"/>
            <color indexed="10"/>
            <rFont val="Tahoma"/>
            <family val="2"/>
          </rPr>
          <t xml:space="preserve">***Note****
</t>
        </r>
        <r>
          <rPr>
            <b/>
            <sz val="9"/>
            <color indexed="81"/>
            <rFont val="Tahoma"/>
            <family val="2"/>
          </rPr>
          <t xml:space="preserve">Read entire CPL for provisions that may affect closing. Are there state provisions for which state loan can close in? Are there any red flags on the CPL?
Red flags include: 
CPL is for state other than where the closing is taking place. 
CPL calls for recipient to ensure that closing agent is still in good standing. 
CPL requires management signature. </t>
        </r>
      </text>
    </comment>
  </commentList>
</comments>
</file>

<file path=xl/comments7.xml><?xml version="1.0" encoding="utf-8"?>
<comments xmlns="http://schemas.openxmlformats.org/spreadsheetml/2006/main">
  <authors>
    <author>German Candelaria</author>
  </authors>
  <commentList>
    <comment ref="B6" authorId="0">
      <text>
        <r>
          <rPr>
            <b/>
            <sz val="9"/>
            <color indexed="81"/>
            <rFont val="Tahoma"/>
            <family val="2"/>
          </rPr>
          <t xml:space="preserve">Remember that we must have a valid borrower's authorization signed by the borrower that we are completing the VVOE/VOE for.
</t>
        </r>
      </text>
    </comment>
    <comment ref="B41" authorId="0">
      <text>
        <r>
          <rPr>
            <b/>
            <sz val="9"/>
            <color indexed="10"/>
            <rFont val="Tahoma"/>
            <family val="2"/>
          </rPr>
          <t>Underwriting &gt; DU XIS &gt; File Check Request/Results &gt; VOE Tab</t>
        </r>
        <r>
          <rPr>
            <b/>
            <sz val="9"/>
            <color indexed="81"/>
            <rFont val="Tahoma"/>
            <family val="2"/>
          </rPr>
          <t xml:space="preserve">
Enter the 'VOE Order Date' and select between 'Instant' or 'Research'.
If you obtained the VVOE/VOE instantly, enter the 'VOE Effective Date'
</t>
        </r>
      </text>
    </comment>
  </commentList>
</comments>
</file>

<file path=xl/comments8.xml><?xml version="1.0" encoding="utf-8"?>
<comments xmlns="http://schemas.openxmlformats.org/spreadsheetml/2006/main">
  <authors>
    <author>German Candelaria</author>
  </authors>
  <commentList>
    <comment ref="K19" authorId="0">
      <text>
        <r>
          <rPr>
            <b/>
            <sz val="9"/>
            <color indexed="81"/>
            <rFont val="Tahoma"/>
            <family val="2"/>
          </rPr>
          <t>Press Alt+Enter to create a new line.</t>
        </r>
      </text>
    </comment>
  </commentList>
</comments>
</file>

<file path=xl/comments9.xml><?xml version="1.0" encoding="utf-8"?>
<comments xmlns="http://schemas.openxmlformats.org/spreadsheetml/2006/main">
  <authors>
    <author>German Candelaria</author>
  </authors>
  <commentList>
    <comment ref="B4" authorId="0">
      <text>
        <r>
          <rPr>
            <b/>
            <sz val="9"/>
            <color indexed="81"/>
            <rFont val="Tahoma"/>
            <family val="2"/>
          </rPr>
          <t xml:space="preserve">Types of Income can be identified by reviewing UniFi : 1003 Application &gt; Employment and Income Information
</t>
        </r>
        <r>
          <rPr>
            <b/>
            <sz val="9"/>
            <color indexed="16"/>
            <rFont val="Tahoma"/>
            <family val="2"/>
          </rPr>
          <t>*****</t>
        </r>
        <r>
          <rPr>
            <b/>
            <sz val="9"/>
            <color indexed="81"/>
            <rFont val="Tahoma"/>
            <family val="2"/>
          </rPr>
          <t xml:space="preserve">
Certain types of inome can only be identified by reviewing EWL notes and/or account conditions.
</t>
        </r>
        <r>
          <rPr>
            <b/>
            <sz val="9"/>
            <color indexed="16"/>
            <rFont val="Tahoma"/>
            <family val="2"/>
          </rPr>
          <t>(Tip, Employed by Relative, Royalty)</t>
        </r>
      </text>
    </comment>
    <comment ref="B14" authorId="0">
      <text>
        <r>
          <rPr>
            <b/>
            <sz val="9"/>
            <color indexed="81"/>
            <rFont val="Tahoma"/>
            <family val="2"/>
          </rPr>
          <t>IRRRL's are identified by product codes:
• 991
• 992
• 996
• 997</t>
        </r>
      </text>
    </comment>
    <comment ref="B55" authorId="0">
      <text>
        <r>
          <rPr>
            <b/>
            <sz val="9"/>
            <color indexed="81"/>
            <rFont val="Tahoma"/>
            <family val="2"/>
          </rPr>
          <t>If the document was E-Signed; only the following E-Signature providers are accepted:
•DocuSign
•DocMagic
•Silanis
•Wolters Kluwer
•eSignSystems
•eLynx
•Encompass360
•SureDocs by a la mode</t>
        </r>
      </text>
    </comment>
  </commentList>
</comments>
</file>

<file path=xl/sharedStrings.xml><?xml version="1.0" encoding="utf-8"?>
<sst xmlns="http://schemas.openxmlformats.org/spreadsheetml/2006/main" count="1553" uniqueCount="1107">
  <si>
    <t>YES</t>
  </si>
  <si>
    <t>Checking Acct</t>
  </si>
  <si>
    <t>Cash</t>
  </si>
  <si>
    <t>NO</t>
  </si>
  <si>
    <t>Mutual Fund</t>
  </si>
  <si>
    <t>Transfer</t>
  </si>
  <si>
    <t>Close</t>
  </si>
  <si>
    <t>day of week</t>
  </si>
  <si>
    <t>Fund</t>
  </si>
  <si>
    <t>Holidays</t>
  </si>
  <si>
    <t>N/A</t>
  </si>
  <si>
    <t>Retirement</t>
  </si>
  <si>
    <t>Gift</t>
  </si>
  <si>
    <t>SERVICING LENDER:</t>
  </si>
  <si>
    <t>Savings Acct</t>
  </si>
  <si>
    <t>Check</t>
  </si>
  <si>
    <t>PROPERTY ADDRESS:</t>
  </si>
  <si>
    <t>OWNER OF RECORD MATCHES UNIFI:</t>
  </si>
  <si>
    <t>DOES THE PAYOFF EXPIRE PRIOR TO CLOSING:</t>
  </si>
  <si>
    <t>Stock</t>
  </si>
  <si>
    <t>IS THE NEXT PAYMENT DUE PRIOR TO THE GOOD THROUGH DATE:</t>
  </si>
  <si>
    <t>PAYOFF AMOUNT:</t>
  </si>
  <si>
    <t>CALCULATED PAYOFF AMOUNT:</t>
  </si>
  <si>
    <t>PAYOFF STATUS:</t>
  </si>
  <si>
    <t>GOOD THROUGH DATE:</t>
  </si>
  <si>
    <t>PER DIEM DAYS TO BE ADDED:</t>
  </si>
  <si>
    <t>TOTAL CALCULATED PAYOFF:</t>
  </si>
  <si>
    <t>CLOSING DATE:</t>
  </si>
  <si>
    <t>FUNDING DATE + 5:</t>
  </si>
  <si>
    <t>DIFFERENCE:</t>
  </si>
  <si>
    <t>Yes</t>
  </si>
  <si>
    <t>Flood Review Guide</t>
  </si>
  <si>
    <t>No</t>
  </si>
  <si>
    <t>Insurance Company Name:</t>
  </si>
  <si>
    <t>Name of Insured:</t>
  </si>
  <si>
    <t>Matches LOS?</t>
  </si>
  <si>
    <t>Expiration date:</t>
  </si>
  <si>
    <t>WP Number:</t>
  </si>
  <si>
    <t>Mortgagee Clause:</t>
  </si>
  <si>
    <t>Property Address:</t>
  </si>
  <si>
    <t>Borrower's name(s) match?</t>
  </si>
  <si>
    <t>Includes Replacement Cost?:</t>
  </si>
  <si>
    <t>Due at closing?</t>
  </si>
  <si>
    <t>Insurance Data:</t>
  </si>
  <si>
    <t>Coverage Amount:</t>
  </si>
  <si>
    <t>Annual Premium Amount:</t>
  </si>
  <si>
    <t>Policy Start Date:</t>
  </si>
  <si>
    <t>Policy End Date:</t>
  </si>
  <si>
    <t>Amended effective date:</t>
  </si>
  <si>
    <t>Will the change be effective before closing?</t>
  </si>
  <si>
    <t>Policy Number:</t>
  </si>
  <si>
    <t>Is Additional Coverage needed?</t>
  </si>
  <si>
    <t>Any updates needed?</t>
  </si>
  <si>
    <t>HOI Review Guide</t>
  </si>
  <si>
    <t>Dwelling Coverage:</t>
  </si>
  <si>
    <t>Are all Perils covered?</t>
  </si>
  <si>
    <t>TAX STATEMENT</t>
  </si>
  <si>
    <t>SCHEDULE E</t>
  </si>
  <si>
    <t>ESCROW STATEMENT</t>
  </si>
  <si>
    <t>IS SIGNED 1003 IMAGED:</t>
  </si>
  <si>
    <t>YEAR-END MORTGAGE STATEMENT</t>
  </si>
  <si>
    <t>IS 1003 SIGNED BY ALL NECESSARY PARTIES:</t>
  </si>
  <si>
    <t>MORTGAGE STATEMENT</t>
  </si>
  <si>
    <t>IS 4506-T COMPLETED ACCURATELY AND SIGNED:</t>
  </si>
  <si>
    <t>DECLARATION PAGE</t>
  </si>
  <si>
    <t>IS FLOOD CERT ACKNOWLEDGMENT SIGNED:</t>
  </si>
  <si>
    <t>IF TEXAS 101; WAS THE ACKNOWLEDMENT SIGNED:</t>
  </si>
  <si>
    <t>DOES ADDRESS MATCH UNIFI:</t>
  </si>
  <si>
    <t>EMPLOYMENT MATCHES UNIFI:</t>
  </si>
  <si>
    <t>DID BORROWER(S) MAKE CHANGES TO 1003:</t>
  </si>
  <si>
    <t>WAS THE LETTER OF INTENT SIGNED:</t>
  </si>
  <si>
    <t>IS THE BORROWER'S AUTHORIZATION SIGNED:</t>
  </si>
  <si>
    <t>Property Review Guide</t>
  </si>
  <si>
    <t>Indicates Required Field</t>
  </si>
  <si>
    <t>Primary Home</t>
  </si>
  <si>
    <t>90.01 - 100</t>
  </si>
  <si>
    <t>Second Home</t>
  </si>
  <si>
    <t>75.01-90.00</t>
  </si>
  <si>
    <t>Purchase/Sales Contract Review</t>
  </si>
  <si>
    <t xml:space="preserve"> </t>
  </si>
  <si>
    <t>Investment</t>
  </si>
  <si>
    <t>75.00 or less</t>
  </si>
  <si>
    <t>Approved</t>
  </si>
  <si>
    <t>Suspended</t>
  </si>
  <si>
    <t>Approved-Pending</t>
  </si>
  <si>
    <t>Master Policy Review Guide</t>
  </si>
  <si>
    <t>Mortgagee Clause Listed?</t>
  </si>
  <si>
    <t>Subject Property Address listed?</t>
  </si>
  <si>
    <t>Borrower's name(s) listed?</t>
  </si>
  <si>
    <t>Number of Units Listed?</t>
  </si>
  <si>
    <t>Condo Specific Data:</t>
  </si>
  <si>
    <t>Number of Units:</t>
  </si>
  <si>
    <t>Coverage per Unit:</t>
  </si>
  <si>
    <t>Building Covered:</t>
  </si>
  <si>
    <t>Any all perils covered?</t>
  </si>
  <si>
    <t>v 1.0</t>
  </si>
  <si>
    <t>SUSPENDED</t>
  </si>
  <si>
    <t>Main Menu</t>
  </si>
  <si>
    <t>Please select your role:</t>
  </si>
  <si>
    <t>Mortgage Tool-box</t>
  </si>
  <si>
    <t>Beta Environment</t>
  </si>
  <si>
    <t>Please select your environment:</t>
  </si>
  <si>
    <t>Production Environment</t>
  </si>
  <si>
    <t>Please select the tool that you would like to use:</t>
  </si>
  <si>
    <t>Processor Beta Environment</t>
  </si>
  <si>
    <t>UW Beta Environment</t>
  </si>
  <si>
    <t>Support Beta Environment</t>
  </si>
  <si>
    <t>Closer Beta Environment</t>
  </si>
  <si>
    <t>Asset Statement Review Guide</t>
  </si>
  <si>
    <t>Y</t>
  </si>
  <si>
    <t>Checking</t>
  </si>
  <si>
    <t>Cashier's Check</t>
  </si>
  <si>
    <t>N</t>
  </si>
  <si>
    <t>Savings</t>
  </si>
  <si>
    <t>INCOMPLETE</t>
  </si>
  <si>
    <t>Account 1</t>
  </si>
  <si>
    <t>Required Info</t>
  </si>
  <si>
    <t>Other</t>
  </si>
  <si>
    <t xml:space="preserve">INSTITUTION:  </t>
  </si>
  <si>
    <t xml:space="preserve">ACCOUNT NUMBER:  </t>
  </si>
  <si>
    <t>ADD CONDITIONS TO APPPROVE</t>
  </si>
  <si>
    <t xml:space="preserve">ACCOUNT TYPE:  </t>
  </si>
  <si>
    <t>CD</t>
  </si>
  <si>
    <t xml:space="preserve">BALANCE:  </t>
  </si>
  <si>
    <t>Money Market</t>
  </si>
  <si>
    <t xml:space="preserve">FACE VALUE:  </t>
  </si>
  <si>
    <t>STATEMENT START DATE:</t>
  </si>
  <si>
    <t xml:space="preserve">STATEMENT END DATE:  </t>
  </si>
  <si>
    <t xml:space="preserve"># OF LARGE DEPOSITS:  </t>
  </si>
  <si>
    <t xml:space="preserve">INCOME SOURCES:  </t>
  </si>
  <si>
    <t xml:space="preserve">ACCOUNT APPROVED:  </t>
  </si>
  <si>
    <t xml:space="preserve">STATEMENT EXP:  </t>
  </si>
  <si>
    <t>UPDATE UNIFI AND ADD NOTES</t>
  </si>
  <si>
    <t>ACCOUNT 2</t>
  </si>
  <si>
    <t>Account 2</t>
  </si>
  <si>
    <t>ACCOUNT 3</t>
  </si>
  <si>
    <t>Account 3</t>
  </si>
  <si>
    <t xml:space="preserve">APPROVED:  </t>
  </si>
  <si>
    <t>ACCOUNT 4</t>
  </si>
  <si>
    <t>Account 4</t>
  </si>
  <si>
    <t>ASSET REVIEW STATUS</t>
  </si>
  <si>
    <t>Earnest Money Review</t>
  </si>
  <si>
    <t>Amount:</t>
  </si>
  <si>
    <t>Deposit Type:</t>
  </si>
  <si>
    <t>Institution:</t>
  </si>
  <si>
    <t>Account Number:</t>
  </si>
  <si>
    <t>Check Date:</t>
  </si>
  <si>
    <t>Check Number:</t>
  </si>
  <si>
    <t>Funds Cleared?</t>
  </si>
  <si>
    <t>Check Cleared On:</t>
  </si>
  <si>
    <t>Earnest Money Status:</t>
  </si>
  <si>
    <t>Additional Notes:</t>
  </si>
  <si>
    <t>Subordination Agreement Checklist</t>
  </si>
  <si>
    <t>Was a copy of the Original Note Provided?</t>
  </si>
  <si>
    <t>Does the Note jeopardize our first lien position?</t>
  </si>
  <si>
    <t xml:space="preserve">Is USAA FSB’s name reflected correctly as USAA Federal Savings Bank?  </t>
  </si>
  <si>
    <t>Is USAA FSB’s new loan described correctly?</t>
  </si>
  <si>
    <t>Loan amount matches or if a “maximum loan amount” is reflected in the Subordination Agreement, USAA FSB’s loan amount does not exceed the amount?</t>
  </si>
  <si>
    <t xml:space="preserve">Date of new USAA FSB loan is correct? </t>
  </si>
  <si>
    <t xml:space="preserve">Is the correct lien being subordinated? </t>
  </si>
  <si>
    <t>Check lien information in the Subordination Agreement against the title commitment – Does the the original loan amount, payee, date and recording information match?</t>
  </si>
  <si>
    <r>
      <t xml:space="preserve">Is the subordinating lender’s name is the same as that of the original lender </t>
    </r>
    <r>
      <rPr>
        <b/>
        <u/>
        <sz val="11"/>
        <color theme="1"/>
        <rFont val="Calibri"/>
        <family val="2"/>
        <scheme val="minor"/>
      </rPr>
      <t>OR</t>
    </r>
    <r>
      <rPr>
        <sz val="11"/>
        <color theme="1"/>
        <rFont val="Calibri"/>
        <family val="2"/>
        <scheme val="minor"/>
      </rPr>
      <t xml:space="preserve"> does the agreement recite that the subordinating lender is the current owner and holder of the note and lien being subordinated?</t>
    </r>
  </si>
  <si>
    <r>
      <t xml:space="preserve">Is the legal description </t>
    </r>
    <r>
      <rPr>
        <b/>
        <u/>
        <sz val="11"/>
        <color theme="1"/>
        <rFont val="Calibri"/>
        <family val="2"/>
        <scheme val="minor"/>
      </rPr>
      <t>OR</t>
    </r>
    <r>
      <rPr>
        <sz val="11"/>
        <color theme="1"/>
        <rFont val="Calibri"/>
        <family val="2"/>
        <scheme val="minor"/>
      </rPr>
      <t xml:space="preserve"> property address correct and match the title commitment?  </t>
    </r>
  </si>
  <si>
    <t>Is the subordination Agreement unrestricted in regards to any future advances made by USAA FSB for the purpose of curing defaults or protecting its interest in the property?</t>
  </si>
  <si>
    <t>Enter the loan amount listed on the Subordination Agreement:</t>
  </si>
  <si>
    <t>Does subordination agreement reflect “not to exceed” verbiage?</t>
  </si>
  <si>
    <t>Copy the following condition:</t>
  </si>
  <si>
    <t>Closing instructions to have the date of USAA FSB's Security Instrument added to the blank prior to recording</t>
  </si>
  <si>
    <t>REFINANCE</t>
  </si>
  <si>
    <t>APPROVED</t>
  </si>
  <si>
    <t>1ST</t>
  </si>
  <si>
    <t>PURCHASE</t>
  </si>
  <si>
    <t>2ND</t>
  </si>
  <si>
    <t xml:space="preserve">              LOS #  :    </t>
  </si>
  <si>
    <t>***PILOT SPECIFIC QUESTIONS***</t>
  </si>
  <si>
    <t>3RD</t>
  </si>
  <si>
    <t xml:space="preserve">Borrower's Last Name  :    </t>
  </si>
  <si>
    <t>TITLE REVIEW:</t>
  </si>
  <si>
    <t>TRANSACTION TYPE:</t>
  </si>
  <si>
    <t>TAXES DUE AT CLOSING:</t>
  </si>
  <si>
    <t>***TITLE APPROVAL TEMPLATE***</t>
  </si>
  <si>
    <t>LIENS ON TITLE MATCH LOS:</t>
  </si>
  <si>
    <t xml:space="preserve">ICL RECEIVED                                     </t>
  </si>
  <si>
    <t>TITLE FEES UPDATED:</t>
  </si>
  <si>
    <t>FEES RECEIVED</t>
  </si>
  <si>
    <t>GFD PAID:</t>
  </si>
  <si>
    <t>WIRE RECEIVED</t>
  </si>
  <si>
    <t>PREMIUM PRICING ALLOCATED:</t>
  </si>
  <si>
    <t>TAXES RECEIVED</t>
  </si>
  <si>
    <t>SELLER CONCESSION ALLOCATED:</t>
  </si>
  <si>
    <t xml:space="preserve">LOAN CLOSING IN A TRUST                              </t>
  </si>
  <si>
    <t>PREMIUM AMT:</t>
  </si>
  <si>
    <t>CONCESSIONS AMT:</t>
  </si>
  <si>
    <t xml:space="preserve">NPS                                               </t>
  </si>
  <si>
    <t>TITLE EXPIRES:</t>
  </si>
  <si>
    <t>TEXAS HOME EQUITY LIEN</t>
  </si>
  <si>
    <t>VESTING UPDATED:</t>
  </si>
  <si>
    <t>FINAL VESTING WILL READ:</t>
  </si>
  <si>
    <t>ADDITIONAL DOCS NEEDED/NOTES TO PROCESSOR:</t>
  </si>
  <si>
    <t>LOS Changes Template</t>
  </si>
  <si>
    <t>TAXES WERE</t>
  </si>
  <si>
    <t>Due Date</t>
  </si>
  <si>
    <t>Amount</t>
  </si>
  <si>
    <t>TAXES NOW/NEED TO BE</t>
  </si>
  <si>
    <t>County:</t>
  </si>
  <si>
    <t>City:</t>
  </si>
  <si>
    <t>School:</t>
  </si>
  <si>
    <t>Misc Taxes:</t>
  </si>
  <si>
    <t>Flood Insurance</t>
  </si>
  <si>
    <t>Wind/Hail Insurance</t>
  </si>
  <si>
    <t>REGZ FEES WERE</t>
  </si>
  <si>
    <t>REGZ FEES NOW/NEED TO BE</t>
  </si>
  <si>
    <t>Lender Inspection Fee:</t>
  </si>
  <si>
    <t>Escrow/ Settlement Fee:</t>
  </si>
  <si>
    <t>Signing Agent:</t>
  </si>
  <si>
    <t>Loan Tie-In:</t>
  </si>
  <si>
    <t>Attorney:</t>
  </si>
  <si>
    <t>Subordination Recording:</t>
  </si>
  <si>
    <t>Wire or Fax:</t>
  </si>
  <si>
    <t>Photos:</t>
  </si>
  <si>
    <t>Copies:</t>
  </si>
  <si>
    <t>Courier:</t>
  </si>
  <si>
    <t>Doc Prep:</t>
  </si>
  <si>
    <t>Email, General Delivery, Download Fees:</t>
  </si>
  <si>
    <t>MISC:</t>
  </si>
  <si>
    <t>LOAN TERMS</t>
  </si>
  <si>
    <t>Current APR</t>
  </si>
  <si>
    <t>Disclosed APR</t>
  </si>
  <si>
    <t>APR Out of Compliance</t>
  </si>
  <si>
    <t>Current Details of Transaction:</t>
  </si>
  <si>
    <t xml:space="preserve">(Please compare to GFE and Last DU) </t>
  </si>
  <si>
    <r>
      <t>===</t>
    </r>
    <r>
      <rPr>
        <sz val="12"/>
        <color indexed="12"/>
        <rFont val="Arial"/>
        <family val="2"/>
      </rPr>
      <t>&gt;</t>
    </r>
    <r>
      <rPr>
        <sz val="10"/>
        <color indexed="12"/>
        <rFont val="Arial"/>
        <family val="2"/>
      </rPr>
      <t xml:space="preserve">  If not planning to send email</t>
    </r>
  </si>
  <si>
    <t>Signature of the Reviewer:</t>
  </si>
  <si>
    <t>===&gt; To paste it in 
          unifi notepad</t>
  </si>
  <si>
    <t>HUD-1 APPROVAL</t>
  </si>
  <si>
    <t>Cash to member:</t>
  </si>
  <si>
    <t>Type of Loan</t>
  </si>
  <si>
    <t>Your initial loan amount is</t>
  </si>
  <si>
    <t>HUD-1 RE-APPROVAL</t>
  </si>
  <si>
    <t>Cash from member:</t>
  </si>
  <si>
    <t>Section 7</t>
  </si>
  <si>
    <t>Your loan term is</t>
  </si>
  <si>
    <t>Section 8</t>
  </si>
  <si>
    <t>Your initial interest rate is</t>
  </si>
  <si>
    <t>B. Type of Loan</t>
  </si>
  <si>
    <t>Section D</t>
  </si>
  <si>
    <t>Your initial monthly amount owed for principal, interest, and any mortgage insurance is</t>
  </si>
  <si>
    <t>Section E</t>
  </si>
  <si>
    <t>Can your interest rate rise?</t>
  </si>
  <si>
    <t>Needs:</t>
  </si>
  <si>
    <t>Section F</t>
  </si>
  <si>
    <t>Even if you make payments on time, can your loan balance rise?</t>
  </si>
  <si>
    <t>Section G</t>
  </si>
  <si>
    <t>Even if you make payments on time, can your monthly amount owed for principal, interest, and mortgage insurance rise?</t>
  </si>
  <si>
    <t>Section H</t>
  </si>
  <si>
    <t>Does your loan have a prepayment penalty?</t>
  </si>
  <si>
    <t>Section I</t>
  </si>
  <si>
    <t>Does your loan have a balloon payment?</t>
  </si>
  <si>
    <t>Total monthly amount owed including escrow account payments</t>
  </si>
  <si>
    <t>Increase between GFE and HUD-1 Charges</t>
  </si>
  <si>
    <t>J. Summary of Borrower's Transaction</t>
  </si>
  <si>
    <t>100. Gross Amount Due from Borrower</t>
  </si>
  <si>
    <t>200. Amount Paid by or in Behalf of Borrower</t>
  </si>
  <si>
    <t>300. Cash at Settlement from/to Borrower</t>
  </si>
  <si>
    <t>L. Settlement Charges</t>
  </si>
  <si>
    <t>700. Total Real Estate Broker Fees</t>
  </si>
  <si>
    <t>800. Items Payable in Connection with Loan</t>
  </si>
  <si>
    <t>900. Items Required by Lender to Be Paid in Advance</t>
  </si>
  <si>
    <t>1000. Reserves Deposited with Lender</t>
  </si>
  <si>
    <t>1100. Title Charges</t>
  </si>
  <si>
    <t>1200. Government Recording and Transfer Charges</t>
  </si>
  <si>
    <t>1300. Additional Settlement Charges</t>
  </si>
  <si>
    <t>Comparison of Good Faith Estimate (GFE) and HUD-1 Charges</t>
  </si>
  <si>
    <t>Charges That Cannot Increase</t>
  </si>
  <si>
    <t>Charges That in Total Cannot Increase More Than 10%</t>
  </si>
  <si>
    <t>Charges That Can Change</t>
  </si>
  <si>
    <t>Loan Terms</t>
  </si>
  <si>
    <t>HUD-1 Approval Template (Vendor)</t>
  </si>
  <si>
    <t>**TITLE: REVISED TIL &amp; ITEMIZATION HAS BEEN SENT VIA REMOTEDOCS**</t>
  </si>
  <si>
    <t>HUD1 Approved:</t>
  </si>
  <si>
    <t>Please advise USAA Funding Department if any changes occur after HUD has been approved. If there are no changes to the HUD then proceed as indicated below.</t>
  </si>
  <si>
    <t>Funding Authorization Number:</t>
  </si>
  <si>
    <t>Note: If this is a VA loan or requires conditions, you must fax in funding conditions in order to receive funding authorization.</t>
  </si>
  <si>
    <t xml:space="preserve">**A Closing Protection Letter must be received by USAA prior to the loan closing. If unable to meet this requirement contact USAA immediately.**
</t>
  </si>
  <si>
    <t>**If any fees change, a revised TIL and Itemization is required for borrower's signatures. Please let USAA know if you have NOT obtained the correct final TIL and Itemization prior to the borrower's signing appointment. **</t>
  </si>
  <si>
    <t xml:space="preserve">Itemization of amount financed at HUD approval:  </t>
  </si>
  <si>
    <t>APR at HUD Approval:</t>
  </si>
  <si>
    <t xml:space="preserve">Please include the HUD-1 Approval in the signed loan package. Return in the signed loan package to USAA Federal Savings Bank within 24 hours of disbursement to the following address:
USAA Federal Savings Bank
ATTN: Post Closing/Shipping
10750 McDermott Freeway
San Antonio, TX  78288
</t>
  </si>
  <si>
    <t>USAA Confidential</t>
  </si>
  <si>
    <t>HUD-1 Approval Template (Non-Vendor)</t>
  </si>
  <si>
    <t xml:space="preserve">TITLE: REVISED TIL &amp; ITEMIZATION WILL BE SENT VIA REMOTEDOCS AND ARE ALSO </t>
  </si>
  <si>
    <t>ATTACHED TO THIS EMAIL FOR SIGNING AT CLOSING &amp; FOR FUNDING AUTHORIZATION</t>
  </si>
  <si>
    <t>TBD</t>
  </si>
  <si>
    <t>Outstanding Funding Conditions Highlighted below:</t>
  </si>
  <si>
    <t xml:space="preserve">(Please send funding conditions as listed below and on the USAA Supplemental Closing Instructions for funding authorization.)
</t>
  </si>
  <si>
    <t>Standard: REQUIRED FUNDING CONDITIONS</t>
  </si>
  <si>
    <t>IF Applicable: PURCHASE FUNDING CONDITIONS</t>
  </si>
  <si>
    <t>1. Signed HUD-1 Settlement Statement</t>
  </si>
  <si>
    <t>1. Addendum for seller concessions (attached if applicable)</t>
  </si>
  <si>
    <t xml:space="preserve">2. Signed Itemization of Amount Financed </t>
  </si>
  <si>
    <t>2. NOTICE OF ORAL SIGNATURE REQUIRES "WET SIGNATURE "(if applicable)</t>
  </si>
  <si>
    <t>3. Signed Truth In Lending</t>
  </si>
  <si>
    <t xml:space="preserve">4. Survey if not previously provided (only in the following states; DE, FL, NM, OH, TX) </t>
  </si>
  <si>
    <t>**A Closing Protection Letter must be received by USAA prior to the loan closing. If unable to meet this requirement contact USAA immediately.**</t>
  </si>
  <si>
    <t>**If any fees change, a revised TIL and Itemization is required for borrower's signatures. Please confirm with USAA that you have obtained the correct TIL and Itemization prior to the borrower's signing appointment. **</t>
  </si>
  <si>
    <t>INV FUNDING DATE + 5:</t>
  </si>
  <si>
    <t>Unfi:</t>
  </si>
  <si>
    <t>Payoff:</t>
  </si>
  <si>
    <t>INV INDICATOR:</t>
  </si>
  <si>
    <t>Was the contract electronically signed?</t>
  </si>
  <si>
    <t>Is there a Leaseback agreement of 60+ days?</t>
  </si>
  <si>
    <t>Is there a contingency for the sale of REO(s)?</t>
  </si>
  <si>
    <t>Are there any repairs to be made?</t>
  </si>
  <si>
    <t>Is there a commitment letter due date listed?</t>
  </si>
  <si>
    <t>Were there any revisions?</t>
  </si>
  <si>
    <t>Was the realtor information provided?</t>
  </si>
  <si>
    <t>Enter Seller Name?</t>
  </si>
  <si>
    <t>Are there any non-realty items listed?</t>
  </si>
  <si>
    <t>Are there any counter-offers or addendums?</t>
  </si>
  <si>
    <t>Are there additional borrowers listed?</t>
  </si>
  <si>
    <t>Are all borrowers listed on sales contract?</t>
  </si>
  <si>
    <t>Is the Contract Legible?</t>
  </si>
  <si>
    <t>What is the type of transaction?</t>
  </si>
  <si>
    <t>Notes to Processor:</t>
  </si>
  <si>
    <t xml:space="preserve">Contract Shows:  </t>
  </si>
  <si>
    <t>UniFi Shows:</t>
  </si>
  <si>
    <t>Validation</t>
  </si>
  <si>
    <t>Suspend</t>
  </si>
  <si>
    <t>Is the VA Mandatory/Escape Clause listed?</t>
  </si>
  <si>
    <t>Were these revisions signed with a live signature?</t>
  </si>
  <si>
    <t>Was sales contract executed by all parties?</t>
  </si>
  <si>
    <t>DOES 1003 GMI INFO MATCH UNIFI:</t>
  </si>
  <si>
    <t>TYPE OF LOAN:</t>
  </si>
  <si>
    <t>IS THE VA ESCAPE CLAUSE SIGNED:</t>
  </si>
  <si>
    <t>Does the Borrower's name(s) match UniFi?</t>
  </si>
  <si>
    <t>Does the Property Address match UniFi?</t>
  </si>
  <si>
    <t>Does the Mortgagee Clause match UniFi?</t>
  </si>
  <si>
    <t>Does the Expiration date match UniFi?</t>
  </si>
  <si>
    <t>Does the policy Includes Replacement Cost?:</t>
  </si>
  <si>
    <t>Is the policy due at closing?</t>
  </si>
  <si>
    <t>Is the rate locked in UniFi?</t>
  </si>
  <si>
    <t>Does the WP Number match UniFi?</t>
  </si>
  <si>
    <t>Is wind &amp; hail required?</t>
  </si>
  <si>
    <t>Category</t>
  </si>
  <si>
    <t>Doc Type</t>
  </si>
  <si>
    <t>Document 1</t>
  </si>
  <si>
    <t>Document 2</t>
  </si>
  <si>
    <t>Document 3</t>
  </si>
  <si>
    <t>Document 4</t>
  </si>
  <si>
    <t>Document 5</t>
  </si>
  <si>
    <t>Income</t>
  </si>
  <si>
    <t>Paystubs</t>
  </si>
  <si>
    <t>Document Category</t>
  </si>
  <si>
    <t>Asset</t>
  </si>
  <si>
    <t>LES</t>
  </si>
  <si>
    <t>Borrower(s)</t>
  </si>
  <si>
    <t>Credit</t>
  </si>
  <si>
    <t>PCS Orders</t>
  </si>
  <si>
    <t>Document Type</t>
  </si>
  <si>
    <t>Property</t>
  </si>
  <si>
    <t>W2</t>
  </si>
  <si>
    <t>Missing Pages?</t>
  </si>
  <si>
    <t>1099-R Retirement/Pension</t>
  </si>
  <si>
    <t>Document Legible?</t>
  </si>
  <si>
    <t>1099-SSA</t>
  </si>
  <si>
    <t>Document Signed?</t>
  </si>
  <si>
    <t>SSA Award Letter</t>
  </si>
  <si>
    <t>Document Dated?</t>
  </si>
  <si>
    <t>VA Award Letter</t>
  </si>
  <si>
    <t>Required Url?</t>
  </si>
  <si>
    <t>COE</t>
  </si>
  <si>
    <t>Cycle end</t>
  </si>
  <si>
    <t>Divorce Decree/Court Orders</t>
  </si>
  <si>
    <t>Last four account</t>
  </si>
  <si>
    <t>Employment Gap Letter</t>
  </si>
  <si>
    <t>Statement start range</t>
  </si>
  <si>
    <t>Employment Contract</t>
  </si>
  <si>
    <t>Image Date</t>
  </si>
  <si>
    <t>Full VOE</t>
  </si>
  <si>
    <t>Missing Pages</t>
  </si>
  <si>
    <t>Verbal VOE</t>
  </si>
  <si>
    <t>Statement end date</t>
  </si>
  <si>
    <t>Tax Returns (1st, 2nd page &amp; Sched E)</t>
  </si>
  <si>
    <t>1-yr Personal Tax Returns</t>
  </si>
  <si>
    <t>2-yr Personal Tax Returns</t>
  </si>
  <si>
    <t>1-yr Business Tax Returns</t>
  </si>
  <si>
    <t>2-yr Business Tax Returns</t>
  </si>
  <si>
    <t>Checking Statement</t>
  </si>
  <si>
    <t>Savings Statement</t>
  </si>
  <si>
    <t>Earnest Money Deposit</t>
  </si>
  <si>
    <t>RTMT</t>
  </si>
  <si>
    <t>Mutual Funds</t>
  </si>
  <si>
    <t>Gift Funds</t>
  </si>
  <si>
    <t>Verification of Deposit</t>
  </si>
  <si>
    <t>REO Mortgage Statement</t>
  </si>
  <si>
    <t>REO Tax Bill</t>
  </si>
  <si>
    <t>REO Insurance Bill</t>
  </si>
  <si>
    <t>REO HOA Dues</t>
  </si>
  <si>
    <t>Credit Inquiry Form</t>
  </si>
  <si>
    <t>LOW</t>
  </si>
  <si>
    <t>Divorce Decree</t>
  </si>
  <si>
    <t>Payoff</t>
  </si>
  <si>
    <t>Sales Contract</t>
  </si>
  <si>
    <t>Homeowner's Insurance Policy</t>
  </si>
  <si>
    <t>Flood Insurance Policy</t>
  </si>
  <si>
    <t>Application Package</t>
  </si>
  <si>
    <t>Condo Questionnaire</t>
  </si>
  <si>
    <t>Letter of Explanation</t>
  </si>
  <si>
    <t>Leasehold Agreement</t>
  </si>
  <si>
    <t>Doc Review UW - Asset</t>
  </si>
  <si>
    <t>Please obtain updated documents</t>
  </si>
  <si>
    <t>Doc Review UW - Credit</t>
  </si>
  <si>
    <t>Doc Review UW - Income</t>
  </si>
  <si>
    <t>Prop Doc Reviewer</t>
  </si>
  <si>
    <t>NMC</t>
  </si>
  <si>
    <t>Document Type:</t>
  </si>
  <si>
    <t>Errors:</t>
  </si>
  <si>
    <t>Email:</t>
  </si>
  <si>
    <t>plh3440</t>
  </si>
  <si>
    <t>None</t>
  </si>
  <si>
    <t>Support Production Environment</t>
  </si>
  <si>
    <t>Please click on the tool that you would like to use:</t>
  </si>
  <si>
    <t>Scratch-outs and/or Corrections</t>
  </si>
  <si>
    <t>Invalid Date (Future Dated)</t>
  </si>
  <si>
    <t>Enter LOS:</t>
  </si>
  <si>
    <t>Omission of Date Signed and/or Signature</t>
  </si>
  <si>
    <t>Invalid Date (Unacceptable Format)</t>
  </si>
  <si>
    <t>Illegible Form (Overall)</t>
  </si>
  <si>
    <t>Signature placed on wrong field</t>
  </si>
  <si>
    <t>Does the loan meet any of the following order requirements?</t>
  </si>
  <si>
    <t>Illegible form (Fax/Scan Obstruction)</t>
  </si>
  <si>
    <t>Date placed on wrong field</t>
  </si>
  <si>
    <t>Illegible Form (Poor handwriting)</t>
  </si>
  <si>
    <t>Do we have a 4506-T for all borrowers?</t>
  </si>
  <si>
    <t>Enter the name of the borrower that's missing:</t>
  </si>
  <si>
    <t>Is the 4506-T form legible?</t>
  </si>
  <si>
    <t>Please select all issues from the list:</t>
  </si>
  <si>
    <t>Please clarify "Other":</t>
  </si>
  <si>
    <t>If there is joint-filer; was their name &amp; social entered properly? (Section 2a &amp; 2b)</t>
  </si>
  <si>
    <t>What's wrong with it?</t>
  </si>
  <si>
    <t>Is the address information legible and formatted properly? (Section 4)</t>
  </si>
  <si>
    <t>Is the Interthinx address populated (100 Chesterfield Business Parkway 2nd floor, Cherterfield, MO 63005)? (Section 5)</t>
  </si>
  <si>
    <t>Does the form have ALL boxes checked and was the correct tax form number entered? (Section 6)</t>
  </si>
  <si>
    <t>Were the appropiate request dates entered and formatted correctly (MM/DD/YYYY)? (Section 9)</t>
  </si>
  <si>
    <t>Was the signature date entered and formatted correctly? (Signature Section)</t>
  </si>
  <si>
    <t>Please enter other issues:</t>
  </si>
  <si>
    <t>Was a POA used? (Signature Box)</t>
  </si>
  <si>
    <t>Is POA available in Portal?</t>
  </si>
  <si>
    <t>Dummy Question 10</t>
  </si>
  <si>
    <t>Clear All</t>
  </si>
  <si>
    <t>Please obtain an updated 4506-T.</t>
  </si>
  <si>
    <t>Loan Number:</t>
  </si>
  <si>
    <t>4506-T is missing for the following borrower(s):</t>
  </si>
  <si>
    <t>4506-T is illegible due to the following reason(s):</t>
  </si>
  <si>
    <t>Explanation of "Other":</t>
  </si>
  <si>
    <t>Section 2a &amp; 2b error:</t>
  </si>
  <si>
    <t>Section 4 error:</t>
  </si>
  <si>
    <t>Section 5 error:</t>
  </si>
  <si>
    <t>Interthinx Address not entered. 
(100 Chesterfield Business Parkway 2nd floor, Cherterfield, MO 63005)</t>
  </si>
  <si>
    <t>Section 6 error:</t>
  </si>
  <si>
    <t>ALL boxes must be checked and the correct tax form number must be entered on this section.</t>
  </si>
  <si>
    <t>Section 9 error:</t>
  </si>
  <si>
    <t>The appropiate request dates were not entered or were not formatted correctly.</t>
  </si>
  <si>
    <t>Signature section is unaceptable due to the following reason(s):</t>
  </si>
  <si>
    <t xml:space="preserve">_x000D_
</t>
  </si>
  <si>
    <t>POA used</t>
  </si>
  <si>
    <t>A copy of the POA is needed to order Tax Transcripts</t>
  </si>
  <si>
    <t xml:space="preserve">     *Invalid Date (Unacceptable Format)_x000D_
     *Signature placed on wrong field_x000D_
_x000D_
</t>
  </si>
  <si>
    <t>FLOOD CERTIFICATE REVIEW</t>
  </si>
  <si>
    <t>YES/NO</t>
  </si>
  <si>
    <t>DATA</t>
  </si>
  <si>
    <t>NONE</t>
  </si>
  <si>
    <t>CBRA</t>
  </si>
  <si>
    <t>OPA</t>
  </si>
  <si>
    <t>IS THERE A FLOOD CERT NUMBER:</t>
  </si>
  <si>
    <t>DOES THE COMMUNITY PARTICIPATE IN NFIP:</t>
  </si>
  <si>
    <t>IS USSA THE INSURANCE PROVIDER</t>
  </si>
  <si>
    <t>MONTHLY PREMIUM AMOUNT:</t>
  </si>
  <si>
    <t>NOTES FOR FLOOD CERT REVIEW:</t>
  </si>
  <si>
    <t>DO NOTES INDICATE THAT ANY PART OF THE STRUCTURE IS LOCATED IN A FLOOD ZONE:</t>
  </si>
  <si>
    <t>IS THE PROPERTY IN A FLOOD ZONE:</t>
  </si>
  <si>
    <r>
      <t>•Jumbo
•Rental Income
•Self Employement
•Commission Income
•Interest and Dividend Income
•Automobile Allowance Income 
•Notes Receivable Income 
•</t>
    </r>
    <r>
      <rPr>
        <b/>
        <sz val="11"/>
        <color rgb="FFC00000"/>
        <rFont val="Arial"/>
        <family val="2"/>
      </rPr>
      <t>Tip Income</t>
    </r>
    <r>
      <rPr>
        <b/>
        <sz val="11"/>
        <color theme="1"/>
        <rFont val="Arial"/>
        <family val="2"/>
      </rPr>
      <t xml:space="preserve"> (Will be indicated in EWL notes and/or account conditions)
•</t>
    </r>
    <r>
      <rPr>
        <b/>
        <sz val="11"/>
        <color rgb="FFC00000"/>
        <rFont val="Arial"/>
        <family val="2"/>
      </rPr>
      <t xml:space="preserve">Employed by Relative </t>
    </r>
    <r>
      <rPr>
        <b/>
        <sz val="11"/>
        <color theme="1"/>
        <rFont val="Arial"/>
        <family val="2"/>
      </rPr>
      <t>(Will be indicated in EWL notes and/or account conditions)
•</t>
    </r>
    <r>
      <rPr>
        <b/>
        <sz val="11"/>
        <color rgb="FFC00000"/>
        <rFont val="Arial"/>
        <family val="2"/>
      </rPr>
      <t>Royalty Income</t>
    </r>
    <r>
      <rPr>
        <b/>
        <sz val="11"/>
        <color theme="1"/>
        <rFont val="Arial"/>
        <family val="2"/>
      </rPr>
      <t xml:space="preserve"> (Will be indicated in EWL notes and/or account conditions)</t>
    </r>
  </si>
  <si>
    <t>AL</t>
  </si>
  <si>
    <t>Fee Simple</t>
  </si>
  <si>
    <t>CA</t>
  </si>
  <si>
    <t>TITLE REVIEW - COMMITMENT</t>
  </si>
  <si>
    <t>AK</t>
  </si>
  <si>
    <t>Leasehold</t>
  </si>
  <si>
    <t>CO</t>
  </si>
  <si>
    <t>AZ</t>
  </si>
  <si>
    <t>NC</t>
  </si>
  <si>
    <t>What type of transaction is this?</t>
  </si>
  <si>
    <t>AR</t>
  </si>
  <si>
    <t>FL</t>
  </si>
  <si>
    <t>WI</t>
  </si>
  <si>
    <t>State where the property is located:</t>
  </si>
  <si>
    <t>OR</t>
  </si>
  <si>
    <t>CT</t>
  </si>
  <si>
    <t>DE</t>
  </si>
  <si>
    <t>Enter title effective date:</t>
  </si>
  <si>
    <t>GA</t>
  </si>
  <si>
    <t>HI</t>
  </si>
  <si>
    <t>Enter loan closing date:</t>
  </si>
  <si>
    <t>ID</t>
  </si>
  <si>
    <t>IL</t>
  </si>
  <si>
    <t>Schedule A</t>
  </si>
  <si>
    <t>IN</t>
  </si>
  <si>
    <t>Are the member(s) names listed and spelled correctly in Proposed Insured?</t>
  </si>
  <si>
    <t>IA</t>
  </si>
  <si>
    <t>KS</t>
  </si>
  <si>
    <t>KY</t>
  </si>
  <si>
    <t>LA</t>
  </si>
  <si>
    <t>At a minimum is 'USAA' listed in Proposed Insured?</t>
  </si>
  <si>
    <t>ME</t>
  </si>
  <si>
    <t>MD</t>
  </si>
  <si>
    <t>Does Lender's coverage match the loan amount?</t>
  </si>
  <si>
    <t>MA</t>
  </si>
  <si>
    <t>MI</t>
  </si>
  <si>
    <t>Vesting</t>
  </si>
  <si>
    <t>MN</t>
  </si>
  <si>
    <t>MS</t>
  </si>
  <si>
    <t>MO</t>
  </si>
  <si>
    <t>MT</t>
  </si>
  <si>
    <t>NE</t>
  </si>
  <si>
    <t>Are there notes in RealEC indicating title is aware of the discrepancy between title and UniFi?
(e.g. a deed is being prepared)</t>
  </si>
  <si>
    <t>NV</t>
  </si>
  <si>
    <t>NH</t>
  </si>
  <si>
    <t>Is there a Non-Purchasing Spouse? (NPS)</t>
  </si>
  <si>
    <t>NJ</t>
  </si>
  <si>
    <t>NM</t>
  </si>
  <si>
    <t>Enter vesting found in RealEC for NPS:</t>
  </si>
  <si>
    <t>NY</t>
  </si>
  <si>
    <t>Type of Property:</t>
  </si>
  <si>
    <t>ND</t>
  </si>
  <si>
    <t>OH</t>
  </si>
  <si>
    <t>OK</t>
  </si>
  <si>
    <t>PA</t>
  </si>
  <si>
    <t>RI</t>
  </si>
  <si>
    <t>Does UniFi show property as a Condominium?</t>
  </si>
  <si>
    <t>SC</t>
  </si>
  <si>
    <t>SD</t>
  </si>
  <si>
    <t>TN</t>
  </si>
  <si>
    <t>TX</t>
  </si>
  <si>
    <t>Does UniFi show property as a PUD?</t>
  </si>
  <si>
    <t>UT</t>
  </si>
  <si>
    <t>VT</t>
  </si>
  <si>
    <t>Does the legal description show multiple parcels?</t>
  </si>
  <si>
    <t>VA</t>
  </si>
  <si>
    <t>WA</t>
  </si>
  <si>
    <t>WV</t>
  </si>
  <si>
    <t>Schedule B Requirements</t>
  </si>
  <si>
    <t>WY</t>
  </si>
  <si>
    <t>Are there any Judgments?</t>
  </si>
  <si>
    <t>Schedule B Exceptions</t>
  </si>
  <si>
    <t>Is there a UCC (Uniform Commercial Code) listed as an exception?</t>
  </si>
  <si>
    <t>Are there any Private Transfer Covenants created on or after February 8th 2011?</t>
  </si>
  <si>
    <t>Is there mention of Right of Redemption?</t>
  </si>
  <si>
    <t>Clear this sheet!</t>
  </si>
  <si>
    <t>Complete</t>
  </si>
  <si>
    <t>Conditions</t>
  </si>
  <si>
    <t>January </t>
  </si>
  <si>
    <t>TITLE REVIEW - TAX CERTIFICATE</t>
  </si>
  <si>
    <t>February</t>
  </si>
  <si>
    <t>March</t>
  </si>
  <si>
    <t>What month are we closing on?</t>
  </si>
  <si>
    <t>April</t>
  </si>
  <si>
    <t>May</t>
  </si>
  <si>
    <t>June</t>
  </si>
  <si>
    <t>July</t>
  </si>
  <si>
    <t>August</t>
  </si>
  <si>
    <t>September</t>
  </si>
  <si>
    <t>Are discount tax dates provided?</t>
  </si>
  <si>
    <t>October</t>
  </si>
  <si>
    <t>November</t>
  </si>
  <si>
    <t>Are Summer taxes due?</t>
  </si>
  <si>
    <t>December</t>
  </si>
  <si>
    <t>Are Winter taxes due?</t>
  </si>
  <si>
    <t>Are taxes due semi-annually?</t>
  </si>
  <si>
    <t>Enter first semi-annual tax due date:</t>
  </si>
  <si>
    <t>Enter second semi-annual tax due date:</t>
  </si>
  <si>
    <t>Are taxes due three times a year?</t>
  </si>
  <si>
    <t>Enter first tax due date:</t>
  </si>
  <si>
    <t>Enter second tax due date:</t>
  </si>
  <si>
    <t>Enter third tax due date:</t>
  </si>
  <si>
    <t>Enter first quaterly tax due date:</t>
  </si>
  <si>
    <t>Enter second quaterly tax due date:</t>
  </si>
  <si>
    <t>Enter third quaterly tax due date:</t>
  </si>
  <si>
    <t>Enter fourth quaterly tax due date:</t>
  </si>
  <si>
    <t>Additional Questions</t>
  </si>
  <si>
    <t>Are taxes delinquent?</t>
  </si>
  <si>
    <t>Enter delinquent tax amount:</t>
  </si>
  <si>
    <t>ULS</t>
  </si>
  <si>
    <t>TITLE REVIEW - FEE SHEET</t>
  </si>
  <si>
    <t>LSI</t>
  </si>
  <si>
    <t>ServiceLink</t>
  </si>
  <si>
    <t>First American</t>
  </si>
  <si>
    <t>Does fee sheet reflect government recording charges?</t>
  </si>
  <si>
    <t>Enter government recording charges disclosed on GFE:</t>
  </si>
  <si>
    <t>Enter government recording charges disclosed on fee sheet:</t>
  </si>
  <si>
    <t>Does fee sheet reflect transfer/mortgage taxes?</t>
  </si>
  <si>
    <t>Enter transfer/mortgage tax disclosed on GFE:</t>
  </si>
  <si>
    <t>Enter transfer/mortgage tax disclosed on fee sheet:</t>
  </si>
  <si>
    <t>Is there premium pricing?</t>
  </si>
  <si>
    <t>After allocating is there premium pricing left over?</t>
  </si>
  <si>
    <t>TITLE REVIEW - CPL</t>
  </si>
  <si>
    <t>Which Vendor is conducting the settlement?</t>
  </si>
  <si>
    <t>Does property address listed in CPL match UniFi?</t>
  </si>
  <si>
    <t>Enter property address listed in UniFi:</t>
  </si>
  <si>
    <t>Has a previous order been placed or completed?</t>
  </si>
  <si>
    <t>Is this an IRRRL?</t>
  </si>
  <si>
    <t xml:space="preserve">     *Invalid Date (Unacceptable Format)_x000D_
     *Signature placed on wrong field_x000D_
</t>
  </si>
  <si>
    <t>Unaceptable E-Signature provider</t>
  </si>
  <si>
    <t>PLH3440</t>
  </si>
  <si>
    <t>Enter next Summer tax due date:</t>
  </si>
  <si>
    <t>Enter next Winter tax due date:</t>
  </si>
  <si>
    <t>Enter next Annual tax due date:</t>
  </si>
  <si>
    <t>Was the Settlement Company info provided?</t>
  </si>
  <si>
    <t>Did title company address judgment(s)?</t>
  </si>
  <si>
    <t>Will title company provide a release for UCC?</t>
  </si>
  <si>
    <t>Name of Institution</t>
  </si>
  <si>
    <t>4506T</t>
  </si>
  <si>
    <t>Notice of Intent</t>
  </si>
  <si>
    <t>Borrower Authorization</t>
  </si>
  <si>
    <t>Flood Hazard Notice</t>
  </si>
  <si>
    <t>Texas Acknowledgement</t>
  </si>
  <si>
    <t>IS 26-1880 COMPLETED &amp; SIGNED</t>
  </si>
  <si>
    <t>IS 26-8937 COMPLETED &amp; SIGNED</t>
  </si>
  <si>
    <t>IS VA LOAN ADDITIONAL QUESTIONS COMPLETED &amp; SIGNED</t>
  </si>
  <si>
    <t>Is borrower exempt from paying property taxes?</t>
  </si>
  <si>
    <t>Is property a new construction?</t>
  </si>
  <si>
    <t>Does CPL have borrowers name(s) listed/spelled correctly?</t>
  </si>
  <si>
    <t>Is the LOS# listed in the CPL?</t>
  </si>
  <si>
    <t>Does the LOS# listed match UniFi?</t>
  </si>
  <si>
    <t>Enter correct borrower name(s):</t>
  </si>
  <si>
    <t>Are the Errors &amp; Omissions and License to do Business provided?</t>
  </si>
  <si>
    <t>Have we received wire instructions?</t>
  </si>
  <si>
    <t>Does the Title Company referenced in the wire instructions match UniFi?</t>
  </si>
  <si>
    <t xml:space="preserve">Has the 'County &amp; State of Document Execution' been provided? </t>
  </si>
  <si>
    <t>Has title provided email address for legal docs?</t>
  </si>
  <si>
    <t>NON-VENDOR ADDITIONAL QUESTIONS</t>
  </si>
  <si>
    <t>**4506-T Error - Transcripts NOT Required**</t>
  </si>
  <si>
    <t>**Document Imaging Guide - Errors found**</t>
  </si>
  <si>
    <t>Does title commitment show this as a Condominium?</t>
  </si>
  <si>
    <t>Does title commitment show this as a PUD?</t>
  </si>
  <si>
    <t>Are Mineral Rights, Mining Claims, Encroachments, Easements or Oil &amp; Gas exceptions listed?</t>
  </si>
  <si>
    <t>Does the GFD show paid and posted?</t>
  </si>
  <si>
    <t>Is there seller concessions?</t>
  </si>
  <si>
    <t>today:</t>
  </si>
  <si>
    <t>today + 10 business</t>
  </si>
  <si>
    <t>holidays</t>
  </si>
  <si>
    <t>Enter the name of the employer:</t>
  </si>
  <si>
    <t>Is the borrower's authorization in DocList?</t>
  </si>
  <si>
    <t>Were you able to get a hold of somebody?</t>
  </si>
  <si>
    <t>Did you leave a voicemail or follow up with an email?</t>
  </si>
  <si>
    <t>Who did you leave the message to?</t>
  </si>
  <si>
    <t>Phone Number or Email Address:</t>
  </si>
  <si>
    <t>Department:</t>
  </si>
  <si>
    <t>Number you called:</t>
  </si>
  <si>
    <t>Department you called:</t>
  </si>
  <si>
    <t>Who did you speak to?</t>
  </si>
  <si>
    <t>Position of the person you spoke to:</t>
  </si>
  <si>
    <t>Was the VVOE completed over the phone?</t>
  </si>
  <si>
    <t>Fax Number/Email where the form was sent:</t>
  </si>
  <si>
    <t>ETA Given:</t>
  </si>
  <si>
    <t>Explain why you were unable to reach employer:</t>
  </si>
  <si>
    <t>Did you complete the VOE Screen appropriately?</t>
  </si>
  <si>
    <t>DO NOT proceed with verification request until we have borrower's authorization in file.</t>
  </si>
  <si>
    <t>today + 120 calendar</t>
  </si>
  <si>
    <t>CONV</t>
  </si>
  <si>
    <t>Purchase</t>
  </si>
  <si>
    <t>Refinance</t>
  </si>
  <si>
    <t>Processor</t>
  </si>
  <si>
    <t>DC</t>
  </si>
  <si>
    <t>PL85310</t>
  </si>
  <si>
    <t>PL52273</t>
  </si>
  <si>
    <t>PLG8604</t>
  </si>
  <si>
    <t>PLE4232</t>
  </si>
  <si>
    <t>PLG9377</t>
  </si>
  <si>
    <t>PLH0457</t>
  </si>
  <si>
    <t>PLH8473</t>
  </si>
  <si>
    <t>PLH4659</t>
  </si>
  <si>
    <t>PLG8361</t>
  </si>
  <si>
    <t xml:space="preserve">PLE3947 </t>
  </si>
  <si>
    <t>PLE3947</t>
  </si>
  <si>
    <t>MGR</t>
  </si>
  <si>
    <t>SR</t>
  </si>
  <si>
    <t>PROCESSOR</t>
  </si>
  <si>
    <t>PLE0367</t>
  </si>
  <si>
    <t>PLE4228</t>
  </si>
  <si>
    <t>PLB8911</t>
  </si>
  <si>
    <t>PLG8786</t>
  </si>
  <si>
    <t>PLH3212</t>
  </si>
  <si>
    <t>PLH9580</t>
  </si>
  <si>
    <t>PLH3182</t>
  </si>
  <si>
    <t>PL36857</t>
  </si>
  <si>
    <t>PLH9546</t>
  </si>
  <si>
    <t>PLF5730</t>
  </si>
  <si>
    <t>PL92887</t>
  </si>
  <si>
    <t>PLH0293</t>
  </si>
  <si>
    <t>PLH1638</t>
  </si>
  <si>
    <t>PLH6127</t>
  </si>
  <si>
    <t>PLH0927</t>
  </si>
  <si>
    <t>PLB3889</t>
  </si>
  <si>
    <t>PL69878</t>
  </si>
  <si>
    <t>PL59585</t>
  </si>
  <si>
    <t>PLG9722</t>
  </si>
  <si>
    <t>PL89506</t>
  </si>
  <si>
    <t>PLH3996</t>
  </si>
  <si>
    <t>PLH2148</t>
  </si>
  <si>
    <t>PLH6118</t>
  </si>
  <si>
    <t>PLH3668</t>
  </si>
  <si>
    <t>PLH0926</t>
  </si>
  <si>
    <t>PLH4866</t>
  </si>
  <si>
    <t>PLF4794</t>
  </si>
  <si>
    <t>PLB0732</t>
  </si>
  <si>
    <t>Image the verification provided by TWN.</t>
  </si>
  <si>
    <t>VVOE</t>
  </si>
  <si>
    <t>CONV - Purchase</t>
  </si>
  <si>
    <t>CONV - Refi</t>
  </si>
  <si>
    <t>VA - Purchase</t>
  </si>
  <si>
    <t>VA - Refi</t>
  </si>
  <si>
    <t>ALL MACROS MUST BE ENABLED FOR THIS TOOL TO WORK PROPERLY!</t>
  </si>
  <si>
    <t>Instructions to enable macros:</t>
  </si>
  <si>
    <t>1. Click on the 'Options…' button on the 'Security Warning' notification above. See below:</t>
  </si>
  <si>
    <t>2. Select the 'Enable this content' option from the Security Alert pop-up and click 'OK'. See below:</t>
  </si>
  <si>
    <t>FHA INDICATOR:</t>
  </si>
  <si>
    <t>IS MORE THAN 30 DAYS OF PER DIEM REQUIRED:</t>
  </si>
  <si>
    <t>PL93632</t>
  </si>
  <si>
    <t>PLH1535</t>
  </si>
  <si>
    <t>PLF9306</t>
  </si>
  <si>
    <t>PLB6168</t>
  </si>
  <si>
    <t>PL92993</t>
  </si>
  <si>
    <t>PLG6682</t>
  </si>
  <si>
    <t>PLG4345</t>
  </si>
  <si>
    <t>PLG7668</t>
  </si>
  <si>
    <t>PLI2279</t>
  </si>
  <si>
    <t>PLE3339</t>
  </si>
  <si>
    <t>PLI7450</t>
  </si>
  <si>
    <t>PLG1357</t>
  </si>
  <si>
    <t>PLK2565</t>
  </si>
  <si>
    <t>PLG1359</t>
  </si>
  <si>
    <t>PLG1146</t>
  </si>
  <si>
    <t>PLK6692</t>
  </si>
  <si>
    <t>PLD1309</t>
  </si>
  <si>
    <t>PLG0482</t>
  </si>
  <si>
    <t>PLH3682</t>
  </si>
  <si>
    <t>PLB7271</t>
  </si>
  <si>
    <t>PL57710</t>
  </si>
  <si>
    <t>PLH4528</t>
  </si>
  <si>
    <t>PLE4526</t>
  </si>
  <si>
    <t>PLH4492</t>
  </si>
  <si>
    <t>PLB0520</t>
  </si>
  <si>
    <t>PLH8194</t>
  </si>
  <si>
    <t>PLF9055</t>
  </si>
  <si>
    <t>PLH3344</t>
  </si>
  <si>
    <t>PLH8189</t>
  </si>
  <si>
    <t>PL90839</t>
  </si>
  <si>
    <t>PL39660</t>
  </si>
  <si>
    <t>PLH4855</t>
  </si>
  <si>
    <t>PLB6110</t>
  </si>
  <si>
    <t>PLH3028</t>
  </si>
  <si>
    <t>PLI3718</t>
  </si>
  <si>
    <t>PLK2002</t>
  </si>
  <si>
    <t>PLD1445</t>
  </si>
  <si>
    <t>PLE3082</t>
  </si>
  <si>
    <t>PLK1515</t>
  </si>
  <si>
    <t>PLK9571</t>
  </si>
  <si>
    <t>PLL0091</t>
  </si>
  <si>
    <t>PLH4823</t>
  </si>
  <si>
    <t>Closer Production Environment</t>
  </si>
  <si>
    <t>PL31660</t>
  </si>
  <si>
    <t>PLF5490</t>
  </si>
  <si>
    <t>PLF6060</t>
  </si>
  <si>
    <t>PL54392</t>
  </si>
  <si>
    <t>PLD8437</t>
  </si>
  <si>
    <t>PLB5315</t>
  </si>
  <si>
    <t>PL82378</t>
  </si>
  <si>
    <t>PLH2339</t>
  </si>
  <si>
    <t>PLH2358</t>
  </si>
  <si>
    <t>PLB8918</t>
  </si>
  <si>
    <t>PLE5699</t>
  </si>
  <si>
    <t>PL82403</t>
  </si>
  <si>
    <t>PLE2849</t>
  </si>
  <si>
    <t>PLC6085</t>
  </si>
  <si>
    <t>PLB0193</t>
  </si>
  <si>
    <t>PLG0753</t>
  </si>
  <si>
    <t>PLG8560</t>
  </si>
  <si>
    <t>PLK5972</t>
  </si>
  <si>
    <t>PLK7581</t>
  </si>
  <si>
    <t>PLI9269</t>
  </si>
  <si>
    <t>PLI9268</t>
  </si>
  <si>
    <t>PLE0590</t>
  </si>
  <si>
    <t>PLG0958</t>
  </si>
  <si>
    <t>PLG0953</t>
  </si>
  <si>
    <t>PLI9999</t>
  </si>
  <si>
    <t>PLF0084</t>
  </si>
  <si>
    <t>PLD3809</t>
  </si>
  <si>
    <t>PLG0019</t>
  </si>
  <si>
    <t>PLI3719</t>
  </si>
  <si>
    <t>PLE5274</t>
  </si>
  <si>
    <t>PLK4080</t>
  </si>
  <si>
    <t>PLK7605</t>
  </si>
  <si>
    <t>PLE1017</t>
  </si>
  <si>
    <t>PLE1012</t>
  </si>
  <si>
    <t>PLI7279</t>
  </si>
  <si>
    <t>PLI8397</t>
  </si>
  <si>
    <t>PLI8396</t>
  </si>
  <si>
    <t>PLK1513</t>
  </si>
  <si>
    <t>PLI7621</t>
  </si>
  <si>
    <t>PLK8176</t>
  </si>
  <si>
    <t>PLH0107</t>
  </si>
  <si>
    <t>PLD1446</t>
  </si>
  <si>
    <t>PLD4769</t>
  </si>
  <si>
    <t>PLG0952</t>
  </si>
  <si>
    <t>PLH3494</t>
  </si>
  <si>
    <t>PLK3247</t>
  </si>
  <si>
    <t>PLK3248</t>
  </si>
  <si>
    <t>PLK4082</t>
  </si>
  <si>
    <t>PLE7589</t>
  </si>
  <si>
    <t>PLH0105</t>
  </si>
  <si>
    <t>PLH4847</t>
  </si>
  <si>
    <t>PLI7301</t>
  </si>
  <si>
    <t>PLI7302</t>
  </si>
  <si>
    <t>PLK1514</t>
  </si>
  <si>
    <t>PLC8002</t>
  </si>
  <si>
    <t>PLJ7194</t>
  </si>
  <si>
    <t>PLI1847</t>
  </si>
  <si>
    <t>PLL0209</t>
  </si>
  <si>
    <t>PLG7040</t>
  </si>
  <si>
    <t xml:space="preserve">PLH3001 </t>
  </si>
  <si>
    <t>PLI4797</t>
  </si>
  <si>
    <t>PLK4364</t>
  </si>
  <si>
    <t>PL63185</t>
  </si>
  <si>
    <t>PLE1959</t>
  </si>
  <si>
    <t>Commitment</t>
  </si>
  <si>
    <t>Fee Sheet/Other</t>
  </si>
  <si>
    <t>Tax Certificate</t>
  </si>
  <si>
    <t>Vendor</t>
  </si>
  <si>
    <t>Non-Vendor</t>
  </si>
  <si>
    <t>PLH2025</t>
  </si>
  <si>
    <t>PL84279</t>
  </si>
  <si>
    <t>PLB1533</t>
  </si>
  <si>
    <t>PLB0356</t>
  </si>
  <si>
    <t>PLG5527</t>
  </si>
  <si>
    <t>PL82771</t>
  </si>
  <si>
    <t>Due dates</t>
  </si>
  <si>
    <t>Discount dates</t>
  </si>
  <si>
    <t>Tax amounts</t>
  </si>
  <si>
    <t>Taxes without exemptions</t>
  </si>
  <si>
    <t>Annually</t>
  </si>
  <si>
    <t>Semi-Annually</t>
  </si>
  <si>
    <t>Three times a year</t>
  </si>
  <si>
    <t>Quarterly</t>
  </si>
  <si>
    <t>Are taxes due quarterly?</t>
  </si>
  <si>
    <t>Are taxes due annually?</t>
  </si>
  <si>
    <t>School</t>
  </si>
  <si>
    <t>City</t>
  </si>
  <si>
    <t>MUD</t>
  </si>
  <si>
    <t>County</t>
  </si>
  <si>
    <t>Township</t>
  </si>
  <si>
    <t>Misc</t>
  </si>
  <si>
    <t>Is the appraisal available in Portal?</t>
  </si>
  <si>
    <t>PAYOFF LENDER MATCHES UNIFI:</t>
  </si>
  <si>
    <t>Does the property address match on all title docs?</t>
  </si>
  <si>
    <t>Does CPL reference: 'USAA Federal Savings Bank, 10750 McDermott Fwy - San Antonio TX 78288'?</t>
  </si>
  <si>
    <t>PLL2893</t>
  </si>
  <si>
    <t>PLL2891</t>
  </si>
  <si>
    <t>PLL2896</t>
  </si>
  <si>
    <t>PLL3007</t>
  </si>
  <si>
    <t>PLL2967</t>
  </si>
  <si>
    <t>PLL2966</t>
  </si>
  <si>
    <t>PLL2970</t>
  </si>
  <si>
    <t>PLL2892</t>
  </si>
  <si>
    <t>PLL3139</t>
  </si>
  <si>
    <t>PLL3114</t>
  </si>
  <si>
    <t>PL93329</t>
  </si>
  <si>
    <t>PL82260</t>
  </si>
  <si>
    <t>Joint</t>
  </si>
  <si>
    <t>SFD</t>
  </si>
  <si>
    <t>LEGAL</t>
  </si>
  <si>
    <t>AS-IS</t>
  </si>
  <si>
    <t>Conv Purch</t>
  </si>
  <si>
    <t>Conv Refi</t>
  </si>
  <si>
    <t>VA Purch</t>
  </si>
  <si>
    <t>VA Refi</t>
  </si>
  <si>
    <t>VA IRRRLS</t>
  </si>
  <si>
    <t>CREDIT REPORT ORDER DATE:</t>
  </si>
  <si>
    <t>Individual</t>
  </si>
  <si>
    <t>Incomplete</t>
  </si>
  <si>
    <t>ORDER NUMBER:</t>
  </si>
  <si>
    <t>MULTI-FAMILY</t>
  </si>
  <si>
    <t>CREDIT EXPIRATION DATE:</t>
  </si>
  <si>
    <t>PUD</t>
  </si>
  <si>
    <t>IS THIS JOINT OR INDIVIDUAL?</t>
  </si>
  <si>
    <t>PROPERTY TYPE:</t>
  </si>
  <si>
    <t>PRODUCT:</t>
  </si>
  <si>
    <t>MEDIAN SCORE:</t>
  </si>
  <si>
    <t>TOWNHOME</t>
  </si>
  <si>
    <t>DOES CREDIT PROFILE MEETS PMI GUIDELINES?</t>
  </si>
  <si>
    <t>ARE THERE ANY DUPLICATES TRADELINES BEING IGNORED?</t>
  </si>
  <si>
    <t>PLEASE ENTER THE DUPLICATED ACCOUNTS BELOW:</t>
  </si>
  <si>
    <t>30-DAY ACCOUNTS PRESENT (AMEX)?</t>
  </si>
  <si>
    <t>ARE ANY INSTALLMENT ACCOUNTS BEING IGNORED?</t>
  </si>
  <si>
    <t>DOES THE LOAN QUALIFY IF WE UN-IGNORE THIS LIABILITIE(S)?</t>
  </si>
  <si>
    <t>TASK TO NMC FOR AN UPDATED CSC REPORT</t>
  </si>
  <si>
    <t>IS IT ACCEPTABLE TO IGNORE THIS INSTALLMENT LIABILITIE(S)?</t>
  </si>
  <si>
    <t>ARE ANY REVOLVING ACCOUNTS BEING IGNORED?</t>
  </si>
  <si>
    <t>ARE THERE ANY COLLECTIONS THAT REQUIRE ATTENTION?</t>
  </si>
  <si>
    <t>ARE THERE ANY PDA's THAT REQUIRE ATTENTION?</t>
  </si>
  <si>
    <t>ARE THERE ANY DEFERRED STUDENT LOANS WITH NO PAYMENT?</t>
  </si>
  <si>
    <t>ARE THERE ANY OPEN DISPUTES THAT DU IS PICKING UP?</t>
  </si>
  <si>
    <t>MORTGAGE DLA WITHIN THE LAST 45 DAYS?</t>
  </si>
  <si>
    <t>ARE THERE ANY FORECLOSURES/BANKRUPTCIES/LIENS/JUDGMENTS?</t>
  </si>
  <si>
    <t>ARE THERE ANY CREDIT INQUIRIES TO BE ADDRESSED?</t>
  </si>
  <si>
    <t>PLEASE ENTER CREDIT INQUIRIES THAT NEED TO BE ADDRESSED BELOW:</t>
  </si>
  <si>
    <t>ARE THERE ANY LIABILITIES IN UNIFI NOT LISTED ON CREDIT REPORT?</t>
  </si>
  <si>
    <t>PLEASE ENTER UNLISTED LIABILITIES THAT NEED TO BE ADDRESSED BELOW:</t>
  </si>
  <si>
    <t>ARE THERE ADDITIONAL SSNs LISTED?</t>
  </si>
  <si>
    <t>IS THERE A FRAUD ALERT PRESENT?</t>
  </si>
  <si>
    <t>IS THIS A NEW CONSTRUCTION?</t>
  </si>
  <si>
    <t>OVERALL CREDIT REPORT STATUS:</t>
  </si>
  <si>
    <t>IS THERE ANY ACCOUNT IN CONSUMER CREDIT COUNSELING?</t>
  </si>
  <si>
    <t>ARE THERE ANY COLLECTIONS?</t>
  </si>
  <si>
    <t>IS THERE AN AMOUNT EQUAL TO OR GREATER THAN $250?</t>
  </si>
  <si>
    <t>IS THERE A CUMULATIVE AMOUNT EQUAL TO OR GREATER THAN $1,000?</t>
  </si>
  <si>
    <t>Additional Notes: (If any)</t>
  </si>
  <si>
    <t>CONV Purchase</t>
  </si>
  <si>
    <t>CONV Refi</t>
  </si>
  <si>
    <t>VA Purchase</t>
  </si>
  <si>
    <t>IRRRL</t>
  </si>
  <si>
    <t>PL82389</t>
  </si>
  <si>
    <t>PL93555</t>
  </si>
  <si>
    <t>PLG7489</t>
  </si>
  <si>
    <t>PLE5868</t>
  </si>
  <si>
    <t>PLF9313</t>
  </si>
  <si>
    <t>PL83273</t>
  </si>
  <si>
    <t>PLG6552</t>
  </si>
  <si>
    <t>PLH8301</t>
  </si>
  <si>
    <t>PL92365</t>
  </si>
  <si>
    <t>Is 'USAA Federal Savings Bank, its successor and/or assigns'; as their interest appear listed as a Proposed Insured?</t>
  </si>
  <si>
    <t>Is 'Secretary of Veteran Affairs, its successor and/or assigns'; as their interest appear listed as a Proposed Insured?</t>
  </si>
  <si>
    <t>PLH8487</t>
  </si>
  <si>
    <t>PLH0531</t>
  </si>
  <si>
    <t>PLL3641</t>
  </si>
  <si>
    <t>Is the tax bill for this year available?</t>
  </si>
  <si>
    <t>Did title provide a padded amount for this year?</t>
  </si>
  <si>
    <t>Enter padded tax amount:</t>
  </si>
  <si>
    <t>Initial</t>
  </si>
  <si>
    <t>Subsequent</t>
  </si>
  <si>
    <t>TYPE OF REVIEW:</t>
  </si>
  <si>
    <t>DATE PAYOFF ORDERED:</t>
  </si>
  <si>
    <t>Enter Investor required tax dates per the 'Actions to Take' instructions.</t>
  </si>
  <si>
    <t>PLL5102</t>
  </si>
  <si>
    <t>PLL0974</t>
  </si>
  <si>
    <t>PLK4079</t>
  </si>
  <si>
    <t>PLL5104</t>
  </si>
  <si>
    <t>PLI8393</t>
  </si>
  <si>
    <t>Borrowers Authorization</t>
  </si>
  <si>
    <t>Loan Number</t>
  </si>
  <si>
    <t>Bank Phone Number</t>
  </si>
  <si>
    <t>Website Order Required</t>
  </si>
  <si>
    <t>Already Ordered</t>
  </si>
  <si>
    <t>Loan Denied</t>
  </si>
  <si>
    <t>Loan In Closing</t>
  </si>
  <si>
    <t>3rd Party Request Unavailable</t>
  </si>
  <si>
    <t>Private Loan</t>
  </si>
  <si>
    <t>NC HELOC</t>
  </si>
  <si>
    <t>PLG6677</t>
  </si>
  <si>
    <t>PLL1264</t>
  </si>
  <si>
    <t>PLL3633</t>
  </si>
  <si>
    <t>PLL3634</t>
  </si>
  <si>
    <t>PLL3629</t>
  </si>
  <si>
    <t>PLJ4751</t>
  </si>
  <si>
    <t>PLL4637</t>
  </si>
  <si>
    <t>PLL4636</t>
  </si>
  <si>
    <t>PLF8416</t>
  </si>
  <si>
    <t>PLD0551</t>
  </si>
  <si>
    <t>VENDOR</t>
  </si>
  <si>
    <t>Is 'USAA Federal Savings Bank and each successor in ownership of the indebtedness secured by the insured mortgage except a successor who is an obligor under the provisions of Section 12(c) of the Conditions'; as their interest appear listed as a Proposed Insured?</t>
  </si>
  <si>
    <t>Is 'Secretary of the Department of Veterans Affairs, an officer of the United States of America, and each successor in ownership of the indebtedness secured by the insured mortgage except a successor who is an obligor under the provisions of Section 12(c) of the Conditions'; as  their interest appear listed as a Proposed Insured?</t>
  </si>
  <si>
    <t>PLJ0011</t>
  </si>
  <si>
    <t>PLL7068</t>
  </si>
  <si>
    <t>PLL8939</t>
  </si>
  <si>
    <t>PLB6572</t>
  </si>
  <si>
    <t>PL44667</t>
  </si>
  <si>
    <t>PLG9721</t>
  </si>
  <si>
    <t>PROPERTY ADDRESS MATCHES UNIFI/CADENCE:</t>
  </si>
  <si>
    <t>COUNTY MATCHES UNIFI/CADENCE:</t>
  </si>
  <si>
    <t>BORROWER NAME MATCHES UNIFI/CADENCE:</t>
  </si>
  <si>
    <t>LOAN # LISTED AND MATCHES UNIFI/CADENCE:</t>
  </si>
  <si>
    <t>PLM2703</t>
  </si>
  <si>
    <t>PLC5690</t>
  </si>
  <si>
    <t>UW Production Environment</t>
  </si>
  <si>
    <r>
      <rPr>
        <b/>
        <sz val="10"/>
        <rFont val="Arial"/>
        <family val="2"/>
      </rPr>
      <t>INSTRUCTIONS:</t>
    </r>
    <r>
      <rPr>
        <sz val="10"/>
        <rFont val="Arial"/>
        <family val="2"/>
      </rPr>
      <t xml:space="preserve">  Complete all questions and using the “Copy/Paste Document” button, copy results into the comments section within Cadence under Underwriting Category. In addition, upload the checklist into Cadence under Miscellaneous( see Delta 191).  Please note, rows without questions may or may not be prompted based on answer to previous question in list.</t>
    </r>
  </si>
  <si>
    <t>(1 = Fail, 2 = Pass)</t>
  </si>
  <si>
    <t>Enter Display Codes</t>
  </si>
  <si>
    <t>DO NOT MODIFY COLUMNS I &amp; J</t>
  </si>
  <si>
    <t>Answers</t>
  </si>
  <si>
    <t>Parameter Control</t>
  </si>
  <si>
    <t>Fannie SFC</t>
  </si>
  <si>
    <t>Freddie SCC</t>
  </si>
  <si>
    <t>Display Fannie</t>
  </si>
  <si>
    <t>Display Freddie</t>
  </si>
  <si>
    <t xml:space="preserve">Loan Number: </t>
  </si>
  <si>
    <t xml:space="preserve">Member Name: </t>
  </si>
  <si>
    <t xml:space="preserve">127, </t>
  </si>
  <si>
    <r>
      <t xml:space="preserve"> Is the property in a</t>
    </r>
    <r>
      <rPr>
        <b/>
        <sz val="11"/>
        <color theme="1"/>
        <rFont val="Calibri"/>
        <family val="2"/>
        <scheme val="minor"/>
      </rPr>
      <t xml:space="preserve"> </t>
    </r>
    <r>
      <rPr>
        <sz val="11"/>
        <color theme="1"/>
        <rFont val="Calibri"/>
        <family val="2"/>
        <scheme val="minor"/>
      </rPr>
      <t>Flood Zone?</t>
    </r>
  </si>
  <si>
    <r>
      <t xml:space="preserve"> </t>
    </r>
    <r>
      <rPr>
        <sz val="11"/>
        <color theme="1"/>
        <rFont val="Calibri"/>
        <family val="2"/>
        <scheme val="minor"/>
      </rPr>
      <t>Did we obtain a flood insurance policy?</t>
    </r>
  </si>
  <si>
    <t>Was a Project Eligibility Waiver obtained from Fannie Mae for this established project?</t>
  </si>
  <si>
    <t xml:space="preserve"> Does employment after closing apply?</t>
  </si>
  <si>
    <t>707, 001</t>
  </si>
  <si>
    <r>
      <t xml:space="preserve"> Are we using a</t>
    </r>
    <r>
      <rPr>
        <b/>
        <sz val="11"/>
        <color theme="1"/>
        <rFont val="Calibri"/>
        <family val="2"/>
        <scheme val="minor"/>
      </rPr>
      <t xml:space="preserve"> </t>
    </r>
    <r>
      <rPr>
        <sz val="11"/>
        <color theme="1"/>
        <rFont val="Calibri"/>
        <family val="2"/>
        <scheme val="minor"/>
      </rPr>
      <t xml:space="preserve">Property Fieldwork Waiver?   </t>
    </r>
  </si>
  <si>
    <r>
      <t xml:space="preserve"> </t>
    </r>
    <r>
      <rPr>
        <sz val="11"/>
        <color theme="1"/>
        <rFont val="Calibri"/>
        <family val="2"/>
        <scheme val="minor"/>
      </rPr>
      <t>Are we using the</t>
    </r>
    <r>
      <rPr>
        <u/>
        <sz val="11"/>
        <color theme="1"/>
        <rFont val="Calibri"/>
        <family val="2"/>
        <scheme val="minor"/>
      </rPr>
      <t xml:space="preserve"> </t>
    </r>
    <r>
      <rPr>
        <sz val="11"/>
        <color theme="1"/>
        <rFont val="Calibri"/>
        <family val="2"/>
        <scheme val="minor"/>
      </rPr>
      <t>military occupancy variance?</t>
    </r>
  </si>
  <si>
    <t>D76</t>
  </si>
  <si>
    <t xml:space="preserve"> Is this an Employee Relocation Loan?</t>
  </si>
  <si>
    <t>D25</t>
  </si>
  <si>
    <t xml:space="preserve"> Is this a Detached Condominium?  </t>
  </si>
  <si>
    <r>
      <t xml:space="preserve"> </t>
    </r>
    <r>
      <rPr>
        <sz val="11"/>
        <color theme="1"/>
        <rFont val="Calibri"/>
        <family val="2"/>
        <scheme val="minor"/>
      </rPr>
      <t xml:space="preserve">Is cashback from Refinance being used by an owner to buy out the equity of a co-owner (Special purpose cash-out Refi)?  </t>
    </r>
    <r>
      <rPr>
        <b/>
        <i/>
        <sz val="11"/>
        <color theme="1"/>
        <rFont val="Calibri"/>
        <family val="2"/>
        <scheme val="minor"/>
      </rPr>
      <t xml:space="preserve"> </t>
    </r>
  </si>
  <si>
    <t>Are we purposefully ommitting a unit number when DU identifies the address as containing multiple units?</t>
  </si>
  <si>
    <r>
      <t>What</t>
    </r>
    <r>
      <rPr>
        <b/>
        <sz val="11"/>
        <color theme="1"/>
        <rFont val="Calibri"/>
        <family val="2"/>
        <scheme val="minor"/>
      </rPr>
      <t xml:space="preserve"> </t>
    </r>
    <r>
      <rPr>
        <sz val="11"/>
        <color theme="1"/>
        <rFont val="Calibri"/>
        <family val="2"/>
        <scheme val="minor"/>
      </rPr>
      <t>type of loan product is this?</t>
    </r>
  </si>
  <si>
    <t>Refi Limited</t>
  </si>
  <si>
    <t>Refi Cash Out</t>
  </si>
  <si>
    <r>
      <t xml:space="preserve">Was a </t>
    </r>
    <r>
      <rPr>
        <sz val="11"/>
        <rFont val="Calibri"/>
        <family val="2"/>
        <scheme val="minor"/>
      </rPr>
      <t>discrepancy</t>
    </r>
    <r>
      <rPr>
        <sz val="11"/>
        <color theme="1"/>
        <rFont val="Calibri"/>
        <family val="2"/>
        <scheme val="minor"/>
      </rPr>
      <t xml:space="preserve"> identified with the member's SSN?</t>
    </r>
  </si>
  <si>
    <t>Texas 101</t>
  </si>
  <si>
    <t>Is this a DU REFI PLUS product with an existing Fannie Mae loan?</t>
  </si>
  <si>
    <t xml:space="preserve"> Is this a New construction? </t>
  </si>
  <si>
    <t>, 916</t>
  </si>
  <si>
    <r>
      <rPr>
        <b/>
        <sz val="11"/>
        <color theme="1"/>
        <rFont val="Calibri"/>
        <family val="2"/>
        <scheme val="minor"/>
      </rPr>
      <t xml:space="preserve">Fannie Mae SFC Screen:  </t>
    </r>
    <r>
      <rPr>
        <sz val="11"/>
        <color theme="1"/>
        <rFont val="Calibri"/>
        <family val="2"/>
        <scheme val="minor"/>
      </rPr>
      <t>Validate that the following Special Feature codes have been entered.</t>
    </r>
  </si>
  <si>
    <r>
      <rPr>
        <b/>
        <sz val="11"/>
        <color theme="1"/>
        <rFont val="Calibri"/>
        <family val="2"/>
        <scheme val="minor"/>
      </rPr>
      <t>Freddie Mac SCC Screen:</t>
    </r>
    <r>
      <rPr>
        <sz val="11"/>
        <color theme="1"/>
        <rFont val="Calibri"/>
        <family val="2"/>
        <scheme val="minor"/>
      </rPr>
      <t xml:space="preserve">  Validate that the following Special Character codes have been entered.</t>
    </r>
  </si>
  <si>
    <t>FOR INTERNAL USE ONLY:</t>
  </si>
  <si>
    <t>May be shared with USAA employees only.</t>
  </si>
  <si>
    <t xml:space="preserve">Closing Date </t>
  </si>
  <si>
    <t>Enter Closing Date</t>
  </si>
  <si>
    <t>00/00/0000</t>
  </si>
  <si>
    <t>Borrower Paystubs</t>
  </si>
  <si>
    <t>Pay Period Ending</t>
  </si>
  <si>
    <t xml:space="preserve">Credit Report </t>
  </si>
  <si>
    <t>Date Ordered</t>
  </si>
  <si>
    <t xml:space="preserve">Plus 120 Days </t>
  </si>
  <si>
    <t>Bank Statements</t>
  </si>
  <si>
    <t xml:space="preserve">End Date </t>
  </si>
  <si>
    <t xml:space="preserve"> Appraisal</t>
  </si>
  <si>
    <t>Report Date</t>
  </si>
  <si>
    <t>Title Commitment</t>
  </si>
  <si>
    <t>Effective Date</t>
  </si>
  <si>
    <t>Date Calculator</t>
  </si>
  <si>
    <t>Type of loan</t>
  </si>
  <si>
    <t>v 2.7</t>
  </si>
  <si>
    <t>PLE7871</t>
  </si>
  <si>
    <t>PLK5464</t>
  </si>
  <si>
    <t>SJL3125</t>
  </si>
  <si>
    <t>PLG0478</t>
  </si>
  <si>
    <t>PLG0037</t>
  </si>
  <si>
    <t>PLL7016</t>
  </si>
  <si>
    <t>PLE5390</t>
  </si>
  <si>
    <t>PL93971</t>
  </si>
  <si>
    <t>Bond</t>
  </si>
  <si>
    <t>COMPLETE</t>
  </si>
  <si>
    <t>PLL5110</t>
  </si>
  <si>
    <t>PLL5103</t>
  </si>
  <si>
    <t>PLL5109</t>
  </si>
  <si>
    <t>PLN0784</t>
  </si>
  <si>
    <t>PLN1185</t>
  </si>
  <si>
    <t>PLN2047</t>
  </si>
  <si>
    <t>Does property address match Cadence?</t>
  </si>
  <si>
    <t>Does sales price match Cadence?</t>
  </si>
  <si>
    <t>Does Earnest Money match Cadence?</t>
  </si>
  <si>
    <t>Does Seller Concessions match Cadence?</t>
  </si>
  <si>
    <t>Does closing date match Cadence?</t>
  </si>
  <si>
    <t>Were all contract addendums provided?</t>
  </si>
  <si>
    <t>Leave &amp; Earnings Statement (LES)</t>
  </si>
  <si>
    <t>PLL1628</t>
  </si>
  <si>
    <t>PLM5093</t>
  </si>
  <si>
    <t>PLM2701</t>
  </si>
  <si>
    <t>NAME AND ADDRESS MATCHES CADENCE:</t>
  </si>
  <si>
    <t>PLN1605</t>
  </si>
  <si>
    <t>PLE5933</t>
  </si>
  <si>
    <t>PLE0334</t>
  </si>
  <si>
    <t>PL81199</t>
  </si>
  <si>
    <t>PLH2917</t>
  </si>
  <si>
    <t>PLM5809</t>
  </si>
  <si>
    <t>PLN5185</t>
  </si>
  <si>
    <t>PLG6297</t>
  </si>
  <si>
    <t>PLN7318</t>
  </si>
  <si>
    <t>PLN8541</t>
  </si>
  <si>
    <t>PLN8540</t>
  </si>
  <si>
    <t>PLN9063</t>
  </si>
  <si>
    <t>PLN9565</t>
  </si>
  <si>
    <t>PLO0149</t>
  </si>
  <si>
    <t>PLO0144</t>
  </si>
  <si>
    <t>PLH8564</t>
  </si>
  <si>
    <t>PLO0034</t>
  </si>
  <si>
    <t>PLH7960</t>
  </si>
  <si>
    <t>PLO3156</t>
  </si>
  <si>
    <t>PLI8398</t>
  </si>
  <si>
    <t>PLK2003</t>
  </si>
  <si>
    <t>PLM2702</t>
  </si>
  <si>
    <t>PLM6264</t>
  </si>
  <si>
    <t>PLL4447</t>
  </si>
  <si>
    <t>PLI8969</t>
  </si>
  <si>
    <t>PLM2705</t>
  </si>
  <si>
    <t>PLM2926</t>
  </si>
  <si>
    <t>PLK7687</t>
  </si>
  <si>
    <t>PLK9570</t>
  </si>
  <si>
    <t>PLN7325</t>
  </si>
  <si>
    <t>PLO1720</t>
  </si>
  <si>
    <t>PLO8495</t>
  </si>
</sst>
</file>

<file path=xl/styles.xml><?xml version="1.0" encoding="utf-8"?>
<styleSheet xmlns="http://schemas.openxmlformats.org/spreadsheetml/2006/main">
  <numFmts count="7">
    <numFmt numFmtId="8" formatCode="&quot;$&quot;#,##0.00_);[Red]\(&quot;$&quot;#,##0.00\)"/>
    <numFmt numFmtId="44" formatCode="_(&quot;$&quot;* #,##0.00_);_(&quot;$&quot;* \(#,##0.00\);_(&quot;$&quot;* &quot;-&quot;??_);_(@_)"/>
    <numFmt numFmtId="164" formatCode="&quot;$&quot;#,##0.00"/>
    <numFmt numFmtId="165" formatCode="0.000%"/>
    <numFmt numFmtId="166" formatCode="[$-409]d\-mmm;@"/>
    <numFmt numFmtId="167" formatCode="[&lt;=9999999]###\-####;\(###\)\ ###\-####"/>
    <numFmt numFmtId="168" formatCode="m/d/yyyy;@"/>
  </numFmts>
  <fonts count="101">
    <font>
      <sz val="11"/>
      <color theme="1"/>
      <name val="Calibri"/>
      <family val="2"/>
      <scheme val="minor"/>
    </font>
    <font>
      <sz val="11"/>
      <color theme="1"/>
      <name val="Calibri"/>
      <family val="2"/>
      <scheme val="minor"/>
    </font>
    <font>
      <b/>
      <sz val="11"/>
      <color theme="1"/>
      <name val="Calibri"/>
      <family val="2"/>
      <scheme val="minor"/>
    </font>
    <font>
      <sz val="11"/>
      <color theme="0"/>
      <name val="Calibri"/>
      <family val="2"/>
      <scheme val="minor"/>
    </font>
    <font>
      <u/>
      <sz val="10"/>
      <color indexed="12"/>
      <name val="Arial"/>
      <family val="2"/>
    </font>
    <font>
      <u/>
      <sz val="11"/>
      <color theme="10"/>
      <name val="Calibri"/>
      <family val="2"/>
    </font>
    <font>
      <sz val="10"/>
      <name val="Arial"/>
      <family val="2"/>
    </font>
    <font>
      <sz val="8"/>
      <name val="Tahoma"/>
      <family val="2"/>
    </font>
    <font>
      <sz val="11"/>
      <color rgb="FF000000"/>
      <name val="Calibri"/>
      <family val="2"/>
      <scheme val="minor"/>
    </font>
    <font>
      <sz val="11"/>
      <color rgb="FFFFFF66"/>
      <name val="Calibri"/>
      <family val="2"/>
      <scheme val="minor"/>
    </font>
    <font>
      <b/>
      <sz val="11"/>
      <color rgb="FFFF0000"/>
      <name val="Calibri"/>
      <family val="2"/>
      <scheme val="minor"/>
    </font>
    <font>
      <b/>
      <sz val="9"/>
      <color indexed="81"/>
      <name val="Tahoma"/>
      <family val="2"/>
    </font>
    <font>
      <sz val="48"/>
      <color theme="0"/>
      <name val="Calibri"/>
      <family val="2"/>
      <scheme val="minor"/>
    </font>
    <font>
      <sz val="24"/>
      <color theme="1"/>
      <name val="Calibri"/>
      <family val="2"/>
      <scheme val="minor"/>
    </font>
    <font>
      <b/>
      <u/>
      <sz val="18"/>
      <color theme="1"/>
      <name val="Calibri"/>
      <family val="2"/>
      <scheme val="minor"/>
    </font>
    <font>
      <sz val="14"/>
      <color theme="1"/>
      <name val="Calibri"/>
      <family val="2"/>
      <scheme val="minor"/>
    </font>
    <font>
      <sz val="11"/>
      <color rgb="FFFFCCCC"/>
      <name val="Calibri"/>
      <family val="2"/>
      <scheme val="minor"/>
    </font>
    <font>
      <sz val="11"/>
      <name val="Calibri"/>
      <family val="2"/>
      <scheme val="minor"/>
    </font>
    <font>
      <sz val="11"/>
      <color rgb="FFFFFF00"/>
      <name val="Calibri"/>
      <family val="2"/>
      <scheme val="minor"/>
    </font>
    <font>
      <sz val="11"/>
      <color rgb="FFDEDEDE"/>
      <name val="Calibri"/>
      <family val="2"/>
      <scheme val="minor"/>
    </font>
    <font>
      <sz val="32"/>
      <color theme="1"/>
      <name val="Aharoni"/>
      <charset val="177"/>
    </font>
    <font>
      <sz val="14"/>
      <color theme="1"/>
      <name val="Aharoni"/>
      <charset val="177"/>
    </font>
    <font>
      <b/>
      <sz val="12"/>
      <color theme="1"/>
      <name val="Calibri"/>
      <family val="2"/>
      <scheme val="minor"/>
    </font>
    <font>
      <b/>
      <sz val="14"/>
      <color theme="1"/>
      <name val="Calibri"/>
      <family val="2"/>
      <scheme val="minor"/>
    </font>
    <font>
      <b/>
      <sz val="16"/>
      <color theme="1"/>
      <name val="Aharoni"/>
      <charset val="177"/>
    </font>
    <font>
      <b/>
      <sz val="16"/>
      <color theme="1"/>
      <name val="Arial Black"/>
      <family val="2"/>
    </font>
    <font>
      <sz val="10"/>
      <color theme="0"/>
      <name val="Calibri"/>
      <family val="2"/>
      <scheme val="minor"/>
    </font>
    <font>
      <u/>
      <sz val="18"/>
      <color theme="0"/>
      <name val="Calibri"/>
      <family val="2"/>
      <scheme val="minor"/>
    </font>
    <font>
      <b/>
      <sz val="22"/>
      <color theme="1"/>
      <name val="Calibri"/>
      <family val="2"/>
      <scheme val="minor"/>
    </font>
    <font>
      <b/>
      <sz val="12"/>
      <color rgb="FFFF0000"/>
      <name val="Calibri"/>
      <family val="2"/>
      <scheme val="minor"/>
    </font>
    <font>
      <b/>
      <u/>
      <sz val="11"/>
      <color theme="1"/>
      <name val="Calibri"/>
      <family val="2"/>
      <scheme val="minor"/>
    </font>
    <font>
      <b/>
      <sz val="12"/>
      <color rgb="FF00B0F0"/>
      <name val="Calibri"/>
      <family val="2"/>
      <scheme val="minor"/>
    </font>
    <font>
      <sz val="10"/>
      <name val="Times New Roman"/>
      <family val="1"/>
    </font>
    <font>
      <b/>
      <sz val="10"/>
      <name val="Times New Roman"/>
      <family val="1"/>
    </font>
    <font>
      <sz val="10"/>
      <color indexed="12"/>
      <name val="Arial"/>
      <family val="2"/>
    </font>
    <font>
      <b/>
      <sz val="10"/>
      <name val="Arial"/>
      <family val="2"/>
    </font>
    <font>
      <b/>
      <sz val="10"/>
      <color indexed="9"/>
      <name val="Arial"/>
      <family val="2"/>
    </font>
    <font>
      <b/>
      <sz val="10"/>
      <color indexed="56"/>
      <name val="Arial"/>
      <family val="2"/>
    </font>
    <font>
      <b/>
      <sz val="9"/>
      <name val="Arial"/>
      <family val="2"/>
    </font>
    <font>
      <sz val="12"/>
      <color indexed="12"/>
      <name val="Arial"/>
      <family val="2"/>
    </font>
    <font>
      <b/>
      <sz val="11"/>
      <color indexed="16"/>
      <name val="Arial"/>
      <family val="2"/>
    </font>
    <font>
      <b/>
      <sz val="14"/>
      <color rgb="FF0000FF"/>
      <name val="Calibri"/>
      <family val="2"/>
      <scheme val="minor"/>
    </font>
    <font>
      <b/>
      <sz val="11"/>
      <color rgb="FF0000FF"/>
      <name val="Calibri"/>
      <family val="2"/>
      <scheme val="minor"/>
    </font>
    <font>
      <b/>
      <sz val="13"/>
      <color theme="1"/>
      <name val="Calibri"/>
      <family val="2"/>
      <scheme val="minor"/>
    </font>
    <font>
      <b/>
      <sz val="13"/>
      <color rgb="FF0000FF"/>
      <name val="Calibri"/>
      <family val="2"/>
      <scheme val="minor"/>
    </font>
    <font>
      <sz val="11"/>
      <color rgb="FF0000FF"/>
      <name val="Calibri"/>
      <family val="2"/>
      <scheme val="minor"/>
    </font>
    <font>
      <b/>
      <sz val="9"/>
      <color indexed="10"/>
      <name val="Tahoma"/>
      <family val="2"/>
    </font>
    <font>
      <b/>
      <sz val="9"/>
      <color indexed="39"/>
      <name val="Tahoma"/>
      <family val="2"/>
    </font>
    <font>
      <b/>
      <sz val="9"/>
      <color indexed="12"/>
      <name val="Tahoma"/>
      <family val="2"/>
    </font>
    <font>
      <sz val="18"/>
      <color theme="0"/>
      <name val="Calibri"/>
      <family val="2"/>
      <scheme val="minor"/>
    </font>
    <font>
      <i/>
      <sz val="14"/>
      <color theme="1"/>
      <name val="Calibri"/>
      <family val="2"/>
      <scheme val="minor"/>
    </font>
    <font>
      <u/>
      <sz val="10"/>
      <color theme="10"/>
      <name val="Arial"/>
      <family val="2"/>
    </font>
    <font>
      <b/>
      <sz val="11"/>
      <color theme="1"/>
      <name val="Arial"/>
      <family val="2"/>
    </font>
    <font>
      <b/>
      <sz val="11"/>
      <color rgb="FFC1A04D"/>
      <name val="Arial"/>
      <family val="2"/>
    </font>
    <font>
      <b/>
      <sz val="11"/>
      <color theme="0"/>
      <name val="Arial"/>
      <family val="2"/>
    </font>
    <font>
      <b/>
      <sz val="24"/>
      <color theme="0"/>
      <name val="Calibri"/>
      <family val="2"/>
      <scheme val="minor"/>
    </font>
    <font>
      <b/>
      <sz val="18"/>
      <color theme="0"/>
      <name val="Calibri"/>
      <family val="2"/>
      <scheme val="minor"/>
    </font>
    <font>
      <b/>
      <sz val="11"/>
      <color rgb="FFC00000"/>
      <name val="Arial"/>
      <family val="2"/>
    </font>
    <font>
      <b/>
      <sz val="9"/>
      <color indexed="16"/>
      <name val="Tahoma"/>
      <family val="2"/>
    </font>
    <font>
      <b/>
      <sz val="12"/>
      <color theme="1"/>
      <name val="Tahoma"/>
      <family val="2"/>
    </font>
    <font>
      <sz val="11"/>
      <color theme="1"/>
      <name val="Arial"/>
      <family val="2"/>
    </font>
    <font>
      <b/>
      <sz val="11"/>
      <color rgb="FFFF0000"/>
      <name val="Tahoma"/>
      <family val="2"/>
    </font>
    <font>
      <b/>
      <sz val="18"/>
      <color theme="1"/>
      <name val="Tahoma"/>
      <family val="2"/>
    </font>
    <font>
      <b/>
      <sz val="12"/>
      <color theme="1"/>
      <name val="Aharoni"/>
      <charset val="177"/>
    </font>
    <font>
      <sz val="11"/>
      <name val="Arial"/>
      <family val="2"/>
    </font>
    <font>
      <b/>
      <sz val="16"/>
      <color theme="1"/>
      <name val="Tahoma"/>
      <family val="2"/>
    </font>
    <font>
      <b/>
      <sz val="12"/>
      <color rgb="FFFF0000"/>
      <name val="Tahoma"/>
      <family val="2"/>
    </font>
    <font>
      <sz val="10"/>
      <color rgb="FF000000"/>
      <name val="Arial"/>
      <family val="2"/>
    </font>
    <font>
      <b/>
      <sz val="14"/>
      <color rgb="FFFF0000"/>
      <name val="Tahoma"/>
      <family val="2"/>
    </font>
    <font>
      <b/>
      <sz val="2"/>
      <color theme="0"/>
      <name val="Arial"/>
      <family val="2"/>
    </font>
    <font>
      <b/>
      <sz val="9"/>
      <color indexed="18"/>
      <name val="Tahoma"/>
      <family val="2"/>
    </font>
    <font>
      <u/>
      <sz val="11"/>
      <color theme="4" tint="-0.249977111117893"/>
      <name val="Arial"/>
      <family val="2"/>
    </font>
    <font>
      <b/>
      <sz val="12"/>
      <color theme="0"/>
      <name val="Aharoni"/>
      <charset val="177"/>
    </font>
    <font>
      <b/>
      <sz val="11"/>
      <color theme="0"/>
      <name val="Tahoma"/>
      <family val="2"/>
    </font>
    <font>
      <b/>
      <sz val="36"/>
      <name val="Aharoni"/>
      <charset val="177"/>
    </font>
    <font>
      <b/>
      <sz val="14"/>
      <color theme="0"/>
      <name val="Calibri"/>
      <family val="2"/>
      <scheme val="minor"/>
    </font>
    <font>
      <b/>
      <sz val="14"/>
      <color rgb="FFFFFF99"/>
      <name val="Calibri"/>
      <family val="2"/>
      <scheme val="minor"/>
    </font>
    <font>
      <sz val="11"/>
      <color rgb="FFFFFF99"/>
      <name val="Calibri"/>
      <family val="2"/>
      <scheme val="minor"/>
    </font>
    <font>
      <b/>
      <sz val="14"/>
      <color rgb="FFFF0000"/>
      <name val="Calibri"/>
      <family val="2"/>
      <scheme val="minor"/>
    </font>
    <font>
      <b/>
      <sz val="24"/>
      <color theme="1"/>
      <name val="Calibri"/>
      <family val="2"/>
      <scheme val="minor"/>
    </font>
    <font>
      <sz val="24"/>
      <color theme="0"/>
      <name val="Calibri"/>
      <family val="2"/>
      <scheme val="minor"/>
    </font>
    <font>
      <sz val="11"/>
      <color theme="1"/>
      <name val="Calibri"/>
      <family val="2"/>
    </font>
    <font>
      <b/>
      <sz val="9"/>
      <color indexed="17"/>
      <name val="Tahoma"/>
      <family val="2"/>
    </font>
    <font>
      <sz val="24"/>
      <name val="Calibri"/>
      <family val="2"/>
      <scheme val="minor"/>
    </font>
    <font>
      <sz val="10.5"/>
      <name val="Calibri"/>
      <family val="2"/>
      <scheme val="minor"/>
    </font>
    <font>
      <b/>
      <u/>
      <sz val="18"/>
      <name val="Calibri"/>
      <family val="2"/>
      <scheme val="minor"/>
    </font>
    <font>
      <sz val="10.5"/>
      <color theme="0"/>
      <name val="Calibri"/>
      <family val="2"/>
      <scheme val="minor"/>
    </font>
    <font>
      <b/>
      <sz val="11"/>
      <name val="Calibri"/>
      <family val="2"/>
      <scheme val="minor"/>
    </font>
    <font>
      <b/>
      <sz val="11"/>
      <color indexed="10"/>
      <name val="Tahoma"/>
      <family val="2"/>
    </font>
    <font>
      <b/>
      <sz val="12"/>
      <color indexed="10"/>
      <name val="Tahoma"/>
      <family val="2"/>
    </font>
    <font>
      <sz val="11"/>
      <color rgb="FF006100"/>
      <name val="Calibri"/>
      <family val="2"/>
      <scheme val="minor"/>
    </font>
    <font>
      <sz val="11"/>
      <color rgb="FF9C0006"/>
      <name val="Calibri"/>
      <family val="2"/>
      <scheme val="minor"/>
    </font>
    <font>
      <sz val="11"/>
      <color rgb="FF3F3F76"/>
      <name val="Calibri"/>
      <family val="2"/>
      <scheme val="minor"/>
    </font>
    <font>
      <u/>
      <sz val="11"/>
      <color theme="1"/>
      <name val="Calibri"/>
      <family val="2"/>
      <scheme val="minor"/>
    </font>
    <font>
      <b/>
      <u/>
      <sz val="11"/>
      <color rgb="FFFF0000"/>
      <name val="Calibri"/>
      <family val="2"/>
      <scheme val="minor"/>
    </font>
    <font>
      <b/>
      <i/>
      <sz val="11"/>
      <color theme="1"/>
      <name val="Calibri"/>
      <family val="2"/>
      <scheme val="minor"/>
    </font>
    <font>
      <sz val="11"/>
      <color rgb="FF0070C0"/>
      <name val="Calibri"/>
      <family val="2"/>
      <scheme val="minor"/>
    </font>
    <font>
      <b/>
      <sz val="11"/>
      <color rgb="FF000000"/>
      <name val="Calibri"/>
      <family val="2"/>
      <scheme val="minor"/>
    </font>
    <font>
      <b/>
      <sz val="18"/>
      <color rgb="FF00365B"/>
      <name val="Calibri"/>
      <family val="2"/>
      <scheme val="minor"/>
    </font>
    <font>
      <sz val="12"/>
      <color theme="0"/>
      <name val="Calibri"/>
      <family val="2"/>
      <scheme val="minor"/>
    </font>
    <font>
      <sz val="12"/>
      <color theme="1"/>
      <name val="Calibri"/>
      <family val="2"/>
      <scheme val="minor"/>
    </font>
  </fonts>
  <fills count="33">
    <fill>
      <patternFill patternType="none"/>
    </fill>
    <fill>
      <patternFill patternType="gray125"/>
    </fill>
    <fill>
      <patternFill patternType="solid">
        <fgColor rgb="FF28F828"/>
        <bgColor indexed="64"/>
      </patternFill>
    </fill>
    <fill>
      <patternFill patternType="solid">
        <fgColor rgb="FFFFFF00"/>
        <bgColor indexed="64"/>
      </patternFill>
    </fill>
    <fill>
      <patternFill patternType="solid">
        <fgColor theme="5" tint="0.39997558519241921"/>
        <bgColor indexed="64"/>
      </patternFill>
    </fill>
    <fill>
      <patternFill patternType="solid">
        <fgColor rgb="FFFFFF66"/>
        <bgColor indexed="64"/>
      </patternFill>
    </fill>
    <fill>
      <patternFill patternType="solid">
        <fgColor theme="0"/>
        <bgColor indexed="64"/>
      </patternFill>
    </fill>
    <fill>
      <patternFill patternType="solid">
        <fgColor theme="3" tint="-0.499984740745262"/>
        <bgColor indexed="64"/>
      </patternFill>
    </fill>
    <fill>
      <patternFill patternType="solid">
        <fgColor rgb="FFFFCCCC"/>
        <bgColor indexed="64"/>
      </patternFill>
    </fill>
    <fill>
      <patternFill patternType="solid">
        <fgColor theme="8" tint="0.39997558519241921"/>
        <bgColor indexed="64"/>
      </patternFill>
    </fill>
    <fill>
      <patternFill patternType="solid">
        <fgColor theme="6" tint="0.39997558519241921"/>
        <bgColor indexed="64"/>
      </patternFill>
    </fill>
    <fill>
      <patternFill patternType="solid">
        <fgColor rgb="FFFFC000"/>
        <bgColor indexed="64"/>
      </patternFill>
    </fill>
    <fill>
      <patternFill patternType="solid">
        <fgColor theme="6" tint="-0.249977111117893"/>
        <bgColor indexed="64"/>
      </patternFill>
    </fill>
    <fill>
      <patternFill patternType="solid">
        <fgColor indexed="44"/>
        <bgColor indexed="64"/>
      </patternFill>
    </fill>
    <fill>
      <patternFill patternType="solid">
        <fgColor indexed="41"/>
        <bgColor indexed="64"/>
      </patternFill>
    </fill>
    <fill>
      <patternFill patternType="solid">
        <fgColor indexed="65"/>
        <bgColor indexed="64"/>
      </patternFill>
    </fill>
    <fill>
      <patternFill patternType="solid">
        <fgColor indexed="42"/>
        <bgColor indexed="64"/>
      </patternFill>
    </fill>
    <fill>
      <patternFill patternType="solid">
        <fgColor indexed="51"/>
        <bgColor indexed="64"/>
      </patternFill>
    </fill>
    <fill>
      <patternFill patternType="solid">
        <fgColor theme="0" tint="-0.14999847407452621"/>
        <bgColor indexed="64"/>
      </patternFill>
    </fill>
    <fill>
      <patternFill patternType="solid">
        <fgColor theme="3" tint="0.79998168889431442"/>
        <bgColor indexed="64"/>
      </patternFill>
    </fill>
    <fill>
      <patternFill patternType="solid">
        <fgColor rgb="FFFFFF99"/>
        <bgColor indexed="64"/>
      </patternFill>
    </fill>
    <fill>
      <patternFill patternType="solid">
        <fgColor theme="1" tint="0.499984740745262"/>
        <bgColor indexed="64"/>
      </patternFill>
    </fill>
    <fill>
      <patternFill patternType="solid">
        <fgColor theme="1"/>
        <bgColor indexed="64"/>
      </patternFill>
    </fill>
    <fill>
      <patternFill patternType="solid">
        <fgColor theme="4" tint="0.79998168889431442"/>
        <bgColor indexed="64"/>
      </patternFill>
    </fill>
    <fill>
      <patternFill patternType="solid">
        <fgColor rgb="FFC1A04D"/>
        <bgColor indexed="64"/>
      </patternFill>
    </fill>
    <fill>
      <patternFill patternType="solid">
        <fgColor rgb="FF7F682D"/>
        <bgColor indexed="64"/>
      </patternFill>
    </fill>
    <fill>
      <patternFill patternType="solid">
        <fgColor rgb="FFC6EFCE"/>
      </patternFill>
    </fill>
    <fill>
      <patternFill patternType="solid">
        <fgColor rgb="FFFFC7CE"/>
      </patternFill>
    </fill>
    <fill>
      <patternFill patternType="solid">
        <fgColor rgb="FFFFCC99"/>
      </patternFill>
    </fill>
    <fill>
      <patternFill patternType="solid">
        <fgColor rgb="FF99CCFF"/>
        <bgColor indexed="64"/>
      </patternFill>
    </fill>
    <fill>
      <patternFill patternType="solid">
        <fgColor rgb="FFFFFFCC"/>
        <bgColor indexed="64"/>
      </patternFill>
    </fill>
    <fill>
      <patternFill patternType="solid">
        <fgColor theme="0" tint="-0.249977111117893"/>
        <bgColor indexed="64"/>
      </patternFill>
    </fill>
    <fill>
      <patternFill patternType="solid">
        <fgColor rgb="FF00365B"/>
        <bgColor indexed="64"/>
      </patternFill>
    </fill>
  </fills>
  <borders count="74">
    <border>
      <left/>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thin">
        <color indexed="64"/>
      </left>
      <right style="medium">
        <color indexed="64"/>
      </right>
      <top style="thin">
        <color indexed="64"/>
      </top>
      <bottom/>
      <diagonal/>
    </border>
    <border>
      <left style="medium">
        <color indexed="64"/>
      </left>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bottom style="thick">
        <color indexed="64"/>
      </bottom>
      <diagonal/>
    </border>
    <border>
      <left/>
      <right/>
      <top/>
      <bottom style="thick">
        <color indexed="64"/>
      </bottom>
      <diagonal/>
    </border>
    <border>
      <left/>
      <right style="medium">
        <color indexed="64"/>
      </right>
      <top/>
      <bottom style="thick">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medium">
        <color indexed="64"/>
      </right>
      <top style="thick">
        <color indexed="64"/>
      </top>
      <bottom style="thin">
        <color indexed="64"/>
      </bottom>
      <diagonal/>
    </border>
    <border>
      <left style="thin">
        <color indexed="64"/>
      </left>
      <right style="thin">
        <color indexed="64"/>
      </right>
      <top style="thin">
        <color indexed="64"/>
      </top>
      <bottom/>
      <diagonal/>
    </border>
    <border>
      <left style="medium">
        <color indexed="64"/>
      </left>
      <right/>
      <top style="thick">
        <color indexed="64"/>
      </top>
      <bottom/>
      <diagonal/>
    </border>
    <border>
      <left/>
      <right/>
      <top style="thick">
        <color indexed="64"/>
      </top>
      <bottom/>
      <diagonal/>
    </border>
    <border>
      <left/>
      <right style="medium">
        <color indexed="64"/>
      </right>
      <top style="thick">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diagonal/>
    </border>
    <border>
      <left style="medium">
        <color indexed="64"/>
      </left>
      <right/>
      <top/>
      <bottom style="thin">
        <color indexed="64"/>
      </bottom>
      <diagonal/>
    </border>
    <border>
      <left style="thin">
        <color indexed="64"/>
      </left>
      <right/>
      <top/>
      <bottom style="thin">
        <color indexed="64"/>
      </bottom>
      <diagonal/>
    </border>
    <border>
      <left/>
      <right/>
      <top/>
      <bottom style="thin">
        <color indexed="64"/>
      </bottom>
      <diagonal/>
    </border>
    <border>
      <left style="thin">
        <color indexed="64"/>
      </left>
      <right/>
      <top style="medium">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s>
  <cellStyleXfs count="15">
    <xf numFmtId="0" fontId="0" fillId="0" borderId="0"/>
    <xf numFmtId="44" fontId="1" fillId="0" borderId="0" applyFont="0" applyFill="0" applyBorder="0" applyAlignment="0" applyProtection="0"/>
    <xf numFmtId="0" fontId="4" fillId="0" borderId="0" applyNumberFormat="0" applyFill="0" applyBorder="0" applyAlignment="0" applyProtection="0">
      <alignment vertical="top"/>
      <protection locked="0"/>
    </xf>
    <xf numFmtId="0" fontId="5" fillId="0" borderId="0" applyNumberFormat="0" applyFill="0" applyBorder="0" applyAlignment="0" applyProtection="0">
      <alignment vertical="top"/>
      <protection locked="0"/>
    </xf>
    <xf numFmtId="0" fontId="1" fillId="0" borderId="0"/>
    <xf numFmtId="0" fontId="1" fillId="0" borderId="0"/>
    <xf numFmtId="0" fontId="1" fillId="0" borderId="0"/>
    <xf numFmtId="0" fontId="6" fillId="0" borderId="0"/>
    <xf numFmtId="0" fontId="1" fillId="0" borderId="0"/>
    <xf numFmtId="0" fontId="1" fillId="0" borderId="0"/>
    <xf numFmtId="0" fontId="51" fillId="0" borderId="0" applyNumberFormat="0" applyFill="0" applyBorder="0" applyAlignment="0" applyProtection="0">
      <alignment vertical="top"/>
      <protection locked="0"/>
    </xf>
    <xf numFmtId="0" fontId="6" fillId="0" borderId="0"/>
    <xf numFmtId="0" fontId="90" fillId="26" borderId="0" applyNumberFormat="0" applyBorder="0" applyAlignment="0" applyProtection="0"/>
    <xf numFmtId="0" fontId="91" fillId="27" borderId="0" applyNumberFormat="0" applyBorder="0" applyAlignment="0" applyProtection="0"/>
    <xf numFmtId="0" fontId="92" fillId="28" borderId="70" applyNumberFormat="0" applyAlignment="0" applyProtection="0"/>
  </cellStyleXfs>
  <cellXfs count="943">
    <xf numFmtId="0" fontId="0" fillId="0" borderId="0" xfId="0"/>
    <xf numFmtId="0" fontId="3" fillId="0" borderId="0" xfId="0" applyFont="1" applyProtection="1"/>
    <xf numFmtId="14" fontId="3" fillId="0" borderId="0" xfId="0" applyNumberFormat="1" applyFont="1" applyProtection="1"/>
    <xf numFmtId="0" fontId="3" fillId="0" borderId="0" xfId="0" applyFont="1" applyProtection="1">
      <protection locked="0"/>
    </xf>
    <xf numFmtId="164" fontId="3" fillId="0" borderId="0" xfId="0" applyNumberFormat="1" applyFont="1" applyProtection="1"/>
    <xf numFmtId="0" fontId="0" fillId="0" borderId="0" xfId="0" applyProtection="1">
      <protection locked="0" hidden="1"/>
    </xf>
    <xf numFmtId="0" fontId="0" fillId="0" borderId="3" xfId="0" applyBorder="1"/>
    <xf numFmtId="0" fontId="0" fillId="0" borderId="4" xfId="0" applyBorder="1"/>
    <xf numFmtId="0" fontId="0" fillId="0" borderId="4" xfId="0" applyBorder="1" applyProtection="1">
      <protection locked="0"/>
    </xf>
    <xf numFmtId="0" fontId="9" fillId="3" borderId="4" xfId="0" applyFont="1" applyFill="1" applyBorder="1" applyProtection="1">
      <protection locked="0"/>
    </xf>
    <xf numFmtId="164" fontId="0" fillId="0" borderId="4" xfId="0" applyNumberFormat="1" applyBorder="1" applyProtection="1">
      <protection locked="0"/>
    </xf>
    <xf numFmtId="14" fontId="0" fillId="0" borderId="4" xfId="0" applyNumberFormat="1" applyBorder="1" applyProtection="1">
      <protection locked="0"/>
    </xf>
    <xf numFmtId="0" fontId="0" fillId="0" borderId="3" xfId="0" applyBorder="1" applyAlignment="1">
      <alignment wrapText="1"/>
    </xf>
    <xf numFmtId="49" fontId="0" fillId="0" borderId="4" xfId="0" applyNumberFormat="1" applyBorder="1" applyProtection="1">
      <protection locked="0"/>
    </xf>
    <xf numFmtId="0" fontId="0" fillId="0" borderId="5" xfId="0" applyBorder="1"/>
    <xf numFmtId="0" fontId="9" fillId="3" borderId="6" xfId="0" applyFont="1" applyFill="1" applyBorder="1" applyProtection="1">
      <protection locked="0"/>
    </xf>
    <xf numFmtId="0" fontId="0" fillId="0" borderId="0" xfId="0" applyFill="1" applyBorder="1"/>
    <xf numFmtId="0" fontId="9" fillId="0" borderId="0" xfId="0" applyFont="1" applyFill="1" applyBorder="1" applyProtection="1">
      <protection locked="0"/>
    </xf>
    <xf numFmtId="0" fontId="10" fillId="0" borderId="7" xfId="0" applyFont="1" applyBorder="1"/>
    <xf numFmtId="0" fontId="9" fillId="3" borderId="8" xfId="0" applyFont="1" applyFill="1" applyBorder="1" applyProtection="1">
      <protection locked="0"/>
    </xf>
    <xf numFmtId="14" fontId="0" fillId="0" borderId="0" xfId="0" applyNumberFormat="1"/>
    <xf numFmtId="0" fontId="12" fillId="0" borderId="0" xfId="0" applyFont="1" applyFill="1" applyBorder="1" applyAlignment="1" applyProtection="1">
      <alignment horizontal="center"/>
    </xf>
    <xf numFmtId="0" fontId="3" fillId="0" borderId="0" xfId="0" applyFont="1" applyFill="1" applyBorder="1" applyProtection="1"/>
    <xf numFmtId="0" fontId="3" fillId="0" borderId="0" xfId="0" applyFont="1" applyFill="1" applyProtection="1"/>
    <xf numFmtId="0" fontId="3" fillId="0" borderId="0" xfId="0" applyFont="1" applyBorder="1" applyProtection="1"/>
    <xf numFmtId="0" fontId="3" fillId="0" borderId="0" xfId="0" applyFont="1" applyBorder="1" applyProtection="1">
      <protection locked="0"/>
    </xf>
    <xf numFmtId="1" fontId="3" fillId="0" borderId="0" xfId="0" applyNumberFormat="1" applyFont="1" applyBorder="1" applyProtection="1">
      <protection locked="0"/>
    </xf>
    <xf numFmtId="1" fontId="3" fillId="0" borderId="0" xfId="0" applyNumberFormat="1" applyFont="1" applyBorder="1" applyProtection="1"/>
    <xf numFmtId="0" fontId="3" fillId="0" borderId="0" xfId="0" applyFont="1" applyBorder="1" applyAlignment="1" applyProtection="1">
      <protection locked="0"/>
    </xf>
    <xf numFmtId="0" fontId="0" fillId="5" borderId="11" xfId="0" applyFill="1" applyBorder="1" applyAlignment="1">
      <alignment horizontal="center"/>
    </xf>
    <xf numFmtId="0" fontId="0" fillId="6" borderId="0" xfId="0" applyFill="1"/>
    <xf numFmtId="0" fontId="14" fillId="7" borderId="12" xfId="0" applyFont="1" applyFill="1" applyBorder="1"/>
    <xf numFmtId="0" fontId="0" fillId="7" borderId="13" xfId="0" applyFill="1" applyBorder="1"/>
    <xf numFmtId="0" fontId="3" fillId="7" borderId="13" xfId="0" applyFont="1" applyFill="1" applyBorder="1" applyAlignment="1">
      <alignment horizontal="left"/>
    </xf>
    <xf numFmtId="0" fontId="15" fillId="8" borderId="3" xfId="0" applyFont="1" applyFill="1" applyBorder="1"/>
    <xf numFmtId="0" fontId="16" fillId="8" borderId="16" xfId="0" applyFont="1" applyFill="1" applyBorder="1" applyProtection="1">
      <protection locked="0"/>
    </xf>
    <xf numFmtId="164" fontId="3" fillId="0" borderId="0" xfId="0" applyNumberFormat="1" applyFont="1"/>
    <xf numFmtId="164" fontId="16" fillId="8" borderId="16" xfId="0" applyNumberFormat="1" applyFont="1" applyFill="1" applyBorder="1" applyProtection="1">
      <protection locked="0"/>
    </xf>
    <xf numFmtId="0" fontId="10" fillId="0" borderId="16" xfId="0" applyFont="1" applyBorder="1"/>
    <xf numFmtId="0" fontId="3" fillId="0" borderId="0" xfId="0" applyFont="1" applyFill="1" applyProtection="1">
      <protection locked="0"/>
    </xf>
    <xf numFmtId="0" fontId="3" fillId="0" borderId="0" xfId="0" applyFont="1"/>
    <xf numFmtId="14" fontId="16" fillId="8" borderId="16" xfId="0" applyNumberFormat="1" applyFont="1" applyFill="1" applyBorder="1" applyProtection="1">
      <protection locked="0"/>
    </xf>
    <xf numFmtId="0" fontId="15" fillId="8" borderId="17" xfId="0" applyFont="1" applyFill="1" applyBorder="1"/>
    <xf numFmtId="0" fontId="17" fillId="0" borderId="0" xfId="0" applyFont="1" applyProtection="1"/>
    <xf numFmtId="14" fontId="3" fillId="0" borderId="0" xfId="0" applyNumberFormat="1" applyFont="1" applyBorder="1" applyProtection="1"/>
    <xf numFmtId="2" fontId="3" fillId="0" borderId="0" xfId="0" applyNumberFormat="1" applyFont="1" applyBorder="1" applyProtection="1"/>
    <xf numFmtId="2" fontId="3" fillId="0" borderId="0" xfId="0" applyNumberFormat="1" applyFont="1" applyProtection="1"/>
    <xf numFmtId="0" fontId="0" fillId="0" borderId="0" xfId="0" applyProtection="1"/>
    <xf numFmtId="0" fontId="0" fillId="0" borderId="19" xfId="0" applyBorder="1"/>
    <xf numFmtId="0" fontId="0" fillId="0" borderId="20" xfId="0" applyBorder="1"/>
    <xf numFmtId="0" fontId="18" fillId="3" borderId="4" xfId="0" applyFont="1" applyFill="1" applyBorder="1" applyProtection="1">
      <protection locked="0"/>
    </xf>
    <xf numFmtId="0" fontId="0" fillId="0" borderId="4" xfId="0" applyNumberFormat="1" applyBorder="1" applyProtection="1">
      <protection locked="0"/>
    </xf>
    <xf numFmtId="164" fontId="0" fillId="0" borderId="4" xfId="0" applyNumberFormat="1" applyBorder="1"/>
    <xf numFmtId="0" fontId="0" fillId="0" borderId="17" xfId="0" applyBorder="1"/>
    <xf numFmtId="0" fontId="18" fillId="3" borderId="21" xfId="0" applyFont="1" applyFill="1" applyBorder="1" applyProtection="1">
      <protection locked="0"/>
    </xf>
    <xf numFmtId="0" fontId="0" fillId="0" borderId="22" xfId="0" applyBorder="1"/>
    <xf numFmtId="0" fontId="18" fillId="3" borderId="6" xfId="0" applyFont="1" applyFill="1" applyBorder="1" applyProtection="1">
      <protection locked="0"/>
    </xf>
    <xf numFmtId="0" fontId="19" fillId="0" borderId="0" xfId="0" applyFont="1" applyFill="1" applyBorder="1" applyProtection="1">
      <protection locked="0"/>
    </xf>
    <xf numFmtId="0" fontId="10" fillId="0" borderId="9" xfId="0" applyFont="1" applyBorder="1"/>
    <xf numFmtId="0" fontId="18" fillId="3" borderId="23" xfId="0" applyFont="1" applyFill="1" applyBorder="1" applyProtection="1">
      <protection locked="0"/>
    </xf>
    <xf numFmtId="0" fontId="0" fillId="4" borderId="0" xfId="0" applyFill="1"/>
    <xf numFmtId="0" fontId="0" fillId="9" borderId="0" xfId="0" applyFill="1"/>
    <xf numFmtId="0" fontId="24" fillId="9" borderId="0" xfId="0" applyFont="1" applyFill="1"/>
    <xf numFmtId="0" fontId="0" fillId="10" borderId="0" xfId="0" applyFill="1"/>
    <xf numFmtId="0" fontId="24" fillId="10" borderId="0" xfId="0" applyFont="1" applyFill="1" applyAlignment="1">
      <alignment horizontal="left"/>
    </xf>
    <xf numFmtId="0" fontId="0" fillId="10" borderId="0" xfId="0" applyFill="1" applyAlignment="1">
      <alignment horizontal="left"/>
    </xf>
    <xf numFmtId="0" fontId="21" fillId="10" borderId="0" xfId="0" applyFont="1" applyFill="1" applyAlignment="1">
      <alignment vertical="center"/>
    </xf>
    <xf numFmtId="0" fontId="24" fillId="4" borderId="0" xfId="0" applyFont="1" applyFill="1" applyAlignment="1">
      <alignment horizontal="left"/>
    </xf>
    <xf numFmtId="0" fontId="0" fillId="4" borderId="0" xfId="0" applyFill="1" applyAlignment="1">
      <alignment horizontal="left"/>
    </xf>
    <xf numFmtId="0" fontId="21" fillId="4" borderId="0" xfId="0" applyFont="1" applyFill="1" applyAlignment="1">
      <alignment vertical="center"/>
    </xf>
    <xf numFmtId="1" fontId="3" fillId="0" borderId="0" xfId="0" applyNumberFormat="1" applyFont="1" applyFill="1" applyBorder="1" applyProtection="1"/>
    <xf numFmtId="0" fontId="3" fillId="6" borderId="0" xfId="0" applyFont="1" applyFill="1" applyBorder="1" applyProtection="1"/>
    <xf numFmtId="0" fontId="3" fillId="0" borderId="0" xfId="0" applyFont="1" applyFill="1" applyBorder="1" applyProtection="1">
      <protection locked="0"/>
    </xf>
    <xf numFmtId="1" fontId="3" fillId="0" borderId="0" xfId="0" applyNumberFormat="1" applyFont="1" applyFill="1" applyBorder="1" applyProtection="1">
      <protection locked="0"/>
    </xf>
    <xf numFmtId="164" fontId="3" fillId="0" borderId="0" xfId="0" applyNumberFormat="1" applyFont="1" applyFill="1" applyBorder="1" applyProtection="1">
      <protection locked="0"/>
    </xf>
    <xf numFmtId="164" fontId="3" fillId="0" borderId="0" xfId="0" applyNumberFormat="1" applyFont="1" applyFill="1" applyBorder="1" applyProtection="1"/>
    <xf numFmtId="14" fontId="3" fillId="0" borderId="0" xfId="0" applyNumberFormat="1" applyFont="1" applyFill="1" applyBorder="1" applyAlignment="1" applyProtection="1">
      <alignment horizontal="right"/>
      <protection locked="0"/>
    </xf>
    <xf numFmtId="0" fontId="3" fillId="0" borderId="0" xfId="0" applyFont="1" applyFill="1" applyBorder="1" applyAlignment="1" applyProtection="1">
      <alignment horizontal="right"/>
      <protection locked="0"/>
    </xf>
    <xf numFmtId="14" fontId="3" fillId="0" borderId="0" xfId="0" applyNumberFormat="1" applyFont="1" applyFill="1" applyBorder="1" applyProtection="1"/>
    <xf numFmtId="2" fontId="3" fillId="0" borderId="0" xfId="0" applyNumberFormat="1" applyFont="1" applyFill="1" applyBorder="1" applyProtection="1">
      <protection locked="0"/>
    </xf>
    <xf numFmtId="0" fontId="3" fillId="0" borderId="0" xfId="0" applyFont="1" applyFill="1" applyBorder="1" applyAlignment="1" applyProtection="1">
      <alignment horizontal="center"/>
    </xf>
    <xf numFmtId="14" fontId="3" fillId="0" borderId="0" xfId="0" applyNumberFormat="1" applyFont="1" applyFill="1" applyBorder="1" applyProtection="1">
      <protection locked="0"/>
    </xf>
    <xf numFmtId="0" fontId="3" fillId="0" borderId="0" xfId="0" applyFont="1" applyFill="1" applyBorder="1" applyAlignment="1" applyProtection="1">
      <alignment horizontal="center" vertical="center"/>
    </xf>
    <xf numFmtId="0" fontId="3" fillId="0" borderId="0" xfId="0" applyFont="1" applyFill="1" applyBorder="1" applyAlignment="1" applyProtection="1">
      <alignment horizontal="center" vertical="center"/>
      <protection locked="0"/>
    </xf>
    <xf numFmtId="0" fontId="0" fillId="0" borderId="0" xfId="0" applyProtection="1">
      <protection locked="0"/>
    </xf>
    <xf numFmtId="0" fontId="0" fillId="0" borderId="0" xfId="0" applyBorder="1"/>
    <xf numFmtId="0" fontId="0" fillId="0" borderId="0" xfId="0" applyBorder="1" applyAlignment="1"/>
    <xf numFmtId="0" fontId="0" fillId="0" borderId="19" xfId="0" applyBorder="1" applyAlignment="1">
      <alignment vertical="center" wrapText="1"/>
    </xf>
    <xf numFmtId="0" fontId="0" fillId="0" borderId="0" xfId="0" applyBorder="1" applyAlignment="1">
      <alignment vertical="center" wrapText="1"/>
    </xf>
    <xf numFmtId="0" fontId="0" fillId="0" borderId="20" xfId="0" applyBorder="1" applyAlignment="1">
      <alignment vertical="center" wrapText="1"/>
    </xf>
    <xf numFmtId="0" fontId="3" fillId="0" borderId="19" xfId="0" applyFont="1" applyBorder="1" applyAlignment="1" applyProtection="1">
      <protection locked="0"/>
    </xf>
    <xf numFmtId="0" fontId="3" fillId="0" borderId="20" xfId="0" applyFont="1" applyBorder="1" applyAlignment="1" applyProtection="1">
      <protection locked="0"/>
    </xf>
    <xf numFmtId="0" fontId="0" fillId="0" borderId="19" xfId="0" applyBorder="1" applyAlignment="1">
      <alignment vertical="center"/>
    </xf>
    <xf numFmtId="0" fontId="0" fillId="0" borderId="0" xfId="0" applyBorder="1" applyAlignment="1">
      <alignment vertical="center"/>
    </xf>
    <xf numFmtId="0" fontId="0" fillId="0" borderId="20" xfId="0" applyBorder="1" applyAlignment="1">
      <alignment vertical="center"/>
    </xf>
    <xf numFmtId="0" fontId="0" fillId="0" borderId="24" xfId="0" applyBorder="1" applyAlignment="1">
      <alignment vertical="center"/>
    </xf>
    <xf numFmtId="0" fontId="0" fillId="0" borderId="25" xfId="0" applyBorder="1" applyAlignment="1">
      <alignment vertical="center"/>
    </xf>
    <xf numFmtId="0" fontId="0" fillId="0" borderId="26" xfId="0" applyBorder="1" applyAlignment="1">
      <alignment vertical="center"/>
    </xf>
    <xf numFmtId="0" fontId="0" fillId="0" borderId="19" xfId="0" applyBorder="1" applyAlignment="1">
      <alignment vertical="top" wrapText="1"/>
    </xf>
    <xf numFmtId="0" fontId="0" fillId="0" borderId="0" xfId="0" applyBorder="1" applyAlignment="1">
      <alignment vertical="top" wrapText="1"/>
    </xf>
    <xf numFmtId="0" fontId="0" fillId="0" borderId="20" xfId="0" applyBorder="1" applyAlignment="1">
      <alignment vertical="top" wrapText="1"/>
    </xf>
    <xf numFmtId="0" fontId="0" fillId="0" borderId="24" xfId="0" applyBorder="1" applyAlignment="1">
      <alignment vertical="top" wrapText="1"/>
    </xf>
    <xf numFmtId="0" fontId="0" fillId="0" borderId="25" xfId="0" applyBorder="1" applyAlignment="1">
      <alignment vertical="top" wrapText="1"/>
    </xf>
    <xf numFmtId="0" fontId="0" fillId="0" borderId="26" xfId="0" applyBorder="1" applyAlignment="1">
      <alignment vertical="top" wrapText="1"/>
    </xf>
    <xf numFmtId="0" fontId="0" fillId="0" borderId="24" xfId="0" applyBorder="1" applyAlignment="1">
      <alignment vertical="center" wrapText="1"/>
    </xf>
    <xf numFmtId="0" fontId="0" fillId="0" borderId="25" xfId="0" applyBorder="1" applyAlignment="1">
      <alignment vertical="center" wrapText="1"/>
    </xf>
    <xf numFmtId="0" fontId="0" fillId="0" borderId="26" xfId="0" applyBorder="1" applyAlignment="1">
      <alignment vertical="center" wrapText="1"/>
    </xf>
    <xf numFmtId="0" fontId="32" fillId="13" borderId="0" xfId="7" applyFont="1" applyFill="1" applyBorder="1" applyProtection="1">
      <protection locked="0"/>
    </xf>
    <xf numFmtId="0" fontId="6" fillId="13" borderId="0" xfId="7" applyFont="1" applyFill="1" applyBorder="1" applyProtection="1">
      <protection locked="0"/>
    </xf>
    <xf numFmtId="0" fontId="32" fillId="0" borderId="0" xfId="7" applyFont="1" applyProtection="1">
      <protection locked="0"/>
    </xf>
    <xf numFmtId="0" fontId="33" fillId="13" borderId="0" xfId="7" applyFont="1" applyFill="1" applyBorder="1" applyProtection="1">
      <protection locked="0"/>
    </xf>
    <xf numFmtId="0" fontId="34" fillId="13" borderId="0" xfId="7" quotePrefix="1" applyFont="1" applyFill="1" applyBorder="1" applyAlignment="1" applyProtection="1">
      <alignment vertical="top" wrapText="1"/>
      <protection locked="0"/>
    </xf>
    <xf numFmtId="0" fontId="35" fillId="14" borderId="2" xfId="7" applyFont="1" applyFill="1" applyBorder="1" applyAlignment="1" applyProtection="1">
      <alignment horizontal="left"/>
      <protection locked="0"/>
    </xf>
    <xf numFmtId="0" fontId="35" fillId="14" borderId="6" xfId="7" applyFont="1" applyFill="1" applyBorder="1" applyAlignment="1" applyProtection="1">
      <alignment horizontal="left"/>
      <protection locked="0"/>
    </xf>
    <xf numFmtId="0" fontId="6" fillId="14" borderId="3" xfId="7" applyFont="1" applyFill="1" applyBorder="1" applyAlignment="1" applyProtection="1">
      <alignment vertical="top" wrapText="1"/>
      <protection locked="0"/>
    </xf>
    <xf numFmtId="0" fontId="35" fillId="13" borderId="0" xfId="7" applyFont="1" applyFill="1" applyBorder="1" applyAlignment="1" applyProtection="1">
      <alignment horizontal="center"/>
      <protection locked="0"/>
    </xf>
    <xf numFmtId="0" fontId="36" fillId="13" borderId="0" xfId="7" applyFont="1" applyFill="1" applyBorder="1" applyAlignment="1" applyProtection="1">
      <alignment horizontal="left"/>
      <protection locked="0"/>
    </xf>
    <xf numFmtId="0" fontId="6" fillId="14" borderId="4" xfId="7" applyFont="1" applyFill="1" applyBorder="1" applyAlignment="1" applyProtection="1">
      <alignment horizontal="center" vertical="top" wrapText="1"/>
      <protection locked="0"/>
    </xf>
    <xf numFmtId="0" fontId="35" fillId="6" borderId="3" xfId="7" applyFont="1" applyFill="1" applyBorder="1" applyProtection="1">
      <protection locked="0"/>
    </xf>
    <xf numFmtId="164" fontId="6" fillId="14" borderId="16" xfId="7" applyNumberFormat="1" applyFont="1" applyFill="1" applyBorder="1" applyAlignment="1" applyProtection="1">
      <alignment wrapText="1"/>
      <protection locked="0"/>
    </xf>
    <xf numFmtId="164" fontId="6" fillId="14" borderId="4" xfId="7" applyNumberFormat="1" applyFont="1" applyFill="1" applyBorder="1" applyAlignment="1" applyProtection="1">
      <alignment wrapText="1"/>
      <protection locked="0"/>
    </xf>
    <xf numFmtId="0" fontId="34" fillId="13" borderId="0" xfId="7" quotePrefix="1" applyFont="1" applyFill="1" applyBorder="1" applyAlignment="1" applyProtection="1">
      <alignment vertical="top"/>
      <protection locked="0"/>
    </xf>
    <xf numFmtId="14" fontId="6" fillId="14" borderId="16" xfId="7" applyNumberFormat="1" applyFont="1" applyFill="1" applyBorder="1" applyAlignment="1" applyProtection="1">
      <alignment wrapText="1"/>
      <protection locked="0"/>
    </xf>
    <xf numFmtId="14" fontId="6" fillId="14" borderId="4" xfId="7" applyNumberFormat="1" applyFont="1" applyFill="1" applyBorder="1" applyAlignment="1" applyProtection="1">
      <alignment wrapText="1"/>
      <protection locked="0"/>
    </xf>
    <xf numFmtId="0" fontId="33" fillId="13" borderId="0" xfId="7" applyFont="1" applyFill="1" applyBorder="1" applyAlignment="1" applyProtection="1">
      <alignment horizontal="left"/>
      <protection locked="0"/>
    </xf>
    <xf numFmtId="0" fontId="6" fillId="13" borderId="0" xfId="7" applyFont="1" applyFill="1" applyBorder="1" applyAlignment="1" applyProtection="1">
      <protection locked="0"/>
    </xf>
    <xf numFmtId="0" fontId="6" fillId="13" borderId="0" xfId="7" applyFont="1" applyFill="1" applyBorder="1" applyAlignment="1" applyProtection="1">
      <alignment vertical="top"/>
      <protection locked="0"/>
    </xf>
    <xf numFmtId="0" fontId="35" fillId="0" borderId="5" xfId="7" applyFont="1" applyBorder="1" applyProtection="1">
      <protection locked="0"/>
    </xf>
    <xf numFmtId="0" fontId="35" fillId="0" borderId="37" xfId="7" applyFont="1" applyBorder="1" applyProtection="1">
      <protection locked="0"/>
    </xf>
    <xf numFmtId="0" fontId="33" fillId="15" borderId="0" xfId="7" applyFont="1" applyFill="1" applyBorder="1" applyAlignment="1" applyProtection="1">
      <alignment horizontal="left"/>
      <protection locked="0"/>
    </xf>
    <xf numFmtId="0" fontId="35" fillId="0" borderId="6" xfId="7" applyFont="1" applyBorder="1" applyProtection="1">
      <protection locked="0"/>
    </xf>
    <xf numFmtId="0" fontId="35" fillId="0" borderId="19" xfId="7" applyFont="1" applyBorder="1" applyProtection="1">
      <protection locked="0"/>
    </xf>
    <xf numFmtId="14" fontId="6" fillId="16" borderId="47" xfId="7" applyNumberFormat="1" applyFont="1" applyFill="1" applyBorder="1" applyAlignment="1" applyProtection="1">
      <alignment horizontal="left" vertical="top" wrapText="1"/>
      <protection locked="0"/>
    </xf>
    <xf numFmtId="164" fontId="6" fillId="14" borderId="47" xfId="7" applyNumberFormat="1" applyFont="1" applyFill="1" applyBorder="1" applyAlignment="1" applyProtection="1">
      <alignment horizontal="left"/>
      <protection locked="0"/>
    </xf>
    <xf numFmtId="164" fontId="6" fillId="14" borderId="4" xfId="7" applyNumberFormat="1" applyFont="1" applyFill="1" applyBorder="1" applyAlignment="1" applyProtection="1">
      <alignment horizontal="left" vertical="top" wrapText="1"/>
      <protection locked="0"/>
    </xf>
    <xf numFmtId="164" fontId="6" fillId="14" borderId="16" xfId="7" applyNumberFormat="1" applyFont="1" applyFill="1" applyBorder="1" applyAlignment="1" applyProtection="1">
      <alignment horizontal="left"/>
      <protection locked="0"/>
    </xf>
    <xf numFmtId="164" fontId="6" fillId="14" borderId="4" xfId="7" applyNumberFormat="1" applyFont="1" applyFill="1" applyBorder="1" applyAlignment="1" applyProtection="1">
      <alignment horizontal="left"/>
      <protection locked="0"/>
    </xf>
    <xf numFmtId="0" fontId="35" fillId="0" borderId="49" xfId="7" applyFont="1" applyBorder="1" applyProtection="1">
      <protection locked="0"/>
    </xf>
    <xf numFmtId="0" fontId="34" fillId="13" borderId="0" xfId="7" applyFont="1" applyFill="1" applyBorder="1" applyAlignment="1" applyProtection="1">
      <alignment wrapText="1"/>
      <protection locked="0"/>
    </xf>
    <xf numFmtId="4" fontId="6" fillId="15" borderId="0" xfId="7" applyNumberFormat="1" applyFont="1" applyFill="1" applyBorder="1" applyAlignment="1" applyProtection="1">
      <alignment horizontal="left"/>
      <protection locked="0"/>
    </xf>
    <xf numFmtId="164" fontId="6" fillId="14" borderId="47" xfId="7" applyNumberFormat="1" applyFont="1" applyFill="1" applyBorder="1" applyAlignment="1" applyProtection="1">
      <alignment horizontal="left" vertical="top" wrapText="1"/>
      <protection locked="0"/>
    </xf>
    <xf numFmtId="164" fontId="6" fillId="14" borderId="16" xfId="7" applyNumberFormat="1" applyFont="1" applyFill="1" applyBorder="1" applyAlignment="1" applyProtection="1">
      <alignment horizontal="left" vertical="top" wrapText="1"/>
      <protection locked="0"/>
    </xf>
    <xf numFmtId="0" fontId="35" fillId="13" borderId="0" xfId="7" applyFont="1" applyFill="1" applyBorder="1" applyAlignment="1" applyProtection="1">
      <protection locked="0"/>
    </xf>
    <xf numFmtId="0" fontId="32" fillId="15" borderId="0" xfId="7" applyFont="1" applyFill="1" applyBorder="1" applyProtection="1">
      <protection locked="0"/>
    </xf>
    <xf numFmtId="165" fontId="37" fillId="14" borderId="47" xfId="7" applyNumberFormat="1" applyFont="1" applyFill="1" applyBorder="1" applyAlignment="1" applyProtection="1">
      <alignment horizontal="left" vertical="top" wrapText="1"/>
      <protection locked="0"/>
    </xf>
    <xf numFmtId="164" fontId="6" fillId="14" borderId="6" xfId="7" applyNumberFormat="1" applyFont="1" applyFill="1" applyBorder="1" applyAlignment="1" applyProtection="1">
      <alignment horizontal="left" vertical="top" wrapText="1"/>
      <protection locked="0"/>
    </xf>
    <xf numFmtId="0" fontId="37" fillId="14" borderId="16" xfId="7" applyFont="1" applyFill="1" applyBorder="1" applyAlignment="1" applyProtection="1">
      <alignment vertical="top" wrapText="1"/>
      <protection locked="0"/>
    </xf>
    <xf numFmtId="164" fontId="37" fillId="14" borderId="2" xfId="7" applyNumberFormat="1" applyFont="1" applyFill="1" applyBorder="1" applyAlignment="1" applyProtection="1">
      <alignment horizontal="left" vertical="top" wrapText="1"/>
      <protection locked="0"/>
    </xf>
    <xf numFmtId="0" fontId="32" fillId="15" borderId="28" xfId="7" applyFont="1" applyFill="1" applyBorder="1" applyProtection="1">
      <protection locked="0"/>
    </xf>
    <xf numFmtId="0" fontId="32" fillId="14" borderId="6" xfId="7" applyFont="1" applyFill="1" applyBorder="1" applyProtection="1">
      <protection locked="0"/>
    </xf>
    <xf numFmtId="0" fontId="33" fillId="13" borderId="28" xfId="7" applyFont="1" applyFill="1" applyBorder="1" applyProtection="1">
      <protection locked="0"/>
    </xf>
    <xf numFmtId="0" fontId="33" fillId="13" borderId="28" xfId="7" applyFont="1" applyFill="1" applyBorder="1" applyAlignment="1" applyProtection="1">
      <alignment horizontal="left"/>
      <protection locked="0"/>
    </xf>
    <xf numFmtId="0" fontId="32" fillId="13" borderId="28" xfId="7" applyFont="1" applyFill="1" applyBorder="1" applyProtection="1">
      <protection locked="0"/>
    </xf>
    <xf numFmtId="0" fontId="6" fillId="13" borderId="28" xfId="7" applyFont="1" applyFill="1" applyBorder="1" applyProtection="1">
      <protection locked="0"/>
    </xf>
    <xf numFmtId="0" fontId="35" fillId="13" borderId="0" xfId="7" applyFont="1" applyFill="1" applyBorder="1" applyProtection="1">
      <protection locked="0"/>
    </xf>
    <xf numFmtId="0" fontId="38" fillId="13" borderId="0" xfId="7" applyFont="1" applyFill="1" applyBorder="1" applyAlignment="1" applyProtection="1">
      <alignment vertical="top" wrapText="1"/>
      <protection locked="0"/>
    </xf>
    <xf numFmtId="0" fontId="34" fillId="13" borderId="0" xfId="7" quotePrefix="1" applyFont="1" applyFill="1" applyBorder="1" applyProtection="1">
      <protection locked="0"/>
    </xf>
    <xf numFmtId="0" fontId="35" fillId="13" borderId="0" xfId="7" applyFont="1" applyFill="1" applyBorder="1" applyAlignment="1" applyProtection="1">
      <alignment horizontal="left"/>
      <protection locked="0"/>
    </xf>
    <xf numFmtId="0" fontId="33" fillId="0" borderId="0" xfId="7" applyFont="1" applyProtection="1">
      <protection locked="0"/>
    </xf>
    <xf numFmtId="0" fontId="33" fillId="0" borderId="0" xfId="7" applyFont="1" applyAlignment="1" applyProtection="1">
      <alignment horizontal="left"/>
      <protection locked="0"/>
    </xf>
    <xf numFmtId="0" fontId="6" fillId="0" borderId="0" xfId="7" applyFont="1" applyProtection="1">
      <protection locked="0"/>
    </xf>
    <xf numFmtId="0" fontId="0" fillId="19" borderId="16" xfId="0" applyFill="1" applyBorder="1" applyProtection="1">
      <protection locked="0"/>
    </xf>
    <xf numFmtId="0" fontId="40" fillId="0" borderId="0" xfId="0" applyFont="1"/>
    <xf numFmtId="0" fontId="0" fillId="20" borderId="16" xfId="0" applyFill="1" applyBorder="1" applyProtection="1">
      <protection locked="0"/>
    </xf>
    <xf numFmtId="0" fontId="5" fillId="0" borderId="0" xfId="3" applyAlignment="1" applyProtection="1"/>
    <xf numFmtId="0" fontId="2" fillId="0" borderId="19" xfId="0" applyFont="1" applyBorder="1" applyAlignment="1">
      <alignment vertical="center" wrapText="1"/>
    </xf>
    <xf numFmtId="0" fontId="2" fillId="0" borderId="0" xfId="0" applyFont="1" applyBorder="1" applyAlignment="1">
      <alignment vertical="center" wrapText="1"/>
    </xf>
    <xf numFmtId="0" fontId="2" fillId="0" borderId="20" xfId="0" applyFont="1" applyBorder="1" applyAlignment="1">
      <alignment vertical="center" wrapText="1"/>
    </xf>
    <xf numFmtId="0" fontId="2" fillId="0" borderId="49" xfId="0" applyFont="1" applyBorder="1" applyAlignment="1">
      <alignment vertical="center" wrapText="1"/>
    </xf>
    <xf numFmtId="0" fontId="2" fillId="0" borderId="51" xfId="0" applyFont="1" applyBorder="1" applyAlignment="1">
      <alignment vertical="center" wrapText="1"/>
    </xf>
    <xf numFmtId="0" fontId="2" fillId="0" borderId="61" xfId="0" applyFont="1" applyBorder="1" applyAlignment="1">
      <alignment vertical="center" wrapText="1"/>
    </xf>
    <xf numFmtId="0" fontId="43" fillId="0" borderId="0" xfId="0" applyFont="1" applyAlignment="1"/>
    <xf numFmtId="0" fontId="42" fillId="0" borderId="19" xfId="0" applyFont="1" applyFill="1" applyBorder="1" applyAlignment="1">
      <alignment horizontal="left" vertical="top" wrapText="1"/>
    </xf>
    <xf numFmtId="0" fontId="42" fillId="0" borderId="0" xfId="0" applyFont="1" applyFill="1" applyBorder="1" applyAlignment="1">
      <alignment horizontal="left" vertical="top" wrapText="1"/>
    </xf>
    <xf numFmtId="0" fontId="42" fillId="0" borderId="20" xfId="0" applyFont="1" applyFill="1" applyBorder="1" applyAlignment="1">
      <alignment horizontal="left" vertical="top" wrapText="1"/>
    </xf>
    <xf numFmtId="0" fontId="0" fillId="0" borderId="0" xfId="0" applyAlignment="1">
      <alignment horizontal="center"/>
    </xf>
    <xf numFmtId="0" fontId="0" fillId="0" borderId="0" xfId="0"/>
    <xf numFmtId="0" fontId="3" fillId="7" borderId="14" xfId="0" applyFont="1" applyFill="1" applyBorder="1" applyAlignment="1">
      <alignment horizontal="center"/>
    </xf>
    <xf numFmtId="0" fontId="3" fillId="7" borderId="15" xfId="0" applyFont="1" applyFill="1" applyBorder="1" applyAlignment="1">
      <alignment horizontal="center"/>
    </xf>
    <xf numFmtId="0" fontId="0" fillId="0" borderId="16" xfId="0" applyBorder="1" applyAlignment="1" applyProtection="1">
      <alignment horizontal="center"/>
      <protection locked="0"/>
    </xf>
    <xf numFmtId="0" fontId="0" fillId="0" borderId="4" xfId="0" applyBorder="1" applyAlignment="1" applyProtection="1">
      <alignment horizontal="center"/>
      <protection locked="0"/>
    </xf>
    <xf numFmtId="164" fontId="0" fillId="0" borderId="16" xfId="0" applyNumberFormat="1" applyBorder="1" applyAlignment="1" applyProtection="1">
      <alignment horizontal="center"/>
      <protection locked="0"/>
    </xf>
    <xf numFmtId="164" fontId="0" fillId="0" borderId="4" xfId="0" applyNumberFormat="1" applyBorder="1" applyAlignment="1" applyProtection="1">
      <alignment horizontal="center"/>
      <protection locked="0"/>
    </xf>
    <xf numFmtId="164" fontId="17" fillId="0" borderId="4" xfId="0" applyNumberFormat="1" applyFont="1" applyFill="1" applyBorder="1" applyAlignment="1" applyProtection="1">
      <alignment horizontal="center"/>
      <protection locked="0"/>
    </xf>
    <xf numFmtId="14" fontId="0" fillId="0" borderId="16" xfId="0" applyNumberFormat="1" applyBorder="1" applyAlignment="1" applyProtection="1">
      <alignment horizontal="center"/>
      <protection locked="0"/>
    </xf>
    <xf numFmtId="14" fontId="0" fillId="0" borderId="4" xfId="0" applyNumberFormat="1" applyBorder="1" applyAlignment="1" applyProtection="1">
      <alignment horizontal="center"/>
      <protection locked="0"/>
    </xf>
    <xf numFmtId="49" fontId="0" fillId="0" borderId="16" xfId="0" applyNumberFormat="1" applyBorder="1" applyAlignment="1" applyProtection="1">
      <alignment horizontal="center"/>
      <protection locked="0"/>
    </xf>
    <xf numFmtId="0" fontId="0" fillId="0" borderId="16" xfId="0" applyFill="1" applyBorder="1" applyAlignment="1" applyProtection="1">
      <alignment horizontal="center"/>
      <protection locked="0"/>
    </xf>
    <xf numFmtId="0" fontId="0" fillId="0" borderId="0" xfId="0"/>
    <xf numFmtId="0" fontId="0" fillId="0" borderId="0" xfId="0"/>
    <xf numFmtId="0" fontId="0" fillId="0" borderId="0" xfId="0"/>
    <xf numFmtId="0" fontId="0" fillId="0" borderId="66" xfId="0" applyBorder="1"/>
    <xf numFmtId="0" fontId="9" fillId="3" borderId="67" xfId="0" applyFont="1" applyFill="1" applyBorder="1" applyProtection="1">
      <protection locked="0"/>
    </xf>
    <xf numFmtId="164" fontId="0" fillId="0" borderId="4" xfId="0" applyNumberFormat="1" applyBorder="1" applyAlignment="1" applyProtection="1">
      <alignment horizontal="left" vertical="center"/>
      <protection locked="0"/>
    </xf>
    <xf numFmtId="14" fontId="0" fillId="0" borderId="4" xfId="0" applyNumberFormat="1" applyBorder="1" applyAlignment="1" applyProtection="1">
      <alignment horizontal="left" vertical="center"/>
      <protection locked="0"/>
    </xf>
    <xf numFmtId="0" fontId="0" fillId="0" borderId="4" xfId="0" applyBorder="1" applyAlignment="1" applyProtection="1">
      <alignment horizontal="left" vertical="center"/>
      <protection locked="0"/>
    </xf>
    <xf numFmtId="49" fontId="0" fillId="0" borderId="4" xfId="0" applyNumberFormat="1" applyBorder="1" applyAlignment="1" applyProtection="1">
      <alignment horizontal="left" vertical="center"/>
      <protection locked="0"/>
    </xf>
    <xf numFmtId="0" fontId="3" fillId="6" borderId="0" xfId="0" applyFont="1" applyFill="1"/>
    <xf numFmtId="0" fontId="3" fillId="6" borderId="0" xfId="0" applyFont="1" applyFill="1" applyAlignment="1">
      <alignment horizontal="left"/>
    </xf>
    <xf numFmtId="0" fontId="3" fillId="6" borderId="0" xfId="0" applyFont="1" applyFill="1" applyAlignment="1" applyProtection="1">
      <alignment horizontal="left"/>
      <protection locked="0"/>
    </xf>
    <xf numFmtId="164" fontId="3" fillId="6" borderId="0" xfId="0" applyNumberFormat="1" applyFont="1" applyFill="1" applyBorder="1" applyProtection="1"/>
    <xf numFmtId="1" fontId="3" fillId="6" borderId="0" xfId="0" applyNumberFormat="1" applyFont="1" applyFill="1" applyBorder="1" applyProtection="1"/>
    <xf numFmtId="14" fontId="3" fillId="6" borderId="0" xfId="0" applyNumberFormat="1" applyFont="1" applyFill="1" applyBorder="1" applyProtection="1"/>
    <xf numFmtId="166" fontId="3" fillId="6" borderId="0" xfId="0" applyNumberFormat="1" applyFont="1" applyFill="1" applyAlignment="1" applyProtection="1">
      <alignment horizontal="left"/>
      <protection locked="0"/>
    </xf>
    <xf numFmtId="1" fontId="3" fillId="6" borderId="0" xfId="0" applyNumberFormat="1" applyFont="1" applyFill="1" applyAlignment="1" applyProtection="1">
      <alignment horizontal="left"/>
      <protection locked="0"/>
    </xf>
    <xf numFmtId="14" fontId="3" fillId="6" borderId="0" xfId="0" applyNumberFormat="1" applyFont="1" applyFill="1" applyAlignment="1" applyProtection="1">
      <alignment horizontal="left"/>
      <protection locked="0"/>
    </xf>
    <xf numFmtId="2" fontId="3" fillId="6" borderId="0" xfId="0" applyNumberFormat="1" applyFont="1" applyFill="1" applyBorder="1" applyProtection="1"/>
    <xf numFmtId="0" fontId="3" fillId="6" borderId="0" xfId="0" applyFont="1" applyFill="1" applyBorder="1" applyProtection="1">
      <protection locked="0"/>
    </xf>
    <xf numFmtId="14" fontId="3" fillId="6" borderId="0" xfId="0" applyNumberFormat="1" applyFont="1" applyFill="1" applyBorder="1" applyProtection="1">
      <protection locked="0"/>
    </xf>
    <xf numFmtId="3" fontId="3" fillId="6" borderId="0" xfId="0" applyNumberFormat="1" applyFont="1" applyFill="1"/>
    <xf numFmtId="2" fontId="3" fillId="6" borderId="0" xfId="0" applyNumberFormat="1" applyFont="1" applyFill="1" applyBorder="1" applyProtection="1">
      <protection locked="0"/>
    </xf>
    <xf numFmtId="0" fontId="23" fillId="9" borderId="62" xfId="0" applyFont="1" applyFill="1" applyBorder="1" applyAlignment="1">
      <alignment horizontal="center"/>
    </xf>
    <xf numFmtId="0" fontId="15" fillId="0" borderId="4" xfId="0" applyNumberFormat="1" applyFont="1" applyBorder="1" applyAlignment="1">
      <alignment horizontal="left" vertical="top" wrapText="1"/>
    </xf>
    <xf numFmtId="0" fontId="51" fillId="0" borderId="0" xfId="10" applyAlignment="1" applyProtection="1"/>
    <xf numFmtId="0" fontId="15" fillId="0" borderId="16" xfId="0" applyNumberFormat="1" applyFont="1" applyBorder="1" applyAlignment="1">
      <alignment horizontal="left" vertical="top" wrapText="1"/>
    </xf>
    <xf numFmtId="0" fontId="0" fillId="24" borderId="0" xfId="0" applyFill="1" applyProtection="1">
      <protection locked="0"/>
    </xf>
    <xf numFmtId="0" fontId="52" fillId="24" borderId="0" xfId="0" applyFont="1" applyFill="1"/>
    <xf numFmtId="0" fontId="0" fillId="24" borderId="0" xfId="0" applyFill="1"/>
    <xf numFmtId="0" fontId="52" fillId="24" borderId="53" xfId="0" applyFont="1" applyFill="1" applyBorder="1" applyAlignment="1">
      <alignment vertical="center"/>
    </xf>
    <xf numFmtId="0" fontId="0" fillId="24" borderId="0" xfId="0" applyFill="1" applyAlignment="1">
      <alignment wrapText="1"/>
    </xf>
    <xf numFmtId="0" fontId="10" fillId="24" borderId="0" xfId="0" applyFont="1" applyFill="1"/>
    <xf numFmtId="0" fontId="53" fillId="24" borderId="39" xfId="0" applyFont="1" applyFill="1" applyBorder="1" applyAlignment="1" applyProtection="1">
      <protection locked="0"/>
    </xf>
    <xf numFmtId="0" fontId="53" fillId="24" borderId="40" xfId="0" applyFont="1" applyFill="1" applyBorder="1" applyAlignment="1" applyProtection="1">
      <protection locked="0"/>
    </xf>
    <xf numFmtId="0" fontId="53" fillId="24" borderId="62" xfId="0" applyFont="1" applyFill="1" applyBorder="1" applyAlignment="1" applyProtection="1">
      <protection locked="0"/>
    </xf>
    <xf numFmtId="0" fontId="0" fillId="24" borderId="0" xfId="0" applyFill="1" applyAlignment="1">
      <alignment horizontal="center"/>
    </xf>
    <xf numFmtId="0" fontId="2" fillId="24" borderId="0" xfId="0" applyFont="1" applyFill="1" applyAlignment="1"/>
    <xf numFmtId="1" fontId="15" fillId="0" borderId="4" xfId="0" applyNumberFormat="1" applyFont="1" applyBorder="1"/>
    <xf numFmtId="0" fontId="15" fillId="0" borderId="4" xfId="0" applyNumberFormat="1" applyFont="1" applyBorder="1" applyAlignment="1">
      <alignment horizontal="left" vertical="center" wrapText="1"/>
    </xf>
    <xf numFmtId="0" fontId="3" fillId="0" borderId="0" xfId="0" applyNumberFormat="1" applyFont="1" applyBorder="1" applyProtection="1"/>
    <xf numFmtId="164" fontId="3" fillId="0" borderId="0" xfId="0" applyNumberFormat="1" applyFont="1" applyFill="1" applyBorder="1" applyAlignment="1" applyProtection="1"/>
    <xf numFmtId="0" fontId="3" fillId="0" borderId="0" xfId="0" applyFont="1" applyFill="1" applyBorder="1" applyAlignment="1" applyProtection="1">
      <protection locked="0"/>
    </xf>
    <xf numFmtId="0" fontId="3" fillId="0" borderId="0" xfId="0" applyNumberFormat="1" applyFont="1" applyFill="1" applyBorder="1" applyProtection="1"/>
    <xf numFmtId="0" fontId="0" fillId="0" borderId="0" xfId="0"/>
    <xf numFmtId="0" fontId="52" fillId="0" borderId="0" xfId="0" applyFont="1" applyProtection="1">
      <protection locked="0"/>
    </xf>
    <xf numFmtId="0" fontId="59" fillId="0" borderId="0" xfId="0" applyFont="1"/>
    <xf numFmtId="0" fontId="52" fillId="0" borderId="0" xfId="0" applyFont="1" applyBorder="1" applyProtection="1"/>
    <xf numFmtId="0" fontId="52" fillId="0" borderId="0" xfId="0" applyFont="1" applyBorder="1"/>
    <xf numFmtId="0" fontId="52" fillId="0" borderId="0" xfId="0" applyFont="1"/>
    <xf numFmtId="0" fontId="60" fillId="0" borderId="0" xfId="0" applyFont="1"/>
    <xf numFmtId="0" fontId="60" fillId="0" borderId="0" xfId="0" applyFont="1" applyProtection="1"/>
    <xf numFmtId="0" fontId="61" fillId="0" borderId="0" xfId="0" applyFont="1"/>
    <xf numFmtId="0" fontId="54" fillId="0" borderId="42" xfId="0" applyFont="1" applyBorder="1" applyProtection="1">
      <protection locked="0"/>
    </xf>
    <xf numFmtId="0" fontId="52" fillId="0" borderId="41" xfId="0" applyFont="1" applyBorder="1"/>
    <xf numFmtId="0" fontId="63" fillId="0" borderId="42" xfId="0" applyFont="1" applyBorder="1" applyAlignment="1"/>
    <xf numFmtId="0" fontId="63" fillId="0" borderId="40" xfId="0" applyFont="1" applyBorder="1" applyAlignment="1"/>
    <xf numFmtId="0" fontId="63" fillId="0" borderId="40" xfId="0" applyFont="1" applyBorder="1" applyAlignment="1" applyProtection="1">
      <protection locked="0"/>
    </xf>
    <xf numFmtId="0" fontId="63" fillId="0" borderId="41" xfId="0" applyFont="1" applyBorder="1" applyAlignment="1"/>
    <xf numFmtId="14" fontId="54" fillId="0" borderId="42" xfId="0" applyNumberFormat="1" applyFont="1" applyBorder="1" applyProtection="1">
      <protection locked="0"/>
    </xf>
    <xf numFmtId="14" fontId="52" fillId="0" borderId="41" xfId="0" applyNumberFormat="1" applyFont="1" applyBorder="1"/>
    <xf numFmtId="0" fontId="64" fillId="0" borderId="0" xfId="0" applyFont="1"/>
    <xf numFmtId="0" fontId="65" fillId="11" borderId="40" xfId="0" applyFont="1" applyFill="1" applyBorder="1" applyAlignment="1" applyProtection="1">
      <alignment vertical="center"/>
      <protection locked="0"/>
    </xf>
    <xf numFmtId="0" fontId="65" fillId="11" borderId="41" xfId="0" applyFont="1" applyFill="1" applyBorder="1" applyAlignment="1">
      <alignment vertical="center"/>
    </xf>
    <xf numFmtId="14" fontId="52" fillId="0" borderId="0" xfId="0" applyNumberFormat="1" applyFont="1"/>
    <xf numFmtId="0" fontId="66" fillId="0" borderId="0" xfId="0" applyFont="1"/>
    <xf numFmtId="0" fontId="67" fillId="0" borderId="0" xfId="0" applyFont="1"/>
    <xf numFmtId="0" fontId="54" fillId="0" borderId="40" xfId="0" applyFont="1" applyBorder="1" applyProtection="1">
      <protection locked="0"/>
    </xf>
    <xf numFmtId="0" fontId="0" fillId="0" borderId="40" xfId="0" applyBorder="1"/>
    <xf numFmtId="0" fontId="0" fillId="0" borderId="41" xfId="0" applyBorder="1"/>
    <xf numFmtId="0" fontId="60" fillId="0" borderId="0" xfId="0" applyFont="1" applyProtection="1">
      <protection locked="0"/>
    </xf>
    <xf numFmtId="0" fontId="64" fillId="0" borderId="0" xfId="0" applyFont="1" applyProtection="1">
      <protection locked="0"/>
    </xf>
    <xf numFmtId="164" fontId="54" fillId="0" borderId="42" xfId="0" applyNumberFormat="1" applyFont="1" applyBorder="1" applyProtection="1">
      <protection locked="0"/>
    </xf>
    <xf numFmtId="0" fontId="52" fillId="0" borderId="62" xfId="0" applyFont="1" applyBorder="1"/>
    <xf numFmtId="0" fontId="63" fillId="0" borderId="39" xfId="0" applyFont="1" applyBorder="1" applyAlignment="1"/>
    <xf numFmtId="0" fontId="63" fillId="0" borderId="62" xfId="0" applyFont="1" applyBorder="1" applyAlignment="1"/>
    <xf numFmtId="8" fontId="54" fillId="0" borderId="42" xfId="0" applyNumberFormat="1" applyFont="1" applyBorder="1" applyProtection="1">
      <protection locked="0"/>
    </xf>
    <xf numFmtId="0" fontId="59" fillId="0" borderId="39" xfId="0" applyFont="1" applyBorder="1" applyAlignment="1">
      <alignment vertical="center"/>
    </xf>
    <xf numFmtId="0" fontId="59" fillId="0" borderId="40" xfId="0" applyFont="1" applyBorder="1" applyAlignment="1">
      <alignment vertical="center"/>
    </xf>
    <xf numFmtId="8" fontId="69" fillId="0" borderId="40" xfId="0" applyNumberFormat="1" applyFont="1" applyBorder="1" applyProtection="1">
      <protection locked="0"/>
    </xf>
    <xf numFmtId="0" fontId="52" fillId="25" borderId="39" xfId="0" applyFont="1" applyFill="1" applyBorder="1" applyAlignment="1">
      <alignment horizontal="center"/>
    </xf>
    <xf numFmtId="0" fontId="52" fillId="25" borderId="40" xfId="0" applyFont="1" applyFill="1" applyBorder="1" applyAlignment="1">
      <alignment horizontal="center"/>
    </xf>
    <xf numFmtId="0" fontId="52" fillId="25" borderId="62" xfId="0" applyFont="1" applyFill="1" applyBorder="1" applyAlignment="1">
      <alignment horizontal="center"/>
    </xf>
    <xf numFmtId="0" fontId="52" fillId="24" borderId="39" xfId="0" applyFont="1" applyFill="1" applyBorder="1" applyAlignment="1">
      <alignment horizontal="left" vertical="center"/>
    </xf>
    <xf numFmtId="0" fontId="52" fillId="24" borderId="40" xfId="0" applyFont="1" applyFill="1" applyBorder="1" applyAlignment="1">
      <alignment horizontal="left" vertical="center"/>
    </xf>
    <xf numFmtId="0" fontId="52" fillId="24" borderId="62" xfId="0" applyFont="1" applyFill="1" applyBorder="1" applyAlignment="1">
      <alignment horizontal="left" vertical="center"/>
    </xf>
    <xf numFmtId="0" fontId="26" fillId="0" borderId="0" xfId="0" applyFont="1" applyFill="1" applyBorder="1" applyAlignment="1" applyProtection="1">
      <alignment vertical="top"/>
    </xf>
    <xf numFmtId="0" fontId="12" fillId="0" borderId="0" xfId="0" applyFont="1" applyFill="1" applyBorder="1" applyAlignment="1" applyProtection="1"/>
    <xf numFmtId="0" fontId="27" fillId="0" borderId="0" xfId="0" applyFont="1" applyFill="1" applyBorder="1" applyProtection="1"/>
    <xf numFmtId="49" fontId="3" fillId="0" borderId="0" xfId="0" applyNumberFormat="1" applyFont="1" applyFill="1" applyBorder="1" applyAlignment="1" applyProtection="1">
      <alignment vertical="top"/>
      <protection locked="0"/>
    </xf>
    <xf numFmtId="2" fontId="3" fillId="0" borderId="0" xfId="0" applyNumberFormat="1" applyFont="1" applyFill="1" applyBorder="1" applyProtection="1"/>
    <xf numFmtId="0" fontId="3" fillId="0" borderId="0" xfId="0" applyNumberFormat="1" applyFont="1" applyFill="1" applyBorder="1" applyProtection="1">
      <protection locked="0"/>
    </xf>
    <xf numFmtId="49" fontId="3" fillId="0" borderId="0" xfId="0" applyNumberFormat="1" applyFont="1" applyFill="1" applyBorder="1" applyProtection="1">
      <protection locked="0"/>
    </xf>
    <xf numFmtId="14" fontId="54" fillId="0" borderId="41" xfId="0" applyNumberFormat="1" applyFont="1" applyBorder="1"/>
    <xf numFmtId="0" fontId="60" fillId="0" borderId="0" xfId="0" applyNumberFormat="1" applyFont="1" applyProtection="1"/>
    <xf numFmtId="164" fontId="61" fillId="0" borderId="0" xfId="0" applyNumberFormat="1" applyFont="1" applyProtection="1">
      <protection locked="0"/>
    </xf>
    <xf numFmtId="14" fontId="52" fillId="0" borderId="0" xfId="0" applyNumberFormat="1" applyFont="1" applyProtection="1">
      <protection locked="0"/>
    </xf>
    <xf numFmtId="0" fontId="54" fillId="0" borderId="42" xfId="0" applyFont="1" applyBorder="1" applyProtection="1"/>
    <xf numFmtId="164" fontId="52" fillId="0" borderId="0" xfId="0" applyNumberFormat="1" applyFont="1"/>
    <xf numFmtId="0" fontId="0" fillId="0" borderId="0" xfId="0"/>
    <xf numFmtId="0" fontId="72" fillId="0" borderId="40" xfId="0" applyFont="1" applyBorder="1" applyAlignment="1" applyProtection="1">
      <protection locked="0"/>
    </xf>
    <xf numFmtId="0" fontId="72" fillId="0" borderId="41" xfId="0" applyFont="1" applyBorder="1" applyAlignment="1" applyProtection="1">
      <protection locked="0"/>
    </xf>
    <xf numFmtId="0" fontId="54" fillId="0" borderId="41" xfId="0" applyFont="1" applyBorder="1" applyProtection="1">
      <protection locked="0"/>
    </xf>
    <xf numFmtId="0" fontId="15" fillId="8" borderId="66" xfId="0" applyFont="1" applyFill="1" applyBorder="1"/>
    <xf numFmtId="14" fontId="16" fillId="8" borderId="68" xfId="0" applyNumberFormat="1" applyFont="1" applyFill="1" applyBorder="1" applyProtection="1">
      <protection locked="0"/>
    </xf>
    <xf numFmtId="0" fontId="10" fillId="0" borderId="37" xfId="0" applyFont="1" applyBorder="1"/>
    <xf numFmtId="0" fontId="17" fillId="5" borderId="16" xfId="0" applyFont="1" applyFill="1" applyBorder="1" applyProtection="1">
      <protection locked="0"/>
    </xf>
    <xf numFmtId="0" fontId="0" fillId="0" borderId="0" xfId="0"/>
    <xf numFmtId="14" fontId="61" fillId="0" borderId="0" xfId="0" applyNumberFormat="1" applyFont="1"/>
    <xf numFmtId="0" fontId="49" fillId="6" borderId="0" xfId="0" applyFont="1" applyFill="1" applyBorder="1" applyAlignment="1" applyProtection="1">
      <alignment horizontal="left"/>
    </xf>
    <xf numFmtId="0" fontId="49" fillId="6" borderId="0" xfId="0" applyFont="1" applyFill="1" applyBorder="1" applyAlignment="1" applyProtection="1">
      <alignment horizontal="left"/>
      <protection locked="0"/>
    </xf>
    <xf numFmtId="0" fontId="3" fillId="0" borderId="0" xfId="0" applyFont="1" applyAlignment="1">
      <alignment horizontal="left"/>
    </xf>
    <xf numFmtId="164" fontId="72" fillId="0" borderId="40" xfId="0" applyNumberFormat="1" applyFont="1" applyBorder="1" applyAlignment="1" applyProtection="1">
      <protection locked="0"/>
    </xf>
    <xf numFmtId="164" fontId="72" fillId="0" borderId="41" xfId="0" applyNumberFormat="1" applyFont="1" applyBorder="1" applyAlignment="1" applyProtection="1">
      <protection locked="0"/>
    </xf>
    <xf numFmtId="0" fontId="63" fillId="0" borderId="0" xfId="0" applyFont="1" applyBorder="1" applyAlignment="1"/>
    <xf numFmtId="0" fontId="63" fillId="0" borderId="0" xfId="0" applyFont="1" applyBorder="1" applyAlignment="1" applyProtection="1">
      <protection locked="0"/>
    </xf>
    <xf numFmtId="0" fontId="63" fillId="0" borderId="19" xfId="0" applyFont="1" applyBorder="1" applyAlignment="1"/>
    <xf numFmtId="0" fontId="63" fillId="0" borderId="20" xfId="0" applyFont="1" applyBorder="1" applyAlignment="1"/>
    <xf numFmtId="0" fontId="60" fillId="0" borderId="0" xfId="0" applyFont="1" applyBorder="1"/>
    <xf numFmtId="0" fontId="54" fillId="0" borderId="0" xfId="0" applyFont="1" applyProtection="1">
      <protection locked="0"/>
    </xf>
    <xf numFmtId="8" fontId="0" fillId="0" borderId="0" xfId="0" applyNumberFormat="1"/>
    <xf numFmtId="8" fontId="52" fillId="0" borderId="0" xfId="0" applyNumberFormat="1" applyFont="1"/>
    <xf numFmtId="164" fontId="52" fillId="0" borderId="62" xfId="0" applyNumberFormat="1" applyFont="1" applyBorder="1" applyProtection="1">
      <protection locked="0"/>
    </xf>
    <xf numFmtId="0" fontId="54" fillId="0" borderId="42" xfId="0" applyNumberFormat="1" applyFont="1" applyBorder="1" applyProtection="1">
      <protection locked="0"/>
    </xf>
    <xf numFmtId="164" fontId="73" fillId="0" borderId="0" xfId="0" applyNumberFormat="1" applyFont="1" applyProtection="1">
      <protection locked="0"/>
    </xf>
    <xf numFmtId="164" fontId="72" fillId="0" borderId="62" xfId="0" applyNumberFormat="1" applyFont="1" applyBorder="1" applyAlignment="1" applyProtection="1">
      <protection locked="0"/>
    </xf>
    <xf numFmtId="0" fontId="54" fillId="0" borderId="62" xfId="0" applyFont="1" applyBorder="1" applyProtection="1">
      <protection locked="0"/>
    </xf>
    <xf numFmtId="0" fontId="71" fillId="0" borderId="0" xfId="0" applyFont="1" applyProtection="1">
      <protection hidden="1"/>
    </xf>
    <xf numFmtId="0" fontId="74" fillId="4" borderId="0" xfId="0" applyFont="1" applyFill="1" applyAlignment="1">
      <alignment vertical="center"/>
    </xf>
    <xf numFmtId="0" fontId="17" fillId="4" borderId="0" xfId="0" applyFont="1" applyFill="1" applyProtection="1">
      <protection locked="0"/>
    </xf>
    <xf numFmtId="0" fontId="0" fillId="4" borderId="0" xfId="0" applyFill="1" applyAlignment="1">
      <alignment wrapText="1"/>
    </xf>
    <xf numFmtId="0" fontId="23" fillId="6" borderId="18" xfId="0" applyFont="1" applyFill="1" applyBorder="1"/>
    <xf numFmtId="0" fontId="23" fillId="6" borderId="14" xfId="0" applyFont="1" applyFill="1" applyBorder="1"/>
    <xf numFmtId="0" fontId="23" fillId="6" borderId="15" xfId="0" applyFont="1" applyFill="1" applyBorder="1"/>
    <xf numFmtId="14" fontId="0" fillId="4" borderId="0" xfId="0" applyNumberFormat="1" applyFill="1"/>
    <xf numFmtId="0" fontId="3" fillId="6" borderId="19" xfId="0" applyFont="1" applyFill="1" applyBorder="1" applyProtection="1">
      <protection locked="0"/>
    </xf>
    <xf numFmtId="0" fontId="0" fillId="6" borderId="0" xfId="0" applyFill="1" applyBorder="1"/>
    <xf numFmtId="0" fontId="0" fillId="6" borderId="20" xfId="0" applyFill="1" applyBorder="1"/>
    <xf numFmtId="0" fontId="23" fillId="6" borderId="19" xfId="0" applyFont="1" applyFill="1" applyBorder="1"/>
    <xf numFmtId="0" fontId="23" fillId="6" borderId="0" xfId="0" applyFont="1" applyFill="1" applyBorder="1"/>
    <xf numFmtId="0" fontId="23" fillId="6" borderId="20" xfId="0" applyFont="1" applyFill="1" applyBorder="1"/>
    <xf numFmtId="0" fontId="75" fillId="6" borderId="19" xfId="0" applyFont="1" applyFill="1" applyBorder="1" applyProtection="1">
      <protection locked="0"/>
    </xf>
    <xf numFmtId="0" fontId="75" fillId="6" borderId="27" xfId="0" applyFont="1" applyFill="1" applyBorder="1" applyProtection="1">
      <protection locked="0"/>
    </xf>
    <xf numFmtId="0" fontId="23" fillId="6" borderId="28" xfId="0" applyFont="1" applyFill="1" applyBorder="1"/>
    <xf numFmtId="0" fontId="23" fillId="6" borderId="29" xfId="0" applyFont="1" applyFill="1" applyBorder="1"/>
    <xf numFmtId="0" fontId="76" fillId="6" borderId="27" xfId="0" applyFont="1" applyFill="1" applyBorder="1" applyProtection="1">
      <protection locked="0"/>
    </xf>
    <xf numFmtId="0" fontId="76" fillId="6" borderId="19" xfId="0" applyFont="1" applyFill="1" applyBorder="1" applyProtection="1">
      <protection locked="0"/>
    </xf>
    <xf numFmtId="167" fontId="75" fillId="6" borderId="19" xfId="0" applyNumberFormat="1" applyFont="1" applyFill="1" applyBorder="1" applyProtection="1">
      <protection locked="0"/>
    </xf>
    <xf numFmtId="0" fontId="0" fillId="6" borderId="19" xfId="0" applyFill="1" applyBorder="1"/>
    <xf numFmtId="0" fontId="0" fillId="6" borderId="27" xfId="0" applyFill="1" applyBorder="1"/>
    <xf numFmtId="0" fontId="0" fillId="6" borderId="28" xfId="0" applyFill="1" applyBorder="1"/>
    <xf numFmtId="0" fontId="0" fillId="6" borderId="29" xfId="0" applyFill="1" applyBorder="1"/>
    <xf numFmtId="0" fontId="77" fillId="6" borderId="27" xfId="0" applyFont="1" applyFill="1" applyBorder="1" applyProtection="1">
      <protection locked="0"/>
    </xf>
    <xf numFmtId="0" fontId="0" fillId="4" borderId="0" xfId="0" applyFill="1" applyProtection="1">
      <protection locked="0"/>
    </xf>
    <xf numFmtId="0" fontId="75" fillId="6" borderId="28" xfId="0" applyFont="1" applyFill="1" applyBorder="1" applyProtection="1">
      <protection locked="0"/>
    </xf>
    <xf numFmtId="0" fontId="3" fillId="0" borderId="0" xfId="0" applyFont="1" applyBorder="1" applyAlignment="1" applyProtection="1"/>
    <xf numFmtId="0" fontId="0" fillId="0" borderId="0" xfId="0"/>
    <xf numFmtId="0" fontId="0" fillId="0" borderId="0" xfId="0"/>
    <xf numFmtId="0" fontId="0" fillId="0" borderId="0" xfId="0" applyAlignment="1">
      <alignment horizontal="left"/>
    </xf>
    <xf numFmtId="0" fontId="79" fillId="6" borderId="0" xfId="0" applyFont="1" applyFill="1"/>
    <xf numFmtId="0" fontId="22" fillId="6" borderId="0" xfId="0" applyFont="1" applyFill="1"/>
    <xf numFmtId="0" fontId="0" fillId="0" borderId="0" xfId="0"/>
    <xf numFmtId="0" fontId="0" fillId="0" borderId="0" xfId="0"/>
    <xf numFmtId="1" fontId="3" fillId="0" borderId="0" xfId="0" applyNumberFormat="1" applyFont="1" applyProtection="1"/>
    <xf numFmtId="14" fontId="3" fillId="2" borderId="0" xfId="0" applyNumberFormat="1" applyFont="1" applyFill="1" applyProtection="1"/>
    <xf numFmtId="14" fontId="3" fillId="0" borderId="0" xfId="0" applyNumberFormat="1" applyFont="1" applyProtection="1">
      <protection locked="0"/>
    </xf>
    <xf numFmtId="164" fontId="3" fillId="0" borderId="0" xfId="0" applyNumberFormat="1" applyFont="1" applyProtection="1">
      <protection locked="0"/>
    </xf>
    <xf numFmtId="0" fontId="3" fillId="0" borderId="0" xfId="0" applyFont="1" applyAlignment="1" applyProtection="1"/>
    <xf numFmtId="14" fontId="3" fillId="3" borderId="0" xfId="0" applyNumberFormat="1" applyFont="1" applyFill="1" applyProtection="1"/>
    <xf numFmtId="14" fontId="3" fillId="0" borderId="0" xfId="0" applyNumberFormat="1" applyFont="1"/>
    <xf numFmtId="0" fontId="0" fillId="0" borderId="0" xfId="0"/>
    <xf numFmtId="0" fontId="81" fillId="0" borderId="0" xfId="0" applyFont="1" applyFill="1" applyBorder="1" applyAlignment="1">
      <alignment horizontal="left"/>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61" fillId="0" borderId="0" xfId="0" applyFont="1" applyProtection="1">
      <protection locked="0"/>
    </xf>
    <xf numFmtId="0" fontId="61" fillId="0" borderId="0" xfId="0" quotePrefix="1" applyFont="1" applyProtection="1">
      <protection locked="0"/>
    </xf>
    <xf numFmtId="164" fontId="61" fillId="0" borderId="0" xfId="0" applyNumberFormat="1" applyFont="1"/>
    <xf numFmtId="0" fontId="3" fillId="0" borderId="0" xfId="0" applyFont="1" applyAlignment="1" applyProtection="1">
      <alignment wrapText="1"/>
      <protection locked="0"/>
    </xf>
    <xf numFmtId="0" fontId="0" fillId="0" borderId="0" xfId="0"/>
    <xf numFmtId="0" fontId="0" fillId="0" borderId="0" xfId="0"/>
    <xf numFmtId="0" fontId="0" fillId="0" borderId="0" xfId="0"/>
    <xf numFmtId="0" fontId="84" fillId="0" borderId="0" xfId="0" applyFont="1" applyAlignment="1" applyProtection="1"/>
    <xf numFmtId="0" fontId="17" fillId="0" borderId="0" xfId="0" applyFont="1" applyAlignment="1" applyProtection="1"/>
    <xf numFmtId="0" fontId="17" fillId="0" borderId="0" xfId="0" applyFont="1" applyProtection="1">
      <protection locked="0"/>
    </xf>
    <xf numFmtId="0" fontId="17" fillId="0" borderId="47" xfId="0" applyFont="1" applyBorder="1" applyAlignment="1" applyProtection="1">
      <alignment vertical="top"/>
    </xf>
    <xf numFmtId="14" fontId="17" fillId="0" borderId="47" xfId="0" applyNumberFormat="1" applyFont="1" applyBorder="1" applyProtection="1">
      <protection locked="0"/>
    </xf>
    <xf numFmtId="0" fontId="84" fillId="0" borderId="0" xfId="0" applyFont="1" applyProtection="1"/>
    <xf numFmtId="0" fontId="85" fillId="0" borderId="0" xfId="0" applyFont="1" applyProtection="1"/>
    <xf numFmtId="0" fontId="17" fillId="0" borderId="16" xfId="0" applyFont="1" applyBorder="1" applyAlignment="1" applyProtection="1">
      <alignment vertical="top"/>
    </xf>
    <xf numFmtId="0" fontId="17" fillId="0" borderId="16" xfId="0" applyNumberFormat="1" applyFont="1" applyBorder="1" applyProtection="1">
      <protection locked="0"/>
    </xf>
    <xf numFmtId="0" fontId="86" fillId="0" borderId="0" xfId="0" applyFont="1" applyProtection="1"/>
    <xf numFmtId="14" fontId="17" fillId="0" borderId="0" xfId="0" applyNumberFormat="1" applyFont="1" applyProtection="1"/>
    <xf numFmtId="14" fontId="3" fillId="18" borderId="16" xfId="0" applyNumberFormat="1" applyFont="1" applyFill="1" applyBorder="1" applyProtection="1"/>
    <xf numFmtId="0" fontId="3" fillId="0" borderId="16" xfId="0" applyFont="1" applyBorder="1" applyProtection="1">
      <protection locked="0"/>
    </xf>
    <xf numFmtId="1" fontId="3" fillId="0" borderId="16" xfId="0" applyNumberFormat="1" applyFont="1" applyBorder="1" applyProtection="1">
      <protection locked="0"/>
    </xf>
    <xf numFmtId="1" fontId="17" fillId="0" borderId="0" xfId="0" applyNumberFormat="1" applyFont="1" applyProtection="1"/>
    <xf numFmtId="1" fontId="17" fillId="0" borderId="16" xfId="0" applyNumberFormat="1" applyFont="1" applyBorder="1" applyProtection="1">
      <protection locked="0"/>
    </xf>
    <xf numFmtId="14" fontId="86" fillId="0" borderId="0" xfId="0" applyNumberFormat="1" applyFont="1" applyProtection="1"/>
    <xf numFmtId="0" fontId="10" fillId="0" borderId="63" xfId="0" applyFont="1" applyBorder="1" applyAlignment="1" applyProtection="1">
      <alignment vertical="top"/>
    </xf>
    <xf numFmtId="0" fontId="17" fillId="0" borderId="64" xfId="0" applyFont="1" applyBorder="1" applyAlignment="1" applyProtection="1">
      <alignment vertical="top"/>
      <protection locked="0"/>
    </xf>
    <xf numFmtId="0" fontId="3" fillId="0" borderId="50" xfId="0" applyFont="1" applyBorder="1" applyAlignment="1" applyProtection="1">
      <alignment vertical="top" wrapText="1"/>
      <protection locked="0"/>
    </xf>
    <xf numFmtId="0" fontId="17" fillId="0" borderId="65" xfId="0" applyFont="1" applyBorder="1" applyAlignment="1" applyProtection="1">
      <alignment vertical="top"/>
      <protection locked="0"/>
    </xf>
    <xf numFmtId="0" fontId="10" fillId="0" borderId="16" xfId="0" applyFont="1" applyBorder="1" applyAlignment="1" applyProtection="1">
      <alignment vertical="top"/>
    </xf>
    <xf numFmtId="0" fontId="0" fillId="0" borderId="0" xfId="0"/>
    <xf numFmtId="0" fontId="0" fillId="0" borderId="0" xfId="0"/>
    <xf numFmtId="0" fontId="52" fillId="0" borderId="0" xfId="0" applyNumberFormat="1" applyFont="1"/>
    <xf numFmtId="0" fontId="0" fillId="0" borderId="0" xfId="0"/>
    <xf numFmtId="49" fontId="3" fillId="6" borderId="0" xfId="0" applyNumberFormat="1" applyFont="1" applyFill="1" applyProtection="1">
      <protection locked="0"/>
    </xf>
    <xf numFmtId="14" fontId="3" fillId="0" borderId="0" xfId="0" applyNumberFormat="1" applyFont="1" applyFill="1" applyProtection="1">
      <protection locked="0"/>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19" xfId="0" applyBorder="1"/>
    <xf numFmtId="0" fontId="0" fillId="0" borderId="0" xfId="0"/>
    <xf numFmtId="0" fontId="0" fillId="0" borderId="20" xfId="0" applyBorder="1"/>
    <xf numFmtId="0" fontId="0" fillId="0" borderId="0" xfId="0" applyAlignment="1">
      <alignment wrapText="1"/>
    </xf>
    <xf numFmtId="0" fontId="0" fillId="0" borderId="0" xfId="0"/>
    <xf numFmtId="0" fontId="21" fillId="0" borderId="0" xfId="0" applyFont="1" applyFill="1" applyAlignment="1">
      <alignment vertical="center"/>
    </xf>
    <xf numFmtId="0" fontId="0" fillId="29" borderId="0" xfId="0" applyFill="1" applyProtection="1"/>
    <xf numFmtId="0" fontId="0" fillId="29" borderId="0" xfId="0" applyFill="1" applyBorder="1" applyProtection="1"/>
    <xf numFmtId="0" fontId="93" fillId="0" borderId="0" xfId="0" applyFont="1" applyProtection="1"/>
    <xf numFmtId="0" fontId="2" fillId="6" borderId="16" xfId="0" applyFont="1" applyFill="1" applyBorder="1" applyProtection="1"/>
    <xf numFmtId="1" fontId="0" fillId="0" borderId="16" xfId="0" applyNumberFormat="1" applyBorder="1" applyAlignment="1" applyProtection="1">
      <alignment horizontal="right"/>
      <protection locked="0"/>
    </xf>
    <xf numFmtId="1" fontId="2" fillId="6" borderId="16" xfId="0" applyNumberFormat="1" applyFont="1" applyFill="1" applyBorder="1" applyAlignment="1" applyProtection="1">
      <alignment horizontal="right"/>
      <protection locked="0"/>
    </xf>
    <xf numFmtId="0" fontId="0" fillId="0" borderId="0" xfId="0" applyAlignment="1" applyProtection="1">
      <alignment horizontal="right"/>
    </xf>
    <xf numFmtId="0" fontId="0" fillId="0" borderId="0" xfId="0" applyFont="1" applyProtection="1"/>
    <xf numFmtId="0" fontId="0" fillId="30" borderId="18" xfId="0" applyFill="1" applyBorder="1" applyProtection="1"/>
    <xf numFmtId="0" fontId="0" fillId="30" borderId="14" xfId="0" applyFill="1" applyBorder="1" applyProtection="1"/>
    <xf numFmtId="0" fontId="0" fillId="0" borderId="15" xfId="0" applyBorder="1" applyProtection="1"/>
    <xf numFmtId="0" fontId="0" fillId="29" borderId="19" xfId="0" applyFill="1" applyBorder="1" applyProtection="1"/>
    <xf numFmtId="0" fontId="0" fillId="29" borderId="20" xfId="0" applyFill="1" applyBorder="1" applyProtection="1"/>
    <xf numFmtId="0" fontId="2" fillId="30" borderId="19" xfId="0" applyFont="1" applyFill="1" applyBorder="1" applyProtection="1"/>
    <xf numFmtId="0" fontId="2" fillId="30" borderId="0" xfId="0" applyFont="1" applyFill="1" applyBorder="1" applyProtection="1"/>
    <xf numFmtId="0" fontId="94" fillId="30" borderId="0" xfId="0" applyFont="1" applyFill="1" applyBorder="1" applyProtection="1"/>
    <xf numFmtId="0" fontId="0" fillId="0" borderId="20" xfId="0" applyBorder="1" applyProtection="1"/>
    <xf numFmtId="0" fontId="0" fillId="31" borderId="0" xfId="0" applyFill="1" applyProtection="1"/>
    <xf numFmtId="0" fontId="0" fillId="31" borderId="0" xfId="0" applyFill="1" applyAlignment="1" applyProtection="1">
      <alignment horizontal="right"/>
    </xf>
    <xf numFmtId="0" fontId="2" fillId="29" borderId="19" xfId="0" applyFont="1" applyFill="1" applyBorder="1" applyProtection="1"/>
    <xf numFmtId="0" fontId="2" fillId="29" borderId="0" xfId="0" applyFont="1" applyFill="1" applyBorder="1" applyProtection="1"/>
    <xf numFmtId="0" fontId="0" fillId="30" borderId="19" xfId="0" applyFont="1" applyFill="1" applyBorder="1" applyProtection="1"/>
    <xf numFmtId="0" fontId="0" fillId="30" borderId="19" xfId="0" applyFill="1" applyBorder="1" applyProtection="1"/>
    <xf numFmtId="0" fontId="0" fillId="30" borderId="0" xfId="0" applyFill="1" applyBorder="1" applyProtection="1"/>
    <xf numFmtId="3" fontId="0" fillId="0" borderId="0" xfId="0" applyNumberFormat="1" applyProtection="1"/>
    <xf numFmtId="0" fontId="0" fillId="30" borderId="19" xfId="14" applyFont="1" applyFill="1" applyBorder="1" applyProtection="1"/>
    <xf numFmtId="0" fontId="0" fillId="30" borderId="0" xfId="14" applyFont="1" applyFill="1" applyBorder="1" applyProtection="1"/>
    <xf numFmtId="0" fontId="0" fillId="29" borderId="19" xfId="14" applyFont="1" applyFill="1" applyBorder="1" applyProtection="1"/>
    <xf numFmtId="0" fontId="0" fillId="29" borderId="0" xfId="14" applyFont="1" applyFill="1" applyBorder="1" applyProtection="1"/>
    <xf numFmtId="0" fontId="0" fillId="30" borderId="19" xfId="13" applyFont="1" applyFill="1" applyBorder="1" applyProtection="1"/>
    <xf numFmtId="0" fontId="0" fillId="30" borderId="0" xfId="13" applyFont="1" applyFill="1" applyBorder="1" applyProtection="1"/>
    <xf numFmtId="0" fontId="0" fillId="29" borderId="19" xfId="13" applyFont="1" applyFill="1" applyBorder="1" applyProtection="1"/>
    <xf numFmtId="0" fontId="0" fillId="29" borderId="0" xfId="13" applyFont="1" applyFill="1" applyBorder="1" applyProtection="1"/>
    <xf numFmtId="0" fontId="0" fillId="30" borderId="20" xfId="0" applyFill="1" applyBorder="1" applyProtection="1"/>
    <xf numFmtId="0" fontId="96" fillId="0" borderId="0" xfId="0" applyFont="1" applyProtection="1"/>
    <xf numFmtId="0" fontId="0" fillId="30" borderId="19" xfId="12" applyFont="1" applyFill="1" applyBorder="1" applyProtection="1"/>
    <xf numFmtId="0" fontId="0" fillId="30" borderId="0" xfId="12" applyFont="1" applyFill="1" applyBorder="1" applyProtection="1"/>
    <xf numFmtId="0" fontId="96" fillId="0" borderId="0" xfId="0" applyFont="1" applyProtection="1">
      <protection locked="0" hidden="1"/>
    </xf>
    <xf numFmtId="0" fontId="0" fillId="29" borderId="19" xfId="12" applyFont="1" applyFill="1" applyBorder="1" applyProtection="1"/>
    <xf numFmtId="0" fontId="0" fillId="29" borderId="0" xfId="12" applyFont="1" applyFill="1" applyBorder="1" applyProtection="1"/>
    <xf numFmtId="0" fontId="94" fillId="30" borderId="0" xfId="12" applyFont="1" applyFill="1" applyBorder="1" applyAlignment="1" applyProtection="1">
      <alignment horizontal="right"/>
    </xf>
    <xf numFmtId="0" fontId="0" fillId="30" borderId="27" xfId="0" applyFont="1" applyFill="1" applyBorder="1" applyProtection="1"/>
    <xf numFmtId="0" fontId="0" fillId="30" borderId="28" xfId="0" applyFont="1" applyFill="1" applyBorder="1" applyProtection="1"/>
    <xf numFmtId="0" fontId="0" fillId="0" borderId="29" xfId="0" applyBorder="1" applyProtection="1"/>
    <xf numFmtId="0" fontId="0" fillId="29" borderId="0" xfId="0" applyFill="1" applyBorder="1" applyAlignment="1" applyProtection="1">
      <alignment horizontal="left"/>
    </xf>
    <xf numFmtId="0" fontId="2" fillId="0" borderId="19" xfId="0" applyFont="1" applyBorder="1"/>
    <xf numFmtId="0" fontId="3" fillId="0" borderId="0" xfId="0" applyFont="1" applyBorder="1"/>
    <xf numFmtId="0" fontId="100" fillId="0" borderId="0" xfId="0" applyFont="1" applyFill="1" applyBorder="1" applyAlignment="1">
      <alignment horizontal="center"/>
    </xf>
    <xf numFmtId="14" fontId="0" fillId="0" borderId="0" xfId="0" applyNumberFormat="1" applyBorder="1"/>
    <xf numFmtId="0" fontId="5" fillId="0" borderId="0" xfId="3" applyBorder="1" applyAlignment="1" applyProtection="1">
      <alignment horizontal="center"/>
    </xf>
    <xf numFmtId="0" fontId="2" fillId="0" borderId="0" xfId="0" applyFont="1"/>
    <xf numFmtId="0" fontId="99" fillId="32" borderId="18" xfId="0" applyFont="1" applyFill="1" applyBorder="1" applyAlignment="1">
      <alignment horizontal="center"/>
    </xf>
    <xf numFmtId="14" fontId="17" fillId="3" borderId="27" xfId="0" applyNumberFormat="1" applyFont="1" applyFill="1" applyBorder="1" applyAlignment="1" applyProtection="1">
      <alignment horizontal="center"/>
      <protection locked="0"/>
    </xf>
    <xf numFmtId="0" fontId="99" fillId="32" borderId="71" xfId="0" applyFont="1" applyFill="1" applyBorder="1" applyAlignment="1">
      <alignment horizontal="center"/>
    </xf>
    <xf numFmtId="14" fontId="17" fillId="3" borderId="72" xfId="0" applyNumberFormat="1" applyFont="1" applyFill="1" applyBorder="1" applyAlignment="1" applyProtection="1">
      <alignment horizontal="center"/>
      <protection locked="0"/>
    </xf>
    <xf numFmtId="0" fontId="0" fillId="0" borderId="18" xfId="0" applyBorder="1"/>
    <xf numFmtId="0" fontId="0" fillId="0" borderId="14" xfId="0" applyBorder="1"/>
    <xf numFmtId="0" fontId="0" fillId="0" borderId="15" xfId="0" applyBorder="1"/>
    <xf numFmtId="0" fontId="100" fillId="24" borderId="71" xfId="0" applyFont="1" applyFill="1" applyBorder="1" applyAlignment="1">
      <alignment horizontal="center"/>
    </xf>
    <xf numFmtId="14" fontId="0" fillId="24" borderId="72" xfId="0" applyNumberFormat="1" applyFill="1" applyBorder="1" applyAlignment="1" applyProtection="1">
      <alignment horizontal="center"/>
    </xf>
    <xf numFmtId="0" fontId="3" fillId="32" borderId="71" xfId="0" applyFont="1" applyFill="1" applyBorder="1" applyAlignment="1">
      <alignment horizontal="center"/>
    </xf>
    <xf numFmtId="168" fontId="17" fillId="3" borderId="11" xfId="0" applyNumberFormat="1" applyFont="1" applyFill="1" applyBorder="1" applyAlignment="1" applyProtection="1">
      <alignment horizontal="center"/>
      <protection locked="0"/>
    </xf>
    <xf numFmtId="0" fontId="0" fillId="0" borderId="11" xfId="0" applyBorder="1" applyProtection="1">
      <protection locked="0"/>
    </xf>
    <xf numFmtId="14" fontId="0" fillId="0" borderId="0" xfId="0" applyNumberFormat="1" applyFill="1" applyBorder="1" applyAlignment="1" applyProtection="1">
      <alignment horizontal="center"/>
    </xf>
    <xf numFmtId="0" fontId="0" fillId="0" borderId="0" xfId="0"/>
    <xf numFmtId="0" fontId="0" fillId="0" borderId="0" xfId="0"/>
    <xf numFmtId="0" fontId="3" fillId="0" borderId="0" xfId="0" applyFont="1" applyFill="1" applyBorder="1" applyAlignment="1" applyProtection="1"/>
    <xf numFmtId="0" fontId="3" fillId="0" borderId="0" xfId="0" applyFont="1" applyBorder="1" applyAlignment="1" applyProtection="1">
      <alignment wrapText="1"/>
    </xf>
    <xf numFmtId="0" fontId="3" fillId="0" borderId="0" xfId="0" applyFont="1" applyBorder="1" applyAlignment="1" applyProtection="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20" xfId="0" applyBorder="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3" fillId="0" borderId="0" xfId="0" applyFont="1" applyFill="1" applyBorder="1" applyAlignment="1" applyProtection="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80" fillId="0" borderId="0" xfId="0" applyFont="1" applyAlignment="1" applyProtection="1">
      <alignment horizontal="center"/>
    </xf>
    <xf numFmtId="0" fontId="3" fillId="0" borderId="0" xfId="0" applyFont="1" applyAlignment="1" applyProtection="1">
      <alignment horizontal="center"/>
    </xf>
    <xf numFmtId="0" fontId="2" fillId="4" borderId="1" xfId="0" applyFont="1" applyFill="1" applyBorder="1" applyAlignment="1">
      <alignment horizontal="center"/>
    </xf>
    <xf numFmtId="0" fontId="2" fillId="4" borderId="2" xfId="0" applyFont="1" applyFill="1" applyBorder="1" applyAlignment="1">
      <alignment horizontal="center"/>
    </xf>
    <xf numFmtId="0" fontId="2" fillId="4" borderId="3" xfId="0" applyFont="1" applyFill="1" applyBorder="1" applyAlignment="1">
      <alignment horizontal="center"/>
    </xf>
    <xf numFmtId="0" fontId="2" fillId="4" borderId="4" xfId="0" applyFont="1" applyFill="1" applyBorder="1" applyAlignment="1">
      <alignment horizontal="center"/>
    </xf>
    <xf numFmtId="0" fontId="12" fillId="0" borderId="0" xfId="0" applyFont="1" applyBorder="1" applyAlignment="1" applyProtection="1">
      <alignment horizontal="center"/>
    </xf>
    <xf numFmtId="0" fontId="3" fillId="0" borderId="0" xfId="0" applyFont="1" applyBorder="1" applyAlignment="1" applyProtection="1">
      <alignment horizontal="center"/>
    </xf>
    <xf numFmtId="0" fontId="13" fillId="0" borderId="9" xfId="0" applyFont="1" applyBorder="1" applyAlignment="1">
      <alignment horizontal="center"/>
    </xf>
    <xf numFmtId="0" fontId="0" fillId="0" borderId="10" xfId="0" applyBorder="1" applyAlignment="1">
      <alignment horizontal="center"/>
    </xf>
    <xf numFmtId="0" fontId="0" fillId="0" borderId="8" xfId="0" applyBorder="1" applyAlignment="1">
      <alignment horizontal="center"/>
    </xf>
    <xf numFmtId="14" fontId="0" fillId="0" borderId="45" xfId="0" applyNumberFormat="1" applyBorder="1" applyAlignment="1" applyProtection="1">
      <alignment horizontal="left"/>
      <protection locked="0"/>
    </xf>
    <xf numFmtId="14" fontId="0" fillId="0" borderId="44" xfId="0" applyNumberFormat="1" applyBorder="1" applyAlignment="1" applyProtection="1">
      <alignment horizontal="left"/>
      <protection locked="0"/>
    </xf>
    <xf numFmtId="0" fontId="2" fillId="4" borderId="18" xfId="0" applyFont="1" applyFill="1" applyBorder="1" applyAlignment="1">
      <alignment horizontal="center"/>
    </xf>
    <xf numFmtId="0" fontId="2" fillId="4" borderId="15" xfId="0" applyFont="1" applyFill="1" applyBorder="1" applyAlignment="1">
      <alignment horizontal="center"/>
    </xf>
    <xf numFmtId="0" fontId="2" fillId="4" borderId="19" xfId="0" applyFont="1" applyFill="1" applyBorder="1" applyAlignment="1">
      <alignment horizontal="center"/>
    </xf>
    <xf numFmtId="0" fontId="2" fillId="4" borderId="20" xfId="0" applyFont="1" applyFill="1" applyBorder="1" applyAlignment="1">
      <alignment horizontal="center"/>
    </xf>
    <xf numFmtId="0" fontId="20" fillId="9" borderId="0" xfId="0" applyFont="1" applyFill="1" applyAlignment="1">
      <alignment horizontal="left" vertical="center"/>
    </xf>
    <xf numFmtId="0" fontId="21" fillId="9" borderId="0" xfId="0" applyFont="1" applyFill="1" applyAlignment="1">
      <alignment horizontal="center" vertical="center"/>
    </xf>
    <xf numFmtId="0" fontId="21" fillId="0" borderId="0" xfId="0" applyFont="1" applyFill="1" applyAlignment="1">
      <alignment horizontal="left" vertical="center"/>
    </xf>
    <xf numFmtId="0" fontId="56" fillId="0" borderId="0" xfId="0" applyFont="1" applyFill="1" applyBorder="1" applyAlignment="1" applyProtection="1"/>
    <xf numFmtId="0" fontId="3" fillId="0" borderId="0" xfId="0" applyFont="1" applyFill="1" applyBorder="1" applyAlignment="1" applyProtection="1"/>
    <xf numFmtId="0" fontId="3" fillId="0" borderId="0" xfId="0" applyFont="1" applyBorder="1" applyAlignment="1" applyProtection="1">
      <alignment wrapText="1"/>
    </xf>
    <xf numFmtId="0" fontId="3" fillId="0" borderId="0" xfId="0" applyFont="1" applyBorder="1" applyAlignment="1" applyProtection="1"/>
    <xf numFmtId="0" fontId="3" fillId="0" borderId="0" xfId="0" applyFont="1" applyFill="1" applyBorder="1" applyAlignment="1" applyProtection="1">
      <alignment wrapText="1"/>
    </xf>
    <xf numFmtId="0" fontId="55" fillId="0" borderId="0" xfId="0" applyFont="1" applyBorder="1" applyAlignment="1" applyProtection="1">
      <alignment horizontal="center"/>
    </xf>
    <xf numFmtId="0" fontId="20" fillId="4" borderId="0" xfId="0" applyFont="1" applyFill="1" applyAlignment="1">
      <alignment horizontal="left" vertical="center"/>
    </xf>
    <xf numFmtId="0" fontId="83" fillId="10" borderId="9" xfId="0" applyFont="1" applyFill="1" applyBorder="1" applyAlignment="1" applyProtection="1">
      <alignment horizontal="center"/>
    </xf>
    <xf numFmtId="0" fontId="83" fillId="10" borderId="8" xfId="0" applyFont="1" applyFill="1" applyBorder="1" applyAlignment="1" applyProtection="1">
      <alignment horizontal="center"/>
    </xf>
    <xf numFmtId="0" fontId="87" fillId="10" borderId="16" xfId="0" applyFont="1" applyFill="1" applyBorder="1" applyAlignment="1" applyProtection="1">
      <alignment horizontal="center"/>
    </xf>
    <xf numFmtId="0" fontId="17" fillId="0" borderId="63" xfId="0" applyFont="1" applyBorder="1" applyAlignment="1" applyProtection="1">
      <alignment horizontal="left" vertical="top" wrapText="1"/>
      <protection locked="0"/>
    </xf>
    <xf numFmtId="0" fontId="17" fillId="0" borderId="64" xfId="0" applyFont="1" applyBorder="1" applyAlignment="1" applyProtection="1">
      <alignment horizontal="left" vertical="top" wrapText="1"/>
      <protection locked="0"/>
    </xf>
    <xf numFmtId="0" fontId="17" fillId="0" borderId="48" xfId="0" applyFont="1" applyBorder="1" applyAlignment="1" applyProtection="1">
      <alignment horizontal="left" vertical="top" wrapText="1"/>
      <protection locked="0"/>
    </xf>
    <xf numFmtId="0" fontId="17" fillId="0" borderId="69" xfId="0" applyFont="1" applyBorder="1" applyAlignment="1" applyProtection="1">
      <alignment horizontal="left" vertical="top" wrapText="1"/>
      <protection locked="0"/>
    </xf>
    <xf numFmtId="0" fontId="17" fillId="0" borderId="50" xfId="0" applyFont="1" applyBorder="1" applyAlignment="1" applyProtection="1">
      <alignment horizontal="left" vertical="top" wrapText="1"/>
      <protection locked="0"/>
    </xf>
    <xf numFmtId="0" fontId="17" fillId="0" borderId="65" xfId="0" applyFont="1" applyBorder="1" applyAlignment="1" applyProtection="1">
      <alignment horizontal="left" vertical="top" wrapText="1"/>
      <protection locked="0"/>
    </xf>
    <xf numFmtId="0" fontId="59" fillId="0" borderId="16" xfId="0" applyFont="1" applyBorder="1" applyAlignment="1">
      <alignment horizontal="left" vertical="center"/>
    </xf>
    <xf numFmtId="0" fontId="62" fillId="11" borderId="42" xfId="0" applyFont="1" applyFill="1" applyBorder="1" applyAlignment="1">
      <alignment horizontal="center" vertical="center"/>
    </xf>
    <xf numFmtId="0" fontId="62" fillId="11" borderId="40" xfId="0" applyFont="1" applyFill="1" applyBorder="1" applyAlignment="1">
      <alignment horizontal="center" vertical="center"/>
    </xf>
    <xf numFmtId="0" fontId="62" fillId="11" borderId="41" xfId="0" applyFont="1" applyFill="1" applyBorder="1" applyAlignment="1">
      <alignment horizontal="center" vertical="center"/>
    </xf>
    <xf numFmtId="0" fontId="63" fillId="0" borderId="42" xfId="0" applyFont="1" applyBorder="1" applyAlignment="1">
      <alignment horizontal="center"/>
    </xf>
    <xf numFmtId="0" fontId="63" fillId="0" borderId="40" xfId="0" applyFont="1" applyBorder="1" applyAlignment="1">
      <alignment horizontal="center"/>
    </xf>
    <xf numFmtId="0" fontId="63" fillId="0" borderId="41" xfId="0" applyFont="1" applyBorder="1" applyAlignment="1">
      <alignment horizontal="center"/>
    </xf>
    <xf numFmtId="0" fontId="65" fillId="11" borderId="42" xfId="0" applyFont="1" applyFill="1" applyBorder="1" applyAlignment="1">
      <alignment horizontal="center" vertical="center"/>
    </xf>
    <xf numFmtId="0" fontId="65" fillId="11" borderId="40" xfId="0" applyFont="1" applyFill="1" applyBorder="1" applyAlignment="1">
      <alignment horizontal="center" vertical="center"/>
    </xf>
    <xf numFmtId="0" fontId="59" fillId="0" borderId="16" xfId="0" applyFont="1" applyBorder="1" applyAlignment="1">
      <alignment horizontal="left" vertical="center" wrapText="1"/>
    </xf>
    <xf numFmtId="0" fontId="59" fillId="0" borderId="42" xfId="0" applyFont="1" applyBorder="1" applyAlignment="1">
      <alignment horizontal="left" vertical="center" wrapText="1"/>
    </xf>
    <xf numFmtId="0" fontId="59" fillId="0" borderId="40" xfId="0" applyFont="1" applyBorder="1" applyAlignment="1">
      <alignment horizontal="left" vertical="center" wrapText="1"/>
    </xf>
    <xf numFmtId="0" fontId="59" fillId="0" borderId="41" xfId="0" applyFont="1" applyBorder="1" applyAlignment="1">
      <alignment horizontal="left" vertical="center" wrapText="1"/>
    </xf>
    <xf numFmtId="0" fontId="59" fillId="0" borderId="42" xfId="0" applyFont="1" applyBorder="1" applyAlignment="1">
      <alignment horizontal="left" vertical="center"/>
    </xf>
    <xf numFmtId="0" fontId="59" fillId="0" borderId="40" xfId="0" applyFont="1" applyBorder="1" applyAlignment="1">
      <alignment horizontal="left" vertical="center"/>
    </xf>
    <xf numFmtId="0" fontId="59" fillId="0" borderId="41" xfId="0" applyFont="1" applyBorder="1" applyAlignment="1">
      <alignment horizontal="left" vertical="center"/>
    </xf>
    <xf numFmtId="0" fontId="68" fillId="0" borderId="42" xfId="0" applyFont="1" applyBorder="1" applyAlignment="1">
      <alignment horizontal="left" vertical="center" wrapText="1"/>
    </xf>
    <xf numFmtId="0" fontId="68" fillId="0" borderId="40" xfId="0" applyFont="1" applyBorder="1" applyAlignment="1">
      <alignment horizontal="left" vertical="center" wrapText="1"/>
    </xf>
    <xf numFmtId="0" fontId="59" fillId="0" borderId="3" xfId="0" applyFont="1" applyBorder="1" applyAlignment="1">
      <alignment horizontal="left" vertical="center"/>
    </xf>
    <xf numFmtId="0" fontId="63" fillId="0" borderId="39" xfId="0" applyFont="1" applyBorder="1" applyAlignment="1">
      <alignment horizontal="center"/>
    </xf>
    <xf numFmtId="0" fontId="63" fillId="0" borderId="62" xfId="0" applyFont="1" applyBorder="1" applyAlignment="1">
      <alignment horizontal="center"/>
    </xf>
    <xf numFmtId="0" fontId="59" fillId="0" borderId="39" xfId="0" applyFont="1" applyBorder="1" applyAlignment="1">
      <alignment horizontal="left" vertical="center" wrapText="1"/>
    </xf>
    <xf numFmtId="0" fontId="62" fillId="11" borderId="39" xfId="0" applyFont="1" applyFill="1" applyBorder="1" applyAlignment="1">
      <alignment horizontal="center" vertical="center"/>
    </xf>
    <xf numFmtId="0" fontId="62" fillId="11" borderId="62" xfId="0" applyFont="1" applyFill="1" applyBorder="1" applyAlignment="1">
      <alignment horizontal="center" vertical="center"/>
    </xf>
    <xf numFmtId="0" fontId="62" fillId="11" borderId="53" xfId="0" applyFont="1" applyFill="1" applyBorder="1" applyAlignment="1">
      <alignment horizontal="center" vertical="center"/>
    </xf>
    <xf numFmtId="0" fontId="62" fillId="11" borderId="54" xfId="0" applyFont="1" applyFill="1" applyBorder="1" applyAlignment="1">
      <alignment horizontal="center" vertical="center"/>
    </xf>
    <xf numFmtId="0" fontId="62" fillId="11" borderId="57" xfId="0" applyFont="1" applyFill="1" applyBorder="1" applyAlignment="1">
      <alignment horizontal="center" vertical="center"/>
    </xf>
    <xf numFmtId="0" fontId="59" fillId="0" borderId="3" xfId="0" applyFont="1" applyBorder="1" applyAlignment="1">
      <alignment horizontal="left" vertical="center" wrapText="1"/>
    </xf>
    <xf numFmtId="0" fontId="23" fillId="6" borderId="18" xfId="0" applyFont="1" applyFill="1" applyBorder="1" applyAlignment="1">
      <alignment horizontal="left" vertical="top" wrapText="1"/>
    </xf>
    <xf numFmtId="0" fontId="23" fillId="6" borderId="14" xfId="0" applyFont="1" applyFill="1" applyBorder="1" applyAlignment="1">
      <alignment horizontal="left" vertical="top" wrapText="1"/>
    </xf>
    <xf numFmtId="0" fontId="23" fillId="6" borderId="15" xfId="0" applyFont="1" applyFill="1" applyBorder="1" applyAlignment="1">
      <alignment horizontal="left" vertical="top" wrapText="1"/>
    </xf>
    <xf numFmtId="0" fontId="23" fillId="6" borderId="19" xfId="0" applyFont="1" applyFill="1" applyBorder="1" applyAlignment="1">
      <alignment horizontal="left" vertical="top"/>
    </xf>
    <xf numFmtId="0" fontId="23" fillId="6" borderId="0" xfId="0" applyFont="1" applyFill="1" applyBorder="1" applyAlignment="1">
      <alignment horizontal="left" vertical="top"/>
    </xf>
    <xf numFmtId="0" fontId="23" fillId="6" borderId="20" xfId="0" applyFont="1" applyFill="1" applyBorder="1" applyAlignment="1">
      <alignment horizontal="left" vertical="top"/>
    </xf>
    <xf numFmtId="0" fontId="78" fillId="6" borderId="19" xfId="0" applyFont="1" applyFill="1" applyBorder="1" applyAlignment="1">
      <alignment horizontal="left" vertical="top" wrapText="1"/>
    </xf>
    <xf numFmtId="0" fontId="78" fillId="6" borderId="0" xfId="0" applyFont="1" applyFill="1" applyBorder="1" applyAlignment="1">
      <alignment horizontal="left" vertical="top" wrapText="1"/>
    </xf>
    <xf numFmtId="0" fontId="78" fillId="6" borderId="20" xfId="0" applyFont="1" applyFill="1" applyBorder="1" applyAlignment="1">
      <alignment horizontal="left" vertical="top" wrapText="1"/>
    </xf>
    <xf numFmtId="0" fontId="23" fillId="6" borderId="18" xfId="0" applyFont="1" applyFill="1" applyBorder="1" applyAlignment="1">
      <alignment horizontal="left" vertical="top"/>
    </xf>
    <xf numFmtId="0" fontId="23" fillId="6" borderId="14" xfId="0" applyFont="1" applyFill="1" applyBorder="1" applyAlignment="1">
      <alignment horizontal="left" vertical="top"/>
    </xf>
    <xf numFmtId="0" fontId="23" fillId="6" borderId="15" xfId="0" applyFont="1" applyFill="1" applyBorder="1" applyAlignment="1">
      <alignment horizontal="left" vertical="top"/>
    </xf>
    <xf numFmtId="0" fontId="23" fillId="6" borderId="19" xfId="0" applyFont="1" applyFill="1" applyBorder="1" applyAlignment="1" applyProtection="1">
      <alignment horizontal="left" vertical="top"/>
      <protection locked="0"/>
    </xf>
    <xf numFmtId="0" fontId="23" fillId="6" borderId="0" xfId="0" applyFont="1" applyFill="1" applyBorder="1" applyAlignment="1" applyProtection="1">
      <alignment horizontal="left" vertical="top"/>
      <protection locked="0"/>
    </xf>
    <xf numFmtId="0" fontId="23" fillId="6" borderId="20" xfId="0" applyFont="1" applyFill="1" applyBorder="1" applyAlignment="1" applyProtection="1">
      <alignment horizontal="left" vertical="top"/>
      <protection locked="0"/>
    </xf>
    <xf numFmtId="0" fontId="15" fillId="23" borderId="16" xfId="0" applyFont="1" applyFill="1" applyBorder="1" applyAlignment="1">
      <alignment horizontal="center" vertical="center"/>
    </xf>
    <xf numFmtId="0" fontId="15" fillId="22" borderId="42" xfId="0" applyFont="1" applyFill="1" applyBorder="1" applyAlignment="1">
      <alignment horizontal="center"/>
    </xf>
    <xf numFmtId="0" fontId="15" fillId="22" borderId="40" xfId="0" applyFont="1" applyFill="1" applyBorder="1" applyAlignment="1">
      <alignment horizontal="center"/>
    </xf>
    <xf numFmtId="0" fontId="15" fillId="22" borderId="41" xfId="0" applyFont="1" applyFill="1" applyBorder="1" applyAlignment="1">
      <alignment horizontal="center"/>
    </xf>
    <xf numFmtId="0" fontId="15" fillId="0" borderId="39" xfId="0" applyFont="1" applyFill="1" applyBorder="1" applyAlignment="1">
      <alignment horizontal="left" vertical="center" wrapText="1"/>
    </xf>
    <xf numFmtId="0" fontId="15" fillId="0" borderId="41" xfId="0" applyFont="1" applyFill="1" applyBorder="1" applyAlignment="1">
      <alignment horizontal="left" vertical="center" wrapText="1"/>
    </xf>
    <xf numFmtId="0" fontId="15" fillId="22" borderId="39" xfId="0" applyFont="1" applyFill="1" applyBorder="1" applyAlignment="1">
      <alignment horizontal="center"/>
    </xf>
    <xf numFmtId="0" fontId="15" fillId="22" borderId="62" xfId="0" applyFont="1" applyFill="1" applyBorder="1" applyAlignment="1">
      <alignment horizontal="center"/>
    </xf>
    <xf numFmtId="0" fontId="23" fillId="9" borderId="39" xfId="0" applyFont="1" applyFill="1" applyBorder="1" applyAlignment="1">
      <alignment horizontal="center" vertical="center" wrapText="1"/>
    </xf>
    <xf numFmtId="0" fontId="23" fillId="9" borderId="41" xfId="0" applyFont="1" applyFill="1" applyBorder="1" applyAlignment="1">
      <alignment horizontal="center" vertical="center" wrapText="1"/>
    </xf>
    <xf numFmtId="0" fontId="50" fillId="0" borderId="0" xfId="0" applyFont="1" applyAlignment="1">
      <alignment horizontal="center" wrapText="1"/>
    </xf>
    <xf numFmtId="0" fontId="0" fillId="0" borderId="0" xfId="0" applyBorder="1" applyAlignment="1">
      <alignment horizontal="center"/>
    </xf>
    <xf numFmtId="0" fontId="23" fillId="9" borderId="1" xfId="0" applyFont="1" applyFill="1" applyBorder="1" applyAlignment="1">
      <alignment horizontal="center"/>
    </xf>
    <xf numFmtId="0" fontId="23" fillId="9" borderId="38" xfId="0" applyFont="1" applyFill="1" applyBorder="1" applyAlignment="1">
      <alignment horizontal="center"/>
    </xf>
    <xf numFmtId="0" fontId="23" fillId="9" borderId="2" xfId="0" applyFont="1" applyFill="1" applyBorder="1" applyAlignment="1">
      <alignment horizontal="center"/>
    </xf>
    <xf numFmtId="0" fontId="15" fillId="0" borderId="39" xfId="0" applyFont="1" applyFill="1" applyBorder="1" applyAlignment="1">
      <alignment horizontal="center"/>
    </xf>
    <xf numFmtId="0" fontId="15" fillId="0" borderId="40" xfId="0" applyFont="1" applyFill="1" applyBorder="1" applyAlignment="1">
      <alignment horizontal="center"/>
    </xf>
    <xf numFmtId="0" fontId="15" fillId="0" borderId="62" xfId="0" applyFont="1" applyFill="1" applyBorder="1" applyAlignment="1">
      <alignment horizontal="center"/>
    </xf>
    <xf numFmtId="0" fontId="20" fillId="10" borderId="0" xfId="0" applyFont="1" applyFill="1" applyAlignment="1">
      <alignment horizontal="left" vertical="center"/>
    </xf>
    <xf numFmtId="49" fontId="3" fillId="0" borderId="0" xfId="0" applyNumberFormat="1" applyFont="1" applyFill="1" applyBorder="1" applyAlignment="1" applyProtection="1">
      <alignment horizontal="left" vertical="top"/>
      <protection locked="0"/>
    </xf>
    <xf numFmtId="0" fontId="0" fillId="3" borderId="9" xfId="0" applyFill="1" applyBorder="1" applyAlignment="1">
      <alignment horizontal="center" vertical="center"/>
    </xf>
    <xf numFmtId="0" fontId="0" fillId="3" borderId="10" xfId="0" applyFill="1" applyBorder="1" applyAlignment="1">
      <alignment horizontal="center" vertical="center"/>
    </xf>
    <xf numFmtId="0" fontId="0" fillId="3" borderId="8" xfId="0" applyFill="1" applyBorder="1" applyAlignment="1">
      <alignment horizontal="center" vertical="center"/>
    </xf>
    <xf numFmtId="0" fontId="22" fillId="0" borderId="9" xfId="0" applyFont="1" applyBorder="1" applyAlignment="1">
      <alignment horizontal="center" wrapText="1"/>
    </xf>
    <xf numFmtId="0" fontId="22" fillId="0" borderId="10" xfId="0" applyFont="1" applyBorder="1" applyAlignment="1">
      <alignment horizontal="center" wrapText="1"/>
    </xf>
    <xf numFmtId="0" fontId="22" fillId="0" borderId="8" xfId="0" applyFont="1" applyBorder="1" applyAlignment="1">
      <alignment horizontal="center" wrapText="1"/>
    </xf>
    <xf numFmtId="0" fontId="0" fillId="0" borderId="9" xfId="0" applyBorder="1" applyAlignment="1">
      <alignment horizontal="left" vertical="center" wrapText="1"/>
    </xf>
    <xf numFmtId="0" fontId="0" fillId="0" borderId="10" xfId="0" applyBorder="1" applyAlignment="1">
      <alignment horizontal="left" vertical="center" wrapText="1"/>
    </xf>
    <xf numFmtId="0" fontId="0" fillId="0" borderId="8" xfId="0" applyBorder="1" applyAlignment="1">
      <alignment horizontal="left" vertical="center" wrapText="1"/>
    </xf>
    <xf numFmtId="0" fontId="3" fillId="0" borderId="9" xfId="0" applyFont="1" applyBorder="1" applyAlignment="1" applyProtection="1">
      <alignment horizontal="center"/>
      <protection locked="0"/>
    </xf>
    <xf numFmtId="0" fontId="3" fillId="0" borderId="10" xfId="0" applyFont="1" applyBorder="1" applyAlignment="1" applyProtection="1">
      <alignment horizontal="center"/>
      <protection locked="0"/>
    </xf>
    <xf numFmtId="0" fontId="3" fillId="0" borderId="8" xfId="0" applyFont="1" applyBorder="1" applyAlignment="1" applyProtection="1">
      <alignment horizontal="center"/>
      <protection locked="0"/>
    </xf>
    <xf numFmtId="0" fontId="0" fillId="0" borderId="0" xfId="0" applyAlignment="1">
      <alignment horizontal="center"/>
    </xf>
    <xf numFmtId="0" fontId="0" fillId="3" borderId="9" xfId="0" applyFont="1" applyFill="1" applyBorder="1" applyAlignment="1">
      <alignment horizontal="center"/>
    </xf>
    <xf numFmtId="0" fontId="0" fillId="3" borderId="10" xfId="0" applyFont="1" applyFill="1" applyBorder="1" applyAlignment="1">
      <alignment horizontal="center"/>
    </xf>
    <xf numFmtId="0" fontId="0" fillId="3" borderId="8" xfId="0" applyFont="1" applyFill="1" applyBorder="1" applyAlignment="1">
      <alignment horizontal="center"/>
    </xf>
    <xf numFmtId="0" fontId="22" fillId="0" borderId="9" xfId="0" applyFont="1" applyBorder="1" applyAlignment="1">
      <alignment horizontal="center"/>
    </xf>
    <xf numFmtId="0" fontId="22" fillId="0" borderId="10" xfId="0" applyFont="1" applyBorder="1" applyAlignment="1">
      <alignment horizontal="center"/>
    </xf>
    <xf numFmtId="0" fontId="22" fillId="0" borderId="8" xfId="0" applyFont="1" applyBorder="1" applyAlignment="1">
      <alignment horizontal="center"/>
    </xf>
    <xf numFmtId="0" fontId="0" fillId="3" borderId="9" xfId="0" applyFill="1" applyBorder="1" applyAlignment="1">
      <alignment horizontal="center"/>
    </xf>
    <xf numFmtId="0" fontId="0" fillId="3" borderId="10" xfId="0" applyFill="1" applyBorder="1" applyAlignment="1">
      <alignment horizontal="center"/>
    </xf>
    <xf numFmtId="0" fontId="0" fillId="3" borderId="8" xfId="0" applyFill="1" applyBorder="1" applyAlignment="1">
      <alignment horizontal="center"/>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0" fillId="0" borderId="3" xfId="0" applyBorder="1" applyAlignment="1">
      <alignment horizontal="left" vertical="top" wrapText="1"/>
    </xf>
    <xf numFmtId="0" fontId="0" fillId="0" borderId="16" xfId="0" applyBorder="1" applyAlignment="1">
      <alignment horizontal="left" vertical="top" wrapText="1"/>
    </xf>
    <xf numFmtId="0" fontId="0" fillId="0" borderId="4" xfId="0" applyBorder="1" applyAlignment="1">
      <alignment horizontal="left" vertical="top" wrapText="1"/>
    </xf>
    <xf numFmtId="0" fontId="0" fillId="0" borderId="5" xfId="0" applyBorder="1" applyAlignment="1">
      <alignment horizontal="left" vertical="top" wrapText="1"/>
    </xf>
    <xf numFmtId="0" fontId="0" fillId="0" borderId="37" xfId="0" applyBorder="1" applyAlignment="1">
      <alignment horizontal="left" vertical="top" wrapText="1"/>
    </xf>
    <xf numFmtId="0" fontId="0" fillId="0" borderId="6" xfId="0" applyBorder="1" applyAlignment="1">
      <alignment horizontal="left" vertical="top" wrapText="1"/>
    </xf>
    <xf numFmtId="0" fontId="3" fillId="0" borderId="18" xfId="0" applyFont="1" applyBorder="1" applyAlignment="1" applyProtection="1">
      <alignment horizontal="center"/>
      <protection locked="0"/>
    </xf>
    <xf numFmtId="0" fontId="3" fillId="0" borderId="14" xfId="0" applyFont="1" applyBorder="1" applyAlignment="1" applyProtection="1">
      <alignment horizontal="center"/>
      <protection locked="0"/>
    </xf>
    <xf numFmtId="0" fontId="3" fillId="0" borderId="15" xfId="0" applyFont="1" applyBorder="1" applyAlignment="1" applyProtection="1">
      <alignment horizontal="center"/>
      <protection locked="0"/>
    </xf>
    <xf numFmtId="0" fontId="3" fillId="0" borderId="19" xfId="0" applyFont="1" applyBorder="1" applyAlignment="1" applyProtection="1">
      <alignment horizontal="center"/>
      <protection locked="0"/>
    </xf>
    <xf numFmtId="0" fontId="3" fillId="0" borderId="0" xfId="0" applyFont="1" applyBorder="1" applyAlignment="1" applyProtection="1">
      <alignment horizontal="center"/>
      <protection locked="0"/>
    </xf>
    <xf numFmtId="0" fontId="3" fillId="0" borderId="20" xfId="0" applyFont="1" applyBorder="1" applyAlignment="1" applyProtection="1">
      <alignment horizontal="center"/>
      <protection locked="0"/>
    </xf>
    <xf numFmtId="0" fontId="3" fillId="0" borderId="27" xfId="0" applyFont="1" applyBorder="1" applyAlignment="1" applyProtection="1">
      <alignment horizontal="center"/>
      <protection locked="0"/>
    </xf>
    <xf numFmtId="0" fontId="3" fillId="0" borderId="28" xfId="0" applyFont="1" applyBorder="1" applyAlignment="1" applyProtection="1">
      <alignment horizontal="center"/>
      <protection locked="0"/>
    </xf>
    <xf numFmtId="0" fontId="3" fillId="0" borderId="29" xfId="0" applyFont="1" applyBorder="1" applyAlignment="1" applyProtection="1">
      <alignment horizontal="center"/>
      <protection locked="0"/>
    </xf>
    <xf numFmtId="0" fontId="29" fillId="0" borderId="19" xfId="0" applyFont="1" applyBorder="1" applyAlignment="1">
      <alignment horizontal="center" vertical="center" wrapText="1"/>
    </xf>
    <xf numFmtId="0" fontId="29" fillId="0" borderId="0" xfId="0" applyFont="1" applyAlignment="1">
      <alignment horizontal="center" vertical="center" wrapText="1"/>
    </xf>
    <xf numFmtId="164" fontId="31" fillId="0" borderId="9" xfId="0" applyNumberFormat="1" applyFont="1" applyBorder="1" applyAlignment="1" applyProtection="1">
      <alignment horizontal="center" vertical="center"/>
      <protection locked="0"/>
    </xf>
    <xf numFmtId="164" fontId="31" fillId="0" borderId="10" xfId="0" applyNumberFormat="1" applyFont="1" applyBorder="1" applyAlignment="1" applyProtection="1">
      <alignment horizontal="center" vertical="center"/>
      <protection locked="0"/>
    </xf>
    <xf numFmtId="164" fontId="31" fillId="0" borderId="8" xfId="0" applyNumberFormat="1" applyFont="1" applyBorder="1" applyAlignment="1" applyProtection="1">
      <alignment horizontal="center" vertical="center"/>
      <protection locked="0"/>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36" xfId="0" applyBorder="1" applyAlignment="1">
      <alignment horizontal="left" vertical="top" wrapText="1"/>
    </xf>
    <xf numFmtId="0" fontId="0" fillId="0" borderId="9" xfId="0" applyBorder="1" applyAlignment="1">
      <alignment horizontal="left" vertical="top" wrapText="1"/>
    </xf>
    <xf numFmtId="0" fontId="0" fillId="0" borderId="10" xfId="0" applyBorder="1" applyAlignment="1">
      <alignment horizontal="left" vertical="top" wrapText="1"/>
    </xf>
    <xf numFmtId="0" fontId="0" fillId="0" borderId="8" xfId="0" applyBorder="1" applyAlignment="1">
      <alignment horizontal="left" vertical="top" wrapText="1"/>
    </xf>
    <xf numFmtId="0" fontId="0" fillId="0" borderId="17" xfId="0" applyBorder="1" applyAlignment="1">
      <alignment horizontal="left" vertical="top" wrapText="1"/>
    </xf>
    <xf numFmtId="0" fontId="0" fillId="0" borderId="33" xfId="0" applyBorder="1" applyAlignment="1">
      <alignment horizontal="left" vertical="top" wrapText="1"/>
    </xf>
    <xf numFmtId="0" fontId="0" fillId="0" borderId="21" xfId="0" applyBorder="1" applyAlignment="1">
      <alignment horizontal="left" vertical="top" wrapText="1"/>
    </xf>
    <xf numFmtId="0" fontId="0" fillId="0" borderId="9" xfId="0" applyBorder="1"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28" fillId="12" borderId="9" xfId="0" applyFont="1" applyFill="1" applyBorder="1" applyAlignment="1">
      <alignment horizontal="center"/>
    </xf>
    <xf numFmtId="0" fontId="28" fillId="12" borderId="10" xfId="0" applyFont="1" applyFill="1" applyBorder="1" applyAlignment="1">
      <alignment horizontal="center"/>
    </xf>
    <xf numFmtId="0" fontId="28" fillId="12" borderId="8" xfId="0" applyFont="1" applyFill="1" applyBorder="1" applyAlignment="1">
      <alignment horizontal="center"/>
    </xf>
    <xf numFmtId="0" fontId="0" fillId="0" borderId="18" xfId="0" applyBorder="1" applyAlignment="1">
      <alignment horizontal="left" vertical="center" wrapText="1"/>
    </xf>
    <xf numFmtId="0" fontId="0" fillId="0" borderId="14" xfId="0" applyBorder="1" applyAlignment="1">
      <alignment horizontal="left" vertical="center" wrapText="1"/>
    </xf>
    <xf numFmtId="0" fontId="0" fillId="0" borderId="15" xfId="0" applyBorder="1" applyAlignment="1">
      <alignment horizontal="left" vertical="center" wrapText="1"/>
    </xf>
    <xf numFmtId="0" fontId="29" fillId="0" borderId="19" xfId="0" applyFont="1" applyBorder="1" applyAlignment="1">
      <alignment horizontal="center" vertical="center"/>
    </xf>
    <xf numFmtId="0" fontId="29" fillId="0" borderId="0" xfId="0" applyFont="1" applyAlignment="1">
      <alignment horizontal="center" vertical="center"/>
    </xf>
    <xf numFmtId="0" fontId="6" fillId="0" borderId="16" xfId="7" applyFont="1" applyFill="1" applyBorder="1" applyAlignment="1" applyProtection="1">
      <alignment horizontal="left"/>
      <protection locked="0"/>
    </xf>
    <xf numFmtId="0" fontId="32" fillId="0" borderId="22" xfId="7" applyFont="1" applyBorder="1" applyAlignment="1" applyProtection="1">
      <alignment horizontal="center"/>
      <protection locked="0"/>
    </xf>
    <xf numFmtId="0" fontId="32" fillId="0" borderId="43" xfId="7" applyFont="1" applyBorder="1" applyAlignment="1" applyProtection="1">
      <alignment horizontal="center"/>
      <protection locked="0"/>
    </xf>
    <xf numFmtId="0" fontId="37" fillId="17" borderId="22" xfId="7" applyFont="1" applyFill="1" applyBorder="1" applyAlignment="1" applyProtection="1">
      <alignment horizontal="left" vertical="top" wrapText="1"/>
      <protection locked="0"/>
    </xf>
    <xf numFmtId="0" fontId="37" fillId="17" borderId="43" xfId="7" applyFont="1" applyFill="1" applyBorder="1" applyAlignment="1" applyProtection="1">
      <alignment horizontal="left" vertical="top" wrapText="1"/>
      <protection locked="0"/>
    </xf>
    <xf numFmtId="0" fontId="37" fillId="17" borderId="46" xfId="7" applyFont="1" applyFill="1" applyBorder="1" applyAlignment="1" applyProtection="1">
      <alignment horizontal="left" vertical="top" wrapText="1"/>
      <protection locked="0"/>
    </xf>
    <xf numFmtId="0" fontId="34" fillId="13" borderId="0" xfId="7" quotePrefix="1" applyFont="1" applyFill="1" applyBorder="1" applyAlignment="1" applyProtection="1">
      <alignment horizontal="center" vertical="top" wrapText="1"/>
      <protection locked="0"/>
    </xf>
    <xf numFmtId="0" fontId="35" fillId="13" borderId="0" xfId="7" applyFont="1" applyFill="1" applyBorder="1" applyAlignment="1" applyProtection="1">
      <alignment horizontal="center"/>
      <protection locked="0"/>
    </xf>
    <xf numFmtId="0" fontId="35" fillId="0" borderId="16" xfId="7" applyFont="1" applyFill="1" applyBorder="1" applyAlignment="1" applyProtection="1">
      <alignment horizontal="left" wrapText="1"/>
      <protection locked="0"/>
    </xf>
    <xf numFmtId="0" fontId="35" fillId="0" borderId="16" xfId="7" applyFont="1" applyFill="1" applyBorder="1" applyAlignment="1" applyProtection="1">
      <alignment horizontal="left"/>
      <protection locked="0"/>
    </xf>
    <xf numFmtId="0" fontId="37" fillId="17" borderId="47" xfId="7" applyFont="1" applyFill="1" applyBorder="1" applyAlignment="1" applyProtection="1">
      <alignment horizontal="left" vertical="top" wrapText="1"/>
      <protection locked="0"/>
    </xf>
    <xf numFmtId="0" fontId="35" fillId="16" borderId="37" xfId="7" applyFont="1" applyFill="1" applyBorder="1" applyAlignment="1" applyProtection="1">
      <alignment horizontal="left"/>
      <protection locked="0"/>
    </xf>
    <xf numFmtId="0" fontId="37" fillId="17" borderId="16" xfId="7" applyFont="1" applyFill="1" applyBorder="1" applyAlignment="1" applyProtection="1">
      <alignment horizontal="left" vertical="top" wrapText="1"/>
      <protection locked="0"/>
    </xf>
    <xf numFmtId="0" fontId="35" fillId="0" borderId="0" xfId="7" applyFont="1" applyFill="1" applyBorder="1" applyAlignment="1" applyProtection="1">
      <alignment horizontal="center"/>
      <protection locked="0"/>
    </xf>
    <xf numFmtId="0" fontId="37" fillId="17" borderId="39" xfId="7" applyFont="1" applyFill="1" applyBorder="1" applyAlignment="1" applyProtection="1">
      <alignment horizontal="left" vertical="top" wrapText="1"/>
      <protection locked="0"/>
    </xf>
    <xf numFmtId="0" fontId="37" fillId="17" borderId="41" xfId="7" applyFont="1" applyFill="1" applyBorder="1" applyAlignment="1" applyProtection="1">
      <alignment horizontal="left" vertical="top" wrapText="1"/>
      <protection locked="0"/>
    </xf>
    <xf numFmtId="0" fontId="37" fillId="17" borderId="53" xfId="7" applyFont="1" applyFill="1" applyBorder="1" applyAlignment="1" applyProtection="1">
      <alignment horizontal="left" vertical="top" wrapText="1"/>
      <protection locked="0"/>
    </xf>
    <xf numFmtId="0" fontId="37" fillId="17" borderId="54" xfId="7" applyFont="1" applyFill="1" applyBorder="1" applyAlignment="1" applyProtection="1">
      <alignment horizontal="left" vertical="top" wrapText="1"/>
      <protection locked="0"/>
    </xf>
    <xf numFmtId="0" fontId="37" fillId="17" borderId="55" xfId="7" applyFont="1" applyFill="1" applyBorder="1" applyAlignment="1" applyProtection="1">
      <alignment horizontal="left" vertical="top" wrapText="1"/>
      <protection locked="0"/>
    </xf>
    <xf numFmtId="0" fontId="35" fillId="0" borderId="49" xfId="7" applyFont="1" applyBorder="1" applyAlignment="1" applyProtection="1">
      <alignment horizontal="left" vertical="top" wrapText="1"/>
      <protection locked="0"/>
    </xf>
    <xf numFmtId="0" fontId="35" fillId="0" borderId="51" xfId="7" applyFont="1" applyBorder="1" applyAlignment="1" applyProtection="1">
      <alignment horizontal="left" vertical="top" wrapText="1"/>
      <protection locked="0"/>
    </xf>
    <xf numFmtId="0" fontId="35" fillId="0" borderId="48" xfId="7" applyFont="1" applyBorder="1" applyAlignment="1" applyProtection="1">
      <alignment horizontal="left"/>
      <protection locked="0"/>
    </xf>
    <xf numFmtId="0" fontId="35" fillId="0" borderId="0" xfId="7" applyFont="1" applyBorder="1" applyAlignment="1" applyProtection="1">
      <alignment horizontal="left"/>
      <protection locked="0"/>
    </xf>
    <xf numFmtId="0" fontId="32" fillId="0" borderId="19" xfId="7" applyFont="1" applyBorder="1" applyAlignment="1" applyProtection="1">
      <alignment horizontal="center"/>
      <protection locked="0"/>
    </xf>
    <xf numFmtId="0" fontId="32" fillId="0" borderId="0" xfId="7" applyFont="1" applyBorder="1" applyAlignment="1" applyProtection="1">
      <alignment horizontal="center"/>
      <protection locked="0"/>
    </xf>
    <xf numFmtId="0" fontId="35" fillId="16" borderId="16" xfId="7" applyFont="1" applyFill="1" applyBorder="1" applyAlignment="1" applyProtection="1">
      <alignment horizontal="left"/>
      <protection locked="0"/>
    </xf>
    <xf numFmtId="0" fontId="35" fillId="0" borderId="39" xfId="7" applyFont="1" applyBorder="1" applyAlignment="1" applyProtection="1">
      <alignment horizontal="left" vertical="top" wrapText="1"/>
      <protection locked="0"/>
    </xf>
    <xf numFmtId="0" fontId="35" fillId="0" borderId="40" xfId="7" applyFont="1" applyBorder="1" applyAlignment="1" applyProtection="1">
      <alignment horizontal="left" vertical="top" wrapText="1"/>
      <protection locked="0"/>
    </xf>
    <xf numFmtId="0" fontId="35" fillId="0" borderId="41" xfId="7" applyFont="1" applyBorder="1" applyAlignment="1" applyProtection="1">
      <alignment horizontal="left" vertical="top" wrapText="1"/>
      <protection locked="0"/>
    </xf>
    <xf numFmtId="0" fontId="35" fillId="0" borderId="19" xfId="7" applyFont="1" applyBorder="1" applyAlignment="1" applyProtection="1">
      <alignment horizontal="left" vertical="top" wrapText="1"/>
      <protection locked="0"/>
    </xf>
    <xf numFmtId="0" fontId="35" fillId="0" borderId="0" xfId="7" applyFont="1" applyBorder="1" applyAlignment="1" applyProtection="1">
      <alignment horizontal="left" vertical="top" wrapText="1"/>
      <protection locked="0"/>
    </xf>
    <xf numFmtId="0" fontId="35" fillId="0" borderId="22" xfId="7" applyFont="1" applyBorder="1" applyAlignment="1" applyProtection="1">
      <alignment horizontal="left"/>
      <protection locked="0"/>
    </xf>
    <xf numFmtId="0" fontId="35" fillId="0" borderId="43" xfId="7" applyFont="1" applyBorder="1" applyAlignment="1" applyProtection="1">
      <alignment horizontal="left"/>
      <protection locked="0"/>
    </xf>
    <xf numFmtId="0" fontId="35" fillId="0" borderId="46" xfId="7" applyFont="1" applyBorder="1" applyAlignment="1" applyProtection="1">
      <alignment horizontal="left"/>
      <protection locked="0"/>
    </xf>
    <xf numFmtId="0" fontId="35" fillId="0" borderId="45" xfId="7" applyFont="1" applyBorder="1" applyAlignment="1" applyProtection="1">
      <alignment horizontal="left"/>
      <protection locked="0"/>
    </xf>
    <xf numFmtId="0" fontId="35" fillId="0" borderId="44" xfId="7" applyFont="1" applyBorder="1" applyAlignment="1" applyProtection="1">
      <alignment horizontal="left"/>
      <protection locked="0"/>
    </xf>
    <xf numFmtId="0" fontId="35" fillId="0" borderId="52" xfId="7" applyFont="1" applyBorder="1" applyAlignment="1" applyProtection="1">
      <alignment horizontal="left"/>
      <protection locked="0"/>
    </xf>
    <xf numFmtId="0" fontId="35" fillId="0" borderId="14" xfId="7" applyFont="1" applyBorder="1" applyAlignment="1" applyProtection="1">
      <alignment horizontal="left"/>
      <protection locked="0"/>
    </xf>
    <xf numFmtId="0" fontId="6" fillId="0" borderId="19" xfId="7" applyFont="1" applyBorder="1" applyAlignment="1" applyProtection="1">
      <alignment horizontal="center"/>
      <protection locked="0"/>
    </xf>
    <xf numFmtId="0" fontId="6" fillId="0" borderId="0" xfId="7" applyFont="1" applyBorder="1" applyAlignment="1" applyProtection="1">
      <alignment horizontal="center"/>
      <protection locked="0"/>
    </xf>
    <xf numFmtId="0" fontId="6" fillId="0" borderId="20" xfId="7" applyFont="1" applyBorder="1" applyAlignment="1" applyProtection="1">
      <alignment horizontal="center"/>
      <protection locked="0"/>
    </xf>
    <xf numFmtId="0" fontId="35" fillId="0" borderId="5" xfId="7" applyFont="1" applyFill="1" applyBorder="1" applyAlignment="1" applyProtection="1">
      <alignment horizontal="left"/>
      <protection locked="0"/>
    </xf>
    <xf numFmtId="0" fontId="35" fillId="0" borderId="37" xfId="7" applyFont="1" applyFill="1" applyBorder="1" applyAlignment="1" applyProtection="1">
      <alignment horizontal="left"/>
      <protection locked="0"/>
    </xf>
    <xf numFmtId="0" fontId="6" fillId="14" borderId="37" xfId="7" applyFont="1" applyFill="1" applyBorder="1" applyAlignment="1" applyProtection="1">
      <alignment horizontal="center" wrapText="1"/>
      <protection locked="0"/>
    </xf>
    <xf numFmtId="0" fontId="6" fillId="14" borderId="6" xfId="7" applyFont="1" applyFill="1" applyBorder="1" applyAlignment="1" applyProtection="1">
      <alignment horizontal="center" wrapText="1"/>
      <protection locked="0"/>
    </xf>
    <xf numFmtId="0" fontId="35" fillId="0" borderId="9" xfId="7" applyFont="1" applyBorder="1" applyAlignment="1" applyProtection="1">
      <alignment horizontal="center"/>
      <protection locked="0"/>
    </xf>
    <xf numFmtId="0" fontId="35" fillId="0" borderId="10" xfId="7" applyFont="1" applyBorder="1" applyAlignment="1" applyProtection="1">
      <alignment horizontal="center"/>
      <protection locked="0"/>
    </xf>
    <xf numFmtId="0" fontId="35" fillId="0" borderId="8" xfId="7" applyFont="1" applyBorder="1" applyAlignment="1" applyProtection="1">
      <alignment horizontal="center"/>
      <protection locked="0"/>
    </xf>
    <xf numFmtId="0" fontId="6" fillId="0" borderId="18" xfId="7" applyFont="1" applyBorder="1" applyAlignment="1" applyProtection="1">
      <alignment horizontal="center"/>
      <protection locked="0"/>
    </xf>
    <xf numFmtId="0" fontId="6" fillId="0" borderId="14" xfId="7" applyFont="1" applyBorder="1" applyAlignment="1" applyProtection="1">
      <alignment horizontal="center"/>
      <protection locked="0"/>
    </xf>
    <xf numFmtId="0" fontId="6" fillId="0" borderId="15" xfId="7" applyFont="1" applyBorder="1" applyAlignment="1" applyProtection="1">
      <alignment horizontal="center"/>
      <protection locked="0"/>
    </xf>
    <xf numFmtId="164" fontId="6" fillId="14" borderId="0" xfId="7" applyNumberFormat="1" applyFont="1" applyFill="1" applyBorder="1" applyAlignment="1" applyProtection="1">
      <alignment horizontal="left" vertical="top" wrapText="1"/>
      <protection locked="0"/>
    </xf>
    <xf numFmtId="0" fontId="35" fillId="0" borderId="50" xfId="7" applyFont="1" applyBorder="1" applyAlignment="1" applyProtection="1">
      <alignment horizontal="left"/>
      <protection locked="0"/>
    </xf>
    <xf numFmtId="0" fontId="35" fillId="0" borderId="51" xfId="7" applyFont="1" applyBorder="1" applyAlignment="1" applyProtection="1">
      <alignment horizontal="left"/>
      <protection locked="0"/>
    </xf>
    <xf numFmtId="0" fontId="35" fillId="0" borderId="3" xfId="7" applyFont="1" applyBorder="1" applyAlignment="1" applyProtection="1">
      <alignment horizontal="left" vertical="top" wrapText="1"/>
      <protection locked="0"/>
    </xf>
    <xf numFmtId="0" fontId="35" fillId="0" borderId="16" xfId="7" applyFont="1" applyBorder="1" applyAlignment="1" applyProtection="1">
      <alignment horizontal="left" vertical="top" wrapText="1"/>
      <protection locked="0"/>
    </xf>
    <xf numFmtId="0" fontId="35" fillId="0" borderId="3" xfId="7" applyFont="1" applyFill="1" applyBorder="1" applyAlignment="1" applyProtection="1">
      <alignment horizontal="left"/>
      <protection locked="0"/>
    </xf>
    <xf numFmtId="0" fontId="6" fillId="14" borderId="16" xfId="7" applyFont="1" applyFill="1" applyBorder="1" applyAlignment="1" applyProtection="1">
      <alignment horizontal="center" wrapText="1"/>
      <protection locked="0"/>
    </xf>
    <xf numFmtId="0" fontId="6" fillId="14" borderId="4" xfId="7" applyFont="1" applyFill="1" applyBorder="1" applyAlignment="1" applyProtection="1">
      <alignment horizontal="center" wrapText="1"/>
      <protection locked="0"/>
    </xf>
    <xf numFmtId="0" fontId="35" fillId="0" borderId="22" xfId="7" applyFont="1" applyBorder="1" applyAlignment="1" applyProtection="1">
      <alignment horizontal="left" vertical="top" wrapText="1"/>
      <protection locked="0"/>
    </xf>
    <xf numFmtId="0" fontId="35" fillId="0" borderId="43" xfId="7" applyFont="1" applyBorder="1" applyAlignment="1" applyProtection="1">
      <alignment horizontal="left" vertical="top" wrapText="1"/>
      <protection locked="0"/>
    </xf>
    <xf numFmtId="0" fontId="35" fillId="0" borderId="44" xfId="7" applyFont="1" applyBorder="1" applyAlignment="1" applyProtection="1">
      <alignment horizontal="left" vertical="top" wrapText="1"/>
      <protection locked="0"/>
    </xf>
    <xf numFmtId="0" fontId="35" fillId="6" borderId="42" xfId="7" applyFont="1" applyFill="1" applyBorder="1" applyAlignment="1" applyProtection="1">
      <protection locked="0"/>
    </xf>
    <xf numFmtId="0" fontId="35" fillId="6" borderId="41" xfId="7" applyFont="1" applyFill="1" applyBorder="1" applyAlignment="1" applyProtection="1">
      <protection locked="0"/>
    </xf>
    <xf numFmtId="0" fontId="35" fillId="0" borderId="1" xfId="7" applyFont="1" applyBorder="1" applyAlignment="1" applyProtection="1">
      <alignment horizontal="right"/>
      <protection locked="0"/>
    </xf>
    <xf numFmtId="0" fontId="35" fillId="0" borderId="38" xfId="7" applyFont="1" applyBorder="1" applyAlignment="1" applyProtection="1">
      <alignment horizontal="right"/>
      <protection locked="0"/>
    </xf>
    <xf numFmtId="0" fontId="35" fillId="0" borderId="1" xfId="7" applyFont="1" applyFill="1" applyBorder="1" applyAlignment="1" applyProtection="1">
      <alignment horizontal="center" vertical="top" wrapText="1"/>
      <protection locked="0"/>
    </xf>
    <xf numFmtId="0" fontId="35" fillId="0" borderId="38" xfId="7" applyFont="1" applyFill="1" applyBorder="1" applyAlignment="1" applyProtection="1">
      <alignment horizontal="center" vertical="top" wrapText="1"/>
      <protection locked="0"/>
    </xf>
    <xf numFmtId="0" fontId="35" fillId="0" borderId="2" xfId="7" applyFont="1" applyFill="1" applyBorder="1" applyAlignment="1" applyProtection="1">
      <alignment horizontal="center" vertical="top" wrapText="1"/>
      <protection locked="0"/>
    </xf>
    <xf numFmtId="0" fontId="35" fillId="0" borderId="5" xfId="7" applyFont="1" applyBorder="1" applyAlignment="1" applyProtection="1">
      <alignment horizontal="right"/>
      <protection locked="0"/>
    </xf>
    <xf numFmtId="0" fontId="35" fillId="0" borderId="37" xfId="7" applyFont="1" applyBorder="1" applyAlignment="1" applyProtection="1">
      <alignment horizontal="right"/>
      <protection locked="0"/>
    </xf>
    <xf numFmtId="0" fontId="35" fillId="0" borderId="16" xfId="7" applyFont="1" applyFill="1" applyBorder="1" applyAlignment="1" applyProtection="1">
      <alignment horizontal="center"/>
      <protection locked="0"/>
    </xf>
    <xf numFmtId="0" fontId="35" fillId="0" borderId="18" xfId="7" applyFont="1" applyFill="1" applyBorder="1" applyAlignment="1" applyProtection="1">
      <alignment horizontal="center" vertical="top" wrapText="1"/>
      <protection locked="0"/>
    </xf>
    <xf numFmtId="0" fontId="35" fillId="0" borderId="14" xfId="7" applyFont="1" applyFill="1" applyBorder="1" applyAlignment="1" applyProtection="1">
      <alignment horizontal="center" vertical="top" wrapText="1"/>
      <protection locked="0"/>
    </xf>
    <xf numFmtId="0" fontId="35" fillId="0" borderId="15" xfId="7" applyFont="1" applyFill="1" applyBorder="1" applyAlignment="1" applyProtection="1">
      <alignment horizontal="center" vertical="top" wrapText="1"/>
      <protection locked="0"/>
    </xf>
    <xf numFmtId="0" fontId="0" fillId="21" borderId="39" xfId="0" applyFill="1" applyBorder="1" applyAlignment="1">
      <alignment horizontal="center"/>
    </xf>
    <xf numFmtId="0" fontId="0" fillId="21" borderId="40" xfId="0" applyFill="1" applyBorder="1" applyAlignment="1">
      <alignment horizontal="center"/>
    </xf>
    <xf numFmtId="0" fontId="0" fillId="21" borderId="62" xfId="0" applyFill="1" applyBorder="1" applyAlignment="1">
      <alignment horizontal="center"/>
    </xf>
    <xf numFmtId="0" fontId="0" fillId="0" borderId="58" xfId="0" applyBorder="1" applyAlignment="1">
      <alignment horizontal="left" vertical="top" wrapText="1"/>
    </xf>
    <xf numFmtId="0" fontId="0" fillId="0" borderId="59" xfId="0" applyBorder="1" applyAlignment="1">
      <alignment horizontal="left" vertical="top" wrapText="1"/>
    </xf>
    <xf numFmtId="0" fontId="0" fillId="0" borderId="60" xfId="0" applyBorder="1" applyAlignment="1">
      <alignment horizontal="left" vertical="top" wrapText="1"/>
    </xf>
    <xf numFmtId="0" fontId="0" fillId="0" borderId="19" xfId="0" applyBorder="1" applyAlignment="1">
      <alignment horizontal="left" vertical="top" wrapText="1"/>
    </xf>
    <xf numFmtId="0" fontId="0" fillId="0" borderId="0" xfId="0" applyBorder="1" applyAlignment="1">
      <alignment horizontal="left" vertical="top" wrapText="1"/>
    </xf>
    <xf numFmtId="0" fontId="0" fillId="0" borderId="20" xfId="0" applyBorder="1" applyAlignment="1">
      <alignment horizontal="left" vertical="top" wrapText="1"/>
    </xf>
    <xf numFmtId="0" fontId="0" fillId="0" borderId="49" xfId="0" applyBorder="1" applyAlignment="1">
      <alignment horizontal="left" vertical="top" wrapText="1"/>
    </xf>
    <xf numFmtId="0" fontId="0" fillId="0" borderId="51" xfId="0" applyBorder="1" applyAlignment="1">
      <alignment horizontal="left" vertical="top" wrapText="1"/>
    </xf>
    <xf numFmtId="0" fontId="0" fillId="0" borderId="61" xfId="0" applyBorder="1" applyAlignment="1">
      <alignment horizontal="left" vertical="top" wrapText="1"/>
    </xf>
    <xf numFmtId="0" fontId="25" fillId="0" borderId="39" xfId="0" applyFont="1" applyBorder="1" applyAlignment="1">
      <alignment horizontal="center" vertical="center"/>
    </xf>
    <xf numFmtId="0" fontId="25" fillId="0" borderId="40" xfId="0" applyFont="1" applyBorder="1" applyAlignment="1">
      <alignment horizontal="center" vertical="center"/>
    </xf>
    <xf numFmtId="0" fontId="25" fillId="0" borderId="62" xfId="0" applyFont="1" applyBorder="1" applyAlignment="1">
      <alignment horizontal="center" vertical="center"/>
    </xf>
    <xf numFmtId="0" fontId="0" fillId="21" borderId="22" xfId="0" applyFill="1" applyBorder="1" applyAlignment="1">
      <alignment horizontal="center"/>
    </xf>
    <xf numFmtId="0" fontId="0" fillId="21" borderId="43" xfId="0" applyFill="1" applyBorder="1" applyAlignment="1">
      <alignment horizontal="center"/>
    </xf>
    <xf numFmtId="0" fontId="0" fillId="21" borderId="44" xfId="0" applyFill="1" applyBorder="1" applyAlignment="1">
      <alignment horizontal="center"/>
    </xf>
    <xf numFmtId="0" fontId="2" fillId="0" borderId="39" xfId="0" applyFont="1" applyBorder="1" applyAlignment="1">
      <alignment horizontal="center" vertical="top" wrapText="1"/>
    </xf>
    <xf numFmtId="0" fontId="2" fillId="0" borderId="40" xfId="0" applyFont="1" applyBorder="1" applyAlignment="1">
      <alignment horizontal="center" vertical="top" wrapText="1"/>
    </xf>
    <xf numFmtId="0" fontId="2" fillId="0" borderId="41" xfId="0" applyFont="1" applyBorder="1" applyAlignment="1">
      <alignment horizontal="center" vertical="top" wrapText="1"/>
    </xf>
    <xf numFmtId="0" fontId="2" fillId="0" borderId="42" xfId="0" applyFont="1" applyBorder="1" applyAlignment="1">
      <alignment horizontal="center" vertical="top" wrapText="1"/>
    </xf>
    <xf numFmtId="0" fontId="2" fillId="0" borderId="62" xfId="0" applyFont="1" applyBorder="1" applyAlignment="1">
      <alignment horizontal="center" vertical="top" wrapText="1"/>
    </xf>
    <xf numFmtId="0" fontId="42" fillId="0" borderId="58" xfId="0" applyFont="1" applyFill="1" applyBorder="1" applyAlignment="1">
      <alignment horizontal="left" vertical="top" wrapText="1"/>
    </xf>
    <xf numFmtId="0" fontId="42" fillId="0" borderId="59" xfId="0" applyFont="1" applyFill="1" applyBorder="1" applyAlignment="1">
      <alignment horizontal="left" vertical="top" wrapText="1"/>
    </xf>
    <xf numFmtId="0" fontId="42" fillId="0" borderId="60" xfId="0" applyFont="1" applyFill="1" applyBorder="1" applyAlignment="1">
      <alignment horizontal="left" vertical="top" wrapText="1"/>
    </xf>
    <xf numFmtId="0" fontId="42" fillId="0" borderId="19" xfId="0" applyFont="1" applyFill="1" applyBorder="1" applyAlignment="1">
      <alignment horizontal="left" vertical="top" wrapText="1"/>
    </xf>
    <xf numFmtId="0" fontId="42" fillId="0" borderId="0" xfId="0" applyFont="1" applyFill="1" applyBorder="1" applyAlignment="1">
      <alignment horizontal="left" vertical="top" wrapText="1"/>
    </xf>
    <xf numFmtId="0" fontId="42" fillId="0" borderId="20" xfId="0" applyFont="1" applyFill="1" applyBorder="1" applyAlignment="1">
      <alignment horizontal="left" vertical="top" wrapText="1"/>
    </xf>
    <xf numFmtId="0" fontId="45" fillId="0" borderId="19" xfId="0" applyFont="1" applyFill="1" applyBorder="1" applyAlignment="1">
      <alignment horizontal="left" vertical="top" wrapText="1"/>
    </xf>
    <xf numFmtId="0" fontId="45" fillId="0" borderId="0" xfId="0" applyFont="1" applyFill="1" applyBorder="1" applyAlignment="1">
      <alignment horizontal="left" vertical="top" wrapText="1"/>
    </xf>
    <xf numFmtId="0" fontId="45" fillId="0" borderId="20" xfId="0" applyFont="1" applyFill="1" applyBorder="1" applyAlignment="1">
      <alignment horizontal="left" vertical="top" wrapText="1"/>
    </xf>
    <xf numFmtId="0" fontId="10" fillId="0" borderId="58" xfId="0" applyFont="1" applyBorder="1" applyAlignment="1">
      <alignment horizontal="left" vertical="top" wrapText="1"/>
    </xf>
    <xf numFmtId="0" fontId="10" fillId="0" borderId="59" xfId="0" applyFont="1" applyBorder="1" applyAlignment="1">
      <alignment horizontal="left" vertical="top" wrapText="1"/>
    </xf>
    <xf numFmtId="0" fontId="10" fillId="0" borderId="64" xfId="0" applyFont="1" applyBorder="1" applyAlignment="1">
      <alignment horizontal="left" vertical="top" wrapText="1"/>
    </xf>
    <xf numFmtId="0" fontId="10" fillId="0" borderId="49" xfId="0" applyFont="1" applyBorder="1" applyAlignment="1">
      <alignment horizontal="left" vertical="top" wrapText="1"/>
    </xf>
    <xf numFmtId="0" fontId="10" fillId="0" borderId="51" xfId="0" applyFont="1" applyBorder="1" applyAlignment="1">
      <alignment horizontal="left" vertical="top" wrapText="1"/>
    </xf>
    <xf numFmtId="0" fontId="10" fillId="0" borderId="65" xfId="0" applyFont="1" applyBorder="1" applyAlignment="1">
      <alignment horizontal="left" vertical="top" wrapText="1"/>
    </xf>
    <xf numFmtId="164" fontId="42" fillId="0" borderId="63" xfId="0" applyNumberFormat="1" applyFont="1" applyBorder="1" applyAlignment="1" applyProtection="1">
      <alignment horizontal="center" vertical="center" wrapText="1"/>
      <protection locked="0"/>
    </xf>
    <xf numFmtId="164" fontId="42" fillId="0" borderId="64" xfId="0" applyNumberFormat="1" applyFont="1" applyBorder="1" applyAlignment="1" applyProtection="1">
      <alignment horizontal="center" vertical="center" wrapText="1"/>
      <protection locked="0"/>
    </xf>
    <xf numFmtId="164" fontId="42" fillId="0" borderId="50" xfId="0" applyNumberFormat="1" applyFont="1" applyBorder="1" applyAlignment="1" applyProtection="1">
      <alignment horizontal="center" vertical="center" wrapText="1"/>
      <protection locked="0"/>
    </xf>
    <xf numFmtId="164" fontId="42" fillId="0" borderId="65" xfId="0" applyNumberFormat="1" applyFont="1" applyBorder="1" applyAlignment="1" applyProtection="1">
      <alignment horizontal="center" vertical="center" wrapText="1"/>
      <protection locked="0"/>
    </xf>
    <xf numFmtId="0" fontId="10" fillId="0" borderId="63" xfId="0" applyFont="1" applyBorder="1" applyAlignment="1">
      <alignment horizontal="left" vertical="top" wrapText="1"/>
    </xf>
    <xf numFmtId="0" fontId="10" fillId="0" borderId="50" xfId="0" applyFont="1" applyBorder="1" applyAlignment="1">
      <alignment horizontal="left" vertical="top" wrapText="1"/>
    </xf>
    <xf numFmtId="165" fontId="42" fillId="0" borderId="63" xfId="0" applyNumberFormat="1" applyFont="1" applyBorder="1" applyAlignment="1" applyProtection="1">
      <alignment horizontal="center" vertical="center"/>
      <protection locked="0"/>
    </xf>
    <xf numFmtId="165" fontId="42" fillId="0" borderId="60" xfId="0" applyNumberFormat="1" applyFont="1" applyBorder="1" applyAlignment="1" applyProtection="1">
      <alignment horizontal="center" vertical="center"/>
      <protection locked="0"/>
    </xf>
    <xf numFmtId="165" fontId="42" fillId="0" borderId="50" xfId="0" applyNumberFormat="1" applyFont="1" applyBorder="1" applyAlignment="1" applyProtection="1">
      <alignment horizontal="center" vertical="center"/>
      <protection locked="0"/>
    </xf>
    <xf numFmtId="165" fontId="42" fillId="0" borderId="61" xfId="0" applyNumberFormat="1" applyFont="1" applyBorder="1" applyAlignment="1" applyProtection="1">
      <alignment horizontal="center" vertical="center"/>
      <protection locked="0"/>
    </xf>
    <xf numFmtId="0" fontId="2" fillId="3" borderId="39" xfId="0" applyFont="1" applyFill="1" applyBorder="1" applyAlignment="1">
      <alignment horizontal="center" vertical="top" wrapText="1"/>
    </xf>
    <xf numFmtId="0" fontId="2" fillId="3" borderId="40" xfId="0" applyFont="1" applyFill="1" applyBorder="1" applyAlignment="1">
      <alignment horizontal="center" vertical="top" wrapText="1"/>
    </xf>
    <xf numFmtId="0" fontId="2" fillId="3" borderId="41" xfId="0" applyFont="1" applyFill="1" applyBorder="1" applyAlignment="1">
      <alignment horizontal="center" vertical="top" wrapText="1"/>
    </xf>
    <xf numFmtId="0" fontId="2" fillId="3" borderId="42" xfId="0" applyFont="1" applyFill="1" applyBorder="1" applyAlignment="1">
      <alignment horizontal="center" vertical="top" wrapText="1"/>
    </xf>
    <xf numFmtId="0" fontId="2" fillId="3" borderId="62" xfId="0" applyFont="1" applyFill="1" applyBorder="1" applyAlignment="1">
      <alignment horizontal="center" vertical="top" wrapText="1"/>
    </xf>
    <xf numFmtId="0" fontId="2" fillId="3" borderId="58" xfId="0" applyFont="1" applyFill="1" applyBorder="1" applyAlignment="1">
      <alignment horizontal="left" vertical="top" wrapText="1"/>
    </xf>
    <xf numFmtId="0" fontId="2" fillId="3" borderId="59" xfId="0" applyFont="1" applyFill="1" applyBorder="1" applyAlignment="1">
      <alignment horizontal="left" vertical="top" wrapText="1"/>
    </xf>
    <xf numFmtId="0" fontId="2" fillId="3" borderId="60" xfId="0" applyFont="1" applyFill="1" applyBorder="1" applyAlignment="1">
      <alignment horizontal="left" vertical="top" wrapText="1"/>
    </xf>
    <xf numFmtId="0" fontId="42" fillId="0" borderId="19" xfId="0" applyFont="1" applyBorder="1" applyAlignment="1">
      <alignment horizontal="left" vertical="top" wrapText="1"/>
    </xf>
    <xf numFmtId="0" fontId="42" fillId="0" borderId="0" xfId="0" applyFont="1" applyBorder="1" applyAlignment="1">
      <alignment horizontal="left" vertical="top" wrapText="1"/>
    </xf>
    <xf numFmtId="0" fontId="42" fillId="0" borderId="20" xfId="0" applyFont="1" applyBorder="1" applyAlignment="1">
      <alignment horizontal="left" vertical="top" wrapText="1"/>
    </xf>
    <xf numFmtId="0" fontId="2" fillId="0" borderId="19" xfId="0" applyFont="1" applyBorder="1" applyAlignment="1">
      <alignment horizontal="center" vertical="top" wrapText="1"/>
    </xf>
    <xf numFmtId="0" fontId="2" fillId="0" borderId="0" xfId="0" applyFont="1" applyBorder="1" applyAlignment="1">
      <alignment horizontal="center" vertical="top" wrapText="1"/>
    </xf>
    <xf numFmtId="0" fontId="2" fillId="0" borderId="20" xfId="0" applyFont="1" applyBorder="1" applyAlignment="1">
      <alignment horizontal="center" vertical="top" wrapText="1"/>
    </xf>
    <xf numFmtId="0" fontId="10" fillId="0" borderId="39" xfId="0" applyFont="1" applyBorder="1" applyAlignment="1" applyProtection="1">
      <alignment horizontal="left" vertical="top"/>
      <protection locked="0"/>
    </xf>
    <xf numFmtId="0" fontId="10" fillId="0" borderId="41" xfId="0" applyFont="1" applyBorder="1" applyAlignment="1" applyProtection="1">
      <alignment horizontal="left" vertical="top"/>
      <protection locked="0"/>
    </xf>
    <xf numFmtId="164" fontId="10" fillId="0" borderId="42" xfId="0" applyNumberFormat="1" applyFont="1" applyBorder="1" applyAlignment="1" applyProtection="1">
      <alignment horizontal="left" vertical="top"/>
      <protection locked="0"/>
    </xf>
    <xf numFmtId="164" fontId="10" fillId="0" borderId="40" xfId="0" applyNumberFormat="1" applyFont="1" applyBorder="1" applyAlignment="1" applyProtection="1">
      <alignment horizontal="left" vertical="top"/>
      <protection locked="0"/>
    </xf>
    <xf numFmtId="164" fontId="10" fillId="0" borderId="62" xfId="0" applyNumberFormat="1" applyFont="1" applyBorder="1" applyAlignment="1" applyProtection="1">
      <alignment horizontal="left" vertical="top"/>
      <protection locked="0"/>
    </xf>
    <xf numFmtId="0" fontId="10" fillId="0" borderId="39" xfId="0" applyFont="1" applyBorder="1" applyAlignment="1">
      <alignment horizontal="left" vertical="top"/>
    </xf>
    <xf numFmtId="0" fontId="10" fillId="0" borderId="40" xfId="0" applyFont="1" applyBorder="1" applyAlignment="1">
      <alignment horizontal="left" vertical="top"/>
    </xf>
    <xf numFmtId="0" fontId="10" fillId="0" borderId="41" xfId="0" applyFont="1" applyBorder="1" applyAlignment="1">
      <alignment horizontal="left" vertical="top"/>
    </xf>
    <xf numFmtId="0" fontId="10" fillId="0" borderId="42" xfId="0" applyFont="1" applyBorder="1" applyAlignment="1" applyProtection="1">
      <alignment horizontal="left" vertical="top"/>
      <protection locked="0"/>
    </xf>
    <xf numFmtId="0" fontId="10" fillId="0" borderId="40" xfId="0" applyFont="1" applyBorder="1" applyAlignment="1" applyProtection="1">
      <alignment horizontal="left" vertical="top"/>
      <protection locked="0"/>
    </xf>
    <xf numFmtId="0" fontId="10" fillId="0" borderId="62" xfId="0" applyFont="1" applyBorder="1" applyAlignment="1" applyProtection="1">
      <alignment horizontal="left" vertical="top"/>
      <protection locked="0"/>
    </xf>
    <xf numFmtId="0" fontId="43" fillId="0" borderId="0" xfId="0" applyFont="1" applyAlignment="1">
      <alignment horizontal="center"/>
    </xf>
    <xf numFmtId="0" fontId="44" fillId="0" borderId="0" xfId="0" applyFont="1" applyAlignment="1" applyProtection="1">
      <alignment horizontal="center"/>
      <protection locked="0"/>
    </xf>
    <xf numFmtId="0" fontId="0" fillId="0" borderId="53" xfId="0" applyBorder="1" applyAlignment="1">
      <alignment horizontal="left" vertical="top"/>
    </xf>
    <xf numFmtId="0" fontId="0" fillId="0" borderId="55" xfId="0" applyBorder="1" applyAlignment="1">
      <alignment horizontal="left" vertical="top"/>
    </xf>
    <xf numFmtId="0" fontId="42" fillId="0" borderId="56" xfId="0" applyFont="1" applyBorder="1" applyAlignment="1" applyProtection="1">
      <alignment horizontal="left" vertical="top"/>
      <protection locked="0"/>
    </xf>
    <xf numFmtId="0" fontId="42" fillId="0" borderId="54" xfId="0" applyFont="1" applyBorder="1" applyAlignment="1" applyProtection="1">
      <alignment horizontal="left" vertical="top"/>
      <protection locked="0"/>
    </xf>
    <xf numFmtId="0" fontId="42" fillId="0" borderId="57" xfId="0" applyFont="1" applyBorder="1" applyAlignment="1" applyProtection="1">
      <alignment horizontal="left" vertical="top"/>
      <protection locked="0"/>
    </xf>
    <xf numFmtId="0" fontId="0" fillId="21" borderId="3" xfId="0" applyFill="1" applyBorder="1" applyAlignment="1">
      <alignment horizontal="center"/>
    </xf>
    <xf numFmtId="0" fontId="0" fillId="21" borderId="16" xfId="0" applyFill="1" applyBorder="1" applyAlignment="1">
      <alignment horizontal="center"/>
    </xf>
    <xf numFmtId="0" fontId="0" fillId="21" borderId="4" xfId="0" applyFill="1" applyBorder="1" applyAlignment="1">
      <alignment horizontal="center"/>
    </xf>
    <xf numFmtId="0" fontId="0" fillId="21" borderId="5" xfId="0" applyFill="1" applyBorder="1" applyAlignment="1">
      <alignment horizontal="center"/>
    </xf>
    <xf numFmtId="0" fontId="0" fillId="21" borderId="37" xfId="0" applyFill="1" applyBorder="1" applyAlignment="1">
      <alignment horizontal="center"/>
    </xf>
    <xf numFmtId="0" fontId="0" fillId="21" borderId="6" xfId="0" applyFill="1" applyBorder="1" applyAlignment="1">
      <alignment horizontal="center"/>
    </xf>
    <xf numFmtId="0" fontId="23" fillId="11" borderId="9" xfId="0" applyFont="1" applyFill="1" applyBorder="1" applyAlignment="1">
      <alignment horizontal="center" vertical="center"/>
    </xf>
    <xf numFmtId="0" fontId="23" fillId="11" borderId="10" xfId="0" applyFont="1" applyFill="1" applyBorder="1" applyAlignment="1">
      <alignment horizontal="center" vertical="center"/>
    </xf>
    <xf numFmtId="0" fontId="23" fillId="11" borderId="8" xfId="0" applyFont="1" applyFill="1" applyBorder="1" applyAlignment="1">
      <alignment horizontal="center" vertical="center"/>
    </xf>
    <xf numFmtId="0" fontId="42" fillId="0" borderId="58" xfId="0" applyFont="1" applyBorder="1" applyAlignment="1">
      <alignment horizontal="left" vertical="top" wrapText="1"/>
    </xf>
    <xf numFmtId="0" fontId="0" fillId="0" borderId="59" xfId="0" applyBorder="1"/>
    <xf numFmtId="0" fontId="0" fillId="0" borderId="60" xfId="0" applyBorder="1"/>
    <xf numFmtId="0" fontId="0" fillId="0" borderId="19" xfId="0" applyBorder="1"/>
    <xf numFmtId="0" fontId="0" fillId="0" borderId="0" xfId="0"/>
    <xf numFmtId="0" fontId="0" fillId="0" borderId="20" xfId="0" applyBorder="1"/>
    <xf numFmtId="0" fontId="0" fillId="3" borderId="19" xfId="0" applyFont="1" applyFill="1" applyBorder="1" applyAlignment="1">
      <alignment horizontal="left" vertical="top" wrapText="1"/>
    </xf>
    <xf numFmtId="0" fontId="0" fillId="3" borderId="0" xfId="0" applyFont="1" applyFill="1" applyBorder="1" applyAlignment="1">
      <alignment horizontal="left" vertical="top" wrapText="1"/>
    </xf>
    <xf numFmtId="0" fontId="0" fillId="3" borderId="20" xfId="0" applyFont="1" applyFill="1" applyBorder="1" applyAlignment="1">
      <alignment horizontal="left" vertical="top" wrapText="1"/>
    </xf>
    <xf numFmtId="0" fontId="10" fillId="0" borderId="3" xfId="0" applyFont="1" applyBorder="1" applyAlignment="1">
      <alignment horizontal="left" vertical="top" wrapText="1"/>
    </xf>
    <xf numFmtId="0" fontId="10" fillId="0" borderId="16" xfId="0" applyFont="1" applyBorder="1" applyAlignment="1">
      <alignment horizontal="left" vertical="top" wrapText="1"/>
    </xf>
    <xf numFmtId="164" fontId="42" fillId="0" borderId="16" xfId="0" applyNumberFormat="1" applyFont="1" applyBorder="1" applyAlignment="1" applyProtection="1">
      <alignment horizontal="center" vertical="center" wrapText="1"/>
      <protection locked="0"/>
    </xf>
    <xf numFmtId="0" fontId="23" fillId="0" borderId="0" xfId="0" applyFont="1" applyAlignment="1">
      <alignment horizontal="center"/>
    </xf>
    <xf numFmtId="0" fontId="41" fillId="0" borderId="0" xfId="0" applyFont="1" applyAlignment="1" applyProtection="1">
      <alignment horizontal="center"/>
      <protection locked="0"/>
    </xf>
    <xf numFmtId="0" fontId="0" fillId="19" borderId="16" xfId="0" applyFill="1" applyBorder="1" applyAlignment="1" applyProtection="1">
      <alignment horizontal="left"/>
      <protection locked="0"/>
    </xf>
    <xf numFmtId="0" fontId="0" fillId="20" borderId="16" xfId="0" applyFill="1" applyBorder="1" applyAlignment="1" applyProtection="1">
      <alignment horizontal="left"/>
      <protection locked="0"/>
    </xf>
    <xf numFmtId="0" fontId="0" fillId="20" borderId="16" xfId="0" applyFill="1" applyBorder="1" applyAlignment="1" applyProtection="1">
      <alignment horizontal="left" vertical="center"/>
      <protection locked="0"/>
    </xf>
    <xf numFmtId="0" fontId="2" fillId="0" borderId="9" xfId="0" applyFont="1" applyBorder="1" applyAlignment="1">
      <alignment horizontal="center" vertical="center"/>
    </xf>
    <xf numFmtId="0" fontId="2" fillId="0" borderId="10" xfId="0" applyFont="1" applyBorder="1" applyAlignment="1">
      <alignment horizontal="center" vertical="center"/>
    </xf>
    <xf numFmtId="0" fontId="2" fillId="0" borderId="8" xfId="0" applyFont="1" applyBorder="1" applyAlignment="1">
      <alignment horizontal="center" vertical="center"/>
    </xf>
    <xf numFmtId="0" fontId="23" fillId="18" borderId="9" xfId="0" applyFont="1" applyFill="1" applyBorder="1" applyAlignment="1">
      <alignment horizontal="center" vertical="center"/>
    </xf>
    <xf numFmtId="0" fontId="23" fillId="18" borderId="10" xfId="0" applyFont="1" applyFill="1" applyBorder="1" applyAlignment="1">
      <alignment horizontal="center" vertical="center"/>
    </xf>
    <xf numFmtId="0" fontId="23" fillId="18" borderId="8" xfId="0" applyFont="1" applyFill="1" applyBorder="1" applyAlignment="1">
      <alignment horizontal="center" vertical="center"/>
    </xf>
    <xf numFmtId="0" fontId="54" fillId="6" borderId="22" xfId="0" applyFont="1" applyFill="1" applyBorder="1" applyAlignment="1" applyProtection="1">
      <alignment horizontal="center"/>
      <protection locked="0"/>
    </xf>
    <xf numFmtId="0" fontId="54" fillId="6" borderId="43" xfId="0" applyFont="1" applyFill="1" applyBorder="1" applyAlignment="1" applyProtection="1">
      <alignment horizontal="center"/>
      <protection locked="0"/>
    </xf>
    <xf numFmtId="0" fontId="54" fillId="6" borderId="44" xfId="0" applyFont="1" applyFill="1" applyBorder="1" applyAlignment="1" applyProtection="1">
      <alignment horizontal="center"/>
      <protection locked="0"/>
    </xf>
    <xf numFmtId="0" fontId="53" fillId="24" borderId="3" xfId="0" applyFont="1" applyFill="1" applyBorder="1" applyAlignment="1" applyProtection="1">
      <alignment horizontal="left"/>
      <protection locked="0"/>
    </xf>
    <xf numFmtId="0" fontId="53" fillId="24" borderId="16" xfId="0" applyFont="1" applyFill="1" applyBorder="1" applyAlignment="1" applyProtection="1">
      <alignment horizontal="left"/>
      <protection locked="0"/>
    </xf>
    <xf numFmtId="0" fontId="53" fillId="24" borderId="4" xfId="0" applyFont="1" applyFill="1" applyBorder="1" applyAlignment="1" applyProtection="1">
      <alignment horizontal="left"/>
      <protection locked="0"/>
    </xf>
    <xf numFmtId="0" fontId="52" fillId="25" borderId="39" xfId="0" applyFont="1" applyFill="1" applyBorder="1" applyAlignment="1">
      <alignment horizontal="center"/>
    </xf>
    <xf numFmtId="0" fontId="52" fillId="25" borderId="40" xfId="0" applyFont="1" applyFill="1" applyBorder="1" applyAlignment="1">
      <alignment horizontal="center"/>
    </xf>
    <xf numFmtId="0" fontId="52" fillId="25" borderId="62" xfId="0" applyFont="1" applyFill="1" applyBorder="1" applyAlignment="1">
      <alignment horizontal="center"/>
    </xf>
    <xf numFmtId="0" fontId="52" fillId="24" borderId="39" xfId="0" applyFont="1" applyFill="1" applyBorder="1" applyAlignment="1">
      <alignment horizontal="left" vertical="center"/>
    </xf>
    <xf numFmtId="0" fontId="52" fillId="24" borderId="40" xfId="0" applyFont="1" applyFill="1" applyBorder="1" applyAlignment="1">
      <alignment horizontal="left" vertical="center"/>
    </xf>
    <xf numFmtId="0" fontId="52" fillId="24" borderId="62" xfId="0" applyFont="1" applyFill="1" applyBorder="1" applyAlignment="1">
      <alignment horizontal="left" vertical="center"/>
    </xf>
    <xf numFmtId="0" fontId="54" fillId="6" borderId="58" xfId="0" applyFont="1" applyFill="1" applyBorder="1" applyAlignment="1" applyProtection="1">
      <alignment horizontal="center"/>
      <protection locked="0"/>
    </xf>
    <xf numFmtId="0" fontId="54" fillId="6" borderId="59" xfId="0" applyFont="1" applyFill="1" applyBorder="1" applyAlignment="1" applyProtection="1">
      <alignment horizontal="center"/>
      <protection locked="0"/>
    </xf>
    <xf numFmtId="0" fontId="54" fillId="6" borderId="60" xfId="0" applyFont="1" applyFill="1" applyBorder="1" applyAlignment="1" applyProtection="1">
      <alignment horizontal="center"/>
      <protection locked="0"/>
    </xf>
    <xf numFmtId="0" fontId="52" fillId="24" borderId="3" xfId="0" applyFont="1" applyFill="1" applyBorder="1" applyAlignment="1">
      <alignment horizontal="left"/>
    </xf>
    <xf numFmtId="0" fontId="52" fillId="24" borderId="16" xfId="0" applyFont="1" applyFill="1" applyBorder="1" applyAlignment="1">
      <alignment horizontal="left"/>
    </xf>
    <xf numFmtId="0" fontId="52" fillId="24" borderId="4" xfId="0" applyFont="1" applyFill="1" applyBorder="1" applyAlignment="1">
      <alignment horizontal="left"/>
    </xf>
    <xf numFmtId="0" fontId="52" fillId="24" borderId="39" xfId="0" applyFont="1" applyFill="1" applyBorder="1" applyAlignment="1">
      <alignment horizontal="left" vertical="center" wrapText="1"/>
    </xf>
    <xf numFmtId="0" fontId="52" fillId="24" borderId="40" xfId="0" applyFont="1" applyFill="1" applyBorder="1" applyAlignment="1">
      <alignment horizontal="left" vertical="center" wrapText="1"/>
    </xf>
    <xf numFmtId="0" fontId="52" fillId="24" borderId="62" xfId="0" applyFont="1" applyFill="1" applyBorder="1" applyAlignment="1">
      <alignment horizontal="left" vertical="center" wrapText="1"/>
    </xf>
    <xf numFmtId="0" fontId="54" fillId="6" borderId="39" xfId="0" applyFont="1" applyFill="1" applyBorder="1" applyAlignment="1" applyProtection="1">
      <alignment horizontal="center"/>
      <protection locked="0"/>
    </xf>
    <xf numFmtId="0" fontId="54" fillId="6" borderId="40" xfId="0" applyFont="1" applyFill="1" applyBorder="1" applyAlignment="1" applyProtection="1">
      <alignment horizontal="center"/>
      <protection locked="0"/>
    </xf>
    <xf numFmtId="0" fontId="54" fillId="6" borderId="62" xfId="0" applyFont="1" applyFill="1" applyBorder="1" applyAlignment="1" applyProtection="1">
      <alignment horizontal="center"/>
      <protection locked="0"/>
    </xf>
    <xf numFmtId="0" fontId="53" fillId="24" borderId="3" xfId="0" applyFont="1" applyFill="1" applyBorder="1" applyAlignment="1" applyProtection="1">
      <alignment horizontal="left" wrapText="1"/>
      <protection locked="0"/>
    </xf>
    <xf numFmtId="0" fontId="53" fillId="24" borderId="16" xfId="0" applyFont="1" applyFill="1" applyBorder="1" applyAlignment="1" applyProtection="1">
      <alignment horizontal="left" wrapText="1"/>
      <protection locked="0"/>
    </xf>
    <xf numFmtId="0" fontId="53" fillId="24" borderId="4" xfId="0" applyFont="1" applyFill="1" applyBorder="1" applyAlignment="1" applyProtection="1">
      <alignment horizontal="left" wrapText="1"/>
      <protection locked="0"/>
    </xf>
    <xf numFmtId="0" fontId="53" fillId="24" borderId="39" xfId="0" applyFont="1" applyFill="1" applyBorder="1" applyAlignment="1" applyProtection="1">
      <alignment horizontal="center"/>
      <protection locked="0"/>
    </xf>
    <xf numFmtId="0" fontId="53" fillId="24" borderId="40" xfId="0" applyFont="1" applyFill="1" applyBorder="1" applyAlignment="1" applyProtection="1">
      <alignment horizontal="center"/>
      <protection locked="0"/>
    </xf>
    <xf numFmtId="0" fontId="53" fillId="24" borderId="62" xfId="0" applyFont="1" applyFill="1" applyBorder="1" applyAlignment="1" applyProtection="1">
      <alignment horizontal="center"/>
      <protection locked="0"/>
    </xf>
    <xf numFmtId="0" fontId="52" fillId="24" borderId="39" xfId="0" applyFont="1" applyFill="1" applyBorder="1" applyAlignment="1">
      <alignment horizontal="left"/>
    </xf>
    <xf numFmtId="0" fontId="52" fillId="24" borderId="40" xfId="0" applyFont="1" applyFill="1" applyBorder="1" applyAlignment="1">
      <alignment horizontal="left"/>
    </xf>
    <xf numFmtId="0" fontId="52" fillId="24" borderId="62" xfId="0" applyFont="1" applyFill="1" applyBorder="1" applyAlignment="1">
      <alignment horizontal="left"/>
    </xf>
    <xf numFmtId="0" fontId="53" fillId="24" borderId="39" xfId="0" applyFont="1" applyFill="1" applyBorder="1" applyAlignment="1" applyProtection="1">
      <alignment horizontal="left"/>
      <protection locked="0"/>
    </xf>
    <xf numFmtId="0" fontId="53" fillId="24" borderId="40" xfId="0" applyFont="1" applyFill="1" applyBorder="1" applyAlignment="1" applyProtection="1">
      <alignment horizontal="left"/>
      <protection locked="0"/>
    </xf>
    <xf numFmtId="0" fontId="53" fillId="24" borderId="62" xfId="0" applyFont="1" applyFill="1" applyBorder="1" applyAlignment="1" applyProtection="1">
      <alignment horizontal="left"/>
      <protection locked="0"/>
    </xf>
    <xf numFmtId="0" fontId="52" fillId="24" borderId="39" xfId="0" applyFont="1" applyFill="1" applyBorder="1" applyAlignment="1">
      <alignment horizontal="left" wrapText="1"/>
    </xf>
    <xf numFmtId="0" fontId="53" fillId="24" borderId="39" xfId="0" applyFont="1" applyFill="1" applyBorder="1" applyAlignment="1" applyProtection="1">
      <alignment horizontal="center" wrapText="1"/>
      <protection locked="0"/>
    </xf>
    <xf numFmtId="0" fontId="53" fillId="24" borderId="40" xfId="0" applyFont="1" applyFill="1" applyBorder="1" applyAlignment="1" applyProtection="1">
      <alignment horizontal="center" wrapText="1"/>
      <protection locked="0"/>
    </xf>
    <xf numFmtId="0" fontId="53" fillId="24" borderId="62" xfId="0" applyFont="1" applyFill="1" applyBorder="1" applyAlignment="1" applyProtection="1">
      <alignment horizontal="center" wrapText="1"/>
      <protection locked="0"/>
    </xf>
    <xf numFmtId="0" fontId="53" fillId="24" borderId="54" xfId="0" applyFont="1" applyFill="1" applyBorder="1" applyAlignment="1" applyProtection="1">
      <alignment horizontal="left"/>
      <protection locked="0"/>
    </xf>
    <xf numFmtId="0" fontId="53" fillId="24" borderId="57" xfId="0" applyFont="1" applyFill="1" applyBorder="1" applyAlignment="1" applyProtection="1">
      <alignment horizontal="left"/>
      <protection locked="0"/>
    </xf>
    <xf numFmtId="0" fontId="15" fillId="24" borderId="3" xfId="0" applyFont="1" applyFill="1" applyBorder="1" applyAlignment="1">
      <alignment horizontal="left" vertical="center" wrapText="1"/>
    </xf>
    <xf numFmtId="0" fontId="15" fillId="24" borderId="16" xfId="0" applyFont="1" applyFill="1" applyBorder="1" applyAlignment="1">
      <alignment horizontal="left" vertical="center" wrapText="1"/>
    </xf>
    <xf numFmtId="0" fontId="15" fillId="22" borderId="5" xfId="0" applyFont="1" applyFill="1" applyBorder="1" applyAlignment="1">
      <alignment horizontal="center"/>
    </xf>
    <xf numFmtId="0" fontId="15" fillId="22" borderId="37" xfId="0" applyFont="1" applyFill="1" applyBorder="1" applyAlignment="1">
      <alignment horizontal="center"/>
    </xf>
    <xf numFmtId="0" fontId="15" fillId="22" borderId="6" xfId="0" applyFont="1" applyFill="1" applyBorder="1" applyAlignment="1">
      <alignment horizontal="center"/>
    </xf>
    <xf numFmtId="0" fontId="15" fillId="22" borderId="3" xfId="0" applyFont="1" applyFill="1" applyBorder="1" applyAlignment="1">
      <alignment horizontal="center"/>
    </xf>
    <xf numFmtId="0" fontId="15" fillId="22" borderId="16" xfId="0" applyFont="1" applyFill="1" applyBorder="1" applyAlignment="1">
      <alignment horizontal="center"/>
    </xf>
    <xf numFmtId="0" fontId="15" fillId="22" borderId="4" xfId="0" applyFont="1" applyFill="1" applyBorder="1" applyAlignment="1">
      <alignment horizontal="center"/>
    </xf>
    <xf numFmtId="0" fontId="23" fillId="24" borderId="1" xfId="0" applyFont="1" applyFill="1" applyBorder="1" applyAlignment="1">
      <alignment horizontal="center"/>
    </xf>
    <xf numFmtId="0" fontId="23" fillId="24" borderId="38" xfId="0" applyFont="1" applyFill="1" applyBorder="1" applyAlignment="1">
      <alignment horizontal="center"/>
    </xf>
    <xf numFmtId="0" fontId="23" fillId="24" borderId="2" xfId="0" applyFont="1" applyFill="1" applyBorder="1" applyAlignment="1">
      <alignment horizontal="center"/>
    </xf>
    <xf numFmtId="0" fontId="15" fillId="24" borderId="3" xfId="0" applyFont="1" applyFill="1" applyBorder="1" applyAlignment="1">
      <alignment horizontal="left"/>
    </xf>
    <xf numFmtId="0" fontId="15" fillId="24" borderId="16" xfId="0" applyFont="1" applyFill="1" applyBorder="1" applyAlignment="1">
      <alignment horizontal="left"/>
    </xf>
    <xf numFmtId="0" fontId="98" fillId="24" borderId="9" xfId="0" applyFont="1" applyFill="1" applyBorder="1" applyAlignment="1">
      <alignment horizontal="center"/>
    </xf>
    <xf numFmtId="0" fontId="98" fillId="24" borderId="10" xfId="0" applyFont="1" applyFill="1" applyBorder="1" applyAlignment="1">
      <alignment horizontal="center"/>
    </xf>
    <xf numFmtId="0" fontId="98" fillId="24" borderId="8" xfId="0" applyFont="1" applyFill="1" applyBorder="1" applyAlignment="1">
      <alignment horizontal="center"/>
    </xf>
    <xf numFmtId="0" fontId="5" fillId="0" borderId="27" xfId="3" applyBorder="1" applyAlignment="1" applyProtection="1">
      <alignment horizontal="center"/>
    </xf>
    <xf numFmtId="0" fontId="5" fillId="0" borderId="28" xfId="3" applyBorder="1" applyAlignment="1" applyProtection="1">
      <alignment horizontal="center"/>
    </xf>
    <xf numFmtId="0" fontId="5" fillId="0" borderId="29" xfId="3" applyBorder="1" applyAlignment="1" applyProtection="1">
      <alignment horizontal="center"/>
    </xf>
    <xf numFmtId="0" fontId="51" fillId="0" borderId="0" xfId="10" applyAlignment="1" applyProtection="1">
      <alignment horizontal="left"/>
    </xf>
    <xf numFmtId="0" fontId="2" fillId="0" borderId="73" xfId="0" applyFont="1" applyBorder="1" applyAlignment="1">
      <alignment horizontal="left" wrapText="1"/>
    </xf>
    <xf numFmtId="0" fontId="97" fillId="0" borderId="0" xfId="0" applyFont="1" applyAlignment="1">
      <alignment horizontal="center"/>
    </xf>
    <xf numFmtId="0" fontId="6" fillId="30" borderId="18" xfId="0" applyFont="1" applyFill="1" applyBorder="1" applyAlignment="1" applyProtection="1">
      <alignment horizontal="left" vertical="top" wrapText="1"/>
    </xf>
    <xf numFmtId="0" fontId="6" fillId="30" borderId="14" xfId="0" applyFont="1" applyFill="1" applyBorder="1" applyAlignment="1" applyProtection="1">
      <alignment horizontal="left" vertical="top" wrapText="1"/>
    </xf>
    <xf numFmtId="0" fontId="6" fillId="30" borderId="15" xfId="0" applyFont="1" applyFill="1" applyBorder="1" applyAlignment="1" applyProtection="1">
      <alignment horizontal="left" vertical="top" wrapText="1"/>
    </xf>
    <xf numFmtId="0" fontId="6" fillId="30" borderId="27" xfId="0" applyFont="1" applyFill="1" applyBorder="1" applyAlignment="1" applyProtection="1">
      <alignment horizontal="left" vertical="top" wrapText="1"/>
    </xf>
    <xf numFmtId="0" fontId="6" fillId="30" borderId="28" xfId="0" applyFont="1" applyFill="1" applyBorder="1" applyAlignment="1" applyProtection="1">
      <alignment horizontal="left" vertical="top" wrapText="1"/>
    </xf>
    <xf numFmtId="0" fontId="6" fillId="30" borderId="29" xfId="0" applyFont="1" applyFill="1" applyBorder="1" applyAlignment="1" applyProtection="1">
      <alignment horizontal="left" vertical="top" wrapText="1"/>
    </xf>
    <xf numFmtId="0" fontId="0" fillId="0" borderId="0" xfId="0" applyAlignment="1" applyProtection="1">
      <alignment horizontal="center"/>
    </xf>
    <xf numFmtId="0" fontId="0" fillId="0" borderId="9" xfId="0" applyBorder="1" applyAlignment="1" applyProtection="1">
      <alignment horizontal="center"/>
    </xf>
    <xf numFmtId="0" fontId="0" fillId="0" borderId="10" xfId="0" applyBorder="1" applyAlignment="1" applyProtection="1">
      <alignment horizontal="center"/>
    </xf>
    <xf numFmtId="0" fontId="0" fillId="0" borderId="8" xfId="0" applyBorder="1" applyAlignment="1" applyProtection="1">
      <alignment horizontal="center"/>
    </xf>
    <xf numFmtId="0" fontId="22" fillId="30" borderId="14" xfId="0" applyFont="1" applyFill="1" applyBorder="1" applyAlignment="1" applyProtection="1">
      <alignment horizontal="left"/>
    </xf>
  </cellXfs>
  <cellStyles count="15">
    <cellStyle name="Bad" xfId="13" builtinId="27"/>
    <cellStyle name="Currency 2" xfId="1"/>
    <cellStyle name="Good" xfId="12" builtinId="26"/>
    <cellStyle name="Hyperlink" xfId="10" builtinId="8"/>
    <cellStyle name="Hyperlink 2" xfId="2"/>
    <cellStyle name="Hyperlink 3" xfId="3"/>
    <cellStyle name="Input" xfId="14" builtinId="20"/>
    <cellStyle name="Normal" xfId="0" builtinId="0"/>
    <cellStyle name="Normal 11" xfId="11"/>
    <cellStyle name="Normal 2" xfId="4"/>
    <cellStyle name="Normal 2 2" xfId="5"/>
    <cellStyle name="Normal 2 3" xfId="6"/>
    <cellStyle name="Normal 3" xfId="7"/>
    <cellStyle name="Normal 4" xfId="8"/>
    <cellStyle name="Normal 4 2" xfId="9"/>
  </cellStyles>
  <dxfs count="130">
    <dxf>
      <fill>
        <patternFill>
          <bgColor rgb="FFFF0000"/>
        </patternFill>
      </fill>
    </dxf>
    <dxf>
      <fill>
        <patternFill>
          <bgColor rgb="FFFF0000"/>
        </patternFill>
      </fill>
    </dxf>
    <dxf>
      <fill>
        <patternFill>
          <bgColor rgb="FFC1A04D"/>
        </patternFill>
      </fill>
    </dxf>
    <dxf>
      <fill>
        <patternFill>
          <bgColor rgb="FFFF0000"/>
        </patternFill>
      </fill>
    </dxf>
    <dxf>
      <fill>
        <patternFill>
          <bgColor rgb="FFFF0000"/>
        </patternFill>
      </fill>
    </dxf>
    <dxf>
      <fill>
        <patternFill>
          <bgColor rgb="FFC1A04D"/>
        </patternFill>
      </fill>
    </dxf>
    <dxf>
      <fill>
        <patternFill>
          <bgColor rgb="FFFF0000"/>
        </patternFill>
      </fill>
    </dxf>
    <dxf>
      <fill>
        <patternFill>
          <bgColor rgb="FFFF0000"/>
        </patternFill>
      </fill>
    </dxf>
    <dxf>
      <fill>
        <patternFill>
          <bgColor rgb="FFC1A04D"/>
        </patternFill>
      </fill>
    </dxf>
    <dxf>
      <fill>
        <patternFill>
          <bgColor rgb="FFFF0000"/>
        </patternFill>
      </fill>
    </dxf>
    <dxf>
      <fill>
        <patternFill>
          <bgColor rgb="FFFF0000"/>
        </patternFill>
      </fill>
    </dxf>
    <dxf>
      <fill>
        <patternFill>
          <bgColor rgb="FFC1A04D"/>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C1A04D"/>
        </patternFill>
      </fill>
    </dxf>
    <dxf>
      <fill>
        <patternFill>
          <bgColor rgb="FFFF0000"/>
        </patternFill>
      </fill>
    </dxf>
    <dxf>
      <fill>
        <patternFill>
          <bgColor rgb="FFC1A04D"/>
        </patternFill>
      </fill>
    </dxf>
    <dxf>
      <fill>
        <patternFill>
          <bgColor rgb="FFFF0000"/>
        </patternFill>
      </fill>
    </dxf>
    <dxf>
      <font>
        <b/>
        <i val="0"/>
      </font>
    </dxf>
    <dxf>
      <font>
        <b/>
        <i val="0"/>
        <color rgb="FFFF0000"/>
      </font>
    </dxf>
    <dxf>
      <font>
        <color rgb="FF99CCFF"/>
      </font>
      <fill>
        <patternFill>
          <bgColor rgb="FF99CCFF"/>
        </patternFill>
      </fill>
      <border>
        <left/>
        <right/>
        <top/>
        <bottom/>
        <vertical/>
        <horizontal/>
      </border>
    </dxf>
    <dxf>
      <font>
        <b/>
        <i val="0"/>
      </font>
      <fill>
        <patternFill>
          <bgColor theme="0"/>
        </patternFill>
      </fill>
      <border>
        <left style="thin">
          <color auto="1"/>
        </left>
        <right style="thin">
          <color auto="1"/>
        </right>
        <top style="thin">
          <color auto="1"/>
        </top>
        <bottom style="thin">
          <color auto="1"/>
        </bottom>
        <vertical/>
        <horizontal/>
      </border>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fill>
        <patternFill>
          <bgColor rgb="FFFFFF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00B0F0"/>
      </font>
    </dxf>
    <dxf>
      <font>
        <b/>
        <i val="0"/>
        <color rgb="FF00B0F0"/>
      </font>
    </dxf>
    <dxf>
      <font>
        <b/>
        <i val="0"/>
        <color rgb="FFFF0000"/>
      </font>
    </dxf>
    <dxf>
      <font>
        <b/>
        <i val="0"/>
        <color rgb="FFFF0000"/>
      </font>
    </dxf>
    <dxf>
      <font>
        <b/>
        <i val="0"/>
        <color rgb="FFFF0000"/>
      </font>
    </dxf>
    <dxf>
      <font>
        <b/>
        <i val="0"/>
        <color rgb="FFFF0000"/>
      </font>
    </dxf>
    <dxf>
      <font>
        <b/>
        <i val="0"/>
        <color rgb="FFFF0000"/>
      </font>
    </dxf>
    <dxf>
      <font>
        <color theme="0"/>
      </font>
    </dxf>
    <dxf>
      <font>
        <color theme="0"/>
      </font>
    </dxf>
    <dxf>
      <font>
        <b val="0"/>
        <i val="0"/>
        <strike val="0"/>
        <condense val="0"/>
        <extend val="0"/>
        <outline val="0"/>
        <shadow val="0"/>
        <u val="none"/>
        <vertAlign val="baseline"/>
        <sz val="11"/>
        <color rgb="FFFFCCCC"/>
        <name val="Calibri"/>
        <scheme val="minor"/>
      </font>
      <fill>
        <patternFill patternType="solid">
          <fgColor indexed="64"/>
          <bgColor rgb="FFFFCCCC"/>
        </patternFill>
      </fill>
      <border diagonalUp="0" diagonalDown="0">
        <left style="thin">
          <color auto="1"/>
        </left>
        <right/>
        <top/>
        <bottom/>
      </border>
      <protection locked="0" hidden="0"/>
    </dxf>
    <dxf>
      <font>
        <b val="0"/>
        <i val="0"/>
        <strike val="0"/>
        <condense val="0"/>
        <extend val="0"/>
        <outline val="0"/>
        <shadow val="0"/>
        <u val="none"/>
        <vertAlign val="baseline"/>
        <sz val="14"/>
        <color theme="1"/>
        <name val="Calibri"/>
        <scheme val="minor"/>
      </font>
      <fill>
        <patternFill patternType="solid">
          <fgColor indexed="64"/>
          <bgColor rgb="FFFFCCCC"/>
        </patternFill>
      </fill>
      <border diagonalUp="0" diagonalDown="0">
        <left/>
        <right style="thin">
          <color auto="1"/>
        </right>
        <top/>
        <bottom/>
      </border>
    </dxf>
    <dxf>
      <border outline="0">
        <left style="thin">
          <color indexed="64"/>
        </left>
        <top style="thin">
          <color indexed="64"/>
        </top>
      </border>
    </dxf>
    <dxf>
      <fill>
        <patternFill patternType="solid">
          <fgColor indexed="64"/>
          <bgColor rgb="FFFFCCCC"/>
        </patternFill>
      </fill>
    </dxf>
    <dxf>
      <font>
        <b/>
        <i val="0"/>
        <strike val="0"/>
        <condense val="0"/>
        <extend val="0"/>
        <outline val="0"/>
        <shadow val="0"/>
        <u/>
        <vertAlign val="baseline"/>
        <sz val="18"/>
        <color theme="1"/>
        <name val="Calibri"/>
        <scheme val="minor"/>
      </font>
      <fill>
        <patternFill patternType="solid">
          <fgColor indexed="64"/>
          <bgColor theme="3" tint="-0.499984740745262"/>
        </patternFill>
      </fill>
      <border diagonalUp="0" diagonalDown="0">
        <left style="thin">
          <color auto="1"/>
        </left>
        <right style="thin">
          <color auto="1"/>
        </right>
        <top/>
        <bottom/>
      </border>
    </dxf>
    <dxf>
      <fill>
        <patternFill>
          <bgColor rgb="FFFFFF66"/>
        </patternFill>
      </fill>
    </dxf>
    <dxf>
      <font>
        <b/>
        <i val="0"/>
        <color rgb="FFFF0000"/>
      </font>
    </dxf>
    <dxf>
      <font>
        <b/>
        <i val="0"/>
        <color rgb="FFFF0000"/>
      </font>
    </dxf>
    <dxf>
      <fill>
        <patternFill>
          <bgColor rgb="FFFFFF66"/>
        </patternFill>
      </fill>
    </dxf>
    <dxf>
      <fill>
        <patternFill>
          <bgColor rgb="FFFFFF66"/>
        </patternFill>
      </fill>
    </dxf>
    <dxf>
      <fill>
        <patternFill>
          <bgColor rgb="FFFFFF66"/>
        </patternFill>
      </fill>
      <border>
        <left style="thin">
          <color auto="1"/>
        </left>
        <right style="thin">
          <color auto="1"/>
        </right>
        <top style="thin">
          <color auto="1"/>
        </top>
        <bottom style="thin">
          <color auto="1"/>
        </bottom>
      </border>
    </dxf>
    <dxf>
      <font>
        <b/>
        <i val="0"/>
        <color rgb="FFFF0000"/>
      </font>
    </dxf>
    <dxf>
      <fill>
        <patternFill>
          <bgColor rgb="FFFFFF66"/>
        </patternFill>
      </fill>
      <border>
        <left style="thin">
          <color auto="1"/>
        </left>
        <right style="thin">
          <color auto="1"/>
        </right>
        <top style="thin">
          <color auto="1"/>
        </top>
        <bottom style="thin">
          <color auto="1"/>
        </bottom>
      </border>
    </dxf>
    <dxf>
      <font>
        <b/>
        <i val="0"/>
        <color rgb="FFFF0000"/>
      </font>
    </dxf>
    <dxf>
      <fill>
        <patternFill>
          <bgColor rgb="FFFFFF66"/>
        </patternFill>
      </fill>
      <border>
        <left style="thin">
          <color auto="1"/>
        </left>
        <right style="thin">
          <color auto="1"/>
        </right>
        <top style="thin">
          <color auto="1"/>
        </top>
        <bottom style="thin">
          <color auto="1"/>
        </bottom>
      </border>
    </dxf>
    <dxf>
      <fill>
        <patternFill>
          <bgColor rgb="FFFFFF66"/>
        </patternFill>
      </fill>
      <border>
        <left style="thin">
          <color auto="1"/>
        </left>
        <right style="thin">
          <color auto="1"/>
        </right>
        <top style="thin">
          <color auto="1"/>
        </top>
        <bottom style="thin">
          <color auto="1"/>
        </bottom>
        <vertical/>
        <horizontal/>
      </border>
    </dxf>
    <dxf>
      <fill>
        <patternFill>
          <bgColor rgb="FFFFFF66"/>
        </patternFill>
      </fill>
      <border>
        <left style="thin">
          <color auto="1"/>
        </left>
        <right style="thin">
          <color auto="1"/>
        </right>
        <top style="thin">
          <color auto="1"/>
        </top>
        <bottom style="thin">
          <color auto="1"/>
        </bottom>
        <vertical/>
        <horizontal/>
      </border>
    </dxf>
    <dxf>
      <fill>
        <patternFill>
          <bgColor rgb="FFFFFF66"/>
        </patternFill>
      </fill>
      <border>
        <left style="thin">
          <color auto="1"/>
        </left>
        <right style="thin">
          <color auto="1"/>
        </right>
        <top style="thin">
          <color auto="1"/>
        </top>
        <bottom style="thin">
          <color auto="1"/>
        </bottom>
        <vertical/>
        <horizontal/>
      </border>
    </dxf>
    <dxf>
      <fill>
        <patternFill>
          <bgColor rgb="FFFFFF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66"/>
        </patternFill>
      </fill>
      <border>
        <left style="thin">
          <color auto="1"/>
        </left>
        <right style="thin">
          <color auto="1"/>
        </right>
        <top style="thin">
          <color auto="1"/>
        </top>
        <bottom style="thin">
          <color auto="1"/>
        </bottom>
        <vertical/>
        <horizontal/>
      </border>
    </dxf>
    <dxf>
      <fill>
        <patternFill>
          <bgColor rgb="FFFFFF66"/>
        </patternFill>
      </fill>
      <border>
        <left style="thin">
          <color auto="1"/>
        </left>
        <right style="thin">
          <color auto="1"/>
        </right>
        <top style="thin">
          <color auto="1"/>
        </top>
        <bottom style="thin">
          <color auto="1"/>
        </bottom>
        <vertical/>
        <horizontal/>
      </border>
    </dxf>
    <dxf>
      <fill>
        <patternFill>
          <bgColor rgb="FFFFFF66"/>
        </patternFill>
      </fill>
      <border>
        <left style="thin">
          <color auto="1"/>
        </left>
        <right style="thin">
          <color auto="1"/>
        </right>
        <top style="thin">
          <color auto="1"/>
        </top>
        <bottom style="thin">
          <color auto="1"/>
        </bottom>
      </border>
    </dxf>
    <dxf>
      <fill>
        <patternFill>
          <bgColor rgb="FFFFFF66"/>
        </patternFill>
      </fill>
      <border>
        <left style="thin">
          <color auto="1"/>
        </left>
        <right style="thin">
          <color auto="1"/>
        </right>
        <top style="thin">
          <color auto="1"/>
        </top>
        <bottom style="thin">
          <color auto="1"/>
        </bottom>
        <vertical/>
        <horizontal/>
      </border>
    </dxf>
    <dxf>
      <fill>
        <patternFill>
          <bgColor rgb="FFFFFF66"/>
        </patternFill>
      </fill>
      <border>
        <left style="thin">
          <color auto="1"/>
        </left>
        <right style="thin">
          <color auto="1"/>
        </right>
        <top style="thin">
          <color auto="1"/>
        </top>
        <bottom style="thin">
          <color auto="1"/>
        </bottom>
      </border>
    </dxf>
    <dxf>
      <fill>
        <patternFill>
          <bgColor rgb="FFFFFF66"/>
        </patternFill>
      </fill>
      <border>
        <left style="thin">
          <color auto="1"/>
        </left>
        <right style="thin">
          <color auto="1"/>
        </right>
        <top style="thin">
          <color auto="1"/>
        </top>
        <bottom style="thin">
          <color auto="1"/>
        </bottom>
        <vertical/>
        <horizontal/>
      </border>
    </dxf>
    <dxf>
      <fill>
        <patternFill>
          <bgColor rgb="FFFFFF66"/>
        </patternFill>
      </fill>
      <border>
        <left style="thin">
          <color auto="1"/>
        </left>
        <right style="thin">
          <color auto="1"/>
        </right>
        <top style="thin">
          <color auto="1"/>
        </top>
        <bottom style="thin">
          <color auto="1"/>
        </bottom>
        <vertical/>
        <horizontal/>
      </border>
    </dxf>
    <dxf>
      <fill>
        <patternFill>
          <bgColor rgb="FFFFFF66"/>
        </patternFill>
      </fill>
      <border>
        <left style="thin">
          <color auto="1"/>
        </left>
        <right style="thin">
          <color auto="1"/>
        </right>
        <top style="thin">
          <color auto="1"/>
        </top>
        <bottom style="thin">
          <color auto="1"/>
        </bottom>
      </border>
    </dxf>
    <dxf>
      <fill>
        <patternFill>
          <bgColor rgb="FFFFFF66"/>
        </patternFill>
      </fill>
      <border>
        <left style="thin">
          <color auto="1"/>
        </left>
        <right style="thin">
          <color auto="1"/>
        </right>
        <top style="thin">
          <color auto="1"/>
        </top>
        <bottom style="thin">
          <color auto="1"/>
        </bottom>
        <vertical/>
        <horizontal/>
      </border>
    </dxf>
    <dxf>
      <fill>
        <patternFill>
          <bgColor rgb="FFFFFF66"/>
        </patternFill>
      </fill>
      <border>
        <left style="thin">
          <color auto="1"/>
        </left>
        <right style="thin">
          <color auto="1"/>
        </right>
        <top style="thin">
          <color auto="1"/>
        </top>
        <bottom style="thin">
          <color auto="1"/>
        </bottom>
        <vertical/>
        <horizontal/>
      </border>
    </dxf>
    <dxf>
      <fill>
        <patternFill>
          <bgColor rgb="FFFFFF66"/>
        </patternFill>
      </fill>
      <border>
        <left style="thin">
          <color auto="1"/>
        </left>
        <right style="thin">
          <color auto="1"/>
        </right>
        <top style="thin">
          <color auto="1"/>
        </top>
        <bottom style="thin">
          <color auto="1"/>
        </bottom>
      </border>
    </dxf>
    <dxf>
      <fill>
        <patternFill>
          <bgColor rgb="FFFFFF66"/>
        </patternFill>
      </fill>
      <border>
        <left style="thin">
          <color auto="1"/>
        </left>
        <right style="thin">
          <color auto="1"/>
        </right>
        <top style="thin">
          <color auto="1"/>
        </top>
        <bottom style="thin">
          <color auto="1"/>
        </bottom>
        <vertical/>
        <horizontal/>
      </border>
    </dxf>
    <dxf>
      <fill>
        <patternFill>
          <bgColor rgb="FFFFFF66"/>
        </patternFill>
      </fill>
      <border>
        <left style="thin">
          <color auto="1"/>
        </left>
        <right style="thin">
          <color auto="1"/>
        </right>
        <top style="thin">
          <color auto="1"/>
        </top>
        <bottom style="thin">
          <color auto="1"/>
        </bottom>
      </border>
    </dxf>
    <dxf>
      <fill>
        <patternFill>
          <bgColor rgb="FFFFFF66"/>
        </patternFill>
      </fill>
      <border>
        <left style="thin">
          <color auto="1"/>
        </left>
        <right style="thin">
          <color auto="1"/>
        </right>
        <top style="thin">
          <color auto="1"/>
        </top>
        <bottom style="thin">
          <color auto="1"/>
        </bottom>
      </border>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theme="3" tint="-0.24994659260841701"/>
      </font>
    </dxf>
    <dxf>
      <font>
        <b/>
        <i val="0"/>
        <color rgb="FFFF0000"/>
      </font>
    </dxf>
    <dxf>
      <font>
        <b/>
        <i val="0"/>
        <color rgb="FFFF0000"/>
      </font>
    </dxf>
    <dxf>
      <font>
        <b/>
        <i val="0"/>
        <color rgb="FFFF0000"/>
      </font>
    </dxf>
    <dxf>
      <font>
        <b val="0"/>
        <i val="0"/>
        <strike val="0"/>
        <condense val="0"/>
        <extend val="0"/>
        <outline val="0"/>
        <shadow val="0"/>
        <u val="none"/>
        <vertAlign val="baseline"/>
        <sz val="11"/>
        <color rgb="FFFFFF66"/>
        <name val="Calibri"/>
        <scheme val="minor"/>
      </font>
      <fill>
        <patternFill patternType="solid">
          <fgColor indexed="64"/>
          <bgColor rgb="FFFFFF00"/>
        </patternFill>
      </fill>
      <border diagonalUp="0" diagonalDown="0">
        <left style="thin">
          <color indexed="64"/>
        </left>
        <right/>
        <top style="thin">
          <color auto="1"/>
        </top>
        <bottom style="thin">
          <color auto="1"/>
        </bottom>
      </border>
      <protection locked="0" hidden="0"/>
    </dxf>
    <dxf>
      <font>
        <b val="0"/>
        <i val="0"/>
        <strike val="0"/>
        <condense val="0"/>
        <extend val="0"/>
        <outline val="0"/>
        <shadow val="0"/>
        <u val="none"/>
        <vertAlign val="baseline"/>
        <sz val="11"/>
        <color rgb="FFFFFF66"/>
        <name val="Calibri"/>
        <scheme val="minor"/>
      </font>
      <fill>
        <patternFill patternType="solid">
          <fgColor indexed="64"/>
          <bgColor rgb="FFFFFF66"/>
        </patternFill>
      </fill>
      <border diagonalUp="0" diagonalDown="0" outline="0">
        <left style="thin">
          <color indexed="64"/>
        </left>
        <right/>
        <top/>
        <bottom style="thin">
          <color indexed="64"/>
        </bottom>
      </border>
      <protection locked="0" hidden="0"/>
    </dxf>
    <dxf>
      <border diagonalUp="0" diagonalDown="0">
        <left/>
        <right style="thin">
          <color indexed="64"/>
        </right>
        <top style="thin">
          <color auto="1"/>
        </top>
        <bottom style="thin">
          <color auto="1"/>
        </bottom>
        <vertical style="thin">
          <color indexed="64"/>
        </vertical>
        <horizontal style="thin">
          <color indexed="64"/>
        </horizontal>
      </border>
    </dxf>
    <dxf>
      <border diagonalUp="0" diagonalDown="0" outline="0">
        <left/>
        <right style="thin">
          <color indexed="64"/>
        </right>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ont>
        <b/>
        <i val="0"/>
        <color rgb="FFFF0000"/>
      </font>
    </dxf>
    <dxf>
      <font>
        <color theme="0"/>
      </font>
    </dxf>
    <dxf>
      <font>
        <b val="0"/>
        <i val="0"/>
        <strike val="0"/>
        <condense val="0"/>
        <extend val="0"/>
        <outline val="0"/>
        <shadow val="0"/>
        <u val="none"/>
        <vertAlign val="baseline"/>
        <sz val="11"/>
        <color rgb="FFFFFF66"/>
        <name val="Calibri"/>
        <scheme val="minor"/>
      </font>
      <fill>
        <patternFill patternType="solid">
          <fgColor indexed="64"/>
          <bgColor rgb="FFFFFF00"/>
        </patternFill>
      </fill>
      <border diagonalUp="0" diagonalDown="0">
        <left style="thin">
          <color indexed="64"/>
        </left>
        <right/>
        <top style="thin">
          <color indexed="64"/>
        </top>
        <bottom style="thin">
          <color indexed="64"/>
        </bottom>
      </border>
      <protection locked="0" hidden="0"/>
    </dxf>
    <dxf>
      <font>
        <b val="0"/>
        <i val="0"/>
        <strike val="0"/>
        <condense val="0"/>
        <extend val="0"/>
        <outline val="0"/>
        <shadow val="0"/>
        <u val="none"/>
        <vertAlign val="baseline"/>
        <sz val="11"/>
        <color rgb="FFFFFF66"/>
        <name val="Calibri"/>
        <scheme val="minor"/>
      </font>
      <fill>
        <patternFill patternType="solid">
          <fgColor indexed="64"/>
          <bgColor rgb="FFFFFF66"/>
        </patternFill>
      </fill>
      <border diagonalUp="0" diagonalDown="0" outline="0">
        <left style="thin">
          <color indexed="64"/>
        </left>
        <right/>
        <top/>
        <bottom style="thin">
          <color indexed="64"/>
        </bottom>
      </border>
      <protection locked="0" hidden="0"/>
    </dxf>
    <dxf>
      <border diagonalUp="0" diagonalDown="0">
        <left/>
        <right style="thin">
          <color indexed="64"/>
        </right>
        <top style="thin">
          <color indexed="64"/>
        </top>
        <bottom style="thin">
          <color indexed="64"/>
        </bottom>
        <vertical style="thin">
          <color indexed="64"/>
        </vertical>
        <horizontal style="thin">
          <color indexed="64"/>
        </horizontal>
      </border>
    </dxf>
    <dxf>
      <border diagonalUp="0" diagonalDown="0" outline="0">
        <left/>
        <right style="thin">
          <color indexed="64"/>
        </right>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ont>
        <b/>
        <i val="0"/>
        <color rgb="FFFF0000"/>
      </font>
    </dxf>
    <dxf>
      <font>
        <color theme="0"/>
      </font>
    </dxf>
  </dxfs>
  <tableStyles count="0" defaultTableStyle="TableStyleMedium9" defaultPivotStyle="PivotStyleLight16"/>
  <colors>
    <mruColors>
      <color rgb="FFFFFF66"/>
      <color rgb="FFFFFF99"/>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theme" Target="theme/theme1.xml"/><Relationship Id="rId42" Type="http://schemas.openxmlformats.org/officeDocument/2006/relationships/customXml" Target="../customXml/item5.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 Id="rId43"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7.bin"/></Relationships>
</file>

<file path=xl/activeX/_rels/activeX230.xml.rels><?xml version="1.0" encoding="UTF-8" standalone="yes"?>
<Relationships xmlns="http://schemas.openxmlformats.org/package/2006/relationships"><Relationship Id="rId1" Type="http://schemas.microsoft.com/office/2006/relationships/activeXControlBinary" Target="activeX228.bin"/></Relationships>
</file>

<file path=xl/activeX/_rels/activeX231.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7.bin"/></Relationships>
</file>

<file path=xl/activeX/_rels/activeX240.xml.rels><?xml version="1.0" encoding="UTF-8" standalone="yes"?>
<Relationships xmlns="http://schemas.openxmlformats.org/package/2006/relationships"><Relationship Id="rId1" Type="http://schemas.microsoft.com/office/2006/relationships/activeXControlBinary" Target="activeX238.bin"/></Relationships>
</file>

<file path=xl/activeX/_rels/activeX241.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7.bin"/></Relationships>
</file>

<file path=xl/activeX/_rels/activeX250.xml.rels><?xml version="1.0" encoding="UTF-8" standalone="yes"?>
<Relationships xmlns="http://schemas.openxmlformats.org/package/2006/relationships"><Relationship Id="rId1" Type="http://schemas.microsoft.com/office/2006/relationships/activeXControlBinary" Target="activeX248.bin"/></Relationships>
</file>

<file path=xl/activeX/_rels/activeX251.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7.bin"/></Relationships>
</file>

<file path=xl/activeX/_rels/activeX260.xml.rels><?xml version="1.0" encoding="UTF-8" standalone="yes"?>
<Relationships xmlns="http://schemas.openxmlformats.org/package/2006/relationships"><Relationship Id="rId1" Type="http://schemas.microsoft.com/office/2006/relationships/activeXControlBinary" Target="activeX258.bin"/></Relationships>
</file>

<file path=xl/activeX/_rels/activeX261.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7.bin"/></Relationships>
</file>

<file path=xl/activeX/_rels/activeX270.xml.rels><?xml version="1.0" encoding="UTF-8" standalone="yes"?>
<Relationships xmlns="http://schemas.openxmlformats.org/package/2006/relationships"><Relationship Id="rId1" Type="http://schemas.microsoft.com/office/2006/relationships/activeXControlBinary" Target="activeX268.bin"/></Relationships>
</file>

<file path=xl/activeX/_rels/activeX271.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7.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8.xml.rels><?xml version="1.0" encoding="UTF-8" standalone="yes"?>
<Relationships xmlns="http://schemas.openxmlformats.org/package/2006/relationships"><Relationship Id="rId1" Type="http://schemas.microsoft.com/office/2006/relationships/activeXControlBinary" Target="activeX276.bin"/></Relationships>
</file>

<file path=xl/activeX/_rels/activeX279.xml.rels><?xml version="1.0" encoding="UTF-8" standalone="yes"?>
<Relationships xmlns="http://schemas.openxmlformats.org/package/2006/relationships"><Relationship Id="rId1" Type="http://schemas.microsoft.com/office/2006/relationships/activeXControlBinary" Target="activeX277.bin"/></Relationships>
</file>

<file path=xl/activeX/_rels/activeX280.xml.rels><?xml version="1.0" encoding="UTF-8" standalone="yes"?>
<Relationships xmlns="http://schemas.openxmlformats.org/package/2006/relationships"><Relationship Id="rId1" Type="http://schemas.microsoft.com/office/2006/relationships/activeXControlBinary" Target="activeX278.bin"/></Relationships>
</file>

<file path=xl/activeX/_rels/activeX281.xml.rels><?xml version="1.0" encoding="UTF-8" standalone="yes"?>
<Relationships xmlns="http://schemas.openxmlformats.org/package/2006/relationships"><Relationship Id="rId1" Type="http://schemas.microsoft.com/office/2006/relationships/activeXControlBinary" Target="activeX279.bin"/></Relationships>
</file>

<file path=xl/activeX/_rels/activeX282.xml.rels><?xml version="1.0" encoding="UTF-8" standalone="yes"?>
<Relationships xmlns="http://schemas.openxmlformats.org/package/2006/relationships"><Relationship Id="rId1" Type="http://schemas.microsoft.com/office/2006/relationships/activeXControlBinary" Target="activeX280.bin"/></Relationships>
</file>

<file path=xl/activeX/_rels/activeX283.xml.rels><?xml version="1.0" encoding="UTF-8" standalone="yes"?>
<Relationships xmlns="http://schemas.openxmlformats.org/package/2006/relationships"><Relationship Id="rId1" Type="http://schemas.microsoft.com/office/2006/relationships/activeXControlBinary" Target="activeX281.bin"/></Relationships>
</file>

<file path=xl/activeX/_rels/activeX284.xml.rels><?xml version="1.0" encoding="UTF-8" standalone="yes"?>
<Relationships xmlns="http://schemas.openxmlformats.org/package/2006/relationships"><Relationship Id="rId1" Type="http://schemas.microsoft.com/office/2006/relationships/activeXControlBinary" Target="activeX282.bin"/></Relationships>
</file>

<file path=xl/activeX/_rels/activeX285.xml.rels><?xml version="1.0" encoding="UTF-8" standalone="yes"?>
<Relationships xmlns="http://schemas.openxmlformats.org/package/2006/relationships"><Relationship Id="rId1" Type="http://schemas.microsoft.com/office/2006/relationships/activeXControlBinary" Target="activeX283.bin"/></Relationships>
</file>

<file path=xl/activeX/_rels/activeX286.xml.rels><?xml version="1.0" encoding="UTF-8" standalone="yes"?>
<Relationships xmlns="http://schemas.openxmlformats.org/package/2006/relationships"><Relationship Id="rId1" Type="http://schemas.microsoft.com/office/2006/relationships/activeXControlBinary" Target="activeX284.bin"/></Relationships>
</file>

<file path=xl/activeX/_rels/activeX287.xml.rels><?xml version="1.0" encoding="UTF-8" standalone="yes"?>
<Relationships xmlns="http://schemas.openxmlformats.org/package/2006/relationships"><Relationship Id="rId1" Type="http://schemas.microsoft.com/office/2006/relationships/activeXControlBinary" Target="activeX285.bin"/></Relationships>
</file>

<file path=xl/activeX/_rels/activeX288.xml.rels><?xml version="1.0" encoding="UTF-8" standalone="yes"?>
<Relationships xmlns="http://schemas.openxmlformats.org/package/2006/relationships"><Relationship Id="rId1" Type="http://schemas.microsoft.com/office/2006/relationships/activeXControlBinary" Target="activeX286.bin"/></Relationships>
</file>

<file path=xl/activeX/_rels/activeX289.xml.rels><?xml version="1.0" encoding="UTF-8" standalone="yes"?>
<Relationships xmlns="http://schemas.openxmlformats.org/package/2006/relationships"><Relationship Id="rId1" Type="http://schemas.microsoft.com/office/2006/relationships/activeXControlBinary" Target="activeX287.bin"/></Relationships>
</file>

<file path=xl/activeX/_rels/activeX290.xml.rels><?xml version="1.0" encoding="UTF-8" standalone="yes"?>
<Relationships xmlns="http://schemas.openxmlformats.org/package/2006/relationships"><Relationship Id="rId1" Type="http://schemas.microsoft.com/office/2006/relationships/activeXControlBinary" Target="activeX288.bin"/></Relationships>
</file>

<file path=xl/activeX/_rels/activeX291.xml.rels><?xml version="1.0" encoding="UTF-8" standalone="yes"?>
<Relationships xmlns="http://schemas.openxmlformats.org/package/2006/relationships"><Relationship Id="rId1" Type="http://schemas.microsoft.com/office/2006/relationships/activeXControlBinary" Target="activeX289.bin"/></Relationships>
</file>

<file path=xl/activeX/_rels/activeX292.xml.rels><?xml version="1.0" encoding="UTF-8" standalone="yes"?>
<Relationships xmlns="http://schemas.openxmlformats.org/package/2006/relationships"><Relationship Id="rId1" Type="http://schemas.microsoft.com/office/2006/relationships/activeXControlBinary" Target="activeX290.bin"/></Relationships>
</file>

<file path=xl/activeX/_rels/activeX293.xml.rels><?xml version="1.0" encoding="UTF-8" standalone="yes"?>
<Relationships xmlns="http://schemas.openxmlformats.org/package/2006/relationships"><Relationship Id="rId1" Type="http://schemas.microsoft.com/office/2006/relationships/activeXControlBinary" Target="activeX291.bin"/></Relationships>
</file>

<file path=xl/activeX/_rels/activeX294.xml.rels><?xml version="1.0" encoding="UTF-8" standalone="yes"?>
<Relationships xmlns="http://schemas.openxmlformats.org/package/2006/relationships"><Relationship Id="rId1" Type="http://schemas.microsoft.com/office/2006/relationships/activeXControlBinary" Target="activeX292.bin"/></Relationships>
</file>

<file path=xl/activeX/_rels/activeX295.xml.rels><?xml version="1.0" encoding="UTF-8" standalone="yes"?>
<Relationships xmlns="http://schemas.openxmlformats.org/package/2006/relationships"><Relationship Id="rId1" Type="http://schemas.microsoft.com/office/2006/relationships/activeXControlBinary" Target="activeX293.bin"/></Relationships>
</file>

<file path=xl/activeX/_rels/activeX296.xml.rels><?xml version="1.0" encoding="UTF-8" standalone="yes"?>
<Relationships xmlns="http://schemas.openxmlformats.org/package/2006/relationships"><Relationship Id="rId1" Type="http://schemas.microsoft.com/office/2006/relationships/activeXControlBinary" Target="activeX294.bin"/></Relationships>
</file>

<file path=xl/activeX/_rels/activeX297.xml.rels><?xml version="1.0" encoding="UTF-8" standalone="yes"?>
<Relationships xmlns="http://schemas.openxmlformats.org/package/2006/relationships"><Relationship Id="rId1" Type="http://schemas.microsoft.com/office/2006/relationships/activeXControlBinary" Target="activeX295.bin"/></Relationships>
</file>

<file path=xl/activeX/_rels/activeX298.xml.rels><?xml version="1.0" encoding="UTF-8" standalone="yes"?>
<Relationships xmlns="http://schemas.openxmlformats.org/package/2006/relationships"><Relationship Id="rId1" Type="http://schemas.microsoft.com/office/2006/relationships/activeXControlBinary" Target="activeX296.bin"/></Relationships>
</file>

<file path=xl/activeX/_rels/activeX299.xml.rels><?xml version="1.0" encoding="UTF-8" standalone="yes"?>
<Relationships xmlns="http://schemas.openxmlformats.org/package/2006/relationships"><Relationship Id="rId1" Type="http://schemas.microsoft.com/office/2006/relationships/activeXControlBinary" Target="activeX297.bin"/></Relationships>
</file>

<file path=xl/activeX/_rels/activeX300.xml.rels><?xml version="1.0" encoding="UTF-8" standalone="yes"?>
<Relationships xmlns="http://schemas.openxmlformats.org/package/2006/relationships"><Relationship Id="rId1" Type="http://schemas.microsoft.com/office/2006/relationships/activeXControlBinary" Target="activeX298.bin"/></Relationships>
</file>

<file path=xl/activeX/_rels/activeX301.xml.rels><?xml version="1.0" encoding="UTF-8" standalone="yes"?>
<Relationships xmlns="http://schemas.openxmlformats.org/package/2006/relationships"><Relationship Id="rId1" Type="http://schemas.microsoft.com/office/2006/relationships/activeXControlBinary" Target="activeX299.bin"/></Relationships>
</file>

<file path=xl/activeX/_rels/activeX302.xml.rels><?xml version="1.0" encoding="UTF-8" standalone="yes"?>
<Relationships xmlns="http://schemas.openxmlformats.org/package/2006/relationships"><Relationship Id="rId1" Type="http://schemas.microsoft.com/office/2006/relationships/activeXControlBinary" Target="activeX300.bin"/></Relationships>
</file>

<file path=xl/activeX/_rels/activeX303.xml.rels><?xml version="1.0" encoding="UTF-8" standalone="yes"?>
<Relationships xmlns="http://schemas.openxmlformats.org/package/2006/relationships"><Relationship Id="rId1" Type="http://schemas.microsoft.com/office/2006/relationships/activeXControlBinary" Target="activeX301.bin"/></Relationships>
</file>

<file path=xl/activeX/_rels/activeX304.xml.rels><?xml version="1.0" encoding="UTF-8" standalone="yes"?>
<Relationships xmlns="http://schemas.openxmlformats.org/package/2006/relationships"><Relationship Id="rId1" Type="http://schemas.microsoft.com/office/2006/relationships/activeXControlBinary" Target="activeX302.bin"/></Relationships>
</file>

<file path=xl/activeX/_rels/activeX305.xml.rels><?xml version="1.0" encoding="UTF-8" standalone="yes"?>
<Relationships xmlns="http://schemas.openxmlformats.org/package/2006/relationships"><Relationship Id="rId1" Type="http://schemas.microsoft.com/office/2006/relationships/activeXControlBinary" Target="activeX303.bin"/></Relationships>
</file>

<file path=xl/activeX/_rels/activeX306.xml.rels><?xml version="1.0" encoding="UTF-8" standalone="yes"?>
<Relationships xmlns="http://schemas.openxmlformats.org/package/2006/relationships"><Relationship Id="rId1" Type="http://schemas.microsoft.com/office/2006/relationships/activeXControlBinary" Target="activeX304.bin"/></Relationships>
</file>

<file path=xl/activeX/_rels/activeX307.xml.rels><?xml version="1.0" encoding="UTF-8" standalone="yes"?>
<Relationships xmlns="http://schemas.openxmlformats.org/package/2006/relationships"><Relationship Id="rId1" Type="http://schemas.microsoft.com/office/2006/relationships/activeXControlBinary" Target="activeX305.bin"/></Relationships>
</file>

<file path=xl/activeX/_rels/activeX308.xml.rels><?xml version="1.0" encoding="UTF-8" standalone="yes"?>
<Relationships xmlns="http://schemas.openxmlformats.org/package/2006/relationships"><Relationship Id="rId1" Type="http://schemas.microsoft.com/office/2006/relationships/activeXControlBinary" Target="activeX306.bin"/></Relationships>
</file>

<file path=xl/activeX/_rels/activeX309.xml.rels><?xml version="1.0" encoding="UTF-8" standalone="yes"?>
<Relationships xmlns="http://schemas.openxmlformats.org/package/2006/relationships"><Relationship Id="rId1" Type="http://schemas.microsoft.com/office/2006/relationships/activeXControlBinary" Target="activeX307.bin"/></Relationships>
</file>

<file path=xl/activeX/_rels/activeX310.xml.rels><?xml version="1.0" encoding="UTF-8" standalone="yes"?>
<Relationships xmlns="http://schemas.openxmlformats.org/package/2006/relationships"><Relationship Id="rId1" Type="http://schemas.microsoft.com/office/2006/relationships/activeXControlBinary" Target="activeX308.bin"/></Relationships>
</file>

<file path=xl/activeX/_rels/activeX311.xml.rels><?xml version="1.0" encoding="UTF-8" standalone="yes"?>
<Relationships xmlns="http://schemas.openxmlformats.org/package/2006/relationships"><Relationship Id="rId1" Type="http://schemas.microsoft.com/office/2006/relationships/activeXControlBinary" Target="activeX309.bin"/></Relationships>
</file>

<file path=xl/activeX/_rels/activeX312.xml.rels><?xml version="1.0" encoding="UTF-8" standalone="yes"?>
<Relationships xmlns="http://schemas.openxmlformats.org/package/2006/relationships"><Relationship Id="rId1" Type="http://schemas.microsoft.com/office/2006/relationships/activeXControlBinary" Target="activeX310.bin"/></Relationships>
</file>

<file path=xl/activeX/_rels/activeX313.xml.rels><?xml version="1.0" encoding="UTF-8" standalone="yes"?>
<Relationships xmlns="http://schemas.openxmlformats.org/package/2006/relationships"><Relationship Id="rId1" Type="http://schemas.microsoft.com/office/2006/relationships/activeXControlBinary" Target="activeX311.bin"/></Relationships>
</file>

<file path=xl/activeX/_rels/activeX314.xml.rels><?xml version="1.0" encoding="UTF-8" standalone="yes"?>
<Relationships xmlns="http://schemas.openxmlformats.org/package/2006/relationships"><Relationship Id="rId1" Type="http://schemas.microsoft.com/office/2006/relationships/activeXControlBinary" Target="activeX312.bin"/></Relationships>
</file>

<file path=xl/activeX/_rels/activeX315.xml.rels><?xml version="1.0" encoding="UTF-8" standalone="yes"?>
<Relationships xmlns="http://schemas.openxmlformats.org/package/2006/relationships"><Relationship Id="rId1" Type="http://schemas.microsoft.com/office/2006/relationships/activeXControlBinary" Target="activeX313.bin"/></Relationships>
</file>

<file path=xl/activeX/_rels/activeX316.xml.rels><?xml version="1.0" encoding="UTF-8" standalone="yes"?>
<Relationships xmlns="http://schemas.openxmlformats.org/package/2006/relationships"><Relationship Id="rId1" Type="http://schemas.microsoft.com/office/2006/relationships/activeXControlBinary" Target="activeX314.bin"/></Relationships>
</file>

<file path=xl/activeX/_rels/activeX317.xml.rels><?xml version="1.0" encoding="UTF-8" standalone="yes"?>
<Relationships xmlns="http://schemas.openxmlformats.org/package/2006/relationships"><Relationship Id="rId1" Type="http://schemas.microsoft.com/office/2006/relationships/activeXControlBinary" Target="activeX315.bin"/></Relationships>
</file>

<file path=xl/activeX/_rels/activeX318.xml.rels><?xml version="1.0" encoding="UTF-8" standalone="yes"?>
<Relationships xmlns="http://schemas.openxmlformats.org/package/2006/relationships"><Relationship Id="rId1" Type="http://schemas.microsoft.com/office/2006/relationships/activeXControlBinary" Target="activeX316.bin"/></Relationships>
</file>

<file path=xl/activeX/_rels/activeX319.xml.rels><?xml version="1.0" encoding="UTF-8" standalone="yes"?>
<Relationships xmlns="http://schemas.openxmlformats.org/package/2006/relationships"><Relationship Id="rId1" Type="http://schemas.microsoft.com/office/2006/relationships/activeXControlBinary" Target="activeX317.bin"/></Relationships>
</file>

<file path=xl/activeX/_rels/activeX320.xml.rels><?xml version="1.0" encoding="UTF-8" standalone="yes"?>
<Relationships xmlns="http://schemas.openxmlformats.org/package/2006/relationships"><Relationship Id="rId1" Type="http://schemas.microsoft.com/office/2006/relationships/activeXControlBinary" Target="activeX318.bin"/></Relationships>
</file>

<file path=xl/activeX/_rels/activeX321.xml.rels><?xml version="1.0" encoding="UTF-8" standalone="yes"?>
<Relationships xmlns="http://schemas.openxmlformats.org/package/2006/relationships"><Relationship Id="rId1" Type="http://schemas.microsoft.com/office/2006/relationships/activeXControlBinary" Target="activeX319.bin"/></Relationships>
</file>

<file path=xl/activeX/_rels/activeX322.xml.rels><?xml version="1.0" encoding="UTF-8" standalone="yes"?>
<Relationships xmlns="http://schemas.openxmlformats.org/package/2006/relationships"><Relationship Id="rId1" Type="http://schemas.microsoft.com/office/2006/relationships/activeXControlBinary" Target="activeX320.bin"/></Relationships>
</file>

<file path=xl/activeX/_rels/activeX323.xml.rels><?xml version="1.0" encoding="UTF-8" standalone="yes"?>
<Relationships xmlns="http://schemas.openxmlformats.org/package/2006/relationships"><Relationship Id="rId1" Type="http://schemas.microsoft.com/office/2006/relationships/activeXControlBinary" Target="activeX321.bin"/></Relationships>
</file>

<file path=xl/activeX/_rels/activeX324.xml.rels><?xml version="1.0" encoding="UTF-8" standalone="yes"?>
<Relationships xmlns="http://schemas.openxmlformats.org/package/2006/relationships"><Relationship Id="rId1" Type="http://schemas.microsoft.com/office/2006/relationships/activeXControlBinary" Target="activeX322.bin"/></Relationships>
</file>

<file path=xl/activeX/_rels/activeX325.xml.rels><?xml version="1.0" encoding="UTF-8" standalone="yes"?>
<Relationships xmlns="http://schemas.openxmlformats.org/package/2006/relationships"><Relationship Id="rId1" Type="http://schemas.microsoft.com/office/2006/relationships/activeXControlBinary" Target="activeX323.bin"/></Relationships>
</file>

<file path=xl/activeX/_rels/activeX326.xml.rels><?xml version="1.0" encoding="UTF-8" standalone="yes"?>
<Relationships xmlns="http://schemas.openxmlformats.org/package/2006/relationships"><Relationship Id="rId1" Type="http://schemas.microsoft.com/office/2006/relationships/activeXControlBinary" Target="activeX324.bin"/></Relationships>
</file>

<file path=xl/activeX/_rels/activeX327.xml.rels><?xml version="1.0" encoding="UTF-8" standalone="yes"?>
<Relationships xmlns="http://schemas.openxmlformats.org/package/2006/relationships"><Relationship Id="rId1" Type="http://schemas.microsoft.com/office/2006/relationships/activeXControlBinary" Target="activeX325.bin"/></Relationships>
</file>

<file path=xl/activeX/_rels/activeX328.xml.rels><?xml version="1.0" encoding="UTF-8" standalone="yes"?>
<Relationships xmlns="http://schemas.openxmlformats.org/package/2006/relationships"><Relationship Id="rId1" Type="http://schemas.microsoft.com/office/2006/relationships/activeXControlBinary" Target="activeX326.bin"/></Relationships>
</file>

<file path=xl/activeX/_rels/activeX329.xml.rels><?xml version="1.0" encoding="UTF-8" standalone="yes"?>
<Relationships xmlns="http://schemas.openxmlformats.org/package/2006/relationships"><Relationship Id="rId1" Type="http://schemas.microsoft.com/office/2006/relationships/activeXControlBinary" Target="activeX327.bin"/></Relationships>
</file>

<file path=xl/activeX/_rels/activeX330.xml.rels><?xml version="1.0" encoding="UTF-8" standalone="yes"?>
<Relationships xmlns="http://schemas.openxmlformats.org/package/2006/relationships"><Relationship Id="rId1" Type="http://schemas.microsoft.com/office/2006/relationships/activeXControlBinary" Target="activeX328.bin"/></Relationships>
</file>

<file path=xl/activeX/_rels/activeX331.xml.rels><?xml version="1.0" encoding="UTF-8" standalone="yes"?>
<Relationships xmlns="http://schemas.openxmlformats.org/package/2006/relationships"><Relationship Id="rId1" Type="http://schemas.microsoft.com/office/2006/relationships/activeXControlBinary" Target="activeX329.bin"/></Relationships>
</file>

<file path=xl/activeX/_rels/activeX332.xml.rels><?xml version="1.0" encoding="UTF-8" standalone="yes"?>
<Relationships xmlns="http://schemas.openxmlformats.org/package/2006/relationships"><Relationship Id="rId1" Type="http://schemas.microsoft.com/office/2006/relationships/activeXControlBinary" Target="activeX330.bin"/></Relationships>
</file>

<file path=xl/activeX/_rels/activeX333.xml.rels><?xml version="1.0" encoding="UTF-8" standalone="yes"?>
<Relationships xmlns="http://schemas.openxmlformats.org/package/2006/relationships"><Relationship Id="rId1" Type="http://schemas.microsoft.com/office/2006/relationships/activeXControlBinary" Target="activeX331.bin"/></Relationships>
</file>

<file path=xl/activeX/_rels/activeX334.xml.rels><?xml version="1.0" encoding="UTF-8" standalone="yes"?>
<Relationships xmlns="http://schemas.openxmlformats.org/package/2006/relationships"><Relationship Id="rId1" Type="http://schemas.microsoft.com/office/2006/relationships/activeXControlBinary" Target="activeX332.bin"/></Relationships>
</file>

<file path=xl/activeX/_rels/activeX335.xml.rels><?xml version="1.0" encoding="UTF-8" standalone="yes"?>
<Relationships xmlns="http://schemas.openxmlformats.org/package/2006/relationships"><Relationship Id="rId1" Type="http://schemas.microsoft.com/office/2006/relationships/activeXControlBinary" Target="activeX333.bin"/></Relationships>
</file>

<file path=xl/activeX/_rels/activeX336.xml.rels><?xml version="1.0" encoding="UTF-8" standalone="yes"?>
<Relationships xmlns="http://schemas.openxmlformats.org/package/2006/relationships"><Relationship Id="rId1" Type="http://schemas.microsoft.com/office/2006/relationships/activeXControlBinary" Target="activeX334.bin"/></Relationships>
</file>

<file path=xl/activeX/_rels/activeX337.xml.rels><?xml version="1.0" encoding="UTF-8" standalone="yes"?>
<Relationships xmlns="http://schemas.openxmlformats.org/package/2006/relationships"><Relationship Id="rId1" Type="http://schemas.microsoft.com/office/2006/relationships/activeXControlBinary" Target="activeX335.bin"/></Relationships>
</file>

<file path=xl/activeX/_rels/activeX338.xml.rels><?xml version="1.0" encoding="UTF-8" standalone="yes"?>
<Relationships xmlns="http://schemas.openxmlformats.org/package/2006/relationships"><Relationship Id="rId1" Type="http://schemas.microsoft.com/office/2006/relationships/activeXControlBinary" Target="activeX336.bin"/></Relationships>
</file>

<file path=xl/activeX/_rels/activeX339.xml.rels><?xml version="1.0" encoding="UTF-8" standalone="yes"?>
<Relationships xmlns="http://schemas.openxmlformats.org/package/2006/relationships"><Relationship Id="rId1" Type="http://schemas.microsoft.com/office/2006/relationships/activeXControlBinary" Target="activeX337.bin"/></Relationships>
</file>

<file path=xl/activeX/_rels/activeX340.xml.rels><?xml version="1.0" encoding="UTF-8" standalone="yes"?>
<Relationships xmlns="http://schemas.openxmlformats.org/package/2006/relationships"><Relationship Id="rId1" Type="http://schemas.microsoft.com/office/2006/relationships/activeXControlBinary" Target="activeX338.bin"/></Relationships>
</file>

<file path=xl/activeX/_rels/activeX341.xml.rels><?xml version="1.0" encoding="UTF-8" standalone="yes"?>
<Relationships xmlns="http://schemas.openxmlformats.org/package/2006/relationships"><Relationship Id="rId1" Type="http://schemas.microsoft.com/office/2006/relationships/activeXControlBinary" Target="activeX339.bin"/></Relationships>
</file>

<file path=xl/activeX/_rels/activeX342.xml.rels><?xml version="1.0" encoding="UTF-8" standalone="yes"?>
<Relationships xmlns="http://schemas.openxmlformats.org/package/2006/relationships"><Relationship Id="rId1" Type="http://schemas.microsoft.com/office/2006/relationships/activeXControlBinary" Target="activeX340.bin"/></Relationships>
</file>

<file path=xl/activeX/_rels/activeX343.xml.rels><?xml version="1.0" encoding="UTF-8" standalone="yes"?>
<Relationships xmlns="http://schemas.openxmlformats.org/package/2006/relationships"><Relationship Id="rId1" Type="http://schemas.microsoft.com/office/2006/relationships/activeXControlBinary" Target="activeX341.bin"/></Relationships>
</file>

<file path=xl/activeX/_rels/activeX344.xml.rels><?xml version="1.0" encoding="UTF-8" standalone="yes"?>
<Relationships xmlns="http://schemas.openxmlformats.org/package/2006/relationships"><Relationship Id="rId1" Type="http://schemas.microsoft.com/office/2006/relationships/activeXControlBinary" Target="activeX342.bin"/></Relationships>
</file>

<file path=xl/activeX/_rels/activeX345.xml.rels><?xml version="1.0" encoding="UTF-8" standalone="yes"?>
<Relationships xmlns="http://schemas.openxmlformats.org/package/2006/relationships"><Relationship Id="rId1" Type="http://schemas.microsoft.com/office/2006/relationships/activeXControlBinary" Target="activeX343.bin"/></Relationships>
</file>

<file path=xl/activeX/_rels/activeX346.xml.rels><?xml version="1.0" encoding="UTF-8" standalone="yes"?>
<Relationships xmlns="http://schemas.openxmlformats.org/package/2006/relationships"><Relationship Id="rId1" Type="http://schemas.microsoft.com/office/2006/relationships/activeXControlBinary" Target="activeX344.bin"/></Relationships>
</file>

<file path=xl/activeX/_rels/activeX347.xml.rels><?xml version="1.0" encoding="UTF-8" standalone="yes"?>
<Relationships xmlns="http://schemas.openxmlformats.org/package/2006/relationships"><Relationship Id="rId1" Type="http://schemas.microsoft.com/office/2006/relationships/activeXControlBinary" Target="activeX345.bin"/></Relationships>
</file>

<file path=xl/activeX/_rels/activeX348.xml.rels><?xml version="1.0" encoding="UTF-8" standalone="yes"?>
<Relationships xmlns="http://schemas.openxmlformats.org/package/2006/relationships"><Relationship Id="rId1" Type="http://schemas.microsoft.com/office/2006/relationships/activeXControlBinary" Target="activeX346.bin"/></Relationships>
</file>

<file path=xl/activeX/_rels/activeX349.xml.rels><?xml version="1.0" encoding="UTF-8" standalone="yes"?>
<Relationships xmlns="http://schemas.openxmlformats.org/package/2006/relationships"><Relationship Id="rId1" Type="http://schemas.microsoft.com/office/2006/relationships/activeXControlBinary" Target="activeX347.bin"/></Relationships>
</file>

<file path=xl/activeX/_rels/activeX350.xml.rels><?xml version="1.0" encoding="UTF-8" standalone="yes"?>
<Relationships xmlns="http://schemas.openxmlformats.org/package/2006/relationships"><Relationship Id="rId1" Type="http://schemas.microsoft.com/office/2006/relationships/activeXControlBinary" Target="activeX348.bin"/></Relationships>
</file>

<file path=xl/activeX/_rels/activeX351.xml.rels><?xml version="1.0" encoding="UTF-8" standalone="yes"?>
<Relationships xmlns="http://schemas.openxmlformats.org/package/2006/relationships"><Relationship Id="rId1" Type="http://schemas.microsoft.com/office/2006/relationships/activeXControlBinary" Target="activeX349.bin"/></Relationships>
</file>

<file path=xl/activeX/_rels/activeX352.xml.rels><?xml version="1.0" encoding="UTF-8" standalone="yes"?>
<Relationships xmlns="http://schemas.openxmlformats.org/package/2006/relationships"><Relationship Id="rId1" Type="http://schemas.microsoft.com/office/2006/relationships/activeXControlBinary" Target="activeX350.bin"/></Relationships>
</file>

<file path=xl/activeX/_rels/activeX353.xml.rels><?xml version="1.0" encoding="UTF-8" standalone="yes"?>
<Relationships xmlns="http://schemas.openxmlformats.org/package/2006/relationships"><Relationship Id="rId1" Type="http://schemas.microsoft.com/office/2006/relationships/activeXControlBinary" Target="activeX351.bin"/></Relationships>
</file>

<file path=xl/activeX/_rels/activeX354.xml.rels><?xml version="1.0" encoding="UTF-8" standalone="yes"?>
<Relationships xmlns="http://schemas.openxmlformats.org/package/2006/relationships"><Relationship Id="rId1" Type="http://schemas.microsoft.com/office/2006/relationships/activeXControlBinary" Target="activeX352.bin"/></Relationships>
</file>

<file path=xl/activeX/_rels/activeX355.xml.rels><?xml version="1.0" encoding="UTF-8" standalone="yes"?>
<Relationships xmlns="http://schemas.openxmlformats.org/package/2006/relationships"><Relationship Id="rId1" Type="http://schemas.microsoft.com/office/2006/relationships/activeXControlBinary" Target="activeX353.bin"/></Relationships>
</file>

<file path=xl/activeX/_rels/activeX356.xml.rels><?xml version="1.0" encoding="UTF-8" standalone="yes"?>
<Relationships xmlns="http://schemas.openxmlformats.org/package/2006/relationships"><Relationship Id="rId1" Type="http://schemas.microsoft.com/office/2006/relationships/activeXControlBinary" Target="activeX354.bin"/></Relationships>
</file>

<file path=xl/activeX/_rels/activeX357.xml.rels><?xml version="1.0" encoding="UTF-8" standalone="yes"?>
<Relationships xmlns="http://schemas.openxmlformats.org/package/2006/relationships"><Relationship Id="rId1" Type="http://schemas.microsoft.com/office/2006/relationships/activeXControlBinary" Target="activeX355.bin"/></Relationships>
</file>

<file path=xl/activeX/_rels/activeX358.xml.rels><?xml version="1.0" encoding="UTF-8" standalone="yes"?>
<Relationships xmlns="http://schemas.openxmlformats.org/package/2006/relationships"><Relationship Id="rId1" Type="http://schemas.microsoft.com/office/2006/relationships/activeXControlBinary" Target="activeX356.bin"/></Relationships>
</file>

<file path=xl/activeX/_rels/activeX359.xml.rels><?xml version="1.0" encoding="UTF-8" standalone="yes"?>
<Relationships xmlns="http://schemas.openxmlformats.org/package/2006/relationships"><Relationship Id="rId1" Type="http://schemas.microsoft.com/office/2006/relationships/activeXControlBinary" Target="activeX357.bin"/></Relationships>
</file>

<file path=xl/activeX/_rels/activeX360.xml.rels><?xml version="1.0" encoding="UTF-8" standalone="yes"?>
<Relationships xmlns="http://schemas.openxmlformats.org/package/2006/relationships"><Relationship Id="rId1" Type="http://schemas.microsoft.com/office/2006/relationships/activeXControlBinary" Target="activeX358.bin"/></Relationships>
</file>

<file path=xl/activeX/_rels/activeX361.xml.rels><?xml version="1.0" encoding="UTF-8" standalone="yes"?>
<Relationships xmlns="http://schemas.openxmlformats.org/package/2006/relationships"><Relationship Id="rId1" Type="http://schemas.microsoft.com/office/2006/relationships/activeXControlBinary" Target="activeX359.bin"/></Relationships>
</file>

<file path=xl/activeX/_rels/activeX362.xml.rels><?xml version="1.0" encoding="UTF-8" standalone="yes"?>
<Relationships xmlns="http://schemas.openxmlformats.org/package/2006/relationships"><Relationship Id="rId1" Type="http://schemas.microsoft.com/office/2006/relationships/activeXControlBinary" Target="activeX360.bin"/></Relationships>
</file>

<file path=xl/activeX/_rels/activeX363.xml.rels><?xml version="1.0" encoding="UTF-8" standalone="yes"?>
<Relationships xmlns="http://schemas.openxmlformats.org/package/2006/relationships"><Relationship Id="rId1" Type="http://schemas.microsoft.com/office/2006/relationships/activeXControlBinary" Target="activeX361.bin"/></Relationships>
</file>

<file path=xl/activeX/_rels/activeX364.xml.rels><?xml version="1.0" encoding="UTF-8" standalone="yes"?>
<Relationships xmlns="http://schemas.openxmlformats.org/package/2006/relationships"><Relationship Id="rId1" Type="http://schemas.microsoft.com/office/2006/relationships/activeXControlBinary" Target="activeX362.bin"/></Relationships>
</file>

<file path=xl/activeX/_rels/activeX365.xml.rels><?xml version="1.0" encoding="UTF-8" standalone="yes"?>
<Relationships xmlns="http://schemas.openxmlformats.org/package/2006/relationships"><Relationship Id="rId1" Type="http://schemas.microsoft.com/office/2006/relationships/activeXControlBinary" Target="activeX363.bin"/></Relationships>
</file>

<file path=xl/activeX/_rels/activeX366.xml.rels><?xml version="1.0" encoding="UTF-8" standalone="yes"?>
<Relationships xmlns="http://schemas.openxmlformats.org/package/2006/relationships"><Relationship Id="rId1" Type="http://schemas.microsoft.com/office/2006/relationships/activeXControlBinary" Target="activeX364.bin"/></Relationships>
</file>

<file path=xl/activeX/_rels/activeX367.xml.rels><?xml version="1.0" encoding="UTF-8" standalone="yes"?>
<Relationships xmlns="http://schemas.openxmlformats.org/package/2006/relationships"><Relationship Id="rId1" Type="http://schemas.microsoft.com/office/2006/relationships/activeXControlBinary" Target="activeX365.bin"/></Relationships>
</file>

<file path=xl/activeX/_rels/activeX368.xml.rels><?xml version="1.0" encoding="UTF-8" standalone="yes"?>
<Relationships xmlns="http://schemas.openxmlformats.org/package/2006/relationships"><Relationship Id="rId1" Type="http://schemas.microsoft.com/office/2006/relationships/activeXControlBinary" Target="activeX366.bin"/></Relationships>
</file>

<file path=xl/activeX/_rels/activeX369.xml.rels><?xml version="1.0" encoding="UTF-8" standalone="yes"?>
<Relationships xmlns="http://schemas.openxmlformats.org/package/2006/relationships"><Relationship Id="rId1" Type="http://schemas.microsoft.com/office/2006/relationships/activeXControlBinary" Target="activeX367.bin"/></Relationships>
</file>

<file path=xl/activeX/_rels/activeX370.xml.rels><?xml version="1.0" encoding="UTF-8" standalone="yes"?>
<Relationships xmlns="http://schemas.openxmlformats.org/package/2006/relationships"><Relationship Id="rId1" Type="http://schemas.microsoft.com/office/2006/relationships/activeXControlBinary" Target="activeX368.bin"/></Relationships>
</file>

<file path=xl/activeX/_rels/activeX371.xml.rels><?xml version="1.0" encoding="UTF-8" standalone="yes"?>
<Relationships xmlns="http://schemas.openxmlformats.org/package/2006/relationships"><Relationship Id="rId1" Type="http://schemas.microsoft.com/office/2006/relationships/activeXControlBinary" Target="activeX369.bin"/></Relationships>
</file>

<file path=xl/activeX/_rels/activeX372.xml.rels><?xml version="1.0" encoding="UTF-8" standalone="yes"?>
<Relationships xmlns="http://schemas.openxmlformats.org/package/2006/relationships"><Relationship Id="rId1" Type="http://schemas.microsoft.com/office/2006/relationships/activeXControlBinary" Target="activeX370.bin"/></Relationships>
</file>

<file path=xl/activeX/_rels/activeX373.xml.rels><?xml version="1.0" encoding="UTF-8" standalone="yes"?>
<Relationships xmlns="http://schemas.openxmlformats.org/package/2006/relationships"><Relationship Id="rId1" Type="http://schemas.microsoft.com/office/2006/relationships/activeXControlBinary" Target="activeX371.bin"/></Relationships>
</file>

<file path=xl/activeX/_rels/activeX374.xml.rels><?xml version="1.0" encoding="UTF-8" standalone="yes"?>
<Relationships xmlns="http://schemas.openxmlformats.org/package/2006/relationships"><Relationship Id="rId1" Type="http://schemas.microsoft.com/office/2006/relationships/activeXControlBinary" Target="activeX372.bin"/></Relationships>
</file>

<file path=xl/activeX/_rels/activeX375.xml.rels><?xml version="1.0" encoding="UTF-8" standalone="yes"?>
<Relationships xmlns="http://schemas.openxmlformats.org/package/2006/relationships"><Relationship Id="rId1" Type="http://schemas.microsoft.com/office/2006/relationships/activeXControlBinary" Target="activeX373.bin"/></Relationships>
</file>

<file path=xl/activeX/_rels/activeX376.xml.rels><?xml version="1.0" encoding="UTF-8" standalone="yes"?>
<Relationships xmlns="http://schemas.openxmlformats.org/package/2006/relationships"><Relationship Id="rId1" Type="http://schemas.microsoft.com/office/2006/relationships/activeXControlBinary" Target="activeX374.bin"/></Relationships>
</file>

<file path=xl/activeX/_rels/activeX377.xml.rels><?xml version="1.0" encoding="UTF-8" standalone="yes"?>
<Relationships xmlns="http://schemas.openxmlformats.org/package/2006/relationships"><Relationship Id="rId1" Type="http://schemas.microsoft.com/office/2006/relationships/activeXControlBinary" Target="activeX375.bin"/></Relationships>
</file>

<file path=xl/activeX/_rels/activeX378.xml.rels><?xml version="1.0" encoding="UTF-8" standalone="yes"?>
<Relationships xmlns="http://schemas.openxmlformats.org/package/2006/relationships"><Relationship Id="rId1" Type="http://schemas.microsoft.com/office/2006/relationships/activeXControlBinary" Target="activeX376.bin"/></Relationships>
</file>

<file path=xl/activeX/_rels/activeX379.xml.rels><?xml version="1.0" encoding="UTF-8" standalone="yes"?>
<Relationships xmlns="http://schemas.openxmlformats.org/package/2006/relationships"><Relationship Id="rId1" Type="http://schemas.microsoft.com/office/2006/relationships/activeXControlBinary" Target="activeX377.bin"/></Relationships>
</file>

<file path=xl/activeX/_rels/activeX380.xml.rels><?xml version="1.0" encoding="UTF-8" standalone="yes"?>
<Relationships xmlns="http://schemas.openxmlformats.org/package/2006/relationships"><Relationship Id="rId1" Type="http://schemas.microsoft.com/office/2006/relationships/activeXControlBinary" Target="activeX378.bin"/></Relationships>
</file>

<file path=xl/activeX/_rels/activeX381.xml.rels><?xml version="1.0" encoding="UTF-8" standalone="yes"?>
<Relationships xmlns="http://schemas.openxmlformats.org/package/2006/relationships"><Relationship Id="rId1" Type="http://schemas.microsoft.com/office/2006/relationships/activeXControlBinary" Target="activeX379.bin"/></Relationships>
</file>

<file path=xl/activeX/_rels/activeX382.xml.rels><?xml version="1.0" encoding="UTF-8" standalone="yes"?>
<Relationships xmlns="http://schemas.openxmlformats.org/package/2006/relationships"><Relationship Id="rId1" Type="http://schemas.microsoft.com/office/2006/relationships/activeXControlBinary" Target="activeX380.bin"/></Relationships>
</file>

<file path=xl/activeX/_rels/activeX383.xml.rels><?xml version="1.0" encoding="UTF-8" standalone="yes"?>
<Relationships xmlns="http://schemas.openxmlformats.org/package/2006/relationships"><Relationship Id="rId1" Type="http://schemas.microsoft.com/office/2006/relationships/activeXControlBinary" Target="activeX381.bin"/></Relationships>
</file>

<file path=xl/activeX/_rels/activeX384.xml.rels><?xml version="1.0" encoding="UTF-8" standalone="yes"?>
<Relationships xmlns="http://schemas.openxmlformats.org/package/2006/relationships"><Relationship Id="rId1" Type="http://schemas.microsoft.com/office/2006/relationships/activeXControlBinary" Target="activeX382.bin"/></Relationships>
</file>

<file path=xl/activeX/_rels/activeX385.xml.rels><?xml version="1.0" encoding="UTF-8" standalone="yes"?>
<Relationships xmlns="http://schemas.openxmlformats.org/package/2006/relationships"><Relationship Id="rId1" Type="http://schemas.microsoft.com/office/2006/relationships/activeXControlBinary" Target="activeX383.bin"/></Relationships>
</file>

<file path=xl/activeX/_rels/activeX386.xml.rels><?xml version="1.0" encoding="UTF-8" standalone="yes"?>
<Relationships xmlns="http://schemas.openxmlformats.org/package/2006/relationships"><Relationship Id="rId1" Type="http://schemas.microsoft.com/office/2006/relationships/activeXControlBinary" Target="activeX384.bin"/></Relationships>
</file>

<file path=xl/activeX/_rels/activeX387.xml.rels><?xml version="1.0" encoding="UTF-8" standalone="yes"?>
<Relationships xmlns="http://schemas.openxmlformats.org/package/2006/relationships"><Relationship Id="rId1" Type="http://schemas.microsoft.com/office/2006/relationships/activeXControlBinary" Target="activeX385.bin"/></Relationships>
</file>

<file path=xl/activeX/_rels/activeX388.xml.rels><?xml version="1.0" encoding="UTF-8" standalone="yes"?>
<Relationships xmlns="http://schemas.openxmlformats.org/package/2006/relationships"><Relationship Id="rId1" Type="http://schemas.microsoft.com/office/2006/relationships/activeXControlBinary" Target="activeX386.bin"/></Relationships>
</file>

<file path=xl/activeX/_rels/activeX389.xml.rels><?xml version="1.0" encoding="UTF-8" standalone="yes"?>
<Relationships xmlns="http://schemas.openxmlformats.org/package/2006/relationships"><Relationship Id="rId1" Type="http://schemas.microsoft.com/office/2006/relationships/activeXControlBinary" Target="activeX387.bin"/></Relationships>
</file>

<file path=xl/activeX/_rels/activeX390.xml.rels><?xml version="1.0" encoding="UTF-8" standalone="yes"?>
<Relationships xmlns="http://schemas.openxmlformats.org/package/2006/relationships"><Relationship Id="rId1" Type="http://schemas.microsoft.com/office/2006/relationships/activeXControlBinary" Target="activeX388.bin"/></Relationships>
</file>

<file path=xl/activeX/_rels/activeX391.xml.rels><?xml version="1.0" encoding="UTF-8" standalone="yes"?>
<Relationships xmlns="http://schemas.openxmlformats.org/package/2006/relationships"><Relationship Id="rId1" Type="http://schemas.microsoft.com/office/2006/relationships/activeXControlBinary" Target="activeX389.bin"/></Relationships>
</file>

<file path=xl/activeX/_rels/activeX392.xml.rels><?xml version="1.0" encoding="UTF-8" standalone="yes"?>
<Relationships xmlns="http://schemas.openxmlformats.org/package/2006/relationships"><Relationship Id="rId1" Type="http://schemas.microsoft.com/office/2006/relationships/activeXControlBinary" Target="activeX390.bin"/></Relationships>
</file>

<file path=xl/activeX/_rels/activeX393.xml.rels><?xml version="1.0" encoding="UTF-8" standalone="yes"?>
<Relationships xmlns="http://schemas.openxmlformats.org/package/2006/relationships"><Relationship Id="rId1" Type="http://schemas.microsoft.com/office/2006/relationships/activeXControlBinary" Target="activeX391.bin"/></Relationships>
</file>

<file path=xl/activeX/_rels/activeX394.xml.rels><?xml version="1.0" encoding="UTF-8" standalone="yes"?>
<Relationships xmlns="http://schemas.openxmlformats.org/package/2006/relationships"><Relationship Id="rId1" Type="http://schemas.microsoft.com/office/2006/relationships/activeXControlBinary" Target="activeX392.bin"/></Relationships>
</file>

<file path=xl/activeX/_rels/activeX395.xml.rels><?xml version="1.0" encoding="UTF-8" standalone="yes"?>
<Relationships xmlns="http://schemas.openxmlformats.org/package/2006/relationships"><Relationship Id="rId1" Type="http://schemas.microsoft.com/office/2006/relationships/activeXControlBinary" Target="activeX393.bin"/></Relationships>
</file>

<file path=xl/activeX/_rels/activeX396.xml.rels><?xml version="1.0" encoding="UTF-8" standalone="yes"?>
<Relationships xmlns="http://schemas.openxmlformats.org/package/2006/relationships"><Relationship Id="rId1" Type="http://schemas.microsoft.com/office/2006/relationships/activeXControlBinary" Target="activeX394.bin"/></Relationships>
</file>

<file path=xl/activeX/_rels/activeX397.xml.rels><?xml version="1.0" encoding="UTF-8" standalone="yes"?>
<Relationships xmlns="http://schemas.openxmlformats.org/package/2006/relationships"><Relationship Id="rId1" Type="http://schemas.microsoft.com/office/2006/relationships/activeXControlBinary" Target="activeX395.bin"/></Relationships>
</file>

<file path=xl/activeX/_rels/activeX398.xml.rels><?xml version="1.0" encoding="UTF-8" standalone="yes"?>
<Relationships xmlns="http://schemas.openxmlformats.org/package/2006/relationships"><Relationship Id="rId1" Type="http://schemas.microsoft.com/office/2006/relationships/activeXControlBinary" Target="activeX396.bin"/></Relationships>
</file>

<file path=xl/activeX/_rels/activeX399.xml.rels><?xml version="1.0" encoding="UTF-8" standalone="yes"?>
<Relationships xmlns="http://schemas.openxmlformats.org/package/2006/relationships"><Relationship Id="rId1" Type="http://schemas.microsoft.com/office/2006/relationships/activeXControlBinary" Target="activeX397.bin"/></Relationships>
</file>

<file path=xl/activeX/_rels/activeX400.xml.rels><?xml version="1.0" encoding="UTF-8" standalone="yes"?>
<Relationships xmlns="http://schemas.openxmlformats.org/package/2006/relationships"><Relationship Id="rId1" Type="http://schemas.microsoft.com/office/2006/relationships/activeXControlBinary" Target="activeX398.bin"/></Relationships>
</file>

<file path=xl/activeX/_rels/activeX401.xml.rels><?xml version="1.0" encoding="UTF-8" standalone="yes"?>
<Relationships xmlns="http://schemas.openxmlformats.org/package/2006/relationships"><Relationship Id="rId1" Type="http://schemas.microsoft.com/office/2006/relationships/activeXControlBinary" Target="activeX399.bin"/></Relationships>
</file>

<file path=xl/activeX/_rels/activeX402.xml.rels><?xml version="1.0" encoding="UTF-8" standalone="yes"?>
<Relationships xmlns="http://schemas.openxmlformats.org/package/2006/relationships"><Relationship Id="rId1" Type="http://schemas.microsoft.com/office/2006/relationships/activeXControlBinary" Target="activeX400.bin"/></Relationships>
</file>

<file path=xl/activeX/_rels/activeX403.xml.rels><?xml version="1.0" encoding="UTF-8" standalone="yes"?>
<Relationships xmlns="http://schemas.openxmlformats.org/package/2006/relationships"><Relationship Id="rId1" Type="http://schemas.microsoft.com/office/2006/relationships/activeXControlBinary" Target="activeX401.bin"/></Relationships>
</file>

<file path=xl/activeX/_rels/activeX404.xml.rels><?xml version="1.0" encoding="UTF-8" standalone="yes"?>
<Relationships xmlns="http://schemas.openxmlformats.org/package/2006/relationships"><Relationship Id="rId1" Type="http://schemas.microsoft.com/office/2006/relationships/activeXControlBinary" Target="activeX402.bin"/></Relationships>
</file>

<file path=xl/activeX/_rels/activeX405.xml.rels><?xml version="1.0" encoding="UTF-8" standalone="yes"?>
<Relationships xmlns="http://schemas.openxmlformats.org/package/2006/relationships"><Relationship Id="rId1" Type="http://schemas.microsoft.com/office/2006/relationships/activeXControlBinary" Target="activeX403.bin"/></Relationships>
</file>

<file path=xl/activeX/_rels/activeX406.xml.rels><?xml version="1.0" encoding="UTF-8" standalone="yes"?>
<Relationships xmlns="http://schemas.openxmlformats.org/package/2006/relationships"><Relationship Id="rId1" Type="http://schemas.microsoft.com/office/2006/relationships/activeXControlBinary" Target="activeX404.bin"/></Relationships>
</file>

<file path=xl/activeX/_rels/activeX407.xml.rels><?xml version="1.0" encoding="UTF-8" standalone="yes"?>
<Relationships xmlns="http://schemas.openxmlformats.org/package/2006/relationships"><Relationship Id="rId1" Type="http://schemas.microsoft.com/office/2006/relationships/activeXControlBinary" Target="activeX405.bin"/></Relationships>
</file>

<file path=xl/activeX/_rels/activeX408.xml.rels><?xml version="1.0" encoding="UTF-8" standalone="yes"?>
<Relationships xmlns="http://schemas.openxmlformats.org/package/2006/relationships"><Relationship Id="rId1" Type="http://schemas.microsoft.com/office/2006/relationships/activeXControlBinary" Target="activeX406.bin"/></Relationships>
</file>

<file path=xl/activeX/_rels/activeX409.xml.rels><?xml version="1.0" encoding="UTF-8" standalone="yes"?>
<Relationships xmlns="http://schemas.openxmlformats.org/package/2006/relationships"><Relationship Id="rId1" Type="http://schemas.microsoft.com/office/2006/relationships/activeXControlBinary" Target="activeX407.bin"/></Relationships>
</file>

<file path=xl/activeX/_rels/activeX410.xml.rels><?xml version="1.0" encoding="UTF-8" standalone="yes"?>
<Relationships xmlns="http://schemas.openxmlformats.org/package/2006/relationships"><Relationship Id="rId1" Type="http://schemas.microsoft.com/office/2006/relationships/activeXControlBinary" Target="activeX408.bin"/></Relationships>
</file>

<file path=xl/activeX/_rels/activeX411.xml.rels><?xml version="1.0" encoding="UTF-8" standalone="yes"?>
<Relationships xmlns="http://schemas.openxmlformats.org/package/2006/relationships"><Relationship Id="rId1" Type="http://schemas.microsoft.com/office/2006/relationships/activeXControlBinary" Target="activeX409.bin"/></Relationships>
</file>

<file path=xl/activeX/_rels/activeX412.xml.rels><?xml version="1.0" encoding="UTF-8" standalone="yes"?>
<Relationships xmlns="http://schemas.openxmlformats.org/package/2006/relationships"><Relationship Id="rId1" Type="http://schemas.microsoft.com/office/2006/relationships/activeXControlBinary" Target="activeX410.bin"/></Relationships>
</file>

<file path=xl/activeX/_rels/activeX413.xml.rels><?xml version="1.0" encoding="UTF-8" standalone="yes"?>
<Relationships xmlns="http://schemas.openxmlformats.org/package/2006/relationships"><Relationship Id="rId1" Type="http://schemas.microsoft.com/office/2006/relationships/activeXControlBinary" Target="activeX411.bin"/></Relationships>
</file>

<file path=xl/activeX/_rels/activeX414.xml.rels><?xml version="1.0" encoding="UTF-8" standalone="yes"?>
<Relationships xmlns="http://schemas.openxmlformats.org/package/2006/relationships"><Relationship Id="rId1" Type="http://schemas.microsoft.com/office/2006/relationships/activeXControlBinary" Target="activeX412.bin"/></Relationships>
</file>

<file path=xl/activeX/_rels/activeX415.xml.rels><?xml version="1.0" encoding="UTF-8" standalone="yes"?>
<Relationships xmlns="http://schemas.openxmlformats.org/package/2006/relationships"><Relationship Id="rId1" Type="http://schemas.microsoft.com/office/2006/relationships/activeXControlBinary" Target="activeX413.bin"/></Relationships>
</file>

<file path=xl/activeX/_rels/activeX416.xml.rels><?xml version="1.0" encoding="UTF-8" standalone="yes"?>
<Relationships xmlns="http://schemas.openxmlformats.org/package/2006/relationships"><Relationship Id="rId1" Type="http://schemas.microsoft.com/office/2006/relationships/activeXControlBinary" Target="activeX414.bin"/></Relationships>
</file>

<file path=xl/activeX/_rels/activeX417.xml.rels><?xml version="1.0" encoding="UTF-8" standalone="yes"?>
<Relationships xmlns="http://schemas.openxmlformats.org/package/2006/relationships"><Relationship Id="rId1" Type="http://schemas.microsoft.com/office/2006/relationships/activeXControlBinary" Target="activeX415.bin"/></Relationships>
</file>

<file path=xl/activeX/_rels/activeX418.xml.rels><?xml version="1.0" encoding="UTF-8" standalone="yes"?>
<Relationships xmlns="http://schemas.openxmlformats.org/package/2006/relationships"><Relationship Id="rId1" Type="http://schemas.microsoft.com/office/2006/relationships/activeXControlBinary" Target="activeX416.bin"/></Relationships>
</file>

<file path=xl/activeX/_rels/activeX419.xml.rels><?xml version="1.0" encoding="UTF-8" standalone="yes"?>
<Relationships xmlns="http://schemas.openxmlformats.org/package/2006/relationships"><Relationship Id="rId1" Type="http://schemas.microsoft.com/office/2006/relationships/activeXControlBinary" Target="activeX417.bin"/></Relationships>
</file>

<file path=xl/activeX/_rels/activeX420.xml.rels><?xml version="1.0" encoding="UTF-8" standalone="yes"?>
<Relationships xmlns="http://schemas.openxmlformats.org/package/2006/relationships"><Relationship Id="rId1" Type="http://schemas.microsoft.com/office/2006/relationships/activeXControlBinary" Target="activeX418.bin"/></Relationships>
</file>

<file path=xl/activeX/_rels/activeX421.xml.rels><?xml version="1.0" encoding="UTF-8" standalone="yes"?>
<Relationships xmlns="http://schemas.openxmlformats.org/package/2006/relationships"><Relationship Id="rId1" Type="http://schemas.microsoft.com/office/2006/relationships/activeXControlBinary" Target="activeX419.bin"/></Relationships>
</file>

<file path=xl/activeX/_rels/activeX422.xml.rels><?xml version="1.0" encoding="UTF-8" standalone="yes"?>
<Relationships xmlns="http://schemas.openxmlformats.org/package/2006/relationships"><Relationship Id="rId1" Type="http://schemas.microsoft.com/office/2006/relationships/activeXControlBinary" Target="activeX420.bin"/></Relationships>
</file>

<file path=xl/activeX/_rels/activeX423.xml.rels><?xml version="1.0" encoding="UTF-8" standalone="yes"?>
<Relationships xmlns="http://schemas.openxmlformats.org/package/2006/relationships"><Relationship Id="rId1" Type="http://schemas.microsoft.com/office/2006/relationships/activeXControlBinary" Target="activeX421.bin"/></Relationships>
</file>

<file path=xl/activeX/_rels/activeX424.xml.rels><?xml version="1.0" encoding="UTF-8" standalone="yes"?>
<Relationships xmlns="http://schemas.openxmlformats.org/package/2006/relationships"><Relationship Id="rId1" Type="http://schemas.microsoft.com/office/2006/relationships/activeXControlBinary" Target="activeX422.bin"/></Relationships>
</file>

<file path=xl/activeX/_rels/activeX425.xml.rels><?xml version="1.0" encoding="UTF-8" standalone="yes"?>
<Relationships xmlns="http://schemas.openxmlformats.org/package/2006/relationships"><Relationship Id="rId1" Type="http://schemas.microsoft.com/office/2006/relationships/activeXControlBinary" Target="activeX423.bin"/></Relationships>
</file>

<file path=xl/activeX/_rels/activeX426.xml.rels><?xml version="1.0" encoding="UTF-8" standalone="yes"?>
<Relationships xmlns="http://schemas.openxmlformats.org/package/2006/relationships"><Relationship Id="rId1" Type="http://schemas.microsoft.com/office/2006/relationships/activeXControlBinary" Target="activeX424.bin"/></Relationships>
</file>

<file path=xl/activeX/_rels/activeX427.xml.rels><?xml version="1.0" encoding="UTF-8" standalone="yes"?>
<Relationships xmlns="http://schemas.openxmlformats.org/package/2006/relationships"><Relationship Id="rId1" Type="http://schemas.microsoft.com/office/2006/relationships/activeXControlBinary" Target="activeX425.bin"/></Relationships>
</file>

<file path=xl/activeX/_rels/activeX428.xml.rels><?xml version="1.0" encoding="UTF-8" standalone="yes"?>
<Relationships xmlns="http://schemas.openxmlformats.org/package/2006/relationships"><Relationship Id="rId1" Type="http://schemas.microsoft.com/office/2006/relationships/activeXControlBinary" Target="activeX426.bin"/></Relationships>
</file>

<file path=xl/activeX/_rels/activeX429.xml.rels><?xml version="1.0" encoding="UTF-8" standalone="yes"?>
<Relationships xmlns="http://schemas.openxmlformats.org/package/2006/relationships"><Relationship Id="rId1" Type="http://schemas.microsoft.com/office/2006/relationships/activeXControlBinary" Target="activeX427.bin"/></Relationships>
</file>

<file path=xl/activeX/_rels/activeX430.xml.rels><?xml version="1.0" encoding="UTF-8" standalone="yes"?>
<Relationships xmlns="http://schemas.openxmlformats.org/package/2006/relationships"><Relationship Id="rId1" Type="http://schemas.microsoft.com/office/2006/relationships/activeXControlBinary" Target="activeX428.bin"/></Relationships>
</file>

<file path=xl/activeX/_rels/activeX431.xml.rels><?xml version="1.0" encoding="UTF-8" standalone="yes"?>
<Relationships xmlns="http://schemas.openxmlformats.org/package/2006/relationships"><Relationship Id="rId1" Type="http://schemas.microsoft.com/office/2006/relationships/activeXControlBinary" Target="activeX429.bin"/></Relationships>
</file>

<file path=xl/activeX/_rels/activeX432.xml.rels><?xml version="1.0" encoding="UTF-8" standalone="yes"?>
<Relationships xmlns="http://schemas.openxmlformats.org/package/2006/relationships"><Relationship Id="rId1" Type="http://schemas.microsoft.com/office/2006/relationships/activeXControlBinary" Target="activeX430.bin"/></Relationships>
</file>

<file path=xl/activeX/_rels/activeX433.xml.rels><?xml version="1.0" encoding="UTF-8" standalone="yes"?>
<Relationships xmlns="http://schemas.openxmlformats.org/package/2006/relationships"><Relationship Id="rId1" Type="http://schemas.microsoft.com/office/2006/relationships/activeXControlBinary" Target="activeX431.bin"/></Relationships>
</file>

<file path=xl/activeX/_rels/activeX434.xml.rels><?xml version="1.0" encoding="UTF-8" standalone="yes"?>
<Relationships xmlns="http://schemas.openxmlformats.org/package/2006/relationships"><Relationship Id="rId1" Type="http://schemas.microsoft.com/office/2006/relationships/activeXControlBinary" Target="activeX432.bin"/></Relationships>
</file>

<file path=xl/activeX/_rels/activeX435.xml.rels><?xml version="1.0" encoding="UTF-8" standalone="yes"?>
<Relationships xmlns="http://schemas.openxmlformats.org/package/2006/relationships"><Relationship Id="rId1" Type="http://schemas.microsoft.com/office/2006/relationships/activeXControlBinary" Target="activeX433.bin"/></Relationships>
</file>

<file path=xl/activeX/_rels/activeX436.xml.rels><?xml version="1.0" encoding="UTF-8" standalone="yes"?>
<Relationships xmlns="http://schemas.openxmlformats.org/package/2006/relationships"><Relationship Id="rId1" Type="http://schemas.microsoft.com/office/2006/relationships/activeXControlBinary" Target="activeX434.bin"/></Relationships>
</file>

<file path=xl/activeX/_rels/activeX437.xml.rels><?xml version="1.0" encoding="UTF-8" standalone="yes"?>
<Relationships xmlns="http://schemas.openxmlformats.org/package/2006/relationships"><Relationship Id="rId1" Type="http://schemas.microsoft.com/office/2006/relationships/activeXControlBinary" Target="activeX435.bin"/></Relationships>
</file>

<file path=xl/activeX/_rels/activeX438.xml.rels><?xml version="1.0" encoding="UTF-8" standalone="yes"?>
<Relationships xmlns="http://schemas.openxmlformats.org/package/2006/relationships"><Relationship Id="rId1" Type="http://schemas.microsoft.com/office/2006/relationships/activeXControlBinary" Target="activeX436.bin"/></Relationships>
</file>

<file path=xl/activeX/_rels/activeX439.xml.rels><?xml version="1.0" encoding="UTF-8" standalone="yes"?>
<Relationships xmlns="http://schemas.openxmlformats.org/package/2006/relationships"><Relationship Id="rId1" Type="http://schemas.microsoft.com/office/2006/relationships/activeXControlBinary" Target="activeX437.bin"/></Relationships>
</file>

<file path=xl/activeX/_rels/activeX440.xml.rels><?xml version="1.0" encoding="UTF-8" standalone="yes"?>
<Relationships xmlns="http://schemas.openxmlformats.org/package/2006/relationships"><Relationship Id="rId1" Type="http://schemas.microsoft.com/office/2006/relationships/activeXControlBinary" Target="activeX438.bin"/></Relationships>
</file>

<file path=xl/activeX/_rels/activeX441.xml.rels><?xml version="1.0" encoding="UTF-8" standalone="yes"?>
<Relationships xmlns="http://schemas.openxmlformats.org/package/2006/relationships"><Relationship Id="rId1" Type="http://schemas.microsoft.com/office/2006/relationships/activeXControlBinary" Target="activeX439.bin"/></Relationships>
</file>

<file path=xl/activeX/_rels/activeX442.xml.rels><?xml version="1.0" encoding="UTF-8" standalone="yes"?>
<Relationships xmlns="http://schemas.openxmlformats.org/package/2006/relationships"><Relationship Id="rId1" Type="http://schemas.microsoft.com/office/2006/relationships/activeXControlBinary" Target="activeX440.bin"/></Relationships>
</file>

<file path=xl/activeX/_rels/activeX443.xml.rels><?xml version="1.0" encoding="UTF-8" standalone="yes"?>
<Relationships xmlns="http://schemas.openxmlformats.org/package/2006/relationships"><Relationship Id="rId1" Type="http://schemas.microsoft.com/office/2006/relationships/activeXControlBinary" Target="activeX441.bin"/></Relationships>
</file>

<file path=xl/activeX/_rels/activeX444.xml.rels><?xml version="1.0" encoding="UTF-8" standalone="yes"?>
<Relationships xmlns="http://schemas.openxmlformats.org/package/2006/relationships"><Relationship Id="rId1" Type="http://schemas.microsoft.com/office/2006/relationships/activeXControlBinary" Target="activeX442.bin"/></Relationships>
</file>

<file path=xl/activeX/_rels/activeX445.xml.rels><?xml version="1.0" encoding="UTF-8" standalone="yes"?>
<Relationships xmlns="http://schemas.openxmlformats.org/package/2006/relationships"><Relationship Id="rId1" Type="http://schemas.microsoft.com/office/2006/relationships/activeXControlBinary" Target="activeX443.bin"/></Relationships>
</file>

<file path=xl/activeX/_rels/activeX446.xml.rels><?xml version="1.0" encoding="UTF-8" standalone="yes"?>
<Relationships xmlns="http://schemas.openxmlformats.org/package/2006/relationships"><Relationship Id="rId1" Type="http://schemas.microsoft.com/office/2006/relationships/activeXControlBinary" Target="activeX444.bin"/></Relationships>
</file>

<file path=xl/activeX/_rels/activeX447.xml.rels><?xml version="1.0" encoding="UTF-8" standalone="yes"?>
<Relationships xmlns="http://schemas.openxmlformats.org/package/2006/relationships"><Relationship Id="rId1" Type="http://schemas.microsoft.com/office/2006/relationships/activeXControlBinary" Target="activeX445.bin"/></Relationships>
</file>

<file path=xl/activeX/_rels/activeX448.xml.rels><?xml version="1.0" encoding="UTF-8" standalone="yes"?>
<Relationships xmlns="http://schemas.openxmlformats.org/package/2006/relationships"><Relationship Id="rId1" Type="http://schemas.microsoft.com/office/2006/relationships/activeXControlBinary" Target="activeX446.bin"/></Relationships>
</file>

<file path=xl/activeX/_rels/activeX449.xml.rels><?xml version="1.0" encoding="UTF-8" standalone="yes"?>
<Relationships xmlns="http://schemas.openxmlformats.org/package/2006/relationships"><Relationship Id="rId1" Type="http://schemas.microsoft.com/office/2006/relationships/activeXControlBinary" Target="activeX447.bin"/></Relationships>
</file>

<file path=xl/activeX/_rels/activeX450.xml.rels><?xml version="1.0" encoding="UTF-8" standalone="yes"?>
<Relationships xmlns="http://schemas.openxmlformats.org/package/2006/relationships"><Relationship Id="rId1" Type="http://schemas.microsoft.com/office/2006/relationships/activeXControlBinary" Target="activeX448.bin"/></Relationships>
</file>

<file path=xl/activeX/_rels/activeX451.xml.rels><?xml version="1.0" encoding="UTF-8" standalone="yes"?>
<Relationships xmlns="http://schemas.openxmlformats.org/package/2006/relationships"><Relationship Id="rId1" Type="http://schemas.microsoft.com/office/2006/relationships/activeXControlBinary" Target="activeX449.bin"/></Relationships>
</file>

<file path=xl/activeX/_rels/activeX452.xml.rels><?xml version="1.0" encoding="UTF-8" standalone="yes"?>
<Relationships xmlns="http://schemas.openxmlformats.org/package/2006/relationships"><Relationship Id="rId1" Type="http://schemas.microsoft.com/office/2006/relationships/activeXControlBinary" Target="activeX450.bin"/></Relationships>
</file>

<file path=xl/activeX/_rels/activeX453.xml.rels><?xml version="1.0" encoding="UTF-8" standalone="yes"?>
<Relationships xmlns="http://schemas.openxmlformats.org/package/2006/relationships"><Relationship Id="rId1" Type="http://schemas.microsoft.com/office/2006/relationships/activeXControlBinary" Target="activeX451.bin"/></Relationships>
</file>

<file path=xl/activeX/_rels/activeX454.xml.rels><?xml version="1.0" encoding="UTF-8" standalone="yes"?>
<Relationships xmlns="http://schemas.openxmlformats.org/package/2006/relationships"><Relationship Id="rId1" Type="http://schemas.microsoft.com/office/2006/relationships/activeXControlBinary" Target="activeX452.bin"/></Relationships>
</file>

<file path=xl/activeX/_rels/activeX455.xml.rels><?xml version="1.0" encoding="UTF-8" standalone="yes"?>
<Relationships xmlns="http://schemas.openxmlformats.org/package/2006/relationships"><Relationship Id="rId1" Type="http://schemas.microsoft.com/office/2006/relationships/activeXControlBinary" Target="activeX453.bin"/></Relationships>
</file>

<file path=xl/activeX/_rels/activeX456.xml.rels><?xml version="1.0" encoding="UTF-8" standalone="yes"?>
<Relationships xmlns="http://schemas.openxmlformats.org/package/2006/relationships"><Relationship Id="rId1" Type="http://schemas.microsoft.com/office/2006/relationships/activeXControlBinary" Target="activeX454.bin"/></Relationships>
</file>

<file path=xl/activeX/_rels/activeX457.xml.rels><?xml version="1.0" encoding="UTF-8" standalone="yes"?>
<Relationships xmlns="http://schemas.openxmlformats.org/package/2006/relationships"><Relationship Id="rId1" Type="http://schemas.microsoft.com/office/2006/relationships/activeXControlBinary" Target="activeX455.bin"/></Relationships>
</file>

<file path=xl/activeX/_rels/activeX458.xml.rels><?xml version="1.0" encoding="UTF-8" standalone="yes"?>
<Relationships xmlns="http://schemas.openxmlformats.org/package/2006/relationships"><Relationship Id="rId1" Type="http://schemas.microsoft.com/office/2006/relationships/activeXControlBinary" Target="activeX456.bin"/></Relationships>
</file>

<file path=xl/activeX/_rels/activeX459.xml.rels><?xml version="1.0" encoding="UTF-8" standalone="yes"?>
<Relationships xmlns="http://schemas.openxmlformats.org/package/2006/relationships"><Relationship Id="rId1" Type="http://schemas.microsoft.com/office/2006/relationships/activeXControlBinary" Target="activeX457.bin"/></Relationships>
</file>

<file path=xl/activeX/_rels/activeX460.xml.rels><?xml version="1.0" encoding="UTF-8" standalone="yes"?>
<Relationships xmlns="http://schemas.openxmlformats.org/package/2006/relationships"><Relationship Id="rId1" Type="http://schemas.microsoft.com/office/2006/relationships/activeXControlBinary" Target="activeX458.bin"/></Relationships>
</file>

<file path=xl/activeX/_rels/activeX461.xml.rels><?xml version="1.0" encoding="UTF-8" standalone="yes"?>
<Relationships xmlns="http://schemas.openxmlformats.org/package/2006/relationships"><Relationship Id="rId1" Type="http://schemas.microsoft.com/office/2006/relationships/activeXControlBinary" Target="activeX459.bin"/></Relationships>
</file>

<file path=xl/activeX/_rels/activeX462.xml.rels><?xml version="1.0" encoding="UTF-8" standalone="yes"?>
<Relationships xmlns="http://schemas.openxmlformats.org/package/2006/relationships"><Relationship Id="rId1" Type="http://schemas.microsoft.com/office/2006/relationships/activeXControlBinary" Target="activeX460.bin"/></Relationships>
</file>

<file path=xl/activeX/_rels/activeX463.xml.rels><?xml version="1.0" encoding="UTF-8" standalone="yes"?>
<Relationships xmlns="http://schemas.openxmlformats.org/package/2006/relationships"><Relationship Id="rId1" Type="http://schemas.microsoft.com/office/2006/relationships/activeXControlBinary" Target="activeX461.bin"/></Relationships>
</file>

<file path=xl/activeX/_rels/activeX464.xml.rels><?xml version="1.0" encoding="UTF-8" standalone="yes"?>
<Relationships xmlns="http://schemas.openxmlformats.org/package/2006/relationships"><Relationship Id="rId1" Type="http://schemas.microsoft.com/office/2006/relationships/activeXControlBinary" Target="activeX462.bin"/></Relationships>
</file>

<file path=xl/activeX/_rels/activeX465.xml.rels><?xml version="1.0" encoding="UTF-8" standalone="yes"?>
<Relationships xmlns="http://schemas.openxmlformats.org/package/2006/relationships"><Relationship Id="rId1" Type="http://schemas.microsoft.com/office/2006/relationships/activeXControlBinary" Target="activeX463.bin"/></Relationships>
</file>

<file path=xl/activeX/_rels/activeX466.xml.rels><?xml version="1.0" encoding="UTF-8" standalone="yes"?>
<Relationships xmlns="http://schemas.openxmlformats.org/package/2006/relationships"><Relationship Id="rId1" Type="http://schemas.microsoft.com/office/2006/relationships/activeXControlBinary" Target="activeX464.bin"/></Relationships>
</file>

<file path=xl/activeX/_rels/activeX467.xml.rels><?xml version="1.0" encoding="UTF-8" standalone="yes"?>
<Relationships xmlns="http://schemas.openxmlformats.org/package/2006/relationships"><Relationship Id="rId1" Type="http://schemas.microsoft.com/office/2006/relationships/activeXControlBinary" Target="activeX465.bin"/></Relationships>
</file>

<file path=xl/activeX/_rels/activeX468.xml.rels><?xml version="1.0" encoding="UTF-8" standalone="yes"?>
<Relationships xmlns="http://schemas.openxmlformats.org/package/2006/relationships"><Relationship Id="rId1" Type="http://schemas.microsoft.com/office/2006/relationships/activeXControlBinary" Target="activeX466.bin"/></Relationships>
</file>

<file path=xl/activeX/_rels/activeX469.xml.rels><?xml version="1.0" encoding="UTF-8" standalone="yes"?>
<Relationships xmlns="http://schemas.openxmlformats.org/package/2006/relationships"><Relationship Id="rId1" Type="http://schemas.microsoft.com/office/2006/relationships/activeXControlBinary" Target="activeX467.bin"/></Relationships>
</file>

<file path=xl/activeX/_rels/activeX470.xml.rels><?xml version="1.0" encoding="UTF-8" standalone="yes"?>
<Relationships xmlns="http://schemas.openxmlformats.org/package/2006/relationships"><Relationship Id="rId1" Type="http://schemas.microsoft.com/office/2006/relationships/activeXControlBinary" Target="activeX468.bin"/></Relationships>
</file>

<file path=xl/activeX/_rels/activeX471.xml.rels><?xml version="1.0" encoding="UTF-8" standalone="yes"?>
<Relationships xmlns="http://schemas.openxmlformats.org/package/2006/relationships"><Relationship Id="rId1" Type="http://schemas.microsoft.com/office/2006/relationships/activeXControlBinary" Target="activeX469.bin"/></Relationships>
</file>

<file path=xl/activeX/_rels/activeX472.xml.rels><?xml version="1.0" encoding="UTF-8" standalone="yes"?>
<Relationships xmlns="http://schemas.openxmlformats.org/package/2006/relationships"><Relationship Id="rId1" Type="http://schemas.microsoft.com/office/2006/relationships/activeXControlBinary" Target="activeX470.bin"/></Relationships>
</file>

<file path=xl/activeX/_rels/activeX473.xml.rels><?xml version="1.0" encoding="UTF-8" standalone="yes"?>
<Relationships xmlns="http://schemas.openxmlformats.org/package/2006/relationships"><Relationship Id="rId1" Type="http://schemas.microsoft.com/office/2006/relationships/activeXControlBinary" Target="activeX471.bin"/></Relationships>
</file>

<file path=xl/activeX/_rels/activeX474.xml.rels><?xml version="1.0" encoding="UTF-8" standalone="yes"?>
<Relationships xmlns="http://schemas.openxmlformats.org/package/2006/relationships"><Relationship Id="rId1" Type="http://schemas.microsoft.com/office/2006/relationships/activeXControlBinary" Target="activeX472.bin"/></Relationships>
</file>

<file path=xl/activeX/_rels/activeX475.xml.rels><?xml version="1.0" encoding="UTF-8" standalone="yes"?>
<Relationships xmlns="http://schemas.openxmlformats.org/package/2006/relationships"><Relationship Id="rId1" Type="http://schemas.microsoft.com/office/2006/relationships/activeXControlBinary" Target="activeX473.bin"/></Relationships>
</file>

<file path=xl/activeX/_rels/activeX476.xml.rels><?xml version="1.0" encoding="UTF-8" standalone="yes"?>
<Relationships xmlns="http://schemas.openxmlformats.org/package/2006/relationships"><Relationship Id="rId1" Type="http://schemas.microsoft.com/office/2006/relationships/activeXControlBinary" Target="activeX474.bin"/></Relationships>
</file>

<file path=xl/activeX/_rels/activeX477.xml.rels><?xml version="1.0" encoding="UTF-8" standalone="yes"?>
<Relationships xmlns="http://schemas.openxmlformats.org/package/2006/relationships"><Relationship Id="rId1" Type="http://schemas.microsoft.com/office/2006/relationships/activeXControlBinary" Target="activeX475.bin"/></Relationships>
</file>

<file path=xl/activeX/_rels/activeX478.xml.rels><?xml version="1.0" encoding="UTF-8" standalone="yes"?>
<Relationships xmlns="http://schemas.openxmlformats.org/package/2006/relationships"><Relationship Id="rId1" Type="http://schemas.microsoft.com/office/2006/relationships/activeXControlBinary" Target="activeX476.bin"/></Relationships>
</file>

<file path=xl/activeX/_rels/activeX479.xml.rels><?xml version="1.0" encoding="UTF-8" standalone="yes"?>
<Relationships xmlns="http://schemas.openxmlformats.org/package/2006/relationships"><Relationship Id="rId1" Type="http://schemas.microsoft.com/office/2006/relationships/activeXControlBinary" Target="activeX477.bin"/></Relationships>
</file>

<file path=xl/activeX/_rels/activeX480.xml.rels><?xml version="1.0" encoding="UTF-8" standalone="yes"?>
<Relationships xmlns="http://schemas.openxmlformats.org/package/2006/relationships"><Relationship Id="rId1" Type="http://schemas.microsoft.com/office/2006/relationships/activeXControlBinary" Target="activeX478.bin"/></Relationships>
</file>

<file path=xl/activeX/_rels/activeX481.xml.rels><?xml version="1.0" encoding="UTF-8" standalone="yes"?>
<Relationships xmlns="http://schemas.openxmlformats.org/package/2006/relationships"><Relationship Id="rId1" Type="http://schemas.microsoft.com/office/2006/relationships/activeXControlBinary" Target="activeX479.bin"/></Relationships>
</file>

<file path=xl/activeX/_rels/activeX482.xml.rels><?xml version="1.0" encoding="UTF-8" standalone="yes"?>
<Relationships xmlns="http://schemas.openxmlformats.org/package/2006/relationships"><Relationship Id="rId1" Type="http://schemas.microsoft.com/office/2006/relationships/activeXControlBinary" Target="activeX480.bin"/></Relationships>
</file>

<file path=xl/activeX/_rels/activeX483.xml.rels><?xml version="1.0" encoding="UTF-8" standalone="yes"?>
<Relationships xmlns="http://schemas.openxmlformats.org/package/2006/relationships"><Relationship Id="rId1" Type="http://schemas.microsoft.com/office/2006/relationships/activeXControlBinary" Target="activeX481.bin"/></Relationships>
</file>

<file path=xl/activeX/_rels/activeX484.xml.rels><?xml version="1.0" encoding="UTF-8" standalone="yes"?>
<Relationships xmlns="http://schemas.openxmlformats.org/package/2006/relationships"><Relationship Id="rId1" Type="http://schemas.microsoft.com/office/2006/relationships/activeXControlBinary" Target="activeX482.bin"/></Relationships>
</file>

<file path=xl/activeX/_rels/activeX485.xml.rels><?xml version="1.0" encoding="UTF-8" standalone="yes"?>
<Relationships xmlns="http://schemas.openxmlformats.org/package/2006/relationships"><Relationship Id="rId1" Type="http://schemas.microsoft.com/office/2006/relationships/activeXControlBinary" Target="activeX483.bin"/></Relationships>
</file>

<file path=xl/activeX/_rels/activeX486.xml.rels><?xml version="1.0" encoding="UTF-8" standalone="yes"?>
<Relationships xmlns="http://schemas.openxmlformats.org/package/2006/relationships"><Relationship Id="rId1" Type="http://schemas.microsoft.com/office/2006/relationships/activeXControlBinary" Target="activeX484.bin"/></Relationships>
</file>

<file path=xl/activeX/_rels/activeX487.xml.rels><?xml version="1.0" encoding="UTF-8" standalone="yes"?>
<Relationships xmlns="http://schemas.openxmlformats.org/package/2006/relationships"><Relationship Id="rId1" Type="http://schemas.microsoft.com/office/2006/relationships/activeXControlBinary" Target="activeX485.bin"/></Relationships>
</file>

<file path=xl/activeX/_rels/activeX488.xml.rels><?xml version="1.0" encoding="UTF-8" standalone="yes"?>
<Relationships xmlns="http://schemas.openxmlformats.org/package/2006/relationships"><Relationship Id="rId1" Type="http://schemas.microsoft.com/office/2006/relationships/activeXControlBinary" Target="activeX486.bin"/></Relationships>
</file>

<file path=xl/activeX/_rels/activeX489.xml.rels><?xml version="1.0" encoding="UTF-8" standalone="yes"?>
<Relationships xmlns="http://schemas.openxmlformats.org/package/2006/relationships"><Relationship Id="rId1" Type="http://schemas.microsoft.com/office/2006/relationships/activeXControlBinary" Target="activeX487.bin"/></Relationships>
</file>

<file path=xl/activeX/_rels/activeX490.xml.rels><?xml version="1.0" encoding="UTF-8" standalone="yes"?>
<Relationships xmlns="http://schemas.openxmlformats.org/package/2006/relationships"><Relationship Id="rId1" Type="http://schemas.microsoft.com/office/2006/relationships/activeXControlBinary" Target="activeX488.bin"/></Relationships>
</file>

<file path=xl/activeX/_rels/activeX491.xml.rels><?xml version="1.0" encoding="UTF-8" standalone="yes"?>
<Relationships xmlns="http://schemas.openxmlformats.org/package/2006/relationships"><Relationship Id="rId1" Type="http://schemas.microsoft.com/office/2006/relationships/activeXControlBinary" Target="activeX489.bin"/></Relationships>
</file>

<file path=xl/activeX/_rels/activeX492.xml.rels><?xml version="1.0" encoding="UTF-8" standalone="yes"?>
<Relationships xmlns="http://schemas.openxmlformats.org/package/2006/relationships"><Relationship Id="rId1" Type="http://schemas.microsoft.com/office/2006/relationships/activeXControlBinary" Target="activeX490.bin"/></Relationships>
</file>

<file path=xl/activeX/_rels/activeX493.xml.rels><?xml version="1.0" encoding="UTF-8" standalone="yes"?>
<Relationships xmlns="http://schemas.openxmlformats.org/package/2006/relationships"><Relationship Id="rId1" Type="http://schemas.microsoft.com/office/2006/relationships/activeXControlBinary" Target="activeX491.bin"/></Relationships>
</file>

<file path=xl/activeX/_rels/activeX494.xml.rels><?xml version="1.0" encoding="UTF-8" standalone="yes"?>
<Relationships xmlns="http://schemas.openxmlformats.org/package/2006/relationships"><Relationship Id="rId1" Type="http://schemas.microsoft.com/office/2006/relationships/activeXControlBinary" Target="activeX492.bin"/></Relationships>
</file>

<file path=xl/activeX/_rels/activeX495.xml.rels><?xml version="1.0" encoding="UTF-8" standalone="yes"?>
<Relationships xmlns="http://schemas.openxmlformats.org/package/2006/relationships"><Relationship Id="rId1" Type="http://schemas.microsoft.com/office/2006/relationships/activeXControlBinary" Target="activeX493.bin"/></Relationships>
</file>

<file path=xl/activeX/_rels/activeX496.xml.rels><?xml version="1.0" encoding="UTF-8" standalone="yes"?>
<Relationships xmlns="http://schemas.openxmlformats.org/package/2006/relationships"><Relationship Id="rId1" Type="http://schemas.microsoft.com/office/2006/relationships/activeXControlBinary" Target="activeX494.bin"/></Relationships>
</file>

<file path=xl/activeX/_rels/activeX497.xml.rels><?xml version="1.0" encoding="UTF-8" standalone="yes"?>
<Relationships xmlns="http://schemas.openxmlformats.org/package/2006/relationships"><Relationship Id="rId1" Type="http://schemas.microsoft.com/office/2006/relationships/activeXControlBinary" Target="activeX495.bin"/></Relationships>
</file>

<file path=xl/activeX/_rels/activeX498.xml.rels><?xml version="1.0" encoding="UTF-8" standalone="yes"?>
<Relationships xmlns="http://schemas.openxmlformats.org/package/2006/relationships"><Relationship Id="rId1" Type="http://schemas.microsoft.com/office/2006/relationships/activeXControlBinary" Target="activeX496.bin"/></Relationships>
</file>

<file path=xl/activeX/_rels/activeX499.xml.rels><?xml version="1.0" encoding="UTF-8" standalone="yes"?>
<Relationships xmlns="http://schemas.openxmlformats.org/package/2006/relationships"><Relationship Id="rId1" Type="http://schemas.microsoft.com/office/2006/relationships/activeXControlBinary" Target="activeX497.bin"/></Relationships>
</file>

<file path=xl/activeX/_rels/activeX500.xml.rels><?xml version="1.0" encoding="UTF-8" standalone="yes"?>
<Relationships xmlns="http://schemas.openxmlformats.org/package/2006/relationships"><Relationship Id="rId1" Type="http://schemas.microsoft.com/office/2006/relationships/activeXControlBinary" Target="activeX498.bin"/></Relationships>
</file>

<file path=xl/activeX/_rels/activeX501.xml.rels><?xml version="1.0" encoding="UTF-8" standalone="yes"?>
<Relationships xmlns="http://schemas.openxmlformats.org/package/2006/relationships"><Relationship Id="rId1" Type="http://schemas.microsoft.com/office/2006/relationships/activeXControlBinary" Target="activeX499.bin"/></Relationships>
</file>

<file path=xl/activeX/_rels/activeX502.xml.rels><?xml version="1.0" encoding="UTF-8" standalone="yes"?>
<Relationships xmlns="http://schemas.openxmlformats.org/package/2006/relationships"><Relationship Id="rId1" Type="http://schemas.microsoft.com/office/2006/relationships/activeXControlBinary" Target="activeX500.bin"/></Relationships>
</file>

<file path=xl/activeX/_rels/activeX503.xml.rels><?xml version="1.0" encoding="UTF-8" standalone="yes"?>
<Relationships xmlns="http://schemas.openxmlformats.org/package/2006/relationships"><Relationship Id="rId1" Type="http://schemas.microsoft.com/office/2006/relationships/activeXControlBinary" Target="activeX501.bin"/></Relationships>
</file>

<file path=xl/activeX/_rels/activeX504.xml.rels><?xml version="1.0" encoding="UTF-8" standalone="yes"?>
<Relationships xmlns="http://schemas.openxmlformats.org/package/2006/relationships"><Relationship Id="rId1" Type="http://schemas.microsoft.com/office/2006/relationships/activeXControlBinary" Target="activeX502.bin"/></Relationships>
</file>

<file path=xl/activeX/_rels/activeX505.xml.rels><?xml version="1.0" encoding="UTF-8" standalone="yes"?>
<Relationships xmlns="http://schemas.openxmlformats.org/package/2006/relationships"><Relationship Id="rId1" Type="http://schemas.microsoft.com/office/2006/relationships/activeXControlBinary" Target="activeX503.bin"/></Relationships>
</file>

<file path=xl/activeX/_rels/activeX506.xml.rels><?xml version="1.0" encoding="UTF-8" standalone="yes"?>
<Relationships xmlns="http://schemas.openxmlformats.org/package/2006/relationships"><Relationship Id="rId1" Type="http://schemas.microsoft.com/office/2006/relationships/activeXControlBinary" Target="activeX504.bin"/></Relationships>
</file>

<file path=xl/activeX/_rels/activeX507.xml.rels><?xml version="1.0" encoding="UTF-8" standalone="yes"?>
<Relationships xmlns="http://schemas.openxmlformats.org/package/2006/relationships"><Relationship Id="rId1" Type="http://schemas.microsoft.com/office/2006/relationships/activeXControlBinary" Target="activeX505.bin"/></Relationships>
</file>

<file path=xl/activeX/_rels/activeX508.xml.rels><?xml version="1.0" encoding="UTF-8" standalone="yes"?>
<Relationships xmlns="http://schemas.openxmlformats.org/package/2006/relationships"><Relationship Id="rId1" Type="http://schemas.microsoft.com/office/2006/relationships/activeXControlBinary" Target="activeX506.bin"/></Relationships>
</file>

<file path=xl/activeX/_rels/activeX509.xml.rels><?xml version="1.0" encoding="UTF-8" standalone="yes"?>
<Relationships xmlns="http://schemas.openxmlformats.org/package/2006/relationships"><Relationship Id="rId1" Type="http://schemas.microsoft.com/office/2006/relationships/activeXControlBinary" Target="activeX507.bin"/></Relationships>
</file>

<file path=xl/activeX/_rels/activeX510.xml.rels><?xml version="1.0" encoding="UTF-8" standalone="yes"?>
<Relationships xmlns="http://schemas.openxmlformats.org/package/2006/relationships"><Relationship Id="rId1" Type="http://schemas.microsoft.com/office/2006/relationships/activeXControlBinary" Target="activeX508.bin"/></Relationships>
</file>

<file path=xl/activeX/_rels/activeX511.xml.rels><?xml version="1.0" encoding="UTF-8" standalone="yes"?>
<Relationships xmlns="http://schemas.openxmlformats.org/package/2006/relationships"><Relationship Id="rId1" Type="http://schemas.microsoft.com/office/2006/relationships/activeXControlBinary" Target="activeX509.bin"/></Relationships>
</file>

<file path=xl/activeX/_rels/activeX512.xml.rels><?xml version="1.0" encoding="UTF-8" standalone="yes"?>
<Relationships xmlns="http://schemas.openxmlformats.org/package/2006/relationships"><Relationship Id="rId1" Type="http://schemas.microsoft.com/office/2006/relationships/activeXControlBinary" Target="activeX510.bin"/></Relationships>
</file>

<file path=xl/activeX/_rels/activeX513.xml.rels><?xml version="1.0" encoding="UTF-8" standalone="yes"?>
<Relationships xmlns="http://schemas.openxmlformats.org/package/2006/relationships"><Relationship Id="rId1" Type="http://schemas.microsoft.com/office/2006/relationships/activeXControlBinary" Target="activeX511.bin"/></Relationships>
</file>

<file path=xl/activeX/_rels/activeX514.xml.rels><?xml version="1.0" encoding="UTF-8" standalone="yes"?>
<Relationships xmlns="http://schemas.openxmlformats.org/package/2006/relationships"><Relationship Id="rId1" Type="http://schemas.microsoft.com/office/2006/relationships/activeXControlBinary" Target="activeX512.bin"/></Relationships>
</file>

<file path=xl/activeX/_rels/activeX515.xml.rels><?xml version="1.0" encoding="UTF-8" standalone="yes"?>
<Relationships xmlns="http://schemas.openxmlformats.org/package/2006/relationships"><Relationship Id="rId1" Type="http://schemas.microsoft.com/office/2006/relationships/activeXControlBinary" Target="activeX513.bin"/></Relationships>
</file>

<file path=xl/activeX/_rels/activeX516.xml.rels><?xml version="1.0" encoding="UTF-8" standalone="yes"?>
<Relationships xmlns="http://schemas.openxmlformats.org/package/2006/relationships"><Relationship Id="rId1" Type="http://schemas.microsoft.com/office/2006/relationships/activeXControlBinary" Target="activeX514.bin"/></Relationships>
</file>

<file path=xl/activeX/_rels/activeX517.xml.rels><?xml version="1.0" encoding="UTF-8" standalone="yes"?>
<Relationships xmlns="http://schemas.openxmlformats.org/package/2006/relationships"><Relationship Id="rId1" Type="http://schemas.microsoft.com/office/2006/relationships/activeXControlBinary" Target="activeX515.bin"/></Relationships>
</file>

<file path=xl/activeX/_rels/activeX518.xml.rels><?xml version="1.0" encoding="UTF-8" standalone="yes"?>
<Relationships xmlns="http://schemas.openxmlformats.org/package/2006/relationships"><Relationship Id="rId1" Type="http://schemas.microsoft.com/office/2006/relationships/activeXControlBinary" Target="activeX516.bin"/></Relationships>
</file>

<file path=xl/activeX/_rels/activeX519.xml.rels><?xml version="1.0" encoding="UTF-8" standalone="yes"?>
<Relationships xmlns="http://schemas.openxmlformats.org/package/2006/relationships"><Relationship Id="rId1" Type="http://schemas.microsoft.com/office/2006/relationships/activeXControlBinary" Target="activeX517.bin"/></Relationships>
</file>

<file path=xl/activeX/_rels/activeX520.xml.rels><?xml version="1.0" encoding="UTF-8" standalone="yes"?>
<Relationships xmlns="http://schemas.openxmlformats.org/package/2006/relationships"><Relationship Id="rId1" Type="http://schemas.microsoft.com/office/2006/relationships/activeXControlBinary" Target="activeX518.bin"/></Relationships>
</file>

<file path=xl/activeX/_rels/activeX521.xml.rels><?xml version="1.0" encoding="UTF-8" standalone="yes"?>
<Relationships xmlns="http://schemas.openxmlformats.org/package/2006/relationships"><Relationship Id="rId1" Type="http://schemas.microsoft.com/office/2006/relationships/activeXControlBinary" Target="activeX519.bin"/></Relationships>
</file>

<file path=xl/activeX/_rels/activeX522.xml.rels><?xml version="1.0" encoding="UTF-8" standalone="yes"?>
<Relationships xmlns="http://schemas.openxmlformats.org/package/2006/relationships"><Relationship Id="rId1" Type="http://schemas.microsoft.com/office/2006/relationships/activeXControlBinary" Target="activeX520.bin"/></Relationships>
</file>

<file path=xl/activeX/_rels/activeX523.xml.rels><?xml version="1.0" encoding="UTF-8" standalone="yes"?>
<Relationships xmlns="http://schemas.openxmlformats.org/package/2006/relationships"><Relationship Id="rId1" Type="http://schemas.microsoft.com/office/2006/relationships/activeXControlBinary" Target="activeX521.bin"/></Relationships>
</file>

<file path=xl/activeX/_rels/activeX524.xml.rels><?xml version="1.0" encoding="UTF-8" standalone="yes"?>
<Relationships xmlns="http://schemas.openxmlformats.org/package/2006/relationships"><Relationship Id="rId1" Type="http://schemas.microsoft.com/office/2006/relationships/activeXControlBinary" Target="activeX522.bin"/></Relationships>
</file>

<file path=xl/activeX/_rels/activeX525.xml.rels><?xml version="1.0" encoding="UTF-8" standalone="yes"?>
<Relationships xmlns="http://schemas.openxmlformats.org/package/2006/relationships"><Relationship Id="rId1" Type="http://schemas.microsoft.com/office/2006/relationships/activeXControlBinary" Target="activeX523.bin"/></Relationships>
</file>

<file path=xl/activeX/_rels/activeX526.xml.rels><?xml version="1.0" encoding="UTF-8" standalone="yes"?>
<Relationships xmlns="http://schemas.openxmlformats.org/package/2006/relationships"><Relationship Id="rId1" Type="http://schemas.microsoft.com/office/2006/relationships/activeXControlBinary" Target="activeX524.bin"/></Relationships>
</file>

<file path=xl/activeX/_rels/activeX527.xml.rels><?xml version="1.0" encoding="UTF-8" standalone="yes"?>
<Relationships xmlns="http://schemas.openxmlformats.org/package/2006/relationships"><Relationship Id="rId1" Type="http://schemas.microsoft.com/office/2006/relationships/activeXControlBinary" Target="activeX525.bin"/></Relationships>
</file>

<file path=xl/activeX/_rels/activeX528.xml.rels><?xml version="1.0" encoding="UTF-8" standalone="yes"?>
<Relationships xmlns="http://schemas.openxmlformats.org/package/2006/relationships"><Relationship Id="rId1" Type="http://schemas.microsoft.com/office/2006/relationships/activeXControlBinary" Target="activeX526.bin"/></Relationships>
</file>

<file path=xl/activeX/_rels/activeX529.xml.rels><?xml version="1.0" encoding="UTF-8" standalone="yes"?>
<Relationships xmlns="http://schemas.openxmlformats.org/package/2006/relationships"><Relationship Id="rId1" Type="http://schemas.microsoft.com/office/2006/relationships/activeXControlBinary" Target="activeX527.bin"/></Relationships>
</file>

<file path=xl/activeX/_rels/activeX530.xml.rels><?xml version="1.0" encoding="UTF-8" standalone="yes"?>
<Relationships xmlns="http://schemas.openxmlformats.org/package/2006/relationships"><Relationship Id="rId1" Type="http://schemas.microsoft.com/office/2006/relationships/activeXControlBinary" Target="activeX528.bin"/></Relationships>
</file>

<file path=xl/activeX/_rels/activeX531.xml.rels><?xml version="1.0" encoding="UTF-8" standalone="yes"?>
<Relationships xmlns="http://schemas.openxmlformats.org/package/2006/relationships"><Relationship Id="rId1" Type="http://schemas.microsoft.com/office/2006/relationships/activeXControlBinary" Target="activeX529.bin"/></Relationships>
</file>

<file path=xl/activeX/_rels/activeX532.xml.rels><?xml version="1.0" encoding="UTF-8" standalone="yes"?>
<Relationships xmlns="http://schemas.openxmlformats.org/package/2006/relationships"><Relationship Id="rId1" Type="http://schemas.microsoft.com/office/2006/relationships/activeXControlBinary" Target="activeX530.bin"/></Relationships>
</file>

<file path=xl/activeX/_rels/activeX533.xml.rels><?xml version="1.0" encoding="UTF-8" standalone="yes"?>
<Relationships xmlns="http://schemas.openxmlformats.org/package/2006/relationships"><Relationship Id="rId1" Type="http://schemas.microsoft.com/office/2006/relationships/activeXControlBinary" Target="activeX531.bin"/></Relationships>
</file>

<file path=xl/activeX/_rels/activeX534.xml.rels><?xml version="1.0" encoding="UTF-8" standalone="yes"?>
<Relationships xmlns="http://schemas.openxmlformats.org/package/2006/relationships"><Relationship Id="rId1" Type="http://schemas.microsoft.com/office/2006/relationships/activeXControlBinary" Target="activeX532.bin"/></Relationships>
</file>

<file path=xl/activeX/_rels/activeX535.xml.rels><?xml version="1.0" encoding="UTF-8" standalone="yes"?>
<Relationships xmlns="http://schemas.openxmlformats.org/package/2006/relationships"><Relationship Id="rId1" Type="http://schemas.microsoft.com/office/2006/relationships/activeXControlBinary" Target="activeX533.bin"/></Relationships>
</file>

<file path=xl/activeX/_rels/activeX536.xml.rels><?xml version="1.0" encoding="UTF-8" standalone="yes"?>
<Relationships xmlns="http://schemas.openxmlformats.org/package/2006/relationships"><Relationship Id="rId1" Type="http://schemas.microsoft.com/office/2006/relationships/activeXControlBinary" Target="activeX534.bin"/></Relationships>
</file>

<file path=xl/activeX/_rels/activeX537.xml.rels><?xml version="1.0" encoding="UTF-8" standalone="yes"?>
<Relationships xmlns="http://schemas.openxmlformats.org/package/2006/relationships"><Relationship Id="rId1" Type="http://schemas.microsoft.com/office/2006/relationships/activeXControlBinary" Target="activeX535.bin"/></Relationships>
</file>

<file path=xl/activeX/_rels/activeX538.xml.rels><?xml version="1.0" encoding="UTF-8" standalone="yes"?>
<Relationships xmlns="http://schemas.openxmlformats.org/package/2006/relationships"><Relationship Id="rId1" Type="http://schemas.microsoft.com/office/2006/relationships/activeXControlBinary" Target="activeX536.bin"/></Relationships>
</file>

<file path=xl/activeX/_rels/activeX539.xml.rels><?xml version="1.0" encoding="UTF-8" standalone="yes"?>
<Relationships xmlns="http://schemas.openxmlformats.org/package/2006/relationships"><Relationship Id="rId1" Type="http://schemas.microsoft.com/office/2006/relationships/activeXControlBinary" Target="activeX537.bin"/></Relationships>
</file>

<file path=xl/activeX/_rels/activeX540.xml.rels><?xml version="1.0" encoding="UTF-8" standalone="yes"?>
<Relationships xmlns="http://schemas.openxmlformats.org/package/2006/relationships"><Relationship Id="rId1" Type="http://schemas.microsoft.com/office/2006/relationships/activeXControlBinary" Target="activeX538.bin"/></Relationships>
</file>

<file path=xl/activeX/_rels/activeX541.xml.rels><?xml version="1.0" encoding="UTF-8" standalone="yes"?>
<Relationships xmlns="http://schemas.openxmlformats.org/package/2006/relationships"><Relationship Id="rId1" Type="http://schemas.microsoft.com/office/2006/relationships/activeXControlBinary" Target="activeX539.bin"/></Relationships>
</file>

<file path=xl/activeX/_rels/activeX542.xml.rels><?xml version="1.0" encoding="UTF-8" standalone="yes"?>
<Relationships xmlns="http://schemas.openxmlformats.org/package/2006/relationships"><Relationship Id="rId1" Type="http://schemas.microsoft.com/office/2006/relationships/activeXControlBinary" Target="activeX540.bin"/></Relationships>
</file>

<file path=xl/activeX/_rels/activeX543.xml.rels><?xml version="1.0" encoding="UTF-8" standalone="yes"?>
<Relationships xmlns="http://schemas.openxmlformats.org/package/2006/relationships"><Relationship Id="rId1" Type="http://schemas.microsoft.com/office/2006/relationships/activeXControlBinary" Target="activeX541.bin"/></Relationships>
</file>

<file path=xl/activeX/_rels/activeX544.xml.rels><?xml version="1.0" encoding="UTF-8" standalone="yes"?>
<Relationships xmlns="http://schemas.openxmlformats.org/package/2006/relationships"><Relationship Id="rId1" Type="http://schemas.microsoft.com/office/2006/relationships/activeXControlBinary" Target="activeX542.bin"/></Relationships>
</file>

<file path=xl/activeX/_rels/activeX545.xml.rels><?xml version="1.0" encoding="UTF-8" standalone="yes"?>
<Relationships xmlns="http://schemas.openxmlformats.org/package/2006/relationships"><Relationship Id="rId1" Type="http://schemas.microsoft.com/office/2006/relationships/activeXControlBinary" Target="activeX543.bin"/></Relationships>
</file>

<file path=xl/activeX/_rels/activeX546.xml.rels><?xml version="1.0" encoding="UTF-8" standalone="yes"?>
<Relationships xmlns="http://schemas.openxmlformats.org/package/2006/relationships"><Relationship Id="rId1" Type="http://schemas.microsoft.com/office/2006/relationships/activeXControlBinary" Target="activeX544.bin"/></Relationships>
</file>

<file path=xl/activeX/_rels/activeX547.xml.rels><?xml version="1.0" encoding="UTF-8" standalone="yes"?>
<Relationships xmlns="http://schemas.openxmlformats.org/package/2006/relationships"><Relationship Id="rId1" Type="http://schemas.microsoft.com/office/2006/relationships/activeXControlBinary" Target="activeX545.bin"/></Relationships>
</file>

<file path=xl/activeX/_rels/activeX548.xml.rels><?xml version="1.0" encoding="UTF-8" standalone="yes"?>
<Relationships xmlns="http://schemas.openxmlformats.org/package/2006/relationships"><Relationship Id="rId1" Type="http://schemas.microsoft.com/office/2006/relationships/activeXControlBinary" Target="activeX546.bin"/></Relationships>
</file>

<file path=xl/activeX/_rels/activeX549.xml.rels><?xml version="1.0" encoding="UTF-8" standalone="yes"?>
<Relationships xmlns="http://schemas.openxmlformats.org/package/2006/relationships"><Relationship Id="rId1" Type="http://schemas.microsoft.com/office/2006/relationships/activeXControlBinary" Target="activeX547.bin"/></Relationships>
</file>

<file path=xl/activeX/_rels/activeX550.xml.rels><?xml version="1.0" encoding="UTF-8" standalone="yes"?>
<Relationships xmlns="http://schemas.openxmlformats.org/package/2006/relationships"><Relationship Id="rId1" Type="http://schemas.microsoft.com/office/2006/relationships/activeXControlBinary" Target="activeX548.bin"/></Relationships>
</file>

<file path=xl/activeX/_rels/activeX551.xml.rels><?xml version="1.0" encoding="UTF-8" standalone="yes"?>
<Relationships xmlns="http://schemas.openxmlformats.org/package/2006/relationships"><Relationship Id="rId1" Type="http://schemas.microsoft.com/office/2006/relationships/activeXControlBinary" Target="activeX549.bin"/></Relationships>
</file>

<file path=xl/activeX/_rels/activeX552.xml.rels><?xml version="1.0" encoding="UTF-8" standalone="yes"?>
<Relationships xmlns="http://schemas.openxmlformats.org/package/2006/relationships"><Relationship Id="rId1" Type="http://schemas.microsoft.com/office/2006/relationships/activeXControlBinary" Target="activeX550.bin"/></Relationships>
</file>

<file path=xl/activeX/_rels/activeX553.xml.rels><?xml version="1.0" encoding="UTF-8" standalone="yes"?>
<Relationships xmlns="http://schemas.openxmlformats.org/package/2006/relationships"><Relationship Id="rId1" Type="http://schemas.microsoft.com/office/2006/relationships/activeXControlBinary" Target="activeX551.bin"/></Relationships>
</file>

<file path=xl/activeX/_rels/activeX554.xml.rels><?xml version="1.0" encoding="UTF-8" standalone="yes"?>
<Relationships xmlns="http://schemas.openxmlformats.org/package/2006/relationships"><Relationship Id="rId1" Type="http://schemas.microsoft.com/office/2006/relationships/activeXControlBinary" Target="activeX552.bin"/></Relationships>
</file>

<file path=xl/activeX/_rels/activeX555.xml.rels><?xml version="1.0" encoding="UTF-8" standalone="yes"?>
<Relationships xmlns="http://schemas.openxmlformats.org/package/2006/relationships"><Relationship Id="rId1" Type="http://schemas.microsoft.com/office/2006/relationships/activeXControlBinary" Target="activeX553.bin"/></Relationships>
</file>

<file path=xl/activeX/_rels/activeX556.xml.rels><?xml version="1.0" encoding="UTF-8" standalone="yes"?>
<Relationships xmlns="http://schemas.openxmlformats.org/package/2006/relationships"><Relationship Id="rId1" Type="http://schemas.microsoft.com/office/2006/relationships/activeXControlBinary" Target="activeX554.bin"/></Relationships>
</file>

<file path=xl/activeX/_rels/activeX557.xml.rels><?xml version="1.0" encoding="UTF-8" standalone="yes"?>
<Relationships xmlns="http://schemas.openxmlformats.org/package/2006/relationships"><Relationship Id="rId1" Type="http://schemas.microsoft.com/office/2006/relationships/activeXControlBinary" Target="activeX555.bin"/></Relationships>
</file>

<file path=xl/activeX/_rels/activeX558.xml.rels><?xml version="1.0" encoding="UTF-8" standalone="yes"?>
<Relationships xmlns="http://schemas.openxmlformats.org/package/2006/relationships"><Relationship Id="rId1" Type="http://schemas.microsoft.com/office/2006/relationships/activeXControlBinary" Target="activeX556.bin"/></Relationships>
</file>

<file path=xl/activeX/_rels/activeX559.xml.rels><?xml version="1.0" encoding="UTF-8" standalone="yes"?>
<Relationships xmlns="http://schemas.openxmlformats.org/package/2006/relationships"><Relationship Id="rId1" Type="http://schemas.microsoft.com/office/2006/relationships/activeXControlBinary" Target="activeX557.bin"/></Relationships>
</file>

<file path=xl/activeX/_rels/activeX560.xml.rels><?xml version="1.0" encoding="UTF-8" standalone="yes"?>
<Relationships xmlns="http://schemas.openxmlformats.org/package/2006/relationships"><Relationship Id="rId1" Type="http://schemas.microsoft.com/office/2006/relationships/activeXControlBinary" Target="activeX558.bin"/></Relationships>
</file>

<file path=xl/activeX/_rels/activeX561.xml.rels><?xml version="1.0" encoding="UTF-8" standalone="yes"?>
<Relationships xmlns="http://schemas.openxmlformats.org/package/2006/relationships"><Relationship Id="rId1" Type="http://schemas.microsoft.com/office/2006/relationships/activeXControlBinary" Target="activeX559.bin"/></Relationships>
</file>

<file path=xl/activeX/_rels/activeX562.xml.rels><?xml version="1.0" encoding="UTF-8" standalone="yes"?>
<Relationships xmlns="http://schemas.openxmlformats.org/package/2006/relationships"><Relationship Id="rId1" Type="http://schemas.microsoft.com/office/2006/relationships/activeXControlBinary" Target="activeX560.bin"/></Relationships>
</file>

<file path=xl/activeX/_rels/activeX563.xml.rels><?xml version="1.0" encoding="UTF-8" standalone="yes"?>
<Relationships xmlns="http://schemas.openxmlformats.org/package/2006/relationships"><Relationship Id="rId1" Type="http://schemas.microsoft.com/office/2006/relationships/activeXControlBinary" Target="activeX561.bin"/></Relationships>
</file>

<file path=xl/activeX/_rels/activeX564.xml.rels><?xml version="1.0" encoding="UTF-8" standalone="yes"?>
<Relationships xmlns="http://schemas.openxmlformats.org/package/2006/relationships"><Relationship Id="rId1" Type="http://schemas.microsoft.com/office/2006/relationships/activeXControlBinary" Target="activeX562.bin"/></Relationships>
</file>

<file path=xl/activeX/_rels/activeX565.xml.rels><?xml version="1.0" encoding="UTF-8" standalone="yes"?>
<Relationships xmlns="http://schemas.openxmlformats.org/package/2006/relationships"><Relationship Id="rId1" Type="http://schemas.microsoft.com/office/2006/relationships/activeXControlBinary" Target="activeX563.bin"/></Relationships>
</file>

<file path=xl/activeX/_rels/activeX566.xml.rels><?xml version="1.0" encoding="UTF-8" standalone="yes"?>
<Relationships xmlns="http://schemas.openxmlformats.org/package/2006/relationships"><Relationship Id="rId1" Type="http://schemas.microsoft.com/office/2006/relationships/activeXControlBinary" Target="activeX564.bin"/></Relationships>
</file>

<file path=xl/activeX/_rels/activeX567.xml.rels><?xml version="1.0" encoding="UTF-8" standalone="yes"?>
<Relationships xmlns="http://schemas.openxmlformats.org/package/2006/relationships"><Relationship Id="rId1" Type="http://schemas.microsoft.com/office/2006/relationships/activeXControlBinary" Target="activeX565.bin"/></Relationships>
</file>

<file path=xl/activeX/_rels/activeX568.xml.rels><?xml version="1.0" encoding="UTF-8" standalone="yes"?>
<Relationships xmlns="http://schemas.openxmlformats.org/package/2006/relationships"><Relationship Id="rId1" Type="http://schemas.microsoft.com/office/2006/relationships/activeXControlBinary" Target="activeX566.bin"/></Relationships>
</file>

<file path=xl/activeX/_rels/activeX569.xml.rels><?xml version="1.0" encoding="UTF-8" standalone="yes"?>
<Relationships xmlns="http://schemas.openxmlformats.org/package/2006/relationships"><Relationship Id="rId1" Type="http://schemas.microsoft.com/office/2006/relationships/activeXControlBinary" Target="activeX567.bin"/></Relationships>
</file>

<file path=xl/activeX/_rels/activeX570.xml.rels><?xml version="1.0" encoding="UTF-8" standalone="yes"?>
<Relationships xmlns="http://schemas.openxmlformats.org/package/2006/relationships"><Relationship Id="rId1" Type="http://schemas.microsoft.com/office/2006/relationships/activeXControlBinary" Target="activeX568.bin"/></Relationships>
</file>

<file path=xl/activeX/_rels/activeX571.xml.rels><?xml version="1.0" encoding="UTF-8" standalone="yes"?>
<Relationships xmlns="http://schemas.openxmlformats.org/package/2006/relationships"><Relationship Id="rId1" Type="http://schemas.microsoft.com/office/2006/relationships/activeXControlBinary" Target="activeX569.bin"/></Relationships>
</file>

<file path=xl/activeX/_rels/activeX572.xml.rels><?xml version="1.0" encoding="UTF-8" standalone="yes"?>
<Relationships xmlns="http://schemas.openxmlformats.org/package/2006/relationships"><Relationship Id="rId1" Type="http://schemas.microsoft.com/office/2006/relationships/activeXControlBinary" Target="activeX570.bin"/></Relationships>
</file>

<file path=xl/activeX/_rels/activeX573.xml.rels><?xml version="1.0" encoding="UTF-8" standalone="yes"?>
<Relationships xmlns="http://schemas.openxmlformats.org/package/2006/relationships"><Relationship Id="rId1" Type="http://schemas.microsoft.com/office/2006/relationships/activeXControlBinary" Target="activeX571.bin"/></Relationships>
</file>

<file path=xl/activeX/_rels/activeX574.xml.rels><?xml version="1.0" encoding="UTF-8" standalone="yes"?>
<Relationships xmlns="http://schemas.openxmlformats.org/package/2006/relationships"><Relationship Id="rId1" Type="http://schemas.microsoft.com/office/2006/relationships/activeXControlBinary" Target="activeX572.bin"/></Relationships>
</file>

<file path=xl/activeX/_rels/activeX575.xml.rels><?xml version="1.0" encoding="UTF-8" standalone="yes"?>
<Relationships xmlns="http://schemas.openxmlformats.org/package/2006/relationships"><Relationship Id="rId1" Type="http://schemas.microsoft.com/office/2006/relationships/activeXControlBinary" Target="activeX573.bin"/></Relationships>
</file>

<file path=xl/activeX/_rels/activeX576.xml.rels><?xml version="1.0" encoding="UTF-8" standalone="yes"?>
<Relationships xmlns="http://schemas.openxmlformats.org/package/2006/relationships"><Relationship Id="rId1" Type="http://schemas.microsoft.com/office/2006/relationships/activeXControlBinary" Target="activeX574.bin"/></Relationships>
</file>

<file path=xl/activeX/_rels/activeX577.xml.rels><?xml version="1.0" encoding="UTF-8" standalone="yes"?>
<Relationships xmlns="http://schemas.openxmlformats.org/package/2006/relationships"><Relationship Id="rId1" Type="http://schemas.microsoft.com/office/2006/relationships/activeXControlBinary" Target="activeX575.bin"/></Relationships>
</file>

<file path=xl/activeX/_rels/activeX578.xml.rels><?xml version="1.0" encoding="UTF-8" standalone="yes"?>
<Relationships xmlns="http://schemas.openxmlformats.org/package/2006/relationships"><Relationship Id="rId1" Type="http://schemas.microsoft.com/office/2006/relationships/activeXControlBinary" Target="activeX576.bin"/></Relationships>
</file>

<file path=xl/activeX/_rels/activeX579.xml.rels><?xml version="1.0" encoding="UTF-8" standalone="yes"?>
<Relationships xmlns="http://schemas.openxmlformats.org/package/2006/relationships"><Relationship Id="rId1" Type="http://schemas.microsoft.com/office/2006/relationships/activeXControlBinary" Target="activeX577.bin"/></Relationships>
</file>

<file path=xl/activeX/_rels/activeX580.xml.rels><?xml version="1.0" encoding="UTF-8" standalone="yes"?>
<Relationships xmlns="http://schemas.openxmlformats.org/package/2006/relationships"><Relationship Id="rId1" Type="http://schemas.microsoft.com/office/2006/relationships/activeXControlBinary" Target="activeX578.bin"/></Relationships>
</file>

<file path=xl/activeX/_rels/activeX581.xml.rels><?xml version="1.0" encoding="UTF-8" standalone="yes"?>
<Relationships xmlns="http://schemas.openxmlformats.org/package/2006/relationships"><Relationship Id="rId1" Type="http://schemas.microsoft.com/office/2006/relationships/activeXControlBinary" Target="activeX579.bin"/></Relationships>
</file>

<file path=xl/activeX/_rels/activeX582.xml.rels><?xml version="1.0" encoding="UTF-8" standalone="yes"?>
<Relationships xmlns="http://schemas.openxmlformats.org/package/2006/relationships"><Relationship Id="rId1" Type="http://schemas.microsoft.com/office/2006/relationships/activeXControlBinary" Target="activeX580.bin"/></Relationships>
</file>

<file path=xl/activeX/_rels/activeX583.xml.rels><?xml version="1.0" encoding="UTF-8" standalone="yes"?>
<Relationships xmlns="http://schemas.openxmlformats.org/package/2006/relationships"><Relationship Id="rId1" Type="http://schemas.microsoft.com/office/2006/relationships/activeXControlBinary" Target="activeX581.bin"/></Relationships>
</file>

<file path=xl/activeX/_rels/activeX584.xml.rels><?xml version="1.0" encoding="UTF-8" standalone="yes"?>
<Relationships xmlns="http://schemas.openxmlformats.org/package/2006/relationships"><Relationship Id="rId1" Type="http://schemas.microsoft.com/office/2006/relationships/activeXControlBinary" Target="activeX582.bin"/></Relationships>
</file>

<file path=xl/activeX/_rels/activeX585.xml.rels><?xml version="1.0" encoding="UTF-8" standalone="yes"?>
<Relationships xmlns="http://schemas.openxmlformats.org/package/2006/relationships"><Relationship Id="rId1" Type="http://schemas.microsoft.com/office/2006/relationships/activeXControlBinary" Target="activeX583.bin"/></Relationships>
</file>

<file path=xl/activeX/_rels/activeX586.xml.rels><?xml version="1.0" encoding="UTF-8" standalone="yes"?>
<Relationships xmlns="http://schemas.openxmlformats.org/package/2006/relationships"><Relationship Id="rId1" Type="http://schemas.microsoft.com/office/2006/relationships/activeXControlBinary" Target="activeX584.bin"/></Relationships>
</file>

<file path=xl/activeX/_rels/activeX587.xml.rels><?xml version="1.0" encoding="UTF-8" standalone="yes"?>
<Relationships xmlns="http://schemas.openxmlformats.org/package/2006/relationships"><Relationship Id="rId1" Type="http://schemas.microsoft.com/office/2006/relationships/activeXControlBinary" Target="activeX585.bin"/></Relationships>
</file>

<file path=xl/activeX/_rels/activeX588.xml.rels><?xml version="1.0" encoding="UTF-8" standalone="yes"?>
<Relationships xmlns="http://schemas.openxmlformats.org/package/2006/relationships"><Relationship Id="rId1" Type="http://schemas.microsoft.com/office/2006/relationships/activeXControlBinary" Target="activeX586.bin"/></Relationships>
</file>

<file path=xl/activeX/_rels/activeX589.xml.rels><?xml version="1.0" encoding="UTF-8" standalone="yes"?>
<Relationships xmlns="http://schemas.openxmlformats.org/package/2006/relationships"><Relationship Id="rId1" Type="http://schemas.microsoft.com/office/2006/relationships/activeXControlBinary" Target="activeX587.bin"/></Relationships>
</file>

<file path=xl/activeX/_rels/activeX590.xml.rels><?xml version="1.0" encoding="UTF-8" standalone="yes"?>
<Relationships xmlns="http://schemas.openxmlformats.org/package/2006/relationships"><Relationship Id="rId1" Type="http://schemas.microsoft.com/office/2006/relationships/activeXControlBinary" Target="activeX588.bin"/></Relationships>
</file>

<file path=xl/activeX/_rels/activeX591.xml.rels><?xml version="1.0" encoding="UTF-8" standalone="yes"?>
<Relationships xmlns="http://schemas.openxmlformats.org/package/2006/relationships"><Relationship Id="rId1" Type="http://schemas.microsoft.com/office/2006/relationships/activeXControlBinary" Target="activeX589.bin"/></Relationships>
</file>

<file path=xl/activeX/_rels/activeX592.xml.rels><?xml version="1.0" encoding="UTF-8" standalone="yes"?>
<Relationships xmlns="http://schemas.openxmlformats.org/package/2006/relationships"><Relationship Id="rId1" Type="http://schemas.microsoft.com/office/2006/relationships/activeXControlBinary" Target="activeX590.bin"/></Relationships>
</file>

<file path=xl/activeX/_rels/activeX593.xml.rels><?xml version="1.0" encoding="UTF-8" standalone="yes"?>
<Relationships xmlns="http://schemas.openxmlformats.org/package/2006/relationships"><Relationship Id="rId1" Type="http://schemas.microsoft.com/office/2006/relationships/activeXControlBinary" Target="activeX591.bin"/></Relationships>
</file>

<file path=xl/activeX/_rels/activeX594.xml.rels><?xml version="1.0" encoding="UTF-8" standalone="yes"?>
<Relationships xmlns="http://schemas.openxmlformats.org/package/2006/relationships"><Relationship Id="rId1" Type="http://schemas.microsoft.com/office/2006/relationships/activeXControlBinary" Target="activeX592.bin"/></Relationships>
</file>

<file path=xl/activeX/_rels/activeX595.xml.rels><?xml version="1.0" encoding="UTF-8" standalone="yes"?>
<Relationships xmlns="http://schemas.openxmlformats.org/package/2006/relationships"><Relationship Id="rId1" Type="http://schemas.microsoft.com/office/2006/relationships/activeXControlBinary" Target="activeX593.bin"/></Relationships>
</file>

<file path=xl/activeX/_rels/activeX596.xml.rels><?xml version="1.0" encoding="UTF-8" standalone="yes"?>
<Relationships xmlns="http://schemas.openxmlformats.org/package/2006/relationships"><Relationship Id="rId1" Type="http://schemas.microsoft.com/office/2006/relationships/activeXControlBinary" Target="activeX594.bin"/></Relationships>
</file>

<file path=xl/activeX/_rels/activeX597.xml.rels><?xml version="1.0" encoding="UTF-8" standalone="yes"?>
<Relationships xmlns="http://schemas.openxmlformats.org/package/2006/relationships"><Relationship Id="rId1" Type="http://schemas.microsoft.com/office/2006/relationships/activeXControlBinary" Target="activeX595.bin"/></Relationships>
</file>

<file path=xl/activeX/_rels/activeX598.xml.rels><?xml version="1.0" encoding="UTF-8" standalone="yes"?>
<Relationships xmlns="http://schemas.openxmlformats.org/package/2006/relationships"><Relationship Id="rId1" Type="http://schemas.microsoft.com/office/2006/relationships/activeXControlBinary" Target="activeX596.bin"/></Relationships>
</file>

<file path=xl/activeX/_rels/activeX599.xml.rels><?xml version="1.0" encoding="UTF-8" standalone="yes"?>
<Relationships xmlns="http://schemas.openxmlformats.org/package/2006/relationships"><Relationship Id="rId1" Type="http://schemas.microsoft.com/office/2006/relationships/activeXControlBinary" Target="activeX597.bin"/></Relationships>
</file>

<file path=xl/activeX/_rels/activeX600.xml.rels><?xml version="1.0" encoding="UTF-8" standalone="yes"?>
<Relationships xmlns="http://schemas.openxmlformats.org/package/2006/relationships"><Relationship Id="rId1" Type="http://schemas.microsoft.com/office/2006/relationships/activeXControlBinary" Target="activeX598.bin"/></Relationships>
</file>

<file path=xl/activeX/_rels/activeX601.xml.rels><?xml version="1.0" encoding="UTF-8" standalone="yes"?>
<Relationships xmlns="http://schemas.openxmlformats.org/package/2006/relationships"><Relationship Id="rId1" Type="http://schemas.microsoft.com/office/2006/relationships/activeXControlBinary" Target="activeX599.bin"/></Relationships>
</file>

<file path=xl/activeX/_rels/activeX602.xml.rels><?xml version="1.0" encoding="UTF-8" standalone="yes"?>
<Relationships xmlns="http://schemas.openxmlformats.org/package/2006/relationships"><Relationship Id="rId1" Type="http://schemas.microsoft.com/office/2006/relationships/activeXControlBinary" Target="activeX600.bin"/></Relationships>
</file>

<file path=xl/activeX/_rels/activeX603.xml.rels><?xml version="1.0" encoding="UTF-8" standalone="yes"?>
<Relationships xmlns="http://schemas.openxmlformats.org/package/2006/relationships"><Relationship Id="rId1" Type="http://schemas.microsoft.com/office/2006/relationships/activeXControlBinary" Target="activeX601.bin"/></Relationships>
</file>

<file path=xl/activeX/_rels/activeX604.xml.rels><?xml version="1.0" encoding="UTF-8" standalone="yes"?>
<Relationships xmlns="http://schemas.openxmlformats.org/package/2006/relationships"><Relationship Id="rId1" Type="http://schemas.microsoft.com/office/2006/relationships/activeXControlBinary" Target="activeX602.bin"/></Relationships>
</file>

<file path=xl/activeX/_rels/activeX605.xml.rels><?xml version="1.0" encoding="UTF-8" standalone="yes"?>
<Relationships xmlns="http://schemas.openxmlformats.org/package/2006/relationships"><Relationship Id="rId1" Type="http://schemas.microsoft.com/office/2006/relationships/activeXControlBinary" Target="activeX603.bin"/></Relationships>
</file>

<file path=xl/activeX/_rels/activeX606.xml.rels><?xml version="1.0" encoding="UTF-8" standalone="yes"?>
<Relationships xmlns="http://schemas.openxmlformats.org/package/2006/relationships"><Relationship Id="rId1" Type="http://schemas.microsoft.com/office/2006/relationships/activeXControlBinary" Target="activeX604.bin"/></Relationships>
</file>

<file path=xl/activeX/_rels/activeX607.xml.rels><?xml version="1.0" encoding="UTF-8" standalone="yes"?>
<Relationships xmlns="http://schemas.openxmlformats.org/package/2006/relationships"><Relationship Id="rId1" Type="http://schemas.microsoft.com/office/2006/relationships/activeXControlBinary" Target="activeX605.bin"/></Relationships>
</file>

<file path=xl/activeX/_rels/activeX608.xml.rels><?xml version="1.0" encoding="UTF-8" standalone="yes"?>
<Relationships xmlns="http://schemas.openxmlformats.org/package/2006/relationships"><Relationship Id="rId1" Type="http://schemas.microsoft.com/office/2006/relationships/activeXControlBinary" Target="activeX606.bin"/></Relationships>
</file>

<file path=xl/activeX/_rels/activeX609.xml.rels><?xml version="1.0" encoding="UTF-8" standalone="yes"?>
<Relationships xmlns="http://schemas.openxmlformats.org/package/2006/relationships"><Relationship Id="rId1" Type="http://schemas.microsoft.com/office/2006/relationships/activeXControlBinary" Target="activeX607.bin"/></Relationships>
</file>

<file path=xl/activeX/_rels/activeX610.xml.rels><?xml version="1.0" encoding="UTF-8" standalone="yes"?>
<Relationships xmlns="http://schemas.openxmlformats.org/package/2006/relationships"><Relationship Id="rId1" Type="http://schemas.microsoft.com/office/2006/relationships/activeXControlBinary" Target="activeX608.bin"/></Relationships>
</file>

<file path=xl/activeX/_rels/activeX611.xml.rels><?xml version="1.0" encoding="UTF-8" standalone="yes"?>
<Relationships xmlns="http://schemas.openxmlformats.org/package/2006/relationships"><Relationship Id="rId1" Type="http://schemas.microsoft.com/office/2006/relationships/activeXControlBinary" Target="activeX609.bin"/></Relationships>
</file>

<file path=xl/activeX/_rels/activeX612.xml.rels><?xml version="1.0" encoding="UTF-8" standalone="yes"?>
<Relationships xmlns="http://schemas.openxmlformats.org/package/2006/relationships"><Relationship Id="rId1" Type="http://schemas.microsoft.com/office/2006/relationships/activeXControlBinary" Target="activeX610.bin"/></Relationships>
</file>

<file path=xl/activeX/_rels/activeX613.xml.rels><?xml version="1.0" encoding="UTF-8" standalone="yes"?>
<Relationships xmlns="http://schemas.openxmlformats.org/package/2006/relationships"><Relationship Id="rId1" Type="http://schemas.microsoft.com/office/2006/relationships/activeXControlBinary" Target="activeX611.bin"/></Relationships>
</file>

<file path=xl/activeX/_rels/activeX614.xml.rels><?xml version="1.0" encoding="UTF-8" standalone="yes"?>
<Relationships xmlns="http://schemas.openxmlformats.org/package/2006/relationships"><Relationship Id="rId1" Type="http://schemas.microsoft.com/office/2006/relationships/activeXControlBinary" Target="activeX612.bin"/></Relationships>
</file>

<file path=xl/activeX/_rels/activeX615.xml.rels><?xml version="1.0" encoding="UTF-8" standalone="yes"?>
<Relationships xmlns="http://schemas.openxmlformats.org/package/2006/relationships"><Relationship Id="rId1" Type="http://schemas.microsoft.com/office/2006/relationships/activeXControlBinary" Target="activeX613.bin"/></Relationships>
</file>

<file path=xl/activeX/_rels/activeX616.xml.rels><?xml version="1.0" encoding="UTF-8" standalone="yes"?>
<Relationships xmlns="http://schemas.openxmlformats.org/package/2006/relationships"><Relationship Id="rId1" Type="http://schemas.microsoft.com/office/2006/relationships/activeXControlBinary" Target="activeX614.bin"/></Relationships>
</file>

<file path=xl/activeX/_rels/activeX617.xml.rels><?xml version="1.0" encoding="UTF-8" standalone="yes"?>
<Relationships xmlns="http://schemas.openxmlformats.org/package/2006/relationships"><Relationship Id="rId1" Type="http://schemas.microsoft.com/office/2006/relationships/activeXControlBinary" Target="activeX615.bin"/></Relationships>
</file>

<file path=xl/activeX/_rels/activeX618.xml.rels><?xml version="1.0" encoding="UTF-8" standalone="yes"?>
<Relationships xmlns="http://schemas.openxmlformats.org/package/2006/relationships"><Relationship Id="rId1" Type="http://schemas.microsoft.com/office/2006/relationships/activeXControlBinary" Target="activeX616.bin"/></Relationships>
</file>

<file path=xl/activeX/_rels/activeX619.xml.rels><?xml version="1.0" encoding="UTF-8" standalone="yes"?>
<Relationships xmlns="http://schemas.openxmlformats.org/package/2006/relationships"><Relationship Id="rId1" Type="http://schemas.microsoft.com/office/2006/relationships/activeXControlBinary" Target="activeX617.bin"/></Relationships>
</file>

<file path=xl/activeX/_rels/activeX620.xml.rels><?xml version="1.0" encoding="UTF-8" standalone="yes"?>
<Relationships xmlns="http://schemas.openxmlformats.org/package/2006/relationships"><Relationship Id="rId1" Type="http://schemas.microsoft.com/office/2006/relationships/activeXControlBinary" Target="activeX618.bin"/></Relationships>
</file>

<file path=xl/activeX/_rels/activeX621.xml.rels><?xml version="1.0" encoding="UTF-8" standalone="yes"?>
<Relationships xmlns="http://schemas.openxmlformats.org/package/2006/relationships"><Relationship Id="rId1" Type="http://schemas.microsoft.com/office/2006/relationships/activeXControlBinary" Target="activeX619.bin"/></Relationships>
</file>

<file path=xl/activeX/_rels/activeX622.xml.rels><?xml version="1.0" encoding="UTF-8" standalone="yes"?>
<Relationships xmlns="http://schemas.openxmlformats.org/package/2006/relationships"><Relationship Id="rId1" Type="http://schemas.microsoft.com/office/2006/relationships/activeXControlBinary" Target="activeX620.bin"/></Relationships>
</file>

<file path=xl/activeX/_rels/activeX623.xml.rels><?xml version="1.0" encoding="UTF-8" standalone="yes"?>
<Relationships xmlns="http://schemas.openxmlformats.org/package/2006/relationships"><Relationship Id="rId1" Type="http://schemas.microsoft.com/office/2006/relationships/activeXControlBinary" Target="activeX621.bin"/></Relationships>
</file>

<file path=xl/activeX/_rels/activeX624.xml.rels><?xml version="1.0" encoding="UTF-8" standalone="yes"?>
<Relationships xmlns="http://schemas.openxmlformats.org/package/2006/relationships"><Relationship Id="rId1" Type="http://schemas.microsoft.com/office/2006/relationships/activeXControlBinary" Target="activeX622.bin"/></Relationships>
</file>

<file path=xl/activeX/_rels/activeX625.xml.rels><?xml version="1.0" encoding="UTF-8" standalone="yes"?>
<Relationships xmlns="http://schemas.openxmlformats.org/package/2006/relationships"><Relationship Id="rId1" Type="http://schemas.microsoft.com/office/2006/relationships/activeXControlBinary" Target="activeX623.bin"/></Relationships>
</file>

<file path=xl/activeX/_rels/activeX626.xml.rels><?xml version="1.0" encoding="UTF-8" standalone="yes"?>
<Relationships xmlns="http://schemas.openxmlformats.org/package/2006/relationships"><Relationship Id="rId1" Type="http://schemas.microsoft.com/office/2006/relationships/activeXControlBinary" Target="activeX624.bin"/></Relationships>
</file>

<file path=xl/activeX/_rels/activeX627.xml.rels><?xml version="1.0" encoding="UTF-8" standalone="yes"?>
<Relationships xmlns="http://schemas.openxmlformats.org/package/2006/relationships"><Relationship Id="rId1" Type="http://schemas.microsoft.com/office/2006/relationships/activeXControlBinary" Target="activeX625.bin"/></Relationships>
</file>

<file path=xl/activeX/_rels/activeX628.xml.rels><?xml version="1.0" encoding="UTF-8" standalone="yes"?>
<Relationships xmlns="http://schemas.openxmlformats.org/package/2006/relationships"><Relationship Id="rId1" Type="http://schemas.microsoft.com/office/2006/relationships/activeXControlBinary" Target="activeX626.bin"/></Relationships>
</file>

<file path=xl/activeX/_rels/activeX629.xml.rels><?xml version="1.0" encoding="UTF-8" standalone="yes"?>
<Relationships xmlns="http://schemas.openxmlformats.org/package/2006/relationships"><Relationship Id="rId1" Type="http://schemas.microsoft.com/office/2006/relationships/activeXControlBinary" Target="activeX627.bin"/></Relationships>
</file>

<file path=xl/activeX/_rels/activeX630.xml.rels><?xml version="1.0" encoding="UTF-8" standalone="yes"?>
<Relationships xmlns="http://schemas.openxmlformats.org/package/2006/relationships"><Relationship Id="rId1" Type="http://schemas.microsoft.com/office/2006/relationships/activeXControlBinary" Target="activeX628.bin"/></Relationships>
</file>

<file path=xl/activeX/_rels/activeX631.xml.rels><?xml version="1.0" encoding="UTF-8" standalone="yes"?>
<Relationships xmlns="http://schemas.openxmlformats.org/package/2006/relationships"><Relationship Id="rId1" Type="http://schemas.microsoft.com/office/2006/relationships/activeXControlBinary" Target="activeX629.bin"/></Relationships>
</file>

<file path=xl/activeX/_rels/activeX632.xml.rels><?xml version="1.0" encoding="UTF-8" standalone="yes"?>
<Relationships xmlns="http://schemas.openxmlformats.org/package/2006/relationships"><Relationship Id="rId1" Type="http://schemas.microsoft.com/office/2006/relationships/activeXControlBinary" Target="activeX630.bin"/></Relationships>
</file>

<file path=xl/activeX/_rels/activeX633.xml.rels><?xml version="1.0" encoding="UTF-8" standalone="yes"?>
<Relationships xmlns="http://schemas.openxmlformats.org/package/2006/relationships"><Relationship Id="rId1" Type="http://schemas.microsoft.com/office/2006/relationships/activeXControlBinary" Target="activeX631.bin"/></Relationships>
</file>

<file path=xl/activeX/_rels/activeX634.xml.rels><?xml version="1.0" encoding="UTF-8" standalone="yes"?>
<Relationships xmlns="http://schemas.openxmlformats.org/package/2006/relationships"><Relationship Id="rId1" Type="http://schemas.microsoft.com/office/2006/relationships/activeXControlBinary" Target="activeX632.bin"/></Relationships>
</file>

<file path=xl/activeX/_rels/activeX635.xml.rels><?xml version="1.0" encoding="UTF-8" standalone="yes"?>
<Relationships xmlns="http://schemas.openxmlformats.org/package/2006/relationships"><Relationship Id="rId1" Type="http://schemas.microsoft.com/office/2006/relationships/activeXControlBinary" Target="activeX633.bin"/></Relationships>
</file>

<file path=xl/activeX/_rels/activeX636.xml.rels><?xml version="1.0" encoding="UTF-8" standalone="yes"?>
<Relationships xmlns="http://schemas.openxmlformats.org/package/2006/relationships"><Relationship Id="rId1" Type="http://schemas.microsoft.com/office/2006/relationships/activeXControlBinary" Target="activeX634.bin"/></Relationships>
</file>

<file path=xl/activeX/_rels/activeX637.xml.rels><?xml version="1.0" encoding="UTF-8" standalone="yes"?>
<Relationships xmlns="http://schemas.openxmlformats.org/package/2006/relationships"><Relationship Id="rId1" Type="http://schemas.microsoft.com/office/2006/relationships/activeXControlBinary" Target="activeX635.bin"/></Relationships>
</file>

<file path=xl/activeX/_rels/activeX638.xml.rels><?xml version="1.0" encoding="UTF-8" standalone="yes"?>
<Relationships xmlns="http://schemas.openxmlformats.org/package/2006/relationships"><Relationship Id="rId1" Type="http://schemas.microsoft.com/office/2006/relationships/activeXControlBinary" Target="activeX636.bin"/></Relationships>
</file>

<file path=xl/activeX/_rels/activeX639.xml.rels><?xml version="1.0" encoding="UTF-8" standalone="yes"?>
<Relationships xmlns="http://schemas.openxmlformats.org/package/2006/relationships"><Relationship Id="rId1" Type="http://schemas.microsoft.com/office/2006/relationships/activeXControlBinary" Target="activeX637.bin"/></Relationships>
</file>

<file path=xl/activeX/_rels/activeX640.xml.rels><?xml version="1.0" encoding="UTF-8" standalone="yes"?>
<Relationships xmlns="http://schemas.openxmlformats.org/package/2006/relationships"><Relationship Id="rId1" Type="http://schemas.microsoft.com/office/2006/relationships/activeXControlBinary" Target="activeX638.bin"/></Relationships>
</file>

<file path=xl/activeX/_rels/activeX641.xml.rels><?xml version="1.0" encoding="UTF-8" standalone="yes"?>
<Relationships xmlns="http://schemas.openxmlformats.org/package/2006/relationships"><Relationship Id="rId1" Type="http://schemas.microsoft.com/office/2006/relationships/activeXControlBinary" Target="activeX639.bin"/></Relationships>
</file>

<file path=xl/activeX/_rels/activeX642.xml.rels><?xml version="1.0" encoding="UTF-8" standalone="yes"?>
<Relationships xmlns="http://schemas.openxmlformats.org/package/2006/relationships"><Relationship Id="rId1" Type="http://schemas.microsoft.com/office/2006/relationships/activeXControlBinary" Target="activeX640.bin"/></Relationships>
</file>

<file path=xl/activeX/_rels/activeX643.xml.rels><?xml version="1.0" encoding="UTF-8" standalone="yes"?>
<Relationships xmlns="http://schemas.openxmlformats.org/package/2006/relationships"><Relationship Id="rId1" Type="http://schemas.microsoft.com/office/2006/relationships/activeXControlBinary" Target="activeX641.bin"/></Relationships>
</file>

<file path=xl/activeX/_rels/activeX644.xml.rels><?xml version="1.0" encoding="UTF-8" standalone="yes"?>
<Relationships xmlns="http://schemas.openxmlformats.org/package/2006/relationships"><Relationship Id="rId1" Type="http://schemas.microsoft.com/office/2006/relationships/activeXControlBinary" Target="activeX642.bin"/></Relationships>
</file>

<file path=xl/activeX/_rels/activeX645.xml.rels><?xml version="1.0" encoding="UTF-8" standalone="yes"?>
<Relationships xmlns="http://schemas.openxmlformats.org/package/2006/relationships"><Relationship Id="rId1" Type="http://schemas.microsoft.com/office/2006/relationships/activeXControlBinary" Target="activeX643.bin"/></Relationships>
</file>

<file path=xl/activeX/_rels/activeX646.xml.rels><?xml version="1.0" encoding="UTF-8" standalone="yes"?>
<Relationships xmlns="http://schemas.openxmlformats.org/package/2006/relationships"><Relationship Id="rId1" Type="http://schemas.microsoft.com/office/2006/relationships/activeXControlBinary" Target="activeX644.bin"/></Relationships>
</file>

<file path=xl/activeX/_rels/activeX647.xml.rels><?xml version="1.0" encoding="UTF-8" standalone="yes"?>
<Relationships xmlns="http://schemas.openxmlformats.org/package/2006/relationships"><Relationship Id="rId1" Type="http://schemas.microsoft.com/office/2006/relationships/activeXControlBinary" Target="activeX645.bin"/></Relationships>
</file>

<file path=xl/activeX/_rels/activeX648.xml.rels><?xml version="1.0" encoding="UTF-8" standalone="yes"?>
<Relationships xmlns="http://schemas.openxmlformats.org/package/2006/relationships"><Relationship Id="rId1" Type="http://schemas.microsoft.com/office/2006/relationships/activeXControlBinary" Target="activeX646.bin"/></Relationships>
</file>

<file path=xl/activeX/_rels/activeX649.xml.rels><?xml version="1.0" encoding="UTF-8" standalone="yes"?>
<Relationships xmlns="http://schemas.openxmlformats.org/package/2006/relationships"><Relationship Id="rId1" Type="http://schemas.microsoft.com/office/2006/relationships/activeXControlBinary" Target="activeX647.bin"/></Relationships>
</file>

<file path=xl/activeX/_rels/activeX650.xml.rels><?xml version="1.0" encoding="UTF-8" standalone="yes"?>
<Relationships xmlns="http://schemas.openxmlformats.org/package/2006/relationships"><Relationship Id="rId1" Type="http://schemas.microsoft.com/office/2006/relationships/activeXControlBinary" Target="activeX648.bin"/></Relationships>
</file>

<file path=xl/activeX/_rels/activeX651.xml.rels><?xml version="1.0" encoding="UTF-8" standalone="yes"?>
<Relationships xmlns="http://schemas.openxmlformats.org/package/2006/relationships"><Relationship Id="rId1" Type="http://schemas.microsoft.com/office/2006/relationships/activeXControlBinary" Target="activeX649.bin"/></Relationships>
</file>

<file path=xl/activeX/_rels/activeX652.xml.rels><?xml version="1.0" encoding="UTF-8" standalone="yes"?>
<Relationships xmlns="http://schemas.openxmlformats.org/package/2006/relationships"><Relationship Id="rId1" Type="http://schemas.microsoft.com/office/2006/relationships/activeXControlBinary" Target="activeX650.bin"/></Relationships>
</file>

<file path=xl/activeX/_rels/activeX653.xml.rels><?xml version="1.0" encoding="UTF-8" standalone="yes"?>
<Relationships xmlns="http://schemas.openxmlformats.org/package/2006/relationships"><Relationship Id="rId1" Type="http://schemas.microsoft.com/office/2006/relationships/activeXControlBinary" Target="activeX651.bin"/></Relationships>
</file>

<file path=xl/activeX/_rels/activeX654.xml.rels><?xml version="1.0" encoding="UTF-8" standalone="yes"?>
<Relationships xmlns="http://schemas.openxmlformats.org/package/2006/relationships"><Relationship Id="rId1" Type="http://schemas.microsoft.com/office/2006/relationships/activeXControlBinary" Target="activeX652.bin"/></Relationships>
</file>

<file path=xl/activeX/_rels/activeX655.xml.rels><?xml version="1.0" encoding="UTF-8" standalone="yes"?>
<Relationships xmlns="http://schemas.openxmlformats.org/package/2006/relationships"><Relationship Id="rId1" Type="http://schemas.microsoft.com/office/2006/relationships/activeXControlBinary" Target="activeX653.bin"/></Relationships>
</file>

<file path=xl/activeX/_rels/activeX656.xml.rels><?xml version="1.0" encoding="UTF-8" standalone="yes"?>
<Relationships xmlns="http://schemas.openxmlformats.org/package/2006/relationships"><Relationship Id="rId1" Type="http://schemas.microsoft.com/office/2006/relationships/activeXControlBinary" Target="activeX654.bin"/></Relationships>
</file>

<file path=xl/activeX/_rels/activeX657.xml.rels><?xml version="1.0" encoding="UTF-8" standalone="yes"?>
<Relationships xmlns="http://schemas.openxmlformats.org/package/2006/relationships"><Relationship Id="rId1" Type="http://schemas.microsoft.com/office/2006/relationships/activeXControlBinary" Target="activeX655.bin"/></Relationships>
</file>

<file path=xl/activeX/_rels/activeX658.xml.rels><?xml version="1.0" encoding="UTF-8" standalone="yes"?>
<Relationships xmlns="http://schemas.openxmlformats.org/package/2006/relationships"><Relationship Id="rId1" Type="http://schemas.microsoft.com/office/2006/relationships/activeXControlBinary" Target="activeX656.bin"/></Relationships>
</file>

<file path=xl/activeX/_rels/activeX659.xml.rels><?xml version="1.0" encoding="UTF-8" standalone="yes"?>
<Relationships xmlns="http://schemas.openxmlformats.org/package/2006/relationships"><Relationship Id="rId1" Type="http://schemas.microsoft.com/office/2006/relationships/activeXControlBinary" Target="activeX657.bin"/></Relationships>
</file>

<file path=xl/activeX/_rels/activeX660.xml.rels><?xml version="1.0" encoding="UTF-8" standalone="yes"?>
<Relationships xmlns="http://schemas.openxmlformats.org/package/2006/relationships"><Relationship Id="rId1" Type="http://schemas.microsoft.com/office/2006/relationships/activeXControlBinary" Target="activeX658.bin"/></Relationships>
</file>

<file path=xl/activeX/_rels/activeX661.xml.rels><?xml version="1.0" encoding="UTF-8" standalone="yes"?>
<Relationships xmlns="http://schemas.openxmlformats.org/package/2006/relationships"><Relationship Id="rId1" Type="http://schemas.microsoft.com/office/2006/relationships/activeXControlBinary" Target="activeX659.bin"/></Relationships>
</file>

<file path=xl/activeX/_rels/activeX662.xml.rels><?xml version="1.0" encoding="UTF-8" standalone="yes"?>
<Relationships xmlns="http://schemas.openxmlformats.org/package/2006/relationships"><Relationship Id="rId1" Type="http://schemas.microsoft.com/office/2006/relationships/activeXControlBinary" Target="activeX660.bin"/></Relationships>
</file>

<file path=xl/activeX/_rels/activeX663.xml.rels><?xml version="1.0" encoding="UTF-8" standalone="yes"?>
<Relationships xmlns="http://schemas.openxmlformats.org/package/2006/relationships"><Relationship Id="rId1" Type="http://schemas.microsoft.com/office/2006/relationships/activeXControlBinary" Target="activeX661.bin"/></Relationships>
</file>

<file path=xl/activeX/_rels/activeX664.xml.rels><?xml version="1.0" encoding="UTF-8" standalone="yes"?>
<Relationships xmlns="http://schemas.openxmlformats.org/package/2006/relationships"><Relationship Id="rId1" Type="http://schemas.microsoft.com/office/2006/relationships/activeXControlBinary" Target="activeX662.bin"/></Relationships>
</file>

<file path=xl/activeX/_rels/activeX665.xml.rels><?xml version="1.0" encoding="UTF-8" standalone="yes"?>
<Relationships xmlns="http://schemas.openxmlformats.org/package/2006/relationships"><Relationship Id="rId1" Type="http://schemas.microsoft.com/office/2006/relationships/activeXControlBinary" Target="activeX663.bin"/></Relationships>
</file>

<file path=xl/activeX/_rels/activeX666.xml.rels><?xml version="1.0" encoding="UTF-8" standalone="yes"?>
<Relationships xmlns="http://schemas.openxmlformats.org/package/2006/relationships"><Relationship Id="rId1" Type="http://schemas.microsoft.com/office/2006/relationships/activeXControlBinary" Target="activeX664.bin"/></Relationships>
</file>

<file path=xl/activeX/_rels/activeX667.xml.rels><?xml version="1.0" encoding="UTF-8" standalone="yes"?>
<Relationships xmlns="http://schemas.openxmlformats.org/package/2006/relationships"><Relationship Id="rId1" Type="http://schemas.microsoft.com/office/2006/relationships/activeXControlBinary" Target="activeX665.bin"/></Relationships>
</file>

<file path=xl/activeX/_rels/activeX668.xml.rels><?xml version="1.0" encoding="UTF-8" standalone="yes"?>
<Relationships xmlns="http://schemas.openxmlformats.org/package/2006/relationships"><Relationship Id="rId1" Type="http://schemas.microsoft.com/office/2006/relationships/activeXControlBinary" Target="activeX666.bin"/></Relationships>
</file>

<file path=xl/activeX/_rels/activeX669.xml.rels><?xml version="1.0" encoding="UTF-8" standalone="yes"?>
<Relationships xmlns="http://schemas.openxmlformats.org/package/2006/relationships"><Relationship Id="rId1" Type="http://schemas.microsoft.com/office/2006/relationships/activeXControlBinary" Target="activeX667.bin"/></Relationships>
</file>

<file path=xl/activeX/_rels/activeX670.xml.rels><?xml version="1.0" encoding="UTF-8" standalone="yes"?>
<Relationships xmlns="http://schemas.openxmlformats.org/package/2006/relationships"><Relationship Id="rId1" Type="http://schemas.microsoft.com/office/2006/relationships/activeXControlBinary" Target="activeX668.bin"/></Relationships>
</file>

<file path=xl/activeX/_rels/activeX671.xml.rels><?xml version="1.0" encoding="UTF-8" standalone="yes"?>
<Relationships xmlns="http://schemas.openxmlformats.org/package/2006/relationships"><Relationship Id="rId1" Type="http://schemas.microsoft.com/office/2006/relationships/activeXControlBinary" Target="activeX669.bin"/></Relationships>
</file>

<file path=xl/activeX/_rels/activeX672.xml.rels><?xml version="1.0" encoding="UTF-8" standalone="yes"?>
<Relationships xmlns="http://schemas.openxmlformats.org/package/2006/relationships"><Relationship Id="rId1" Type="http://schemas.microsoft.com/office/2006/relationships/activeXControlBinary" Target="activeX670.bin"/></Relationships>
</file>

<file path=xl/activeX/_rels/activeX673.xml.rels><?xml version="1.0" encoding="UTF-8" standalone="yes"?>
<Relationships xmlns="http://schemas.openxmlformats.org/package/2006/relationships"><Relationship Id="rId1" Type="http://schemas.microsoft.com/office/2006/relationships/activeXControlBinary" Target="activeX671.bin"/></Relationships>
</file>

<file path=xl/activeX/_rels/activeX674.xml.rels><?xml version="1.0" encoding="UTF-8" standalone="yes"?>
<Relationships xmlns="http://schemas.openxmlformats.org/package/2006/relationships"><Relationship Id="rId1" Type="http://schemas.microsoft.com/office/2006/relationships/activeXControlBinary" Target="activeX672.bin"/></Relationships>
</file>

<file path=xl/activeX/_rels/activeX675.xml.rels><?xml version="1.0" encoding="UTF-8" standalone="yes"?>
<Relationships xmlns="http://schemas.openxmlformats.org/package/2006/relationships"><Relationship Id="rId1" Type="http://schemas.microsoft.com/office/2006/relationships/activeXControlBinary" Target="activeX673.bin"/></Relationships>
</file>

<file path=xl/activeX/_rels/activeX676.xml.rels><?xml version="1.0" encoding="UTF-8" standalone="yes"?>
<Relationships xmlns="http://schemas.openxmlformats.org/package/2006/relationships"><Relationship Id="rId1" Type="http://schemas.microsoft.com/office/2006/relationships/activeXControlBinary" Target="activeX674.bin"/></Relationships>
</file>

<file path=xl/activeX/_rels/activeX677.xml.rels><?xml version="1.0" encoding="UTF-8" standalone="yes"?>
<Relationships xmlns="http://schemas.openxmlformats.org/package/2006/relationships"><Relationship Id="rId1" Type="http://schemas.microsoft.com/office/2006/relationships/activeXControlBinary" Target="activeX675.bin"/></Relationships>
</file>

<file path=xl/activeX/_rels/activeX678.xml.rels><?xml version="1.0" encoding="UTF-8" standalone="yes"?>
<Relationships xmlns="http://schemas.openxmlformats.org/package/2006/relationships"><Relationship Id="rId1" Type="http://schemas.microsoft.com/office/2006/relationships/activeXControlBinary" Target="activeX676.bin"/></Relationships>
</file>

<file path=xl/activeX/_rels/activeX679.xml.rels><?xml version="1.0" encoding="UTF-8" standalone="yes"?>
<Relationships xmlns="http://schemas.openxmlformats.org/package/2006/relationships"><Relationship Id="rId1" Type="http://schemas.microsoft.com/office/2006/relationships/activeXControlBinary" Target="activeX677.bin"/></Relationships>
</file>

<file path=xl/activeX/_rels/activeX680.xml.rels><?xml version="1.0" encoding="UTF-8" standalone="yes"?>
<Relationships xmlns="http://schemas.openxmlformats.org/package/2006/relationships"><Relationship Id="rId1" Type="http://schemas.microsoft.com/office/2006/relationships/activeXControlBinary" Target="activeX678.bin"/></Relationships>
</file>

<file path=xl/activeX/_rels/activeX681.xml.rels><?xml version="1.0" encoding="UTF-8" standalone="yes"?>
<Relationships xmlns="http://schemas.openxmlformats.org/package/2006/relationships"><Relationship Id="rId1" Type="http://schemas.microsoft.com/office/2006/relationships/activeXControlBinary" Target="activeX679.bin"/></Relationships>
</file>

<file path=xl/activeX/_rels/activeX682.xml.rels><?xml version="1.0" encoding="UTF-8" standalone="yes"?>
<Relationships xmlns="http://schemas.openxmlformats.org/package/2006/relationships"><Relationship Id="rId1" Type="http://schemas.microsoft.com/office/2006/relationships/activeXControlBinary" Target="activeX680.bin"/></Relationships>
</file>

<file path=xl/activeX/_rels/activeX683.xml.rels><?xml version="1.0" encoding="UTF-8" standalone="yes"?>
<Relationships xmlns="http://schemas.openxmlformats.org/package/2006/relationships"><Relationship Id="rId1" Type="http://schemas.microsoft.com/office/2006/relationships/activeXControlBinary" Target="activeX681.bin"/></Relationships>
</file>

<file path=xl/activeX/_rels/activeX684.xml.rels><?xml version="1.0" encoding="UTF-8" standalone="yes"?>
<Relationships xmlns="http://schemas.openxmlformats.org/package/2006/relationships"><Relationship Id="rId1" Type="http://schemas.microsoft.com/office/2006/relationships/activeXControlBinary" Target="activeX682.bin"/></Relationships>
</file>

<file path=xl/activeX/_rels/activeX685.xml.rels><?xml version="1.0" encoding="UTF-8" standalone="yes"?>
<Relationships xmlns="http://schemas.openxmlformats.org/package/2006/relationships"><Relationship Id="rId1" Type="http://schemas.microsoft.com/office/2006/relationships/activeXControlBinary" Target="activeX683.bin"/></Relationships>
</file>

<file path=xl/activeX/_rels/activeX686.xml.rels><?xml version="1.0" encoding="UTF-8" standalone="yes"?>
<Relationships xmlns="http://schemas.openxmlformats.org/package/2006/relationships"><Relationship Id="rId1" Type="http://schemas.microsoft.com/office/2006/relationships/activeXControlBinary" Target="activeX684.bin"/></Relationships>
</file>

<file path=xl/activeX/_rels/activeX687.xml.rels><?xml version="1.0" encoding="UTF-8" standalone="yes"?>
<Relationships xmlns="http://schemas.openxmlformats.org/package/2006/relationships"><Relationship Id="rId1" Type="http://schemas.microsoft.com/office/2006/relationships/activeXControlBinary" Target="activeX685.bin"/></Relationships>
</file>

<file path=xl/activeX/_rels/activeX688.xml.rels><?xml version="1.0" encoding="UTF-8" standalone="yes"?>
<Relationships xmlns="http://schemas.openxmlformats.org/package/2006/relationships"><Relationship Id="rId1" Type="http://schemas.microsoft.com/office/2006/relationships/activeXControlBinary" Target="activeX686.bin"/></Relationships>
</file>

<file path=xl/activeX/_rels/activeX689.xml.rels><?xml version="1.0" encoding="UTF-8" standalone="yes"?>
<Relationships xmlns="http://schemas.openxmlformats.org/package/2006/relationships"><Relationship Id="rId1" Type="http://schemas.microsoft.com/office/2006/relationships/activeXControlBinary" Target="activeX687.bin"/></Relationships>
</file>

<file path=xl/activeX/_rels/activeX690.xml.rels><?xml version="1.0" encoding="UTF-8" standalone="yes"?>
<Relationships xmlns="http://schemas.openxmlformats.org/package/2006/relationships"><Relationship Id="rId1" Type="http://schemas.microsoft.com/office/2006/relationships/activeXControlBinary" Target="activeX688.bin"/></Relationships>
</file>

<file path=xl/activeX/_rels/activeX691.xml.rels><?xml version="1.0" encoding="UTF-8" standalone="yes"?>
<Relationships xmlns="http://schemas.openxmlformats.org/package/2006/relationships"><Relationship Id="rId1" Type="http://schemas.microsoft.com/office/2006/relationships/activeXControlBinary" Target="activeX689.bin"/></Relationships>
</file>

<file path=xl/activeX/_rels/activeX692.xml.rels><?xml version="1.0" encoding="UTF-8" standalone="yes"?>
<Relationships xmlns="http://schemas.openxmlformats.org/package/2006/relationships"><Relationship Id="rId1" Type="http://schemas.microsoft.com/office/2006/relationships/activeXControlBinary" Target="activeX690.bin"/></Relationships>
</file>

<file path=xl/activeX/_rels/activeX693.xml.rels><?xml version="1.0" encoding="UTF-8" standalone="yes"?>
<Relationships xmlns="http://schemas.openxmlformats.org/package/2006/relationships"><Relationship Id="rId1" Type="http://schemas.microsoft.com/office/2006/relationships/activeXControlBinary" Target="activeX691.bin"/></Relationships>
</file>

<file path=xl/activeX/_rels/activeX694.xml.rels><?xml version="1.0" encoding="UTF-8" standalone="yes"?>
<Relationships xmlns="http://schemas.openxmlformats.org/package/2006/relationships"><Relationship Id="rId1" Type="http://schemas.microsoft.com/office/2006/relationships/activeXControlBinary" Target="activeX692.bin"/></Relationships>
</file>

<file path=xl/activeX/_rels/activeX695.xml.rels><?xml version="1.0" encoding="UTF-8" standalone="yes"?>
<Relationships xmlns="http://schemas.openxmlformats.org/package/2006/relationships"><Relationship Id="rId1" Type="http://schemas.microsoft.com/office/2006/relationships/activeXControlBinary" Target="activeX693.bin"/></Relationships>
</file>

<file path=xl/activeX/_rels/activeX696.xml.rels><?xml version="1.0" encoding="UTF-8" standalone="yes"?>
<Relationships xmlns="http://schemas.openxmlformats.org/package/2006/relationships"><Relationship Id="rId1" Type="http://schemas.microsoft.com/office/2006/relationships/activeXControlBinary" Target="activeX694.bin"/></Relationships>
</file>

<file path=xl/activeX/_rels/activeX697.xml.rels><?xml version="1.0" encoding="UTF-8" standalone="yes"?>
<Relationships xmlns="http://schemas.openxmlformats.org/package/2006/relationships"><Relationship Id="rId1" Type="http://schemas.microsoft.com/office/2006/relationships/activeXControlBinary" Target="activeX695.bin"/></Relationships>
</file>

<file path=xl/activeX/_rels/activeX698.xml.rels><?xml version="1.0" encoding="UTF-8" standalone="yes"?>
<Relationships xmlns="http://schemas.openxmlformats.org/package/2006/relationships"><Relationship Id="rId1" Type="http://schemas.microsoft.com/office/2006/relationships/activeXControlBinary" Target="activeX696.bin"/></Relationships>
</file>

<file path=xl/activeX/_rels/activeX699.xml.rels><?xml version="1.0" encoding="UTF-8" standalone="yes"?>
<Relationships xmlns="http://schemas.openxmlformats.org/package/2006/relationships"><Relationship Id="rId1" Type="http://schemas.microsoft.com/office/2006/relationships/activeXControlBinary" Target="activeX697.bin"/></Relationships>
</file>

<file path=xl/activeX/_rels/activeX700.xml.rels><?xml version="1.0" encoding="UTF-8" standalone="yes"?>
<Relationships xmlns="http://schemas.openxmlformats.org/package/2006/relationships"><Relationship Id="rId1" Type="http://schemas.microsoft.com/office/2006/relationships/activeXControlBinary" Target="activeX698.bin"/></Relationships>
</file>

<file path=xl/activeX/_rels/activeX701.xml.rels><?xml version="1.0" encoding="UTF-8" standalone="yes"?>
<Relationships xmlns="http://schemas.openxmlformats.org/package/2006/relationships"><Relationship Id="rId1" Type="http://schemas.microsoft.com/office/2006/relationships/activeXControlBinary" Target="activeX699.bin"/></Relationships>
</file>

<file path=xl/activeX/_rels/activeX702.xml.rels><?xml version="1.0" encoding="UTF-8" standalone="yes"?>
<Relationships xmlns="http://schemas.openxmlformats.org/package/2006/relationships"><Relationship Id="rId1" Type="http://schemas.microsoft.com/office/2006/relationships/activeXControlBinary" Target="activeX700.bin"/></Relationships>
</file>

<file path=xl/activeX/_rels/activeX703.xml.rels><?xml version="1.0" encoding="UTF-8" standalone="yes"?>
<Relationships xmlns="http://schemas.openxmlformats.org/package/2006/relationships"><Relationship Id="rId1" Type="http://schemas.microsoft.com/office/2006/relationships/activeXControlBinary" Target="activeX701.bin"/></Relationships>
</file>

<file path=xl/activeX/_rels/activeX704.xml.rels><?xml version="1.0" encoding="UTF-8" standalone="yes"?>
<Relationships xmlns="http://schemas.openxmlformats.org/package/2006/relationships"><Relationship Id="rId1" Type="http://schemas.microsoft.com/office/2006/relationships/activeXControlBinary" Target="activeX702.bin"/></Relationships>
</file>

<file path=xl/activeX/_rels/activeX705.xml.rels><?xml version="1.0" encoding="UTF-8" standalone="yes"?>
<Relationships xmlns="http://schemas.openxmlformats.org/package/2006/relationships"><Relationship Id="rId1" Type="http://schemas.microsoft.com/office/2006/relationships/activeXControlBinary" Target="activeX703.bin"/></Relationships>
</file>

<file path=xl/activeX/_rels/activeX706.xml.rels><?xml version="1.0" encoding="UTF-8" standalone="yes"?>
<Relationships xmlns="http://schemas.openxmlformats.org/package/2006/relationships"><Relationship Id="rId1" Type="http://schemas.microsoft.com/office/2006/relationships/activeXControlBinary" Target="activeX704.bin"/></Relationships>
</file>

<file path=xl/activeX/_rels/activeX707.xml.rels><?xml version="1.0" encoding="UTF-8" standalone="yes"?>
<Relationships xmlns="http://schemas.openxmlformats.org/package/2006/relationships"><Relationship Id="rId1" Type="http://schemas.microsoft.com/office/2006/relationships/activeXControlBinary" Target="activeX705.bin"/></Relationships>
</file>

<file path=xl/activeX/_rels/activeX708.xml.rels><?xml version="1.0" encoding="UTF-8" standalone="yes"?>
<Relationships xmlns="http://schemas.openxmlformats.org/package/2006/relationships"><Relationship Id="rId1" Type="http://schemas.microsoft.com/office/2006/relationships/activeXControlBinary" Target="activeX706.bin"/></Relationships>
</file>

<file path=xl/activeX/_rels/activeX709.xml.rels><?xml version="1.0" encoding="UTF-8" standalone="yes"?>
<Relationships xmlns="http://schemas.openxmlformats.org/package/2006/relationships"><Relationship Id="rId1" Type="http://schemas.microsoft.com/office/2006/relationships/activeXControlBinary" Target="activeX707.bin"/></Relationships>
</file>

<file path=xl/activeX/_rels/activeX710.xml.rels><?xml version="1.0" encoding="UTF-8" standalone="yes"?>
<Relationships xmlns="http://schemas.openxmlformats.org/package/2006/relationships"><Relationship Id="rId1" Type="http://schemas.microsoft.com/office/2006/relationships/activeXControlBinary" Target="activeX708.bin"/></Relationships>
</file>

<file path=xl/activeX/activeX1.xml><?xml version="1.0" encoding="utf-8"?>
<ax:ocx xmlns:ax="http://schemas.microsoft.com/office/2006/activeX" xmlns:r="http://schemas.openxmlformats.org/officeDocument/2006/relationships" ax:classid="{4C599241-6926-101B-9992-00000B65C6F9}"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50-EC42-11CE-9E0D-00AA006002F3}" ax:persistence="persistStreamInit" r:id="rId1"/>
</file>

<file path=xl/activeX/activeX4.xml><?xml version="1.0" encoding="utf-8"?>
<ax:ocx xmlns:ax="http://schemas.microsoft.com/office/2006/activeX" xmlns:r="http://schemas.openxmlformats.org/officeDocument/2006/relationships" ax:classid="{8BD21D50-EC42-11CE-9E0D-00AA006002F3}"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activeX/activeX9.xml><?xml version="1.0" encoding="utf-8"?>
<ax:ocx xmlns:ax="http://schemas.microsoft.com/office/2006/activeX" xmlns:r="http://schemas.openxmlformats.org/officeDocument/2006/relationships" ax:classid="{8BD21D50-EC42-11CE-9E0D-00AA006002F3}" ax:persistence="persistStreamInit" r:id="rId1"/>
</file>

<file path=xl/activeX/activeX10.xml><?xml version="1.0" encoding="utf-8"?>
<ax:ocx xmlns:ax="http://schemas.microsoft.com/office/2006/activeX" xmlns:r="http://schemas.openxmlformats.org/officeDocument/2006/relationships" ax:classid="{8BD21D50-EC42-11CE-9E0D-00AA006002F3}" ax:persistence="persistStreamInit" r:id="rId1"/>
</file>

<file path=xl/activeX/activeX11.xml><?xml version="1.0" encoding="utf-8"?>
<ax:ocx xmlns:ax="http://schemas.microsoft.com/office/2006/activeX" xmlns:r="http://schemas.openxmlformats.org/officeDocument/2006/relationships" ax:classid="{8BD21D50-EC42-11CE-9E0D-00AA006002F3}" ax:persistence="persistStreamInit" r:id="rId1"/>
</file>

<file path=xl/activeX/activeX12.xml><?xml version="1.0" encoding="utf-8"?>
<ax:ocx xmlns:ax="http://schemas.microsoft.com/office/2006/activeX" xmlns:r="http://schemas.openxmlformats.org/officeDocument/2006/relationships" ax:classid="{8BD21D50-EC42-11CE-9E0D-00AA006002F3}" ax:persistence="persistStreamInit" r:id="rId1"/>
</file>

<file path=xl/activeX/activeX13.xml><?xml version="1.0" encoding="utf-8"?>
<ax:ocx xmlns:ax="http://schemas.microsoft.com/office/2006/activeX" xmlns:r="http://schemas.openxmlformats.org/officeDocument/2006/relationships" ax:classid="{8BD21D50-EC42-11CE-9E0D-00AA006002F3}" ax:persistence="persistStreamInit" r:id="rId1"/>
</file>

<file path=xl/activeX/activeX14.xml><?xml version="1.0" encoding="utf-8"?>
<ax:ocx xmlns:ax="http://schemas.microsoft.com/office/2006/activeX" xmlns:r="http://schemas.openxmlformats.org/officeDocument/2006/relationships" ax:classid="{8BD21D50-EC42-11CE-9E0D-00AA006002F3}" ax:persistence="persistStreamInit" r:id="rId1"/>
</file>

<file path=xl/activeX/activeX15.xml><?xml version="1.0" encoding="utf-8"?>
<ax:ocx xmlns:ax="http://schemas.microsoft.com/office/2006/activeX" xmlns:r="http://schemas.openxmlformats.org/officeDocument/2006/relationships" ax:classid="{8BD21D50-EC42-11CE-9E0D-00AA006002F3}" ax:persistence="persistStreamInit" r:id="rId1"/>
</file>

<file path=xl/activeX/activeX16.xml><?xml version="1.0" encoding="utf-8"?>
<ax:ocx xmlns:ax="http://schemas.microsoft.com/office/2006/activeX" xmlns:r="http://schemas.openxmlformats.org/officeDocument/2006/relationships" ax:classid="{8BD21D50-EC42-11CE-9E0D-00AA006002F3}" ax:persistence="persistStreamInit" r:id="rId1"/>
</file>

<file path=xl/activeX/activeX17.xml><?xml version="1.0" encoding="utf-8"?>
<ax:ocx xmlns:ax="http://schemas.microsoft.com/office/2006/activeX" xmlns:r="http://schemas.openxmlformats.org/officeDocument/2006/relationships" ax:classid="{8BD21D50-EC42-11CE-9E0D-00AA006002F3}" ax:persistence="persistStreamInit" r:id="rId1"/>
</file>

<file path=xl/activeX/activeX18.xml><?xml version="1.0" encoding="utf-8"?>
<ax:ocx xmlns:ax="http://schemas.microsoft.com/office/2006/activeX" xmlns:r="http://schemas.openxmlformats.org/officeDocument/2006/relationships" ax:classid="{8BD21D50-EC42-11CE-9E0D-00AA006002F3}" ax:persistence="persistStreamInit" r:id="rId1"/>
</file>

<file path=xl/activeX/activeX19.xml><?xml version="1.0" encoding="utf-8"?>
<ax:ocx xmlns:ax="http://schemas.microsoft.com/office/2006/activeX" xmlns:r="http://schemas.openxmlformats.org/officeDocument/2006/relationships" ax:classid="{4C599241-6926-101B-9992-00000B65C6F9}" ax:persistence="persistStreamInit" r:id="rId1"/>
</file>

<file path=xl/activeX/activeX20.xml><?xml version="1.0" encoding="utf-8"?>
<ax:ocx xmlns:ax="http://schemas.microsoft.com/office/2006/activeX" xmlns:r="http://schemas.openxmlformats.org/officeDocument/2006/relationships" ax:classid="{8BD21D50-EC42-11CE-9E0D-00AA006002F3}" ax:persistence="persistStreamInit" r:id="rId1"/>
</file>

<file path=xl/activeX/activeX21.xml><?xml version="1.0" encoding="utf-8"?>
<ax:ocx xmlns:ax="http://schemas.microsoft.com/office/2006/activeX" xmlns:r="http://schemas.openxmlformats.org/officeDocument/2006/relationships" ax:classid="{8BD21D50-EC42-11CE-9E0D-00AA006002F3}" ax:persistence="persistStreamInit" r:id="rId1"/>
</file>

<file path=xl/activeX/activeX22.xml><?xml version="1.0" encoding="utf-8"?>
<ax:ocx xmlns:ax="http://schemas.microsoft.com/office/2006/activeX" xmlns:r="http://schemas.openxmlformats.org/officeDocument/2006/relationships" ax:classid="{4C599241-6926-101B-9992-00000B65C6F9}" ax:persistence="persistStreamInit" r:id="rId1"/>
</file>

<file path=xl/activeX/activeX23.xml><?xml version="1.0" encoding="utf-8"?>
<ax:ocx xmlns:ax="http://schemas.microsoft.com/office/2006/activeX" xmlns:r="http://schemas.openxmlformats.org/officeDocument/2006/relationships" ax:classid="{8BD21D50-EC42-11CE-9E0D-00AA006002F3}" ax:persistence="persistStreamInit" r:id="rId1"/>
</file>

<file path=xl/activeX/activeX24.xml><?xml version="1.0" encoding="utf-8"?>
<ax:ocx xmlns:ax="http://schemas.microsoft.com/office/2006/activeX" xmlns:r="http://schemas.openxmlformats.org/officeDocument/2006/relationships" ax:classid="{8BD21D50-EC42-11CE-9E0D-00AA006002F3}" ax:persistence="persistStreamInit" r:id="rId1"/>
</file>

<file path=xl/activeX/activeX25.xml><?xml version="1.0" encoding="utf-8"?>
<ax:ocx xmlns:ax="http://schemas.microsoft.com/office/2006/activeX" xmlns:r="http://schemas.openxmlformats.org/officeDocument/2006/relationships" ax:classid="{978C9E23-D4B0-11CE-BF2D-00AA003F40D0}" ax:persistence="persistStreamInit" r:id="rId1"/>
</file>

<file path=xl/activeX/activeX26.xml><?xml version="1.0" encoding="utf-8"?>
<ax:ocx xmlns:ax="http://schemas.microsoft.com/office/2006/activeX" xmlns:r="http://schemas.openxmlformats.org/officeDocument/2006/relationships" ax:classid="{978C9E23-D4B0-11CE-BF2D-00AA003F40D0}" ax:persistence="persistStreamInit" r:id="rId1"/>
</file>

<file path=xl/activeX/activeX27.xml><?xml version="1.0" encoding="utf-8"?>
<ax:ocx xmlns:ax="http://schemas.microsoft.com/office/2006/activeX" xmlns:r="http://schemas.openxmlformats.org/officeDocument/2006/relationships" ax:classid="{978C9E23-D4B0-11CE-BF2D-00AA003F40D0}" ax:persistence="persistStreamInit" r:id="rId1"/>
</file>

<file path=xl/activeX/activeX28.xml><?xml version="1.0" encoding="utf-8"?>
<ax:ocx xmlns:ax="http://schemas.microsoft.com/office/2006/activeX" xmlns:r="http://schemas.openxmlformats.org/officeDocument/2006/relationships" ax:classid="{978C9E23-D4B0-11CE-BF2D-00AA003F40D0}" ax:persistence="persistStreamInit" r:id="rId1"/>
</file>

<file path=xl/activeX/activeX29.xml><?xml version="1.0" encoding="utf-8"?>
<ax:ocx xmlns:ax="http://schemas.microsoft.com/office/2006/activeX" xmlns:r="http://schemas.openxmlformats.org/officeDocument/2006/relationships" ax:classid="{978C9E23-D4B0-11CE-BF2D-00AA003F40D0}" ax:persistence="persistStreamInit" r:id="rId1"/>
</file>

<file path=xl/activeX/activeX30.xml><?xml version="1.0" encoding="utf-8"?>
<ax:ocx xmlns:ax="http://schemas.microsoft.com/office/2006/activeX" xmlns:r="http://schemas.openxmlformats.org/officeDocument/2006/relationships" ax:classid="{978C9E23-D4B0-11CE-BF2D-00AA003F40D0}" ax:persistence="persistStreamInit" r:id="rId1"/>
</file>

<file path=xl/activeX/activeX31.xml><?xml version="1.0" encoding="utf-8"?>
<ax:ocx xmlns:ax="http://schemas.microsoft.com/office/2006/activeX" xmlns:r="http://schemas.openxmlformats.org/officeDocument/2006/relationships" ax:classid="{978C9E23-D4B0-11CE-BF2D-00AA003F40D0}" ax:persistence="persistStreamInit" r:id="rId1"/>
</file>

<file path=xl/activeX/activeX32.xml><?xml version="1.0" encoding="utf-8"?>
<ax:ocx xmlns:ax="http://schemas.microsoft.com/office/2006/activeX" xmlns:r="http://schemas.openxmlformats.org/officeDocument/2006/relationships" ax:classid="{978C9E23-D4B0-11CE-BF2D-00AA003F40D0}"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8BD21D50-EC42-11CE-9E0D-00AA006002F3}" ax:persistence="persistStreamInit" r:id="rId1"/>
</file>

<file path=xl/activeX/activeX35.xml><?xml version="1.0" encoding="utf-8"?>
<ax:ocx xmlns:ax="http://schemas.microsoft.com/office/2006/activeX" xmlns:r="http://schemas.openxmlformats.org/officeDocument/2006/relationships" ax:classid="{8BD21D50-EC42-11CE-9E0D-00AA006002F3}" ax:persistence="persistStreamInit" r:id="rId1"/>
</file>

<file path=xl/activeX/activeX36.xml><?xml version="1.0" encoding="utf-8"?>
<ax:ocx xmlns:ax="http://schemas.microsoft.com/office/2006/activeX" xmlns:r="http://schemas.openxmlformats.org/officeDocument/2006/relationships" ax:classid="{4C599241-6926-101B-9992-00000B65C6F9}" ax:persistence="persistStreamInit" r:id="rId1"/>
</file>

<file path=xl/activeX/activeX37.xml><?xml version="1.0" encoding="utf-8"?>
<ax:ocx xmlns:ax="http://schemas.microsoft.com/office/2006/activeX" xmlns:r="http://schemas.openxmlformats.org/officeDocument/2006/relationships" ax:classid="{8BD21D50-EC42-11CE-9E0D-00AA006002F3}" ax:persistence="persistStreamInit" r:id="rId1"/>
</file>

<file path=xl/activeX/activeX38.xml><?xml version="1.0" encoding="utf-8"?>
<ax:ocx xmlns:ax="http://schemas.microsoft.com/office/2006/activeX" xmlns:r="http://schemas.openxmlformats.org/officeDocument/2006/relationships" ax:classid="{8BD21D50-EC42-11CE-9E0D-00AA006002F3}" ax:persistence="persistStreamInit" r:id="rId1"/>
</file>

<file path=xl/activeX/activeX39.xml><?xml version="1.0" encoding="utf-8"?>
<ax:ocx xmlns:ax="http://schemas.microsoft.com/office/2006/activeX" xmlns:r="http://schemas.openxmlformats.org/officeDocument/2006/relationships" ax:classid="{8BD21D50-EC42-11CE-9E0D-00AA006002F3}" ax:persistence="persistStreamInit" r:id="rId1"/>
</file>

<file path=xl/activeX/activeX40.xml><?xml version="1.0" encoding="utf-8"?>
<ax:ocx xmlns:ax="http://schemas.microsoft.com/office/2006/activeX" xmlns:r="http://schemas.openxmlformats.org/officeDocument/2006/relationships" ax:classid="{8BD21D50-EC42-11CE-9E0D-00AA006002F3}" ax:persistence="persistStreamInit" r:id="rId1"/>
</file>

<file path=xl/activeX/activeX41.xml><?xml version="1.0" encoding="utf-8"?>
<ax:ocx xmlns:ax="http://schemas.microsoft.com/office/2006/activeX" xmlns:r="http://schemas.openxmlformats.org/officeDocument/2006/relationships" ax:classid="{8BD21D50-EC42-11CE-9E0D-00AA006002F3}" ax:persistence="persistStreamInit" r:id="rId1"/>
</file>

<file path=xl/activeX/activeX42.xml><?xml version="1.0" encoding="utf-8"?>
<ax:ocx xmlns:ax="http://schemas.microsoft.com/office/2006/activeX" xmlns:r="http://schemas.openxmlformats.org/officeDocument/2006/relationships" ax:classid="{8BD21D50-EC42-11CE-9E0D-00AA006002F3}" ax:persistence="persistStreamInit" r:id="rId1"/>
</file>

<file path=xl/activeX/activeX43.xml><?xml version="1.0" encoding="utf-8"?>
<ax:ocx xmlns:ax="http://schemas.microsoft.com/office/2006/activeX" xmlns:r="http://schemas.openxmlformats.org/officeDocument/2006/relationships" ax:classid="{8BD21D50-EC42-11CE-9E0D-00AA006002F3}" ax:persistence="persistStreamInit" r:id="rId1"/>
</file>

<file path=xl/activeX/activeX44.xml><?xml version="1.0" encoding="utf-8"?>
<ax:ocx xmlns:ax="http://schemas.microsoft.com/office/2006/activeX" xmlns:r="http://schemas.openxmlformats.org/officeDocument/2006/relationships" ax:classid="{8BD21D50-EC42-11CE-9E0D-00AA006002F3}" ax:persistence="persistStreamInit" r:id="rId1"/>
</file>

<file path=xl/activeX/activeX45.xml><?xml version="1.0" encoding="utf-8"?>
<ax:ocx xmlns:ax="http://schemas.microsoft.com/office/2006/activeX" xmlns:r="http://schemas.openxmlformats.org/officeDocument/2006/relationships" ax:classid="{8BD21D50-EC42-11CE-9E0D-00AA006002F3}" ax:persistence="persistStreamInit" r:id="rId1"/>
</file>

<file path=xl/activeX/activeX46.xml><?xml version="1.0" encoding="utf-8"?>
<ax:ocx xmlns:ax="http://schemas.microsoft.com/office/2006/activeX" xmlns:r="http://schemas.openxmlformats.org/officeDocument/2006/relationships" ax:classid="{8BD21D50-EC42-11CE-9E0D-00AA006002F3}" ax:persistence="persistStreamInit" r:id="rId1"/>
</file>

<file path=xl/activeX/activeX47.xml><?xml version="1.0" encoding="utf-8"?>
<ax:ocx xmlns:ax="http://schemas.microsoft.com/office/2006/activeX" xmlns:r="http://schemas.openxmlformats.org/officeDocument/2006/relationships" ax:classid="{8BD21D50-EC42-11CE-9E0D-00AA006002F3}" ax:persistence="persistStreamInit" r:id="rId1"/>
</file>

<file path=xl/activeX/activeX48.xml><?xml version="1.0" encoding="utf-8"?>
<ax:ocx xmlns:ax="http://schemas.microsoft.com/office/2006/activeX" xmlns:r="http://schemas.openxmlformats.org/officeDocument/2006/relationships" ax:classid="{8BD21D50-EC42-11CE-9E0D-00AA006002F3}" ax:persistence="persistStreamInit" r:id="rId1"/>
</file>

<file path=xl/activeX/activeX49.xml><?xml version="1.0" encoding="utf-8"?>
<ax:ocx xmlns:ax="http://schemas.microsoft.com/office/2006/activeX" xmlns:r="http://schemas.openxmlformats.org/officeDocument/2006/relationships" ax:classid="{8BD21D50-EC42-11CE-9E0D-00AA006002F3}" ax:persistence="persistStreamInit" r:id="rId1"/>
</file>

<file path=xl/activeX/activeX50.xml><?xml version="1.0" encoding="utf-8"?>
<ax:ocx xmlns:ax="http://schemas.microsoft.com/office/2006/activeX" xmlns:r="http://schemas.openxmlformats.org/officeDocument/2006/relationships" ax:classid="{8BD21D50-EC42-11CE-9E0D-00AA006002F3}" ax:persistence="persistStreamInit" r:id="rId1"/>
</file>

<file path=xl/activeX/activeX51.xml><?xml version="1.0" encoding="utf-8"?>
<ax:ocx xmlns:ax="http://schemas.microsoft.com/office/2006/activeX" xmlns:r="http://schemas.openxmlformats.org/officeDocument/2006/relationships" ax:classid="{4C599241-6926-101B-9992-00000B65C6F9}" ax:persistence="persistStreamInit" r:id="rId1"/>
</file>

<file path=xl/activeX/activeX52.xml><?xml version="1.0" encoding="utf-8"?>
<ax:ocx xmlns:ax="http://schemas.microsoft.com/office/2006/activeX" xmlns:r="http://schemas.openxmlformats.org/officeDocument/2006/relationships" ax:classid="{8BD21D50-EC42-11CE-9E0D-00AA006002F3}" ax:persistence="persistStreamInit" r:id="rId1"/>
</file>

<file path=xl/activeX/activeX53.xml><?xml version="1.0" encoding="utf-8"?>
<ax:ocx xmlns:ax="http://schemas.microsoft.com/office/2006/activeX" xmlns:r="http://schemas.openxmlformats.org/officeDocument/2006/relationships" ax:classid="{8BD21D50-EC42-11CE-9E0D-00AA006002F3}" ax:persistence="persistStreamInit" r:id="rId1"/>
</file>

<file path=xl/activeX/activeX54.xml><?xml version="1.0" encoding="utf-8"?>
<ax:ocx xmlns:ax="http://schemas.microsoft.com/office/2006/activeX" xmlns:r="http://schemas.openxmlformats.org/officeDocument/2006/relationships" ax:classid="{8BD21D50-EC42-11CE-9E0D-00AA006002F3}" ax:persistence="persistStreamInit" r:id="rId1"/>
</file>

<file path=xl/activeX/activeX55.xml><?xml version="1.0" encoding="utf-8"?>
<ax:ocx xmlns:ax="http://schemas.microsoft.com/office/2006/activeX" xmlns:r="http://schemas.openxmlformats.org/officeDocument/2006/relationships" ax:classid="{8BD21D50-EC42-11CE-9E0D-00AA006002F3}" ax:persistence="persistStreamInit" r:id="rId1"/>
</file>

<file path=xl/activeX/activeX56.xml><?xml version="1.0" encoding="utf-8"?>
<ax:ocx xmlns:ax="http://schemas.microsoft.com/office/2006/activeX" xmlns:r="http://schemas.openxmlformats.org/officeDocument/2006/relationships" ax:classid="{8BD21D50-EC42-11CE-9E0D-00AA006002F3}" ax:persistence="persistStreamInit" r:id="rId1"/>
</file>

<file path=xl/activeX/activeX57.xml><?xml version="1.0" encoding="utf-8"?>
<ax:ocx xmlns:ax="http://schemas.microsoft.com/office/2006/activeX" xmlns:r="http://schemas.openxmlformats.org/officeDocument/2006/relationships" ax:classid="{8BD21D50-EC42-11CE-9E0D-00AA006002F3}"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4C599241-6926-101B-9992-00000B65C6F9}"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8BD21D50-EC42-11CE-9E0D-00AA006002F3}" ax:persistence="persistStreamInit" r:id="rId1"/>
</file>

<file path=xl/activeX/activeX62.xml><?xml version="1.0" encoding="utf-8"?>
<ax:ocx xmlns:ax="http://schemas.microsoft.com/office/2006/activeX" xmlns:r="http://schemas.openxmlformats.org/officeDocument/2006/relationships" ax:classid="{8BD21D50-EC42-11CE-9E0D-00AA006002F3}" ax:persistence="persistStreamInit" r:id="rId1"/>
</file>

<file path=xl/activeX/activeX63.xml><?xml version="1.0" encoding="utf-8"?>
<ax:ocx xmlns:ax="http://schemas.microsoft.com/office/2006/activeX" xmlns:r="http://schemas.openxmlformats.org/officeDocument/2006/relationships" ax:classid="{8BD21D50-EC42-11CE-9E0D-00AA006002F3}" ax:persistence="persistStreamInit" r:id="rId1"/>
</file>

<file path=xl/activeX/activeX64.xml><?xml version="1.0" encoding="utf-8"?>
<ax:ocx xmlns:ax="http://schemas.microsoft.com/office/2006/activeX" xmlns:r="http://schemas.openxmlformats.org/officeDocument/2006/relationships" ax:classid="{8BD21D50-EC42-11CE-9E0D-00AA006002F3}" ax:persistence="persistStreamInit" r:id="rId1"/>
</file>

<file path=xl/activeX/activeX65.xml><?xml version="1.0" encoding="utf-8"?>
<ax:ocx xmlns:ax="http://schemas.microsoft.com/office/2006/activeX" xmlns:r="http://schemas.openxmlformats.org/officeDocument/2006/relationships" ax:classid="{8BD21D50-EC42-11CE-9E0D-00AA006002F3}" ax:persistence="persistStreamInit" r:id="rId1"/>
</file>

<file path=xl/activeX/activeX66.xml><?xml version="1.0" encoding="utf-8"?>
<ax:ocx xmlns:ax="http://schemas.microsoft.com/office/2006/activeX" xmlns:r="http://schemas.openxmlformats.org/officeDocument/2006/relationships" ax:classid="{8BD21D50-EC42-11CE-9E0D-00AA006002F3}" ax:persistence="persistStreamInit" r:id="rId1"/>
</file>

<file path=xl/activeX/activeX67.xml><?xml version="1.0" encoding="utf-8"?>
<ax:ocx xmlns:ax="http://schemas.microsoft.com/office/2006/activeX" xmlns:r="http://schemas.openxmlformats.org/officeDocument/2006/relationships" ax:classid="{8BD21D50-EC42-11CE-9E0D-00AA006002F3}" ax:persistence="persistStreamInit" r:id="rId1"/>
</file>

<file path=xl/activeX/activeX68.xml><?xml version="1.0" encoding="utf-8"?>
<ax:ocx xmlns:ax="http://schemas.microsoft.com/office/2006/activeX" xmlns:r="http://schemas.openxmlformats.org/officeDocument/2006/relationships" ax:classid="{8BD21D50-EC42-11CE-9E0D-00AA006002F3}" ax:persistence="persistStreamInit" r:id="rId1"/>
</file>

<file path=xl/activeX/activeX69.xml><?xml version="1.0" encoding="utf-8"?>
<ax:ocx xmlns:ax="http://schemas.microsoft.com/office/2006/activeX" xmlns:r="http://schemas.openxmlformats.org/officeDocument/2006/relationships" ax:classid="{8BD21D50-EC42-11CE-9E0D-00AA006002F3}" ax:persistence="persistStreamInit" r:id="rId1"/>
</file>

<file path=xl/activeX/activeX70.xml><?xml version="1.0" encoding="utf-8"?>
<ax:ocx xmlns:ax="http://schemas.microsoft.com/office/2006/activeX" xmlns:r="http://schemas.openxmlformats.org/officeDocument/2006/relationships" ax:classid="{8BD21D50-EC42-11CE-9E0D-00AA006002F3}" ax:persistence="persistStreamInit" r:id="rId1"/>
</file>

<file path=xl/activeX/activeX71.xml><?xml version="1.0" encoding="utf-8"?>
<ax:ocx xmlns:ax="http://schemas.microsoft.com/office/2006/activeX" xmlns:r="http://schemas.openxmlformats.org/officeDocument/2006/relationships" ax:classid="{8BD21D50-EC42-11CE-9E0D-00AA006002F3}" ax:persistence="persistStreamInit" r:id="rId1"/>
</file>

<file path=xl/activeX/activeX72.xml><?xml version="1.0" encoding="utf-8"?>
<ax:ocx xmlns:ax="http://schemas.microsoft.com/office/2006/activeX" xmlns:r="http://schemas.openxmlformats.org/officeDocument/2006/relationships" ax:classid="{8BD21D50-EC42-11CE-9E0D-00AA006002F3}" ax:persistence="persistStreamInit" r:id="rId1"/>
</file>

<file path=xl/activeX/activeX73.xml><?xml version="1.0" encoding="utf-8"?>
<ax:ocx xmlns:ax="http://schemas.microsoft.com/office/2006/activeX" xmlns:r="http://schemas.openxmlformats.org/officeDocument/2006/relationships" ax:classid="{8BD21D50-EC42-11CE-9E0D-00AA006002F3}" ax:persistence="persistStreamInit" r:id="rId1"/>
</file>

<file path=xl/activeX/activeX74.xml><?xml version="1.0" encoding="utf-8"?>
<ax:ocx xmlns:ax="http://schemas.microsoft.com/office/2006/activeX" xmlns:r="http://schemas.openxmlformats.org/officeDocument/2006/relationships" ax:classid="{8BD21D50-EC42-11CE-9E0D-00AA006002F3}" ax:persistence="persistStreamInit" r:id="rId1"/>
</file>

<file path=xl/activeX/activeX75.xml><?xml version="1.0" encoding="utf-8"?>
<ax:ocx xmlns:ax="http://schemas.microsoft.com/office/2006/activeX" xmlns:r="http://schemas.openxmlformats.org/officeDocument/2006/relationships" ax:classid="{8BD21D50-EC42-11CE-9E0D-00AA006002F3}" ax:persistence="persistStreamInit" r:id="rId1"/>
</file>

<file path=xl/activeX/activeX76.xml><?xml version="1.0" encoding="utf-8"?>
<ax:ocx xmlns:ax="http://schemas.microsoft.com/office/2006/activeX" xmlns:r="http://schemas.openxmlformats.org/officeDocument/2006/relationships" ax:classid="{8BD21D50-EC42-11CE-9E0D-00AA006002F3}" ax:persistence="persistStreamInit" r:id="rId1"/>
</file>

<file path=xl/activeX/activeX77.xml><?xml version="1.0" encoding="utf-8"?>
<ax:ocx xmlns:ax="http://schemas.microsoft.com/office/2006/activeX" xmlns:r="http://schemas.openxmlformats.org/officeDocument/2006/relationships" ax:classid="{8BD21D50-EC42-11CE-9E0D-00AA006002F3}" ax:persistence="persistStreamInit" r:id="rId1"/>
</file>

<file path=xl/activeX/activeX78.xml><?xml version="1.0" encoding="utf-8"?>
<ax:ocx xmlns:ax="http://schemas.microsoft.com/office/2006/activeX" xmlns:r="http://schemas.openxmlformats.org/officeDocument/2006/relationships" ax:classid="{8BD21D50-EC42-11CE-9E0D-00AA006002F3}" ax:persistence="persistStreamInit" r:id="rId1"/>
</file>

<file path=xl/activeX/activeX79.xml><?xml version="1.0" encoding="utf-8"?>
<ax:ocx xmlns:ax="http://schemas.microsoft.com/office/2006/activeX" xmlns:r="http://schemas.openxmlformats.org/officeDocument/2006/relationships" ax:classid="{8BD21D50-EC42-11CE-9E0D-00AA006002F3}" ax:persistence="persistStreamInit" r:id="rId1"/>
</file>

<file path=xl/activeX/activeX80.xml><?xml version="1.0" encoding="utf-8"?>
<ax:ocx xmlns:ax="http://schemas.microsoft.com/office/2006/activeX" xmlns:r="http://schemas.openxmlformats.org/officeDocument/2006/relationships" ax:classid="{8BD21D50-EC42-11CE-9E0D-00AA006002F3}" ax:persistence="persistStreamInit" r:id="rId1"/>
</file>

<file path=xl/activeX/activeX81.xml><?xml version="1.0" encoding="utf-8"?>
<ax:ocx xmlns:ax="http://schemas.microsoft.com/office/2006/activeX" xmlns:r="http://schemas.openxmlformats.org/officeDocument/2006/relationships" ax:classid="{8BD21D50-EC42-11CE-9E0D-00AA006002F3}" ax:persistence="persistStreamInit" r:id="rId1"/>
</file>

<file path=xl/activeX/activeX82.xml><?xml version="1.0" encoding="utf-8"?>
<ax:ocx xmlns:ax="http://schemas.microsoft.com/office/2006/activeX" xmlns:r="http://schemas.openxmlformats.org/officeDocument/2006/relationships" ax:classid="{8BD21D50-EC42-11CE-9E0D-00AA006002F3}" ax:persistence="persistStreamInit" r:id="rId1"/>
</file>

<file path=xl/activeX/activeX83.xml><?xml version="1.0" encoding="utf-8"?>
<ax:ocx xmlns:ax="http://schemas.microsoft.com/office/2006/activeX" xmlns:r="http://schemas.openxmlformats.org/officeDocument/2006/relationships" ax:classid="{4C599241-6926-101B-9992-00000B65C6F9}" ax:persistence="persistStreamInit" r:id="rId1"/>
</file>

<file path=xl/activeX/activeX84.xml><?xml version="1.0" encoding="utf-8"?>
<ax:ocx xmlns:ax="http://schemas.microsoft.com/office/2006/activeX" xmlns:r="http://schemas.openxmlformats.org/officeDocument/2006/relationships" ax:classid="{4C599241-6926-101B-9992-00000B65C6F9}" ax:persistence="persistStreamInit" r:id="rId1"/>
</file>

<file path=xl/activeX/activeX85.xml><?xml version="1.0" encoding="utf-8"?>
<ax:ocx xmlns:ax="http://schemas.microsoft.com/office/2006/activeX" xmlns:r="http://schemas.openxmlformats.org/officeDocument/2006/relationships" ax:classid="{8BD21D50-EC42-11CE-9E0D-00AA006002F3}" ax:persistence="persistStreamInit" r:id="rId1"/>
</file>

<file path=xl/activeX/activeX86.xml><?xml version="1.0" encoding="utf-8"?>
<ax:ocx xmlns:ax="http://schemas.microsoft.com/office/2006/activeX" xmlns:r="http://schemas.openxmlformats.org/officeDocument/2006/relationships" ax:classid="{8BD21D50-EC42-11CE-9E0D-00AA006002F3}" ax:persistence="persistStreamInit" r:id="rId1"/>
</file>

<file path=xl/activeX/activeX87.xml><?xml version="1.0" encoding="utf-8"?>
<ax:ocx xmlns:ax="http://schemas.microsoft.com/office/2006/activeX" xmlns:r="http://schemas.openxmlformats.org/officeDocument/2006/relationships" ax:classid="{8BD21D50-EC42-11CE-9E0D-00AA006002F3}" ax:persistence="persistStreamInit" r:id="rId1"/>
</file>

<file path=xl/activeX/activeX88.xml><?xml version="1.0" encoding="utf-8"?>
<ax:ocx xmlns:ax="http://schemas.microsoft.com/office/2006/activeX" xmlns:r="http://schemas.openxmlformats.org/officeDocument/2006/relationships" ax:classid="{8BD21D50-EC42-11CE-9E0D-00AA006002F3}" ax:persistence="persistStreamInit" r:id="rId1"/>
</file>

<file path=xl/activeX/activeX89.xml><?xml version="1.0" encoding="utf-8"?>
<ax:ocx xmlns:ax="http://schemas.microsoft.com/office/2006/activeX" xmlns:r="http://schemas.openxmlformats.org/officeDocument/2006/relationships" ax:classid="{8BD21D50-EC42-11CE-9E0D-00AA006002F3}" ax:persistence="persistStreamInit" r:id="rId1"/>
</file>

<file path=xl/activeX/activeX90.xml><?xml version="1.0" encoding="utf-8"?>
<ax:ocx xmlns:ax="http://schemas.microsoft.com/office/2006/activeX" xmlns:r="http://schemas.openxmlformats.org/officeDocument/2006/relationships" ax:classid="{8BD21D50-EC42-11CE-9E0D-00AA006002F3}" ax:persistence="persistStreamInit" r:id="rId1"/>
</file>

<file path=xl/activeX/activeX91.xml><?xml version="1.0" encoding="utf-8"?>
<ax:ocx xmlns:ax="http://schemas.microsoft.com/office/2006/activeX" xmlns:r="http://schemas.openxmlformats.org/officeDocument/2006/relationships" ax:classid="{8BD21D50-EC42-11CE-9E0D-00AA006002F3}" ax:persistence="persistStreamInit" r:id="rId1"/>
</file>

<file path=xl/activeX/activeX92.xml><?xml version="1.0" encoding="utf-8"?>
<ax:ocx xmlns:ax="http://schemas.microsoft.com/office/2006/activeX" xmlns:r="http://schemas.openxmlformats.org/officeDocument/2006/relationships" ax:classid="{8BD21D50-EC42-11CE-9E0D-00AA006002F3}" ax:persistence="persistStreamInit" r:id="rId1"/>
</file>

<file path=xl/activeX/activeX93.xml><?xml version="1.0" encoding="utf-8"?>
<ax:ocx xmlns:ax="http://schemas.microsoft.com/office/2006/activeX" xmlns:r="http://schemas.openxmlformats.org/officeDocument/2006/relationships" ax:classid="{8BD21D50-EC42-11CE-9E0D-00AA006002F3}" ax:persistence="persistStreamInit" r:id="rId1"/>
</file>

<file path=xl/activeX/activeX94.xml><?xml version="1.0" encoding="utf-8"?>
<ax:ocx xmlns:ax="http://schemas.microsoft.com/office/2006/activeX" xmlns:r="http://schemas.openxmlformats.org/officeDocument/2006/relationships" ax:classid="{8BD21D50-EC42-11CE-9E0D-00AA006002F3}" ax:persistence="persistStreamInit" r:id="rId1"/>
</file>

<file path=xl/activeX/activeX95.xml><?xml version="1.0" encoding="utf-8"?>
<ax:ocx xmlns:ax="http://schemas.microsoft.com/office/2006/activeX" xmlns:r="http://schemas.openxmlformats.org/officeDocument/2006/relationships" ax:classid="{8BD21D50-EC42-11CE-9E0D-00AA006002F3}" ax:persistence="persistStreamInit" r:id="rId1"/>
</file>

<file path=xl/activeX/activeX96.xml><?xml version="1.0" encoding="utf-8"?>
<ax:ocx xmlns:ax="http://schemas.microsoft.com/office/2006/activeX" xmlns:r="http://schemas.openxmlformats.org/officeDocument/2006/relationships" ax:classid="{8BD21D50-EC42-11CE-9E0D-00AA006002F3}" ax:persistence="persistStreamInit" r:id="rId1"/>
</file>

<file path=xl/activeX/activeX97.xml><?xml version="1.0" encoding="utf-8"?>
<ax:ocx xmlns:ax="http://schemas.microsoft.com/office/2006/activeX" xmlns:r="http://schemas.openxmlformats.org/officeDocument/2006/relationships" ax:classid="{8BD21D50-EC42-11CE-9E0D-00AA006002F3}" ax:persistence="persistStreamInit" r:id="rId1"/>
</file>

<file path=xl/activeX/activeX98.xml><?xml version="1.0" encoding="utf-8"?>
<ax:ocx xmlns:ax="http://schemas.microsoft.com/office/2006/activeX" xmlns:r="http://schemas.openxmlformats.org/officeDocument/2006/relationships" ax:classid="{8BD21D50-EC42-11CE-9E0D-00AA006002F3}" ax:persistence="persistStreamInit" r:id="rId1"/>
</file>

<file path=xl/activeX/activeX99.xml><?xml version="1.0" encoding="utf-8"?>
<ax:ocx xmlns:ax="http://schemas.microsoft.com/office/2006/activeX" xmlns:r="http://schemas.openxmlformats.org/officeDocument/2006/relationships" ax:classid="{8BD21D50-EC42-11CE-9E0D-00AA006002F3}" ax:persistence="persistStreamInit" r:id="rId1"/>
</file>

<file path=xl/activeX/activeX100.xml><?xml version="1.0" encoding="utf-8"?>
<ax:ocx xmlns:ax="http://schemas.microsoft.com/office/2006/activeX" xmlns:r="http://schemas.openxmlformats.org/officeDocument/2006/relationships" ax:classid="{8BD21D50-EC42-11CE-9E0D-00AA006002F3}" ax:persistence="persistStreamInit" r:id="rId1"/>
</file>

<file path=xl/activeX/activeX101.xml><?xml version="1.0" encoding="utf-8"?>
<ax:ocx xmlns:ax="http://schemas.microsoft.com/office/2006/activeX" xmlns:r="http://schemas.openxmlformats.org/officeDocument/2006/relationships" ax:classid="{8BD21D50-EC42-11CE-9E0D-00AA006002F3}" ax:persistence="persistStreamInit" r:id="rId1"/>
</file>

<file path=xl/activeX/activeX102.xml><?xml version="1.0" encoding="utf-8"?>
<ax:ocx xmlns:ax="http://schemas.microsoft.com/office/2006/activeX" xmlns:r="http://schemas.openxmlformats.org/officeDocument/2006/relationships" ax:classid="{8BD21D50-EC42-11CE-9E0D-00AA006002F3}" ax:persistence="persistStreamInit" r:id="rId1"/>
</file>

<file path=xl/activeX/activeX103.xml><?xml version="1.0" encoding="utf-8"?>
<ax:ocx xmlns:ax="http://schemas.microsoft.com/office/2006/activeX" xmlns:r="http://schemas.openxmlformats.org/officeDocument/2006/relationships" ax:classid="{8BD21D50-EC42-11CE-9E0D-00AA006002F3}" ax:persistence="persistStreamInit" r:id="rId1"/>
</file>

<file path=xl/activeX/activeX104.xml><?xml version="1.0" encoding="utf-8"?>
<ax:ocx xmlns:ax="http://schemas.microsoft.com/office/2006/activeX" xmlns:r="http://schemas.openxmlformats.org/officeDocument/2006/relationships" ax:classid="{8BD21D50-EC42-11CE-9E0D-00AA006002F3}" ax:persistence="persistStreamInit" r:id="rId1"/>
</file>

<file path=xl/activeX/activeX105.xml><?xml version="1.0" encoding="utf-8"?>
<ax:ocx xmlns:ax="http://schemas.microsoft.com/office/2006/activeX" xmlns:r="http://schemas.openxmlformats.org/officeDocument/2006/relationships" ax:classid="{8BD21D50-EC42-11CE-9E0D-00AA006002F3}" ax:persistence="persistStreamInit" r:id="rId1"/>
</file>

<file path=xl/activeX/activeX106.xml><?xml version="1.0" encoding="utf-8"?>
<ax:ocx xmlns:ax="http://schemas.microsoft.com/office/2006/activeX" xmlns:r="http://schemas.openxmlformats.org/officeDocument/2006/relationships" ax:classid="{8BD21D50-EC42-11CE-9E0D-00AA006002F3}" ax:persistence="persistStreamInit" r:id="rId1"/>
</file>

<file path=xl/activeX/activeX107.xml><?xml version="1.0" encoding="utf-8"?>
<ax:ocx xmlns:ax="http://schemas.microsoft.com/office/2006/activeX" xmlns:r="http://schemas.openxmlformats.org/officeDocument/2006/relationships" ax:classid="{8BD21D50-EC42-11CE-9E0D-00AA006002F3}" ax:persistence="persistStreamInit" r:id="rId1"/>
</file>

<file path=xl/activeX/activeX108.xml><?xml version="1.0" encoding="utf-8"?>
<ax:ocx xmlns:ax="http://schemas.microsoft.com/office/2006/activeX" xmlns:r="http://schemas.openxmlformats.org/officeDocument/2006/relationships" ax:classid="{8BD21D50-EC42-11CE-9E0D-00AA006002F3}" ax:persistence="persistStreamInit" r:id="rId1"/>
</file>

<file path=xl/activeX/activeX109.xml><?xml version="1.0" encoding="utf-8"?>
<ax:ocx xmlns:ax="http://schemas.microsoft.com/office/2006/activeX" xmlns:r="http://schemas.openxmlformats.org/officeDocument/2006/relationships" ax:classid="{4C599241-6926-101B-9992-00000B65C6F9}" ax:persistence="persistStreamInit" r:id="rId1"/>
</file>

<file path=xl/activeX/activeX110.xml><?xml version="1.0" encoding="utf-8"?>
<ax:ocx xmlns:ax="http://schemas.microsoft.com/office/2006/activeX" xmlns:r="http://schemas.openxmlformats.org/officeDocument/2006/relationships" ax:classid="{8BD21D50-EC42-11CE-9E0D-00AA006002F3}" ax:persistence="persistStreamInit" r:id="rId1"/>
</file>

<file path=xl/activeX/activeX111.xml><?xml version="1.0" encoding="utf-8"?>
<ax:ocx xmlns:ax="http://schemas.microsoft.com/office/2006/activeX" xmlns:r="http://schemas.openxmlformats.org/officeDocument/2006/relationships" ax:classid="{8BD21D50-EC42-11CE-9E0D-00AA006002F3}" ax:persistence="persistStreamInit" r:id="rId1"/>
</file>

<file path=xl/activeX/activeX112.xml><?xml version="1.0" encoding="utf-8"?>
<ax:ocx xmlns:ax="http://schemas.microsoft.com/office/2006/activeX" xmlns:r="http://schemas.openxmlformats.org/officeDocument/2006/relationships" ax:classid="{8BD21D50-EC42-11CE-9E0D-00AA006002F3}" ax:persistence="persistStreamInit" r:id="rId1"/>
</file>

<file path=xl/activeX/activeX113.xml><?xml version="1.0" encoding="utf-8"?>
<ax:ocx xmlns:ax="http://schemas.microsoft.com/office/2006/activeX" xmlns:r="http://schemas.openxmlformats.org/officeDocument/2006/relationships" ax:classid="{8BD21D50-EC42-11CE-9E0D-00AA006002F3}" ax:persistence="persistStreamInit" r:id="rId1"/>
</file>

<file path=xl/activeX/activeX114.xml><?xml version="1.0" encoding="utf-8"?>
<ax:ocx xmlns:ax="http://schemas.microsoft.com/office/2006/activeX" xmlns:r="http://schemas.openxmlformats.org/officeDocument/2006/relationships" ax:classid="{8BD21D50-EC42-11CE-9E0D-00AA006002F3}" ax:persistence="persistStreamInit" r:id="rId1"/>
</file>

<file path=xl/activeX/activeX115.xml><?xml version="1.0" encoding="utf-8"?>
<ax:ocx xmlns:ax="http://schemas.microsoft.com/office/2006/activeX" xmlns:r="http://schemas.openxmlformats.org/officeDocument/2006/relationships" ax:classid="{8BD21D50-EC42-11CE-9E0D-00AA006002F3}" ax:persistence="persistStreamInit" r:id="rId1"/>
</file>

<file path=xl/activeX/activeX116.xml><?xml version="1.0" encoding="utf-8"?>
<ax:ocx xmlns:ax="http://schemas.microsoft.com/office/2006/activeX" xmlns:r="http://schemas.openxmlformats.org/officeDocument/2006/relationships" ax:classid="{8BD21D50-EC42-11CE-9E0D-00AA006002F3}" ax:persistence="persistStreamInit" r:id="rId1"/>
</file>

<file path=xl/activeX/activeX117.xml><?xml version="1.0" encoding="utf-8"?>
<ax:ocx xmlns:ax="http://schemas.microsoft.com/office/2006/activeX" xmlns:r="http://schemas.openxmlformats.org/officeDocument/2006/relationships" ax:classid="{8BD21D50-EC42-11CE-9E0D-00AA006002F3}" ax:persistence="persistStreamInit" r:id="rId1"/>
</file>

<file path=xl/activeX/activeX118.xml><?xml version="1.0" encoding="utf-8"?>
<ax:ocx xmlns:ax="http://schemas.microsoft.com/office/2006/activeX" xmlns:r="http://schemas.openxmlformats.org/officeDocument/2006/relationships" ax:classid="{8BD21D50-EC42-11CE-9E0D-00AA006002F3}" ax:persistence="persistStreamInit" r:id="rId1"/>
</file>

<file path=xl/activeX/activeX119.xml><?xml version="1.0" encoding="utf-8"?>
<ax:ocx xmlns:ax="http://schemas.microsoft.com/office/2006/activeX" xmlns:r="http://schemas.openxmlformats.org/officeDocument/2006/relationships" ax:classid="{8BD21D50-EC42-11CE-9E0D-00AA006002F3}" ax:persistence="persistStreamInit" r:id="rId1"/>
</file>

<file path=xl/activeX/activeX120.xml><?xml version="1.0" encoding="utf-8"?>
<ax:ocx xmlns:ax="http://schemas.microsoft.com/office/2006/activeX" xmlns:r="http://schemas.openxmlformats.org/officeDocument/2006/relationships" ax:classid="{8BD21D50-EC42-11CE-9E0D-00AA006002F3}" ax:persistence="persistStreamInit" r:id="rId1"/>
</file>

<file path=xl/activeX/activeX121.xml><?xml version="1.0" encoding="utf-8"?>
<ax:ocx xmlns:ax="http://schemas.microsoft.com/office/2006/activeX" xmlns:r="http://schemas.openxmlformats.org/officeDocument/2006/relationships" ax:classid="{8BD21D50-EC42-11CE-9E0D-00AA006002F3}" ax:persistence="persistStreamInit" r:id="rId1"/>
</file>

<file path=xl/activeX/activeX122.xml><?xml version="1.0" encoding="utf-8"?>
<ax:ocx xmlns:ax="http://schemas.microsoft.com/office/2006/activeX" xmlns:r="http://schemas.openxmlformats.org/officeDocument/2006/relationships" ax:classid="{8BD21D50-EC42-11CE-9E0D-00AA006002F3}" ax:persistence="persistStreamInit" r:id="rId1"/>
</file>

<file path=xl/activeX/activeX123.xml><?xml version="1.0" encoding="utf-8"?>
<ax:ocx xmlns:ax="http://schemas.microsoft.com/office/2006/activeX" xmlns:r="http://schemas.openxmlformats.org/officeDocument/2006/relationships" ax:classid="{8BD21D50-EC42-11CE-9E0D-00AA006002F3}" ax:persistence="persistStreamInit" r:id="rId1"/>
</file>

<file path=xl/activeX/activeX124.xml><?xml version="1.0" encoding="utf-8"?>
<ax:ocx xmlns:ax="http://schemas.microsoft.com/office/2006/activeX" xmlns:r="http://schemas.openxmlformats.org/officeDocument/2006/relationships" ax:classid="{8BD21D50-EC42-11CE-9E0D-00AA006002F3}" ax:persistence="persistStreamInit" r:id="rId1"/>
</file>

<file path=xl/activeX/activeX125.xml><?xml version="1.0" encoding="utf-8"?>
<ax:ocx xmlns:ax="http://schemas.microsoft.com/office/2006/activeX" xmlns:r="http://schemas.openxmlformats.org/officeDocument/2006/relationships" ax:classid="{8BD21D50-EC42-11CE-9E0D-00AA006002F3}" ax:persistence="persistStreamInit" r:id="rId1"/>
</file>

<file path=xl/activeX/activeX126.xml><?xml version="1.0" encoding="utf-8"?>
<ax:ocx xmlns:ax="http://schemas.microsoft.com/office/2006/activeX" xmlns:r="http://schemas.openxmlformats.org/officeDocument/2006/relationships" ax:classid="{8BD21D50-EC42-11CE-9E0D-00AA006002F3}" ax:persistence="persistStreamInit" r:id="rId1"/>
</file>

<file path=xl/activeX/activeX127.xml><?xml version="1.0" encoding="utf-8"?>
<ax:ocx xmlns:ax="http://schemas.microsoft.com/office/2006/activeX" xmlns:r="http://schemas.openxmlformats.org/officeDocument/2006/relationships" ax:classid="{8BD21D50-EC42-11CE-9E0D-00AA006002F3}" ax:persistence="persistStreamInit" r:id="rId1"/>
</file>

<file path=xl/activeX/activeX128.xml><?xml version="1.0" encoding="utf-8"?>
<ax:ocx xmlns:ax="http://schemas.microsoft.com/office/2006/activeX" xmlns:r="http://schemas.openxmlformats.org/officeDocument/2006/relationships" ax:classid="{4C599241-6926-101B-9992-00000B65C6F9}" ax:persistence="persistStreamInit" r:id="rId1"/>
</file>

<file path=xl/activeX/activeX129.xml><?xml version="1.0" encoding="utf-8"?>
<ax:ocx xmlns:ax="http://schemas.microsoft.com/office/2006/activeX" xmlns:r="http://schemas.openxmlformats.org/officeDocument/2006/relationships" ax:classid="{8BD21D50-EC42-11CE-9E0D-00AA006002F3}" ax:persistence="persistStreamInit" r:id="rId1"/>
</file>

<file path=xl/activeX/activeX130.xml><?xml version="1.0" encoding="utf-8"?>
<ax:ocx xmlns:ax="http://schemas.microsoft.com/office/2006/activeX" xmlns:r="http://schemas.openxmlformats.org/officeDocument/2006/relationships" ax:classid="{8BD21D50-EC42-11CE-9E0D-00AA006002F3}" ax:persistence="persistStreamInit" r:id="rId1"/>
</file>

<file path=xl/activeX/activeX131.xml><?xml version="1.0" encoding="utf-8"?>
<ax:ocx xmlns:ax="http://schemas.microsoft.com/office/2006/activeX" xmlns:r="http://schemas.openxmlformats.org/officeDocument/2006/relationships" ax:classid="{8BD21D50-EC42-11CE-9E0D-00AA006002F3}" ax:persistence="persistStreamInit" r:id="rId1"/>
</file>

<file path=xl/activeX/activeX132.xml><?xml version="1.0" encoding="utf-8"?>
<ax:ocx xmlns:ax="http://schemas.microsoft.com/office/2006/activeX" xmlns:r="http://schemas.openxmlformats.org/officeDocument/2006/relationships" ax:classid="{8BD21D50-EC42-11CE-9E0D-00AA006002F3}" ax:persistence="persistStreamInit" r:id="rId1"/>
</file>

<file path=xl/activeX/activeX133.xml><?xml version="1.0" encoding="utf-8"?>
<ax:ocx xmlns:ax="http://schemas.microsoft.com/office/2006/activeX" xmlns:r="http://schemas.openxmlformats.org/officeDocument/2006/relationships" ax:classid="{D7053240-CE69-11CD-A777-00DD01143C57}" ax:persistence="persistStreamInit" r:id="rId1"/>
</file>

<file path=xl/activeX/activeX134.xml><?xml version="1.0" encoding="utf-8"?>
<ax:ocx xmlns:ax="http://schemas.microsoft.com/office/2006/activeX" xmlns:r="http://schemas.openxmlformats.org/officeDocument/2006/relationships" ax:classid="{D7053240-CE69-11CD-A777-00DD01143C57}" ax:persistence="persistStreamInit" r:id="rId1"/>
</file>

<file path=xl/activeX/activeX135.xml><?xml version="1.0" encoding="utf-8"?>
<ax:ocx xmlns:ax="http://schemas.microsoft.com/office/2006/activeX" xmlns:r="http://schemas.openxmlformats.org/officeDocument/2006/relationships" ax:classid="{D7053240-CE69-11CD-A777-00DD01143C57}" ax:persistence="persistStreamInit" r:id="rId1"/>
</file>

<file path=xl/activeX/activeX136.xml><?xml version="1.0" encoding="utf-8"?>
<ax:ocx xmlns:ax="http://schemas.microsoft.com/office/2006/activeX" xmlns:r="http://schemas.openxmlformats.org/officeDocument/2006/relationships" ax:classid="{4C599241-6926-101B-9992-00000B65C6F9}" ax:persistence="persistStreamInit" r:id="rId1"/>
</file>

<file path=xl/activeX/activeX137.xml><?xml version="1.0" encoding="utf-8"?>
<ax:ocx xmlns:ax="http://schemas.microsoft.com/office/2006/activeX" xmlns:r="http://schemas.openxmlformats.org/officeDocument/2006/relationships" ax:classid="{D7053240-CE69-11CD-A777-00DD01143C57}" ax:persistence="persistStreamInit" r:id="rId1"/>
</file>

<file path=xl/activeX/activeX138.xml><?xml version="1.0" encoding="utf-8"?>
<ax:ocx xmlns:ax="http://schemas.microsoft.com/office/2006/activeX" xmlns:r="http://schemas.openxmlformats.org/officeDocument/2006/relationships" ax:classid="{D7053240-CE69-11CD-A777-00DD01143C57}" ax:persistence="persistStreamInit" r:id="rId1"/>
</file>

<file path=xl/activeX/activeX139.xml><?xml version="1.0" encoding="utf-8"?>
<ax:ocx xmlns:ax="http://schemas.microsoft.com/office/2006/activeX" xmlns:r="http://schemas.openxmlformats.org/officeDocument/2006/relationships" ax:classid="{D7053240-CE69-11CD-A777-00DD01143C57}" ax:persistence="persistStreamInit" r:id="rId1"/>
</file>

<file path=xl/activeX/activeX140.xml><?xml version="1.0" encoding="utf-8"?>
<ax:ocx xmlns:ax="http://schemas.microsoft.com/office/2006/activeX" xmlns:r="http://schemas.openxmlformats.org/officeDocument/2006/relationships" ax:classid="{D7053240-CE69-11CD-A777-00DD01143C57}" ax:persistence="persistStreamInit" r:id="rId1"/>
</file>

<file path=xl/activeX/activeX141.xml><?xml version="1.0" encoding="utf-8"?>
<ax:ocx xmlns:ax="http://schemas.microsoft.com/office/2006/activeX" xmlns:r="http://schemas.openxmlformats.org/officeDocument/2006/relationships" ax:classid="{4C599241-6926-101B-9992-00000B65C6F9}" ax:persistence="persistStreamInit" r:id="rId1"/>
</file>

<file path=xl/activeX/activeX142.xml><?xml version="1.0" encoding="utf-8"?>
<ax:ocx xmlns:ax="http://schemas.microsoft.com/office/2006/activeX" xmlns:r="http://schemas.openxmlformats.org/officeDocument/2006/relationships" ax:classid="{D7053240-CE69-11CD-A777-00DD01143C57}" ax:persistence="persistStreamInit" r:id="rId1"/>
</file>

<file path=xl/activeX/activeX143.xml><?xml version="1.0" encoding="utf-8"?>
<ax:ocx xmlns:ax="http://schemas.microsoft.com/office/2006/activeX" xmlns:r="http://schemas.openxmlformats.org/officeDocument/2006/relationships" ax:classid="{D7053240-CE69-11CD-A777-00DD01143C57}" ax:persistence="persistStreamInit" r:id="rId1"/>
</file>

<file path=xl/activeX/activeX144.xml><?xml version="1.0" encoding="utf-8"?>
<ax:ocx xmlns:ax="http://schemas.microsoft.com/office/2006/activeX" xmlns:r="http://schemas.openxmlformats.org/officeDocument/2006/relationships" ax:classid="{4C599241-6926-101B-9992-00000B65C6F9}" ax:persistence="persistStreamInit" r:id="rId1"/>
</file>

<file path=xl/activeX/activeX145.xml><?xml version="1.0" encoding="utf-8"?>
<ax:ocx xmlns:ax="http://schemas.microsoft.com/office/2006/activeX" xmlns:r="http://schemas.openxmlformats.org/officeDocument/2006/relationships" ax:classid="{D7053240-CE69-11CD-A777-00DD01143C57}" ax:persistence="persistStreamInit" r:id="rId1"/>
</file>

<file path=xl/activeX/activeX146.xml><?xml version="1.0" encoding="utf-8"?>
<ax:ocx xmlns:ax="http://schemas.microsoft.com/office/2006/activeX" xmlns:r="http://schemas.openxmlformats.org/officeDocument/2006/relationships" ax:classid="{D7053240-CE69-11CD-A777-00DD01143C57}" ax:persistence="persistStreamInit" r:id="rId1"/>
</file>

<file path=xl/activeX/activeX147.xml><?xml version="1.0" encoding="utf-8"?>
<ax:ocx xmlns:ax="http://schemas.microsoft.com/office/2006/activeX" xmlns:r="http://schemas.openxmlformats.org/officeDocument/2006/relationships" ax:classid="{D7053240-CE69-11CD-A777-00DD01143C57}" ax:persistence="persistStreamInit" r:id="rId1"/>
</file>

<file path=xl/activeX/activeX148.xml><?xml version="1.0" encoding="utf-8"?>
<ax:ocx xmlns:ax="http://schemas.microsoft.com/office/2006/activeX" xmlns:r="http://schemas.openxmlformats.org/officeDocument/2006/relationships" ax:classid="{D7053240-CE69-11CD-A777-00DD01143C57}" ax:persistence="persistStreamInit" r:id="rId1"/>
</file>

<file path=xl/activeX/activeX149.xml><?xml version="1.0" encoding="utf-8"?>
<ax:ocx xmlns:ax="http://schemas.microsoft.com/office/2006/activeX" xmlns:r="http://schemas.openxmlformats.org/officeDocument/2006/relationships" ax:classid="{4C599241-6926-101B-9992-00000B65C6F9}" ax:persistence="persistStreamInit" r:id="rId1"/>
</file>

<file path=xl/activeX/activeX150.xml><?xml version="1.0" encoding="utf-8"?>
<ax:ocx xmlns:ax="http://schemas.microsoft.com/office/2006/activeX" xmlns:r="http://schemas.openxmlformats.org/officeDocument/2006/relationships" ax:classid="{D7053240-CE69-11CD-A777-00DD01143C57}" ax:persistence="persistStreamInit" r:id="rId1"/>
</file>

<file path=xl/activeX/activeX151.xml><?xml version="1.0" encoding="utf-8"?>
<ax:ocx xmlns:ax="http://schemas.microsoft.com/office/2006/activeX" xmlns:r="http://schemas.openxmlformats.org/officeDocument/2006/relationships" ax:classid="{D7053240-CE69-11CD-A777-00DD01143C57}"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50-EC42-11CE-9E0D-00AA006002F3}" ax:persistence="persistStreamInit" r:id="rId1"/>
</file>

<file path=xl/activeX/activeX156.xml><?xml version="1.0" encoding="utf-8"?>
<ax:ocx xmlns:ax="http://schemas.microsoft.com/office/2006/activeX" xmlns:r="http://schemas.openxmlformats.org/officeDocument/2006/relationships" ax:classid="{8BD21D50-EC42-11CE-9E0D-00AA006002F3}" ax:persistence="persistStreamInit" r:id="rId1"/>
</file>

<file path=xl/activeX/activeX157.xml><?xml version="1.0" encoding="utf-8"?>
<ax:ocx xmlns:ax="http://schemas.microsoft.com/office/2006/activeX" xmlns:r="http://schemas.openxmlformats.org/officeDocument/2006/relationships" ax:classid="{8BD21D50-EC42-11CE-9E0D-00AA006002F3}" ax:persistence="persistStreamInit" r:id="rId1"/>
</file>

<file path=xl/activeX/activeX158.xml><?xml version="1.0" encoding="utf-8"?>
<ax:ocx xmlns:ax="http://schemas.microsoft.com/office/2006/activeX" xmlns:r="http://schemas.openxmlformats.org/officeDocument/2006/relationships" ax:classid="{8BD21D50-EC42-11CE-9E0D-00AA006002F3}" ax:persistence="persistStreamInit" r:id="rId1"/>
</file>

<file path=xl/activeX/activeX159.xml><?xml version="1.0" encoding="utf-8"?>
<ax:ocx xmlns:ax="http://schemas.microsoft.com/office/2006/activeX" xmlns:r="http://schemas.openxmlformats.org/officeDocument/2006/relationships" ax:classid="{8BD21D50-EC42-11CE-9E0D-00AA006002F3}" ax:persistence="persistStreamInit" r:id="rId1"/>
</file>

<file path=xl/activeX/activeX160.xml><?xml version="1.0" encoding="utf-8"?>
<ax:ocx xmlns:ax="http://schemas.microsoft.com/office/2006/activeX" xmlns:r="http://schemas.openxmlformats.org/officeDocument/2006/relationships" ax:classid="{8BD21D50-EC42-11CE-9E0D-00AA006002F3}" ax:persistence="persistStreamInit" r:id="rId1"/>
</file>

<file path=xl/activeX/activeX161.xml><?xml version="1.0" encoding="utf-8"?>
<ax:ocx xmlns:ax="http://schemas.microsoft.com/office/2006/activeX" xmlns:r="http://schemas.openxmlformats.org/officeDocument/2006/relationships" ax:classid="{8BD21D50-EC42-11CE-9E0D-00AA006002F3}" ax:persistence="persistStreamInit" r:id="rId1"/>
</file>

<file path=xl/activeX/activeX162.xml><?xml version="1.0" encoding="utf-8"?>
<ax:ocx xmlns:ax="http://schemas.microsoft.com/office/2006/activeX" xmlns:r="http://schemas.openxmlformats.org/officeDocument/2006/relationships" ax:classid="{8BD21D50-EC42-11CE-9E0D-00AA006002F3}" ax:persistence="persistStreamInit" r:id="rId1"/>
</file>

<file path=xl/activeX/activeX163.xml><?xml version="1.0" encoding="utf-8"?>
<ax:ocx xmlns:ax="http://schemas.microsoft.com/office/2006/activeX" xmlns:r="http://schemas.openxmlformats.org/officeDocument/2006/relationships" ax:classid="{8BD21D50-EC42-11CE-9E0D-00AA006002F3}" ax:persistence="persistStreamInit" r:id="rId1"/>
</file>

<file path=xl/activeX/activeX164.xml><?xml version="1.0" encoding="utf-8"?>
<ax:ocx xmlns:ax="http://schemas.microsoft.com/office/2006/activeX" xmlns:r="http://schemas.openxmlformats.org/officeDocument/2006/relationships" ax:classid="{8BD21D50-EC42-11CE-9E0D-00AA006002F3}" ax:persistence="persistStreamInit" r:id="rId1"/>
</file>

<file path=xl/activeX/activeX165.xml><?xml version="1.0" encoding="utf-8"?>
<ax:ocx xmlns:ax="http://schemas.microsoft.com/office/2006/activeX" xmlns:r="http://schemas.openxmlformats.org/officeDocument/2006/relationships" ax:classid="{8BD21D50-EC42-11CE-9E0D-00AA006002F3}" ax:persistence="persistStreamInit" r:id="rId1"/>
</file>

<file path=xl/activeX/activeX166.xml><?xml version="1.0" encoding="utf-8"?>
<ax:ocx xmlns:ax="http://schemas.microsoft.com/office/2006/activeX" xmlns:r="http://schemas.openxmlformats.org/officeDocument/2006/relationships" ax:classid="{8BD21D50-EC42-11CE-9E0D-00AA006002F3}" ax:persistence="persistStreamInit" r:id="rId1"/>
</file>

<file path=xl/activeX/activeX167.xml><?xml version="1.0" encoding="utf-8"?>
<ax:ocx xmlns:ax="http://schemas.microsoft.com/office/2006/activeX" xmlns:r="http://schemas.openxmlformats.org/officeDocument/2006/relationships" ax:classid="{8BD21D50-EC42-11CE-9E0D-00AA006002F3}" ax:persistence="persistStreamInit" r:id="rId1"/>
</file>

<file path=xl/activeX/activeX168.xml><?xml version="1.0" encoding="utf-8"?>
<ax:ocx xmlns:ax="http://schemas.microsoft.com/office/2006/activeX" xmlns:r="http://schemas.openxmlformats.org/officeDocument/2006/relationships" ax:classid="{8BD21D50-EC42-11CE-9E0D-00AA006002F3}" ax:persistence="persistStreamInit" r:id="rId1"/>
</file>

<file path=xl/activeX/activeX169.xml><?xml version="1.0" encoding="utf-8"?>
<ax:ocx xmlns:ax="http://schemas.microsoft.com/office/2006/activeX" xmlns:r="http://schemas.openxmlformats.org/officeDocument/2006/relationships" ax:classid="{8BD21D50-EC42-11CE-9E0D-00AA006002F3}" ax:persistence="persistStreamInit" r:id="rId1"/>
</file>

<file path=xl/activeX/activeX170.xml><?xml version="1.0" encoding="utf-8"?>
<ax:ocx xmlns:ax="http://schemas.microsoft.com/office/2006/activeX" xmlns:r="http://schemas.openxmlformats.org/officeDocument/2006/relationships" ax:classid="{8BD21D50-EC42-11CE-9E0D-00AA006002F3}" ax:persistence="persistStreamInit" r:id="rId1"/>
</file>

<file path=xl/activeX/activeX171.xml><?xml version="1.0" encoding="utf-8"?>
<ax:ocx xmlns:ax="http://schemas.microsoft.com/office/2006/activeX" xmlns:r="http://schemas.openxmlformats.org/officeDocument/2006/relationships" ax:classid="{8BD21D50-EC42-11CE-9E0D-00AA006002F3}" ax:persistence="persistStreamInit" r:id="rId1"/>
</file>

<file path=xl/activeX/activeX172.xml><?xml version="1.0" encoding="utf-8"?>
<ax:ocx xmlns:ax="http://schemas.microsoft.com/office/2006/activeX" xmlns:r="http://schemas.openxmlformats.org/officeDocument/2006/relationships" ax:classid="{8BD21D50-EC42-11CE-9E0D-00AA006002F3}" ax:persistence="persistStreamInit" r:id="rId1"/>
</file>

<file path=xl/activeX/activeX173.xml><?xml version="1.0" encoding="utf-8"?>
<ax:ocx xmlns:ax="http://schemas.microsoft.com/office/2006/activeX" xmlns:r="http://schemas.openxmlformats.org/officeDocument/2006/relationships" ax:classid="{8BD21D50-EC42-11CE-9E0D-00AA006002F3}" ax:persistence="persistStreamInit" r:id="rId1"/>
</file>

<file path=xl/activeX/activeX174.xml><?xml version="1.0" encoding="utf-8"?>
<ax:ocx xmlns:ax="http://schemas.microsoft.com/office/2006/activeX" xmlns:r="http://schemas.openxmlformats.org/officeDocument/2006/relationships" ax:classid="{8BD21D50-EC42-11CE-9E0D-00AA006002F3}" ax:persistence="persistStreamInit" r:id="rId1"/>
</file>

<file path=xl/activeX/activeX175.xml><?xml version="1.0" encoding="utf-8"?>
<ax:ocx xmlns:ax="http://schemas.microsoft.com/office/2006/activeX" xmlns:r="http://schemas.openxmlformats.org/officeDocument/2006/relationships" ax:classid="{8BD21D50-EC42-11CE-9E0D-00AA006002F3}" ax:persistence="persistStreamInit" r:id="rId1"/>
</file>

<file path=xl/activeX/activeX176.xml><?xml version="1.0" encoding="utf-8"?>
<ax:ocx xmlns:ax="http://schemas.microsoft.com/office/2006/activeX" xmlns:r="http://schemas.openxmlformats.org/officeDocument/2006/relationships" ax:classid="{8BD21D50-EC42-11CE-9E0D-00AA006002F3}" ax:persistence="persistStreamInit" r:id="rId1"/>
</file>

<file path=xl/activeX/activeX177.xml><?xml version="1.0" encoding="utf-8"?>
<ax:ocx xmlns:ax="http://schemas.microsoft.com/office/2006/activeX" xmlns:r="http://schemas.openxmlformats.org/officeDocument/2006/relationships" ax:classid="{8BD21D50-EC42-11CE-9E0D-00AA006002F3}" ax:persistence="persistStreamInit" r:id="rId1"/>
</file>

<file path=xl/activeX/activeX178.xml><?xml version="1.0" encoding="utf-8"?>
<ax:ocx xmlns:ax="http://schemas.microsoft.com/office/2006/activeX" xmlns:r="http://schemas.openxmlformats.org/officeDocument/2006/relationships" ax:classid="{8BD21D50-EC42-11CE-9E0D-00AA006002F3}" ax:persistence="persistStreamInit" r:id="rId1"/>
</file>

<file path=xl/activeX/activeX179.xml><?xml version="1.0" encoding="utf-8"?>
<ax:ocx xmlns:ax="http://schemas.microsoft.com/office/2006/activeX" xmlns:r="http://schemas.openxmlformats.org/officeDocument/2006/relationships" ax:classid="{8BD21D50-EC42-11CE-9E0D-00AA006002F3}" ax:persistence="persistStreamInit" r:id="rId1"/>
</file>

<file path=xl/activeX/activeX180.xml><?xml version="1.0" encoding="utf-8"?>
<ax:ocx xmlns:ax="http://schemas.microsoft.com/office/2006/activeX" xmlns:r="http://schemas.openxmlformats.org/officeDocument/2006/relationships" ax:classid="{8BD21D50-EC42-11CE-9E0D-00AA006002F3}" ax:persistence="persistStreamInit" r:id="rId1"/>
</file>

<file path=xl/activeX/activeX181.xml><?xml version="1.0" encoding="utf-8"?>
<ax:ocx xmlns:ax="http://schemas.microsoft.com/office/2006/activeX" xmlns:r="http://schemas.openxmlformats.org/officeDocument/2006/relationships" ax:classid="{8BD21D50-EC42-11CE-9E0D-00AA006002F3}" ax:persistence="persistStreamInit" r:id="rId1"/>
</file>

<file path=xl/activeX/activeX182.xml><?xml version="1.0" encoding="utf-8"?>
<ax:ocx xmlns:ax="http://schemas.microsoft.com/office/2006/activeX" xmlns:r="http://schemas.openxmlformats.org/officeDocument/2006/relationships" ax:classid="{8BD21D50-EC42-11CE-9E0D-00AA006002F3}" ax:persistence="persistStreamInit" r:id="rId1"/>
</file>

<file path=xl/activeX/activeX183.xml><?xml version="1.0" encoding="utf-8"?>
<ax:ocx xmlns:ax="http://schemas.microsoft.com/office/2006/activeX" xmlns:r="http://schemas.openxmlformats.org/officeDocument/2006/relationships" ax:classid="{8BD21D50-EC42-11CE-9E0D-00AA006002F3}" ax:persistence="persistStreamInit" r:id="rId1"/>
</file>

<file path=xl/activeX/activeX184.xml><?xml version="1.0" encoding="utf-8"?>
<ax:ocx xmlns:ax="http://schemas.microsoft.com/office/2006/activeX" xmlns:r="http://schemas.openxmlformats.org/officeDocument/2006/relationships" ax:classid="{8BD21D50-EC42-11CE-9E0D-00AA006002F3}" ax:persistence="persistStreamInit" r:id="rId1"/>
</file>

<file path=xl/activeX/activeX185.xml><?xml version="1.0" encoding="utf-8"?>
<ax:ocx xmlns:ax="http://schemas.microsoft.com/office/2006/activeX" xmlns:r="http://schemas.openxmlformats.org/officeDocument/2006/relationships" ax:classid="{8BD21D50-EC42-11CE-9E0D-00AA006002F3}" ax:persistence="persistStreamInit" r:id="rId1"/>
</file>

<file path=xl/activeX/activeX186.xml><?xml version="1.0" encoding="utf-8"?>
<ax:ocx xmlns:ax="http://schemas.microsoft.com/office/2006/activeX" xmlns:r="http://schemas.openxmlformats.org/officeDocument/2006/relationships" ax:classid="{8BD21D50-EC42-11CE-9E0D-00AA006002F3}" ax:persistence="persistStreamInit" r:id="rId1"/>
</file>

<file path=xl/activeX/activeX187.xml><?xml version="1.0" encoding="utf-8"?>
<ax:ocx xmlns:ax="http://schemas.microsoft.com/office/2006/activeX" xmlns:r="http://schemas.openxmlformats.org/officeDocument/2006/relationships" ax:classid="{8BD21D50-EC42-11CE-9E0D-00AA006002F3}" ax:persistence="persistStreamInit" r:id="rId1"/>
</file>

<file path=xl/activeX/activeX188.xml><?xml version="1.0" encoding="utf-8"?>
<ax:ocx xmlns:ax="http://schemas.microsoft.com/office/2006/activeX" xmlns:r="http://schemas.openxmlformats.org/officeDocument/2006/relationships" ax:classid="{8BD21D5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4C599241-6926-101B-9992-00000B65C6F9}" ax:persistence="persistStreamInit" r:id="rId1"/>
</file>

<file path=xl/activeX/activeX191.xml><?xml version="1.0" encoding="utf-8"?>
<ax:ocx xmlns:ax="http://schemas.microsoft.com/office/2006/activeX" xmlns:r="http://schemas.openxmlformats.org/officeDocument/2006/relationships" ax:classid="{8BD21D50-EC42-11CE-9E0D-00AA006002F3}" ax:persistence="persistStreamInit" r:id="rId1"/>
</file>

<file path=xl/activeX/activeX192.xml><?xml version="1.0" encoding="utf-8"?>
<ax:ocx xmlns:ax="http://schemas.microsoft.com/office/2006/activeX" xmlns:r="http://schemas.openxmlformats.org/officeDocument/2006/relationships" ax:classid="{8BD21D50-EC42-11CE-9E0D-00AA006002F3}" ax:persistence="persistStreamInit" r:id="rId1"/>
</file>

<file path=xl/activeX/activeX193.xml><?xml version="1.0" encoding="utf-8"?>
<ax:ocx xmlns:ax="http://schemas.microsoft.com/office/2006/activeX" xmlns:r="http://schemas.openxmlformats.org/officeDocument/2006/relationships" ax:classid="{4C599241-6926-101B-9992-00000B65C6F9}" ax:persistence="persistStreamInit" r:id="rId1"/>
</file>

<file path=xl/activeX/activeX194.xml><?xml version="1.0" encoding="utf-8"?>
<ax:ocx xmlns:ax="http://schemas.microsoft.com/office/2006/activeX" xmlns:r="http://schemas.openxmlformats.org/officeDocument/2006/relationships" ax:classid="{8BD21D10-EC42-11CE-9E0D-00AA006002F3}" ax:persistence="persistStreamInit" r:id="rId1"/>
</file>

<file path=xl/activeX/activeX195.xml><?xml version="1.0" encoding="utf-8"?>
<ax:ocx xmlns:ax="http://schemas.microsoft.com/office/2006/activeX" xmlns:r="http://schemas.openxmlformats.org/officeDocument/2006/relationships" ax:classid="{8BD21D10-EC42-11CE-9E0D-00AA006002F3}" ax:persistence="persistStreamInit" r:id="rId1"/>
</file>

<file path=xl/activeX/activeX196.xml><?xml version="1.0" encoding="utf-8"?>
<ax:ocx xmlns:ax="http://schemas.microsoft.com/office/2006/activeX" xmlns:r="http://schemas.openxmlformats.org/officeDocument/2006/relationships" ax:classid="{8BD21D10-EC42-11CE-9E0D-00AA006002F3}" ax:persistence="persistStreamInit" r:id="rId1"/>
</file>

<file path=xl/activeX/activeX197.xml><?xml version="1.0" encoding="utf-8"?>
<ax:ocx xmlns:ax="http://schemas.microsoft.com/office/2006/activeX" xmlns:r="http://schemas.openxmlformats.org/officeDocument/2006/relationships" ax:classid="{8BD21D10-EC42-11CE-9E0D-00AA006002F3}" ax:persistence="persistStreamInit" r:id="rId1"/>
</file>

<file path=xl/activeX/activeX198.xml><?xml version="1.0" encoding="utf-8"?>
<ax:ocx xmlns:ax="http://schemas.microsoft.com/office/2006/activeX" xmlns:r="http://schemas.openxmlformats.org/officeDocument/2006/relationships" ax:classid="{8BD21D50-EC42-11CE-9E0D-00AA006002F3}" ax:persistence="persistStreamInit" r:id="rId1"/>
</file>

<file path=xl/activeX/activeX199.xml><?xml version="1.0" encoding="utf-8"?>
<ax:ocx xmlns:ax="http://schemas.microsoft.com/office/2006/activeX" xmlns:r="http://schemas.openxmlformats.org/officeDocument/2006/relationships" ax:classid="{8BD21D50-EC42-11CE-9E0D-00AA006002F3}" ax:persistence="persistStreamInit" r:id="rId1"/>
</file>

<file path=xl/activeX/activeX200.xml><?xml version="1.0" encoding="utf-8"?>
<ax:ocx xmlns:ax="http://schemas.microsoft.com/office/2006/activeX" xmlns:r="http://schemas.openxmlformats.org/officeDocument/2006/relationships" ax:classid="{8BD21D50-EC42-11CE-9E0D-00AA006002F3}" ax:persistence="persistStreamInit" r:id="rId1"/>
</file>

<file path=xl/activeX/activeX201.xml><?xml version="1.0" encoding="utf-8"?>
<ax:ocx xmlns:ax="http://schemas.microsoft.com/office/2006/activeX" xmlns:r="http://schemas.openxmlformats.org/officeDocument/2006/relationships" ax:classid="{8BD21D50-EC42-11CE-9E0D-00AA006002F3}" ax:persistence="persistStreamInit" r:id="rId1"/>
</file>

<file path=xl/activeX/activeX202.xml><?xml version="1.0" encoding="utf-8"?>
<ax:ocx xmlns:ax="http://schemas.microsoft.com/office/2006/activeX" xmlns:r="http://schemas.openxmlformats.org/officeDocument/2006/relationships" ax:classid="{8BD21D50-EC42-11CE-9E0D-00AA006002F3}" ax:persistence="persistStreamInit" r:id="rId1"/>
</file>

<file path=xl/activeX/activeX203.xml><?xml version="1.0" encoding="utf-8"?>
<ax:ocx xmlns:ax="http://schemas.microsoft.com/office/2006/activeX" xmlns:r="http://schemas.openxmlformats.org/officeDocument/2006/relationships" ax:classid="{8BD21D50-EC42-11CE-9E0D-00AA006002F3}" ax:persistence="persistStreamInit" r:id="rId1"/>
</file>

<file path=xl/activeX/activeX204.xml><?xml version="1.0" encoding="utf-8"?>
<ax:ocx xmlns:ax="http://schemas.microsoft.com/office/2006/activeX" xmlns:r="http://schemas.openxmlformats.org/officeDocument/2006/relationships" ax:classid="{D7053240-CE69-11CD-A777-00DD01143C57}" ax:persistence="persistStreamInit" r:id="rId1"/>
</file>

<file path=xl/activeX/activeX205.xml><?xml version="1.0" encoding="utf-8"?>
<ax:ocx xmlns:ax="http://schemas.microsoft.com/office/2006/activeX" xmlns:r="http://schemas.openxmlformats.org/officeDocument/2006/relationships" ax:classid="{8BD21D50-EC42-11CE-9E0D-00AA006002F3}" ax:persistence="persistStreamInit" r:id="rId1"/>
</file>

<file path=xl/activeX/activeX206.xml><?xml version="1.0" encoding="utf-8"?>
<ax:ocx xmlns:ax="http://schemas.microsoft.com/office/2006/activeX" xmlns:r="http://schemas.openxmlformats.org/officeDocument/2006/relationships" ax:classid="{8BD21D50-EC42-11CE-9E0D-00AA006002F3}" ax:persistence="persistStreamInit" r:id="rId1"/>
</file>

<file path=xl/activeX/activeX207.xml><?xml version="1.0" encoding="utf-8"?>
<ax:ocx xmlns:ax="http://schemas.microsoft.com/office/2006/activeX" xmlns:r="http://schemas.openxmlformats.org/officeDocument/2006/relationships" ax:classid="{8BD21D50-EC42-11CE-9E0D-00AA006002F3}" ax:persistence="persistStreamInit" r:id="rId1"/>
</file>

<file path=xl/activeX/activeX208.xml><?xml version="1.0" encoding="utf-8"?>
<ax:ocx xmlns:ax="http://schemas.microsoft.com/office/2006/activeX" xmlns:r="http://schemas.openxmlformats.org/officeDocument/2006/relationships" ax:classid="{8BD21D50-EC42-11CE-9E0D-00AA006002F3}" ax:persistence="persistStreamInit" r:id="rId1"/>
</file>

<file path=xl/activeX/activeX209.xml><?xml version="1.0" encoding="utf-8"?>
<ax:ocx xmlns:ax="http://schemas.microsoft.com/office/2006/activeX" xmlns:r="http://schemas.openxmlformats.org/officeDocument/2006/relationships" ax:classid="{8BD21D50-EC42-11CE-9E0D-00AA006002F3}" ax:persistence="persistStreamInit" r:id="rId1"/>
</file>

<file path=xl/activeX/activeX210.xml><?xml version="1.0" encoding="utf-8"?>
<ax:ocx xmlns:ax="http://schemas.microsoft.com/office/2006/activeX" xmlns:r="http://schemas.openxmlformats.org/officeDocument/2006/relationships" ax:classid="{8BD21D50-EC42-11CE-9E0D-00AA006002F3}" ax:persistence="persistStreamInit" r:id="rId1"/>
</file>

<file path=xl/activeX/activeX211.xml><?xml version="1.0" encoding="utf-8"?>
<ax:ocx xmlns:ax="http://schemas.microsoft.com/office/2006/activeX" xmlns:r="http://schemas.openxmlformats.org/officeDocument/2006/relationships" ax:classid="{8BD21D50-EC42-11CE-9E0D-00AA006002F3}" ax:persistence="persistStreamInit" r:id="rId1"/>
</file>

<file path=xl/activeX/activeX212.xml><?xml version="1.0" encoding="utf-8"?>
<ax:ocx xmlns:ax="http://schemas.microsoft.com/office/2006/activeX" xmlns:r="http://schemas.openxmlformats.org/officeDocument/2006/relationships" ax:classid="{8BD21D50-EC42-11CE-9E0D-00AA006002F3}" ax:persistence="persistStreamInit" r:id="rId1"/>
</file>

<file path=xl/activeX/activeX213.xml><?xml version="1.0" encoding="utf-8"?>
<ax:ocx xmlns:ax="http://schemas.microsoft.com/office/2006/activeX" xmlns:r="http://schemas.openxmlformats.org/officeDocument/2006/relationships" ax:classid="{8BD21D50-EC42-11CE-9E0D-00AA006002F3}" ax:persistence="persistStreamInit" r:id="rId1"/>
</file>

<file path=xl/activeX/activeX214.xml><?xml version="1.0" encoding="utf-8"?>
<ax:ocx xmlns:ax="http://schemas.microsoft.com/office/2006/activeX" xmlns:r="http://schemas.openxmlformats.org/officeDocument/2006/relationships" ax:classid="{8BD21D50-EC42-11CE-9E0D-00AA006002F3}" ax:persistence="persistStreamInit" r:id="rId1"/>
</file>

<file path=xl/activeX/activeX215.xml><?xml version="1.0" encoding="utf-8"?>
<ax:ocx xmlns:ax="http://schemas.microsoft.com/office/2006/activeX" xmlns:r="http://schemas.openxmlformats.org/officeDocument/2006/relationships" ax:classid="{D7053240-CE69-11CD-A777-00DD01143C57}" ax:persistence="persistStreamInit" r:id="rId1"/>
</file>

<file path=xl/activeX/activeX216.xml><?xml version="1.0" encoding="utf-8"?>
<ax:ocx xmlns:ax="http://schemas.microsoft.com/office/2006/activeX" xmlns:r="http://schemas.openxmlformats.org/officeDocument/2006/relationships" ax:classid="{D7053240-CE69-11CD-A777-00DD01143C57}" ax:persistence="persistStreamInit" r:id="rId1"/>
</file>

<file path=xl/activeX/activeX217.xml><?xml version="1.0" encoding="utf-8"?>
<ax:ocx xmlns:ax="http://schemas.microsoft.com/office/2006/activeX" xmlns:r="http://schemas.openxmlformats.org/officeDocument/2006/relationships" ax:classid="{D7053240-CE69-11CD-A777-00DD01143C57}" ax:persistence="persistStreamInit" r:id="rId1"/>
</file>

<file path=xl/activeX/activeX218.xml><?xml version="1.0" encoding="utf-8"?>
<ax:ocx xmlns:ax="http://schemas.microsoft.com/office/2006/activeX" xmlns:r="http://schemas.openxmlformats.org/officeDocument/2006/relationships" ax:classid="{D7053240-CE69-11CD-A777-00DD01143C57}" ax:persistence="persistStreamInit" r:id="rId1"/>
</file>

<file path=xl/activeX/activeX219.xml><?xml version="1.0" encoding="utf-8"?>
<ax:ocx xmlns:ax="http://schemas.microsoft.com/office/2006/activeX" xmlns:r="http://schemas.openxmlformats.org/officeDocument/2006/relationships" ax:classid="{4C599241-6926-101B-9992-00000B65C6F9}" ax:persistence="persistStreamInit" r:id="rId1"/>
</file>

<file path=xl/activeX/activeX220.xml><?xml version="1.0" encoding="utf-8"?>
<ax:ocx xmlns:ax="http://schemas.microsoft.com/office/2006/activeX" xmlns:r="http://schemas.openxmlformats.org/officeDocument/2006/relationships" ax:classid="{D7053240-CE69-11CD-A777-00DD01143C57}" ax:persistence="persistStreamInit" r:id="rId1"/>
</file>

<file path=xl/activeX/activeX221.xml><?xml version="1.0" encoding="utf-8"?>
<ax:ocx xmlns:ax="http://schemas.microsoft.com/office/2006/activeX" xmlns:r="http://schemas.openxmlformats.org/officeDocument/2006/relationships" ax:classid="{D7053240-CE69-11CD-A777-00DD01143C57}" ax:persistence="persistStreamInit" r:id="rId1"/>
</file>

<file path=xl/activeX/activeX222.xml><?xml version="1.0" encoding="utf-8"?>
<ax:ocx xmlns:ax="http://schemas.microsoft.com/office/2006/activeX" xmlns:r="http://schemas.openxmlformats.org/officeDocument/2006/relationships" ax:classid="{D7053240-CE69-11CD-A777-00DD01143C57}" ax:persistence="persistStreamInit" r:id="rId1"/>
</file>

<file path=xl/activeX/activeX223.xml><?xml version="1.0" encoding="utf-8"?>
<ax:ocx xmlns:ax="http://schemas.microsoft.com/office/2006/activeX" xmlns:r="http://schemas.openxmlformats.org/officeDocument/2006/relationships" ax:classid="{D7053240-CE69-11CD-A777-00DD01143C57}" ax:persistence="persistStreamInit" r:id="rId1"/>
</file>

<file path=xl/activeX/activeX224.xml><?xml version="1.0" encoding="utf-8"?>
<ax:ocx xmlns:ax="http://schemas.microsoft.com/office/2006/activeX" xmlns:r="http://schemas.openxmlformats.org/officeDocument/2006/relationships" ax:classid="{20DD1B9E-87C4-11D1-8BE3-0000F8754DA1}" ax:license="651A8940-87C5-11d1-8BE3-0000F8754DA1" ax:persistence="persistPropertyBag">
  <ax:ocxPr ax:name="_ExtentX" ax:value="1905"/>
  <ax:ocxPr ax:name="_ExtentY" ax:value="1905"/>
  <ax:ocxPr ax:name="_Version" ax:value="393216"/>
  <ax:ocxPr ax:name="Font">
    <ax:font ax:persistence="persistPropertyBag">
      <ax:ocxPr ax:name="Name" ax:value="Calibri"/>
      <ax:ocxPr ax:name="Size" ax:value="11.25"/>
      <ax:ocxPr ax:name="Charset" ax:value="0"/>
      <ax:ocxPr ax:name="Weight" ax:value="400"/>
      <ax:ocxPr ax:name="Underline" ax:value="0"/>
      <ax:ocxPr ax:name="Italic" ax:value="0"/>
      <ax:ocxPr ax:name="Strikethrough" ax:value="0"/>
    </ax:font>
  </ax:ocxPr>
  <ax:ocxPr ax:name="CheckBox" ax:value="1"/>
  <ax:ocxPr ax:name="Format" ax:value="662831105"/>
  <ax:ocxPr ax:name="CurrentDate" ax:value="42466"/>
</ax:ocx>
</file>

<file path=xl/activeX/activeX225.xml><?xml version="1.0" encoding="utf-8"?>
<ax:ocx xmlns:ax="http://schemas.microsoft.com/office/2006/activeX" xmlns:r="http://schemas.openxmlformats.org/officeDocument/2006/relationships" ax:classid="{20DD1B9E-87C4-11D1-8BE3-0000F8754DA1}" ax:license="651A8940-87C5-11d1-8BE3-0000F8754DA1" ax:persistence="persistPropertyBag">
  <ax:ocxPr ax:name="_ExtentX" ax:value="1905"/>
  <ax:ocxPr ax:name="_ExtentY" ax:value="1905"/>
  <ax:ocxPr ax:name="_Version" ax:value="393216"/>
  <ax:ocxPr ax:name="Font">
    <ax:font ax:persistence="persistPropertyBag">
      <ax:ocxPr ax:name="Name" ax:value="Calibri"/>
      <ax:ocxPr ax:name="Size" ax:value="11.25"/>
      <ax:ocxPr ax:name="Charset" ax:value="0"/>
      <ax:ocxPr ax:name="Weight" ax:value="400"/>
      <ax:ocxPr ax:name="Underline" ax:value="0"/>
      <ax:ocxPr ax:name="Italic" ax:value="0"/>
      <ax:ocxPr ax:name="Strikethrough" ax:value="0"/>
    </ax:font>
  </ax:ocxPr>
  <ax:ocxPr ax:name="CheckBox" ax:value="1"/>
  <ax:ocxPr ax:name="Format" ax:value="662831105"/>
  <ax:ocxPr ax:name="CurrentDate" ax:value="42466"/>
</ax:ocx>
</file>

<file path=xl/activeX/activeX226.xml><?xml version="1.0" encoding="utf-8"?>
<ax:ocx xmlns:ax="http://schemas.microsoft.com/office/2006/activeX" xmlns:r="http://schemas.openxmlformats.org/officeDocument/2006/relationships" ax:classid="{4C599241-6926-101B-9992-00000B65C6F9}" ax:persistence="persistStreamInit" r:id="rId1"/>
</file>

<file path=xl/activeX/activeX227.xml><?xml version="1.0" encoding="utf-8"?>
<ax:ocx xmlns:ax="http://schemas.microsoft.com/office/2006/activeX" xmlns:r="http://schemas.openxmlformats.org/officeDocument/2006/relationships" ax:classid="{8BD21D50-EC42-11CE-9E0D-00AA006002F3}" ax:persistence="persistStreamInit" r:id="rId1"/>
</file>

<file path=xl/activeX/activeX228.xml><?xml version="1.0" encoding="utf-8"?>
<ax:ocx xmlns:ax="http://schemas.microsoft.com/office/2006/activeX" xmlns:r="http://schemas.openxmlformats.org/officeDocument/2006/relationships" ax:classid="{8BD21D50-EC42-11CE-9E0D-00AA006002F3}" ax:persistence="persistStreamInit" r:id="rId1"/>
</file>

<file path=xl/activeX/activeX229.xml><?xml version="1.0" encoding="utf-8"?>
<ax:ocx xmlns:ax="http://schemas.microsoft.com/office/2006/activeX" xmlns:r="http://schemas.openxmlformats.org/officeDocument/2006/relationships" ax:classid="{8BD21D50-EC42-11CE-9E0D-00AA006002F3}" ax:persistence="persistStreamInit" r:id="rId1"/>
</file>

<file path=xl/activeX/activeX230.xml><?xml version="1.0" encoding="utf-8"?>
<ax:ocx xmlns:ax="http://schemas.microsoft.com/office/2006/activeX" xmlns:r="http://schemas.openxmlformats.org/officeDocument/2006/relationships" ax:classid="{8BD21D50-EC42-11CE-9E0D-00AA006002F3}" ax:persistence="persistStreamInit" r:id="rId1"/>
</file>

<file path=xl/activeX/activeX231.xml><?xml version="1.0" encoding="utf-8"?>
<ax:ocx xmlns:ax="http://schemas.microsoft.com/office/2006/activeX" xmlns:r="http://schemas.openxmlformats.org/officeDocument/2006/relationships" ax:classid="{8BD21D50-EC42-11CE-9E0D-00AA006002F3}" ax:persistence="persistStreamInit" r:id="rId1"/>
</file>

<file path=xl/activeX/activeX232.xml><?xml version="1.0" encoding="utf-8"?>
<ax:ocx xmlns:ax="http://schemas.microsoft.com/office/2006/activeX" xmlns:r="http://schemas.openxmlformats.org/officeDocument/2006/relationships" ax:classid="{8BD21D50-EC42-11CE-9E0D-00AA006002F3}" ax:persistence="persistStreamInit" r:id="rId1"/>
</file>

<file path=xl/activeX/activeX233.xml><?xml version="1.0" encoding="utf-8"?>
<ax:ocx xmlns:ax="http://schemas.microsoft.com/office/2006/activeX" xmlns:r="http://schemas.openxmlformats.org/officeDocument/2006/relationships" ax:classid="{8BD21D50-EC42-11CE-9E0D-00AA006002F3}" ax:persistence="persistStreamInit" r:id="rId1"/>
</file>

<file path=xl/activeX/activeX234.xml><?xml version="1.0" encoding="utf-8"?>
<ax:ocx xmlns:ax="http://schemas.microsoft.com/office/2006/activeX" xmlns:r="http://schemas.openxmlformats.org/officeDocument/2006/relationships" ax:classid="{8BD21D50-EC42-11CE-9E0D-00AA006002F3}" ax:persistence="persistStreamInit" r:id="rId1"/>
</file>

<file path=xl/activeX/activeX235.xml><?xml version="1.0" encoding="utf-8"?>
<ax:ocx xmlns:ax="http://schemas.microsoft.com/office/2006/activeX" xmlns:r="http://schemas.openxmlformats.org/officeDocument/2006/relationships" ax:classid="{8BD21D50-EC42-11CE-9E0D-00AA006002F3}" ax:persistence="persistStreamInit" r:id="rId1"/>
</file>

<file path=xl/activeX/activeX236.xml><?xml version="1.0" encoding="utf-8"?>
<ax:ocx xmlns:ax="http://schemas.microsoft.com/office/2006/activeX" xmlns:r="http://schemas.openxmlformats.org/officeDocument/2006/relationships" ax:classid="{8BD21D50-EC42-11CE-9E0D-00AA006002F3}" ax:persistence="persistStreamInit" r:id="rId1"/>
</file>

<file path=xl/activeX/activeX237.xml><?xml version="1.0" encoding="utf-8"?>
<ax:ocx xmlns:ax="http://schemas.microsoft.com/office/2006/activeX" xmlns:r="http://schemas.openxmlformats.org/officeDocument/2006/relationships" ax:classid="{8BD21D50-EC42-11CE-9E0D-00AA006002F3}" ax:persistence="persistStreamInit" r:id="rId1"/>
</file>

<file path=xl/activeX/activeX238.xml><?xml version="1.0" encoding="utf-8"?>
<ax:ocx xmlns:ax="http://schemas.microsoft.com/office/2006/activeX" xmlns:r="http://schemas.openxmlformats.org/officeDocument/2006/relationships" ax:classid="{8BD21D50-EC42-11CE-9E0D-00AA006002F3}" ax:persistence="persistStreamInit" r:id="rId1"/>
</file>

<file path=xl/activeX/activeX239.xml><?xml version="1.0" encoding="utf-8"?>
<ax:ocx xmlns:ax="http://schemas.microsoft.com/office/2006/activeX" xmlns:r="http://schemas.openxmlformats.org/officeDocument/2006/relationships" ax:classid="{8BD21D50-EC42-11CE-9E0D-00AA006002F3}" ax:persistence="persistStreamInit" r:id="rId1"/>
</file>

<file path=xl/activeX/activeX240.xml><?xml version="1.0" encoding="utf-8"?>
<ax:ocx xmlns:ax="http://schemas.microsoft.com/office/2006/activeX" xmlns:r="http://schemas.openxmlformats.org/officeDocument/2006/relationships" ax:classid="{8BD21D50-EC42-11CE-9E0D-00AA006002F3}" ax:persistence="persistStreamInit" r:id="rId1"/>
</file>

<file path=xl/activeX/activeX241.xml><?xml version="1.0" encoding="utf-8"?>
<ax:ocx xmlns:ax="http://schemas.microsoft.com/office/2006/activeX" xmlns:r="http://schemas.openxmlformats.org/officeDocument/2006/relationships" ax:classid="{8BD21D50-EC42-11CE-9E0D-00AA006002F3}" ax:persistence="persistStreamInit" r:id="rId1"/>
</file>

<file path=xl/activeX/activeX242.xml><?xml version="1.0" encoding="utf-8"?>
<ax:ocx xmlns:ax="http://schemas.microsoft.com/office/2006/activeX" xmlns:r="http://schemas.openxmlformats.org/officeDocument/2006/relationships" ax:classid="{8BD21D50-EC42-11CE-9E0D-00AA006002F3}" ax:persistence="persistStreamInit" r:id="rId1"/>
</file>

<file path=xl/activeX/activeX243.xml><?xml version="1.0" encoding="utf-8"?>
<ax:ocx xmlns:ax="http://schemas.microsoft.com/office/2006/activeX" xmlns:r="http://schemas.openxmlformats.org/officeDocument/2006/relationships" ax:classid="{8BD21D50-EC42-11CE-9E0D-00AA006002F3}" ax:persistence="persistStreamInit" r:id="rId1"/>
</file>

<file path=xl/activeX/activeX244.xml><?xml version="1.0" encoding="utf-8"?>
<ax:ocx xmlns:ax="http://schemas.microsoft.com/office/2006/activeX" xmlns:r="http://schemas.openxmlformats.org/officeDocument/2006/relationships" ax:classid="{8BD21D50-EC42-11CE-9E0D-00AA006002F3}" ax:persistence="persistStreamInit" r:id="rId1"/>
</file>

<file path=xl/activeX/activeX245.xml><?xml version="1.0" encoding="utf-8"?>
<ax:ocx xmlns:ax="http://schemas.microsoft.com/office/2006/activeX" xmlns:r="http://schemas.openxmlformats.org/officeDocument/2006/relationships" ax:classid="{8BD21D50-EC42-11CE-9E0D-00AA006002F3}" ax:persistence="persistStreamInit" r:id="rId1"/>
</file>

<file path=xl/activeX/activeX246.xml><?xml version="1.0" encoding="utf-8"?>
<ax:ocx xmlns:ax="http://schemas.microsoft.com/office/2006/activeX" xmlns:r="http://schemas.openxmlformats.org/officeDocument/2006/relationships" ax:classid="{8BD21D50-EC42-11CE-9E0D-00AA006002F3}" ax:persistence="persistStreamInit" r:id="rId1"/>
</file>

<file path=xl/activeX/activeX247.xml><?xml version="1.0" encoding="utf-8"?>
<ax:ocx xmlns:ax="http://schemas.microsoft.com/office/2006/activeX" xmlns:r="http://schemas.openxmlformats.org/officeDocument/2006/relationships" ax:classid="{8BD21D50-EC42-11CE-9E0D-00AA006002F3}" ax:persistence="persistStreamInit" r:id="rId1"/>
</file>

<file path=xl/activeX/activeX248.xml><?xml version="1.0" encoding="utf-8"?>
<ax:ocx xmlns:ax="http://schemas.microsoft.com/office/2006/activeX" xmlns:r="http://schemas.openxmlformats.org/officeDocument/2006/relationships" ax:classid="{8BD21D50-EC42-11CE-9E0D-00AA006002F3}" ax:persistence="persistStreamInit" r:id="rId1"/>
</file>

<file path=xl/activeX/activeX249.xml><?xml version="1.0" encoding="utf-8"?>
<ax:ocx xmlns:ax="http://schemas.microsoft.com/office/2006/activeX" xmlns:r="http://schemas.openxmlformats.org/officeDocument/2006/relationships" ax:classid="{8BD21D50-EC42-11CE-9E0D-00AA006002F3}" ax:persistence="persistStreamInit" r:id="rId1"/>
</file>

<file path=xl/activeX/activeX250.xml><?xml version="1.0" encoding="utf-8"?>
<ax:ocx xmlns:ax="http://schemas.microsoft.com/office/2006/activeX" xmlns:r="http://schemas.openxmlformats.org/officeDocument/2006/relationships" ax:classid="{8BD21D50-EC42-11CE-9E0D-00AA006002F3}" ax:persistence="persistStreamInit" r:id="rId1"/>
</file>

<file path=xl/activeX/activeX251.xml><?xml version="1.0" encoding="utf-8"?>
<ax:ocx xmlns:ax="http://schemas.microsoft.com/office/2006/activeX" xmlns:r="http://schemas.openxmlformats.org/officeDocument/2006/relationships" ax:classid="{8BD21D50-EC42-11CE-9E0D-00AA006002F3}" ax:persistence="persistStreamInit" r:id="rId1"/>
</file>

<file path=xl/activeX/activeX252.xml><?xml version="1.0" encoding="utf-8"?>
<ax:ocx xmlns:ax="http://schemas.microsoft.com/office/2006/activeX" xmlns:r="http://schemas.openxmlformats.org/officeDocument/2006/relationships" ax:classid="{8BD21D50-EC42-11CE-9E0D-00AA006002F3}" ax:persistence="persistStreamInit" r:id="rId1"/>
</file>

<file path=xl/activeX/activeX253.xml><?xml version="1.0" encoding="utf-8"?>
<ax:ocx xmlns:ax="http://schemas.microsoft.com/office/2006/activeX" xmlns:r="http://schemas.openxmlformats.org/officeDocument/2006/relationships" ax:classid="{8BD21D50-EC42-11CE-9E0D-00AA006002F3}" ax:persistence="persistStreamInit" r:id="rId1"/>
</file>

<file path=xl/activeX/activeX254.xml><?xml version="1.0" encoding="utf-8"?>
<ax:ocx xmlns:ax="http://schemas.microsoft.com/office/2006/activeX" xmlns:r="http://schemas.openxmlformats.org/officeDocument/2006/relationships" ax:classid="{8BD21D50-EC42-11CE-9E0D-00AA006002F3}" ax:persistence="persistStreamInit" r:id="rId1"/>
</file>

<file path=xl/activeX/activeX255.xml><?xml version="1.0" encoding="utf-8"?>
<ax:ocx xmlns:ax="http://schemas.microsoft.com/office/2006/activeX" xmlns:r="http://schemas.openxmlformats.org/officeDocument/2006/relationships" ax:classid="{8BD21D50-EC42-11CE-9E0D-00AA006002F3}" ax:persistence="persistStreamInit" r:id="rId1"/>
</file>

<file path=xl/activeX/activeX256.xml><?xml version="1.0" encoding="utf-8"?>
<ax:ocx xmlns:ax="http://schemas.microsoft.com/office/2006/activeX" xmlns:r="http://schemas.openxmlformats.org/officeDocument/2006/relationships" ax:classid="{8BD21D50-EC42-11CE-9E0D-00AA006002F3}" ax:persistence="persistStreamInit" r:id="rId1"/>
</file>

<file path=xl/activeX/activeX257.xml><?xml version="1.0" encoding="utf-8"?>
<ax:ocx xmlns:ax="http://schemas.microsoft.com/office/2006/activeX" xmlns:r="http://schemas.openxmlformats.org/officeDocument/2006/relationships" ax:classid="{8BD21D50-EC42-11CE-9E0D-00AA006002F3}" ax:persistence="persistStreamInit" r:id="rId1"/>
</file>

<file path=xl/activeX/activeX258.xml><?xml version="1.0" encoding="utf-8"?>
<ax:ocx xmlns:ax="http://schemas.microsoft.com/office/2006/activeX" xmlns:r="http://schemas.openxmlformats.org/officeDocument/2006/relationships" ax:classid="{8BD21D5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10-EC42-11CE-9E0D-00AA006002F3}" ax:persistence="persistStreamInit" r:id="rId1"/>
</file>

<file path=xl/activeX/activeX261.xml><?xml version="1.0" encoding="utf-8"?>
<ax:ocx xmlns:ax="http://schemas.microsoft.com/office/2006/activeX" xmlns:r="http://schemas.openxmlformats.org/officeDocument/2006/relationships" ax:classid="{8BD21D50-EC42-11CE-9E0D-00AA006002F3}" ax:persistence="persistStreamInit" r:id="rId1"/>
</file>

<file path=xl/activeX/activeX262.xml><?xml version="1.0" encoding="utf-8"?>
<ax:ocx xmlns:ax="http://schemas.microsoft.com/office/2006/activeX" xmlns:r="http://schemas.openxmlformats.org/officeDocument/2006/relationships" ax:classid="{8BD21D50-EC42-11CE-9E0D-00AA006002F3}" ax:persistence="persistStreamInit" r:id="rId1"/>
</file>

<file path=xl/activeX/activeX263.xml><?xml version="1.0" encoding="utf-8"?>
<ax:ocx xmlns:ax="http://schemas.microsoft.com/office/2006/activeX" xmlns:r="http://schemas.openxmlformats.org/officeDocument/2006/relationships" ax:classid="{8BD21D50-EC42-11CE-9E0D-00AA006002F3}" ax:persistence="persistStreamInit" r:id="rId1"/>
</file>

<file path=xl/activeX/activeX264.xml><?xml version="1.0" encoding="utf-8"?>
<ax:ocx xmlns:ax="http://schemas.microsoft.com/office/2006/activeX" xmlns:r="http://schemas.openxmlformats.org/officeDocument/2006/relationships" ax:classid="{8BD21D50-EC42-11CE-9E0D-00AA006002F3}" ax:persistence="persistStreamInit" r:id="rId1"/>
</file>

<file path=xl/activeX/activeX265.xml><?xml version="1.0" encoding="utf-8"?>
<ax:ocx xmlns:ax="http://schemas.microsoft.com/office/2006/activeX" xmlns:r="http://schemas.openxmlformats.org/officeDocument/2006/relationships" ax:classid="{8BD21D50-EC42-11CE-9E0D-00AA006002F3}" ax:persistence="persistStreamInit" r:id="rId1"/>
</file>

<file path=xl/activeX/activeX266.xml><?xml version="1.0" encoding="utf-8"?>
<ax:ocx xmlns:ax="http://schemas.microsoft.com/office/2006/activeX" xmlns:r="http://schemas.openxmlformats.org/officeDocument/2006/relationships" ax:classid="{8BD21D50-EC42-11CE-9E0D-00AA006002F3}" ax:persistence="persistStreamInit" r:id="rId1"/>
</file>

<file path=xl/activeX/activeX267.xml><?xml version="1.0" encoding="utf-8"?>
<ax:ocx xmlns:ax="http://schemas.microsoft.com/office/2006/activeX" xmlns:r="http://schemas.openxmlformats.org/officeDocument/2006/relationships" ax:classid="{8BD21D50-EC42-11CE-9E0D-00AA006002F3}" ax:persistence="persistStreamInit" r:id="rId1"/>
</file>

<file path=xl/activeX/activeX268.xml><?xml version="1.0" encoding="utf-8"?>
<ax:ocx xmlns:ax="http://schemas.microsoft.com/office/2006/activeX" xmlns:r="http://schemas.openxmlformats.org/officeDocument/2006/relationships" ax:classid="{8BD21D50-EC42-11CE-9E0D-00AA006002F3}" ax:persistence="persistStreamInit" r:id="rId1"/>
</file>

<file path=xl/activeX/activeX269.xml><?xml version="1.0" encoding="utf-8"?>
<ax:ocx xmlns:ax="http://schemas.microsoft.com/office/2006/activeX" xmlns:r="http://schemas.openxmlformats.org/officeDocument/2006/relationships" ax:classid="{8BD21D50-EC42-11CE-9E0D-00AA006002F3}" ax:persistence="persistStreamInit" r:id="rId1"/>
</file>

<file path=xl/activeX/activeX270.xml><?xml version="1.0" encoding="utf-8"?>
<ax:ocx xmlns:ax="http://schemas.microsoft.com/office/2006/activeX" xmlns:r="http://schemas.openxmlformats.org/officeDocument/2006/relationships" ax:classid="{8BD21D50-EC42-11CE-9E0D-00AA006002F3}" ax:persistence="persistStreamInit" r:id="rId1"/>
</file>

<file path=xl/activeX/activeX271.xml><?xml version="1.0" encoding="utf-8"?>
<ax:ocx xmlns:ax="http://schemas.microsoft.com/office/2006/activeX" xmlns:r="http://schemas.openxmlformats.org/officeDocument/2006/relationships" ax:classid="{8BD21D50-EC42-11CE-9E0D-00AA006002F3}" ax:persistence="persistStreamInit" r:id="rId1"/>
</file>

<file path=xl/activeX/activeX272.xml><?xml version="1.0" encoding="utf-8"?>
<ax:ocx xmlns:ax="http://schemas.microsoft.com/office/2006/activeX" xmlns:r="http://schemas.openxmlformats.org/officeDocument/2006/relationships" ax:classid="{8BD21D50-EC42-11CE-9E0D-00AA006002F3}" ax:persistence="persistStreamInit" r:id="rId1"/>
</file>

<file path=xl/activeX/activeX273.xml><?xml version="1.0" encoding="utf-8"?>
<ax:ocx xmlns:ax="http://schemas.microsoft.com/office/2006/activeX" xmlns:r="http://schemas.openxmlformats.org/officeDocument/2006/relationships" ax:classid="{8BD21D50-EC42-11CE-9E0D-00AA006002F3}" ax:persistence="persistStreamInit" r:id="rId1"/>
</file>

<file path=xl/activeX/activeX274.xml><?xml version="1.0" encoding="utf-8"?>
<ax:ocx xmlns:ax="http://schemas.microsoft.com/office/2006/activeX" xmlns:r="http://schemas.openxmlformats.org/officeDocument/2006/relationships" ax:classid="{8BD21D50-EC42-11CE-9E0D-00AA006002F3}" ax:persistence="persistStreamInit" r:id="rId1"/>
</file>

<file path=xl/activeX/activeX275.xml><?xml version="1.0" encoding="utf-8"?>
<ax:ocx xmlns:ax="http://schemas.microsoft.com/office/2006/activeX" xmlns:r="http://schemas.openxmlformats.org/officeDocument/2006/relationships" ax:classid="{8BD21D50-EC42-11CE-9E0D-00AA006002F3}" ax:persistence="persistStreamInit" r:id="rId1"/>
</file>

<file path=xl/activeX/activeX276.xml><?xml version="1.0" encoding="utf-8"?>
<ax:ocx xmlns:ax="http://schemas.microsoft.com/office/2006/activeX" xmlns:r="http://schemas.openxmlformats.org/officeDocument/2006/relationships" ax:classid="{8BD21D50-EC42-11CE-9E0D-00AA006002F3}" ax:persistence="persistStreamInit" r:id="rId1"/>
</file>

<file path=xl/activeX/activeX277.xml><?xml version="1.0" encoding="utf-8"?>
<ax:ocx xmlns:ax="http://schemas.microsoft.com/office/2006/activeX" xmlns:r="http://schemas.openxmlformats.org/officeDocument/2006/relationships" ax:classid="{8BD21D30-EC42-11CE-9E0D-00AA006002F3}" ax:persistence="persistStreamInit" r:id="rId1"/>
</file>

<file path=xl/activeX/activeX278.xml><?xml version="1.0" encoding="utf-8"?>
<ax:ocx xmlns:ax="http://schemas.microsoft.com/office/2006/activeX" xmlns:r="http://schemas.openxmlformats.org/officeDocument/2006/relationships" ax:classid="{8BD21D50-EC42-11CE-9E0D-00AA006002F3}" ax:persistence="persistStreamInit" r:id="rId1"/>
</file>

<file path=xl/activeX/activeX279.xml><?xml version="1.0" encoding="utf-8"?>
<ax:ocx xmlns:ax="http://schemas.microsoft.com/office/2006/activeX" xmlns:r="http://schemas.openxmlformats.org/officeDocument/2006/relationships" ax:classid="{8BD21D50-EC42-11CE-9E0D-00AA006002F3}" ax:persistence="persistStreamInit" r:id="rId1"/>
</file>

<file path=xl/activeX/activeX280.xml><?xml version="1.0" encoding="utf-8"?>
<ax:ocx xmlns:ax="http://schemas.microsoft.com/office/2006/activeX" xmlns:r="http://schemas.openxmlformats.org/officeDocument/2006/relationships" ax:classid="{8BD21D50-EC42-11CE-9E0D-00AA006002F3}" ax:persistence="persistStreamInit" r:id="rId1"/>
</file>

<file path=xl/activeX/activeX281.xml><?xml version="1.0" encoding="utf-8"?>
<ax:ocx xmlns:ax="http://schemas.microsoft.com/office/2006/activeX" xmlns:r="http://schemas.openxmlformats.org/officeDocument/2006/relationships" ax:classid="{8BD21D50-EC42-11CE-9E0D-00AA006002F3}" ax:persistence="persistStreamInit" r:id="rId1"/>
</file>

<file path=xl/activeX/activeX282.xml><?xml version="1.0" encoding="utf-8"?>
<ax:ocx xmlns:ax="http://schemas.microsoft.com/office/2006/activeX" xmlns:r="http://schemas.openxmlformats.org/officeDocument/2006/relationships" ax:classid="{4C599241-6926-101B-9992-00000B65C6F9}" ax:persistence="persistStreamInit" r:id="rId1"/>
</file>

<file path=xl/activeX/activeX283.xml><?xml version="1.0" encoding="utf-8"?>
<ax:ocx xmlns:ax="http://schemas.microsoft.com/office/2006/activeX" xmlns:r="http://schemas.openxmlformats.org/officeDocument/2006/relationships" ax:classid="{8BD21D50-EC42-11CE-9E0D-00AA006002F3}" ax:persistence="persistStreamInit" r:id="rId1"/>
</file>

<file path=xl/activeX/activeX284.xml><?xml version="1.0" encoding="utf-8"?>
<ax:ocx xmlns:ax="http://schemas.microsoft.com/office/2006/activeX" xmlns:r="http://schemas.openxmlformats.org/officeDocument/2006/relationships" ax:classid="{D7053240-CE69-11CD-A777-00DD01143C57}" ax:persistence="persistStreamInit" r:id="rId1"/>
</file>

<file path=xl/activeX/activeX285.xml><?xml version="1.0" encoding="utf-8"?>
<ax:ocx xmlns:ax="http://schemas.microsoft.com/office/2006/activeX" xmlns:r="http://schemas.openxmlformats.org/officeDocument/2006/relationships" ax:classid="{4C599241-6926-101B-9992-00000B65C6F9}" ax:persistence="persistStreamInit" r:id="rId1"/>
</file>

<file path=xl/activeX/activeX286.xml><?xml version="1.0" encoding="utf-8"?>
<ax:ocx xmlns:ax="http://schemas.microsoft.com/office/2006/activeX" xmlns:r="http://schemas.openxmlformats.org/officeDocument/2006/relationships" ax:classid="{8BD21D50-EC42-11CE-9E0D-00AA006002F3}" ax:persistence="persistStreamInit" r:id="rId1"/>
</file>

<file path=xl/activeX/activeX287.xml><?xml version="1.0" encoding="utf-8"?>
<ax:ocx xmlns:ax="http://schemas.microsoft.com/office/2006/activeX" xmlns:r="http://schemas.openxmlformats.org/officeDocument/2006/relationships" ax:classid="{8BD21D50-EC42-11CE-9E0D-00AA006002F3}" ax:persistence="persistStreamInit" r:id="rId1"/>
</file>

<file path=xl/activeX/activeX288.xml><?xml version="1.0" encoding="utf-8"?>
<ax:ocx xmlns:ax="http://schemas.microsoft.com/office/2006/activeX" xmlns:r="http://schemas.openxmlformats.org/officeDocument/2006/relationships" ax:classid="{8BD21D50-EC42-11CE-9E0D-00AA006002F3}" ax:persistence="persistStreamInit" r:id="rId1"/>
</file>

<file path=xl/activeX/activeX289.xml><?xml version="1.0" encoding="utf-8"?>
<ax:ocx xmlns:ax="http://schemas.microsoft.com/office/2006/activeX" xmlns:r="http://schemas.openxmlformats.org/officeDocument/2006/relationships" ax:classid="{8BD21D50-EC42-11CE-9E0D-00AA006002F3}" ax:persistence="persistStreamInit" r:id="rId1"/>
</file>

<file path=xl/activeX/activeX290.xml><?xml version="1.0" encoding="utf-8"?>
<ax:ocx xmlns:ax="http://schemas.microsoft.com/office/2006/activeX" xmlns:r="http://schemas.openxmlformats.org/officeDocument/2006/relationships" ax:classid="{8BD21D10-EC42-11CE-9E0D-00AA006002F3}" ax:persistence="persistStreamInit" r:id="rId1"/>
</file>

<file path=xl/activeX/activeX291.xml><?xml version="1.0" encoding="utf-8"?>
<ax:ocx xmlns:ax="http://schemas.microsoft.com/office/2006/activeX" xmlns:r="http://schemas.openxmlformats.org/officeDocument/2006/relationships" ax:classid="{8BD21D50-EC42-11CE-9E0D-00AA006002F3}" ax:persistence="persistStreamInit" r:id="rId1"/>
</file>

<file path=xl/activeX/activeX292.xml><?xml version="1.0" encoding="utf-8"?>
<ax:ocx xmlns:ax="http://schemas.microsoft.com/office/2006/activeX" xmlns:r="http://schemas.openxmlformats.org/officeDocument/2006/relationships" ax:classid="{8BD21D50-EC42-11CE-9E0D-00AA006002F3}" ax:persistence="persistStreamInit" r:id="rId1"/>
</file>

<file path=xl/activeX/activeX293.xml><?xml version="1.0" encoding="utf-8"?>
<ax:ocx xmlns:ax="http://schemas.microsoft.com/office/2006/activeX" xmlns:r="http://schemas.openxmlformats.org/officeDocument/2006/relationships" ax:classid="{8BD21D50-EC42-11CE-9E0D-00AA006002F3}" ax:persistence="persistStreamInit" r:id="rId1"/>
</file>

<file path=xl/activeX/activeX294.xml><?xml version="1.0" encoding="utf-8"?>
<ax:ocx xmlns:ax="http://schemas.microsoft.com/office/2006/activeX" xmlns:r="http://schemas.openxmlformats.org/officeDocument/2006/relationships" ax:classid="{8BD21D50-EC42-11CE-9E0D-00AA006002F3}" ax:persistence="persistStreamInit" r:id="rId1"/>
</file>

<file path=xl/activeX/activeX295.xml><?xml version="1.0" encoding="utf-8"?>
<ax:ocx xmlns:ax="http://schemas.microsoft.com/office/2006/activeX" xmlns:r="http://schemas.openxmlformats.org/officeDocument/2006/relationships" ax:classid="{8BD21D50-EC42-11CE-9E0D-00AA006002F3}" ax:persistence="persistStreamInit" r:id="rId1"/>
</file>

<file path=xl/activeX/activeX296.xml><?xml version="1.0" encoding="utf-8"?>
<ax:ocx xmlns:ax="http://schemas.microsoft.com/office/2006/activeX" xmlns:r="http://schemas.openxmlformats.org/officeDocument/2006/relationships" ax:classid="{8BD21D50-EC42-11CE-9E0D-00AA006002F3}" ax:persistence="persistStreamInit" r:id="rId1"/>
</file>

<file path=xl/activeX/activeX297.xml><?xml version="1.0" encoding="utf-8"?>
<ax:ocx xmlns:ax="http://schemas.microsoft.com/office/2006/activeX" xmlns:r="http://schemas.openxmlformats.org/officeDocument/2006/relationships" ax:classid="{8BD21D50-EC42-11CE-9E0D-00AA006002F3}" ax:persistence="persistStreamInit" r:id="rId1"/>
</file>

<file path=xl/activeX/activeX298.xml><?xml version="1.0" encoding="utf-8"?>
<ax:ocx xmlns:ax="http://schemas.microsoft.com/office/2006/activeX" xmlns:r="http://schemas.openxmlformats.org/officeDocument/2006/relationships" ax:classid="{8BD21D50-EC42-11CE-9E0D-00AA006002F3}" ax:persistence="persistStreamInit" r:id="rId1"/>
</file>

<file path=xl/activeX/activeX299.xml><?xml version="1.0" encoding="utf-8"?>
<ax:ocx xmlns:ax="http://schemas.microsoft.com/office/2006/activeX" xmlns:r="http://schemas.openxmlformats.org/officeDocument/2006/relationships" ax:classid="{8BD21D50-EC42-11CE-9E0D-00AA006002F3}" ax:persistence="persistStreamInit" r:id="rId1"/>
</file>

<file path=xl/activeX/activeX300.xml><?xml version="1.0" encoding="utf-8"?>
<ax:ocx xmlns:ax="http://schemas.microsoft.com/office/2006/activeX" xmlns:r="http://schemas.openxmlformats.org/officeDocument/2006/relationships" ax:classid="{8BD21D50-EC42-11CE-9E0D-00AA006002F3}" ax:persistence="persistStreamInit" r:id="rId1"/>
</file>

<file path=xl/activeX/activeX301.xml><?xml version="1.0" encoding="utf-8"?>
<ax:ocx xmlns:ax="http://schemas.microsoft.com/office/2006/activeX" xmlns:r="http://schemas.openxmlformats.org/officeDocument/2006/relationships" ax:classid="{8BD21D50-EC42-11CE-9E0D-00AA006002F3}" ax:persistence="persistStreamInit" r:id="rId1"/>
</file>

<file path=xl/activeX/activeX302.xml><?xml version="1.0" encoding="utf-8"?>
<ax:ocx xmlns:ax="http://schemas.microsoft.com/office/2006/activeX" xmlns:r="http://schemas.openxmlformats.org/officeDocument/2006/relationships" ax:classid="{8BD21D50-EC42-11CE-9E0D-00AA006002F3}" ax:persistence="persistStreamInit" r:id="rId1"/>
</file>

<file path=xl/activeX/activeX303.xml><?xml version="1.0" encoding="utf-8"?>
<ax:ocx xmlns:ax="http://schemas.microsoft.com/office/2006/activeX" xmlns:r="http://schemas.openxmlformats.org/officeDocument/2006/relationships" ax:classid="{8BD21D50-EC42-11CE-9E0D-00AA006002F3}" ax:persistence="persistStreamInit" r:id="rId1"/>
</file>

<file path=xl/activeX/activeX304.xml><?xml version="1.0" encoding="utf-8"?>
<ax:ocx xmlns:ax="http://schemas.microsoft.com/office/2006/activeX" xmlns:r="http://schemas.openxmlformats.org/officeDocument/2006/relationships" ax:classid="{8BD21D50-EC42-11CE-9E0D-00AA006002F3}" ax:persistence="persistStreamInit" r:id="rId1"/>
</file>

<file path=xl/activeX/activeX305.xml><?xml version="1.0" encoding="utf-8"?>
<ax:ocx xmlns:ax="http://schemas.microsoft.com/office/2006/activeX" xmlns:r="http://schemas.openxmlformats.org/officeDocument/2006/relationships" ax:classid="{8BD21D50-EC42-11CE-9E0D-00AA006002F3}" ax:persistence="persistStreamInit" r:id="rId1"/>
</file>

<file path=xl/activeX/activeX306.xml><?xml version="1.0" encoding="utf-8"?>
<ax:ocx xmlns:ax="http://schemas.microsoft.com/office/2006/activeX" xmlns:r="http://schemas.openxmlformats.org/officeDocument/2006/relationships" ax:classid="{8BD21D50-EC42-11CE-9E0D-00AA006002F3}" ax:persistence="persistStreamInit" r:id="rId1"/>
</file>

<file path=xl/activeX/activeX307.xml><?xml version="1.0" encoding="utf-8"?>
<ax:ocx xmlns:ax="http://schemas.microsoft.com/office/2006/activeX" xmlns:r="http://schemas.openxmlformats.org/officeDocument/2006/relationships" ax:classid="{8BD21D30-EC42-11CE-9E0D-00AA006002F3}" ax:persistence="persistStreamInit" r:id="rId1"/>
</file>

<file path=xl/activeX/activeX308.xml><?xml version="1.0" encoding="utf-8"?>
<ax:ocx xmlns:ax="http://schemas.microsoft.com/office/2006/activeX" xmlns:r="http://schemas.openxmlformats.org/officeDocument/2006/relationships" ax:classid="{4C599241-6926-101B-9992-00000B65C6F9}" ax:persistence="persistStreamInit" r:id="rId1"/>
</file>

<file path=xl/activeX/activeX309.xml><?xml version="1.0" encoding="utf-8"?>
<ax:ocx xmlns:ax="http://schemas.microsoft.com/office/2006/activeX" xmlns:r="http://schemas.openxmlformats.org/officeDocument/2006/relationships" ax:classid="{4C599241-6926-101B-9992-00000B65C6F9}" ax:persistence="persistStreamInit" r:id="rId1"/>
</file>

<file path=xl/activeX/activeX310.xml><?xml version="1.0" encoding="utf-8"?>
<ax:ocx xmlns:ax="http://schemas.microsoft.com/office/2006/activeX" xmlns:r="http://schemas.openxmlformats.org/officeDocument/2006/relationships" ax:classid="{D7053240-CE69-11CD-A777-00DD01143C57}" ax:persistence="persistStreamInit" r:id="rId1"/>
</file>

<file path=xl/activeX/activeX311.xml><?xml version="1.0" encoding="utf-8"?>
<ax:ocx xmlns:ax="http://schemas.microsoft.com/office/2006/activeX" xmlns:r="http://schemas.openxmlformats.org/officeDocument/2006/relationships" ax:classid="{D7053240-CE69-11CD-A777-00DD01143C57}" ax:persistence="persistStreamInit" r:id="rId1"/>
</file>

<file path=xl/activeX/activeX312.xml><?xml version="1.0" encoding="utf-8"?>
<ax:ocx xmlns:ax="http://schemas.microsoft.com/office/2006/activeX" xmlns:r="http://schemas.openxmlformats.org/officeDocument/2006/relationships" ax:classid="{8BD21D50-EC42-11CE-9E0D-00AA006002F3}" ax:persistence="persistStreamInit" r:id="rId1"/>
</file>

<file path=xl/activeX/activeX313.xml><?xml version="1.0" encoding="utf-8"?>
<ax:ocx xmlns:ax="http://schemas.microsoft.com/office/2006/activeX" xmlns:r="http://schemas.openxmlformats.org/officeDocument/2006/relationships" ax:classid="{8BD21D50-EC42-11CE-9E0D-00AA006002F3}" ax:persistence="persistStreamInit" r:id="rId1"/>
</file>

<file path=xl/activeX/activeX314.xml><?xml version="1.0" encoding="utf-8"?>
<ax:ocx xmlns:ax="http://schemas.microsoft.com/office/2006/activeX" xmlns:r="http://schemas.openxmlformats.org/officeDocument/2006/relationships" ax:classid="{8BD21D50-EC42-11CE-9E0D-00AA006002F3}" ax:persistence="persistStreamInit" r:id="rId1"/>
</file>

<file path=xl/activeX/activeX315.xml><?xml version="1.0" encoding="utf-8"?>
<ax:ocx xmlns:ax="http://schemas.microsoft.com/office/2006/activeX" xmlns:r="http://schemas.openxmlformats.org/officeDocument/2006/relationships" ax:classid="{8BD21D50-EC42-11CE-9E0D-00AA006002F3}" ax:persistence="persistStreamInit" r:id="rId1"/>
</file>

<file path=xl/activeX/activeX316.xml><?xml version="1.0" encoding="utf-8"?>
<ax:ocx xmlns:ax="http://schemas.microsoft.com/office/2006/activeX" xmlns:r="http://schemas.openxmlformats.org/officeDocument/2006/relationships" ax:classid="{8BD21D50-EC42-11CE-9E0D-00AA006002F3}" ax:persistence="persistStreamInit" r:id="rId1"/>
</file>

<file path=xl/activeX/activeX317.xml><?xml version="1.0" encoding="utf-8"?>
<ax:ocx xmlns:ax="http://schemas.microsoft.com/office/2006/activeX" xmlns:r="http://schemas.openxmlformats.org/officeDocument/2006/relationships" ax:classid="{8BD21D50-EC42-11CE-9E0D-00AA006002F3}" ax:persistence="persistStreamInit" r:id="rId1"/>
</file>

<file path=xl/activeX/activeX318.xml><?xml version="1.0" encoding="utf-8"?>
<ax:ocx xmlns:ax="http://schemas.microsoft.com/office/2006/activeX" xmlns:r="http://schemas.openxmlformats.org/officeDocument/2006/relationships" ax:classid="{8BD21D10-EC42-11CE-9E0D-00AA006002F3}" ax:persistence="persistStreamInit" r:id="rId1"/>
</file>

<file path=xl/activeX/activeX319.xml><?xml version="1.0" encoding="utf-8"?>
<ax:ocx xmlns:ax="http://schemas.microsoft.com/office/2006/activeX" xmlns:r="http://schemas.openxmlformats.org/officeDocument/2006/relationships" ax:classid="{D7053240-CE69-11CD-A777-00DD01143C57}" ax:persistence="persistStreamInit" r:id="rId1"/>
</file>

<file path=xl/activeX/activeX320.xml><?xml version="1.0" encoding="utf-8"?>
<ax:ocx xmlns:ax="http://schemas.microsoft.com/office/2006/activeX" xmlns:r="http://schemas.openxmlformats.org/officeDocument/2006/relationships" ax:classid="{D7053240-CE69-11CD-A777-00DD01143C57}" ax:persistence="persistStreamInit" r:id="rId1"/>
</file>

<file path=xl/activeX/activeX321.xml><?xml version="1.0" encoding="utf-8"?>
<ax:ocx xmlns:ax="http://schemas.microsoft.com/office/2006/activeX" xmlns:r="http://schemas.openxmlformats.org/officeDocument/2006/relationships" ax:classid="{4C599241-6926-101B-9992-00000B65C6F9}" ax:persistence="persistStreamInit" r:id="rId1"/>
</file>

<file path=xl/activeX/activeX322.xml><?xml version="1.0" encoding="utf-8"?>
<ax:ocx xmlns:ax="http://schemas.microsoft.com/office/2006/activeX" xmlns:r="http://schemas.openxmlformats.org/officeDocument/2006/relationships" ax:classid="{8BD21D10-EC42-11CE-9E0D-00AA006002F3}" ax:persistence="persistStreamInit" r:id="rId1"/>
</file>

<file path=xl/activeX/activeX323.xml><?xml version="1.0" encoding="utf-8"?>
<ax:ocx xmlns:ax="http://schemas.microsoft.com/office/2006/activeX" xmlns:r="http://schemas.openxmlformats.org/officeDocument/2006/relationships" ax:classid="{4C599241-6926-101B-9992-00000B65C6F9}" ax:persistence="persistStreamInit" r:id="rId1"/>
</file>

<file path=xl/activeX/activeX324.xml><?xml version="1.0" encoding="utf-8"?>
<ax:ocx xmlns:ax="http://schemas.microsoft.com/office/2006/activeX" xmlns:r="http://schemas.openxmlformats.org/officeDocument/2006/relationships" ax:classid="{4C599241-6926-101B-9992-00000B65C6F9}" ax:persistence="persistStreamInit" r:id="rId1"/>
</file>

<file path=xl/activeX/activeX325.xml><?xml version="1.0" encoding="utf-8"?>
<ax:ocx xmlns:ax="http://schemas.microsoft.com/office/2006/activeX" xmlns:r="http://schemas.openxmlformats.org/officeDocument/2006/relationships" ax:classid="{8BD21D50-EC42-11CE-9E0D-00AA006002F3}" ax:persistence="persistStreamInit" r:id="rId1"/>
</file>

<file path=xl/activeX/activeX326.xml><?xml version="1.0" encoding="utf-8"?>
<ax:ocx xmlns:ax="http://schemas.microsoft.com/office/2006/activeX" xmlns:r="http://schemas.openxmlformats.org/officeDocument/2006/relationships" ax:classid="{8BD21D50-EC42-11CE-9E0D-00AA006002F3}" ax:persistence="persistStreamInit" r:id="rId1"/>
</file>

<file path=xl/activeX/activeX327.xml><?xml version="1.0" encoding="utf-8"?>
<ax:ocx xmlns:ax="http://schemas.microsoft.com/office/2006/activeX" xmlns:r="http://schemas.openxmlformats.org/officeDocument/2006/relationships" ax:classid="{8BD21D50-EC42-11CE-9E0D-00AA006002F3}" ax:persistence="persistStreamInit" r:id="rId1"/>
</file>

<file path=xl/activeX/activeX328.xml><?xml version="1.0" encoding="utf-8"?>
<ax:ocx xmlns:ax="http://schemas.microsoft.com/office/2006/activeX" xmlns:r="http://schemas.openxmlformats.org/officeDocument/2006/relationships" ax:classid="{8BD21D50-EC42-11CE-9E0D-00AA006002F3}" ax:persistence="persistStreamInit" r:id="rId1"/>
</file>

<file path=xl/activeX/activeX329.xml><?xml version="1.0" encoding="utf-8"?>
<ax:ocx xmlns:ax="http://schemas.microsoft.com/office/2006/activeX" xmlns:r="http://schemas.openxmlformats.org/officeDocument/2006/relationships" ax:classid="{8BD21D50-EC42-11CE-9E0D-00AA006002F3}" ax:persistence="persistStreamInit" r:id="rId1"/>
</file>

<file path=xl/activeX/activeX330.xml><?xml version="1.0" encoding="utf-8"?>
<ax:ocx xmlns:ax="http://schemas.microsoft.com/office/2006/activeX" xmlns:r="http://schemas.openxmlformats.org/officeDocument/2006/relationships" ax:classid="{8BD21D50-EC42-11CE-9E0D-00AA006002F3}" ax:persistence="persistStreamInit" r:id="rId1"/>
</file>

<file path=xl/activeX/activeX331.xml><?xml version="1.0" encoding="utf-8"?>
<ax:ocx xmlns:ax="http://schemas.microsoft.com/office/2006/activeX" xmlns:r="http://schemas.openxmlformats.org/officeDocument/2006/relationships" ax:classid="{8BD21D30-EC42-11CE-9E0D-00AA006002F3}" ax:persistence="persistStreamInit" r:id="rId1"/>
</file>

<file path=xl/activeX/activeX332.xml><?xml version="1.0" encoding="utf-8"?>
<ax:ocx xmlns:ax="http://schemas.microsoft.com/office/2006/activeX" xmlns:r="http://schemas.openxmlformats.org/officeDocument/2006/relationships" ax:classid="{8BD21D50-EC42-11CE-9E0D-00AA006002F3}" ax:persistence="persistStreamInit" r:id="rId1"/>
</file>

<file path=xl/activeX/activeX333.xml><?xml version="1.0" encoding="utf-8"?>
<ax:ocx xmlns:ax="http://schemas.microsoft.com/office/2006/activeX" xmlns:r="http://schemas.openxmlformats.org/officeDocument/2006/relationships" ax:classid="{8BD21D50-EC42-11CE-9E0D-00AA006002F3}" ax:persistence="persistStreamInit" r:id="rId1"/>
</file>

<file path=xl/activeX/activeX334.xml><?xml version="1.0" encoding="utf-8"?>
<ax:ocx xmlns:ax="http://schemas.microsoft.com/office/2006/activeX" xmlns:r="http://schemas.openxmlformats.org/officeDocument/2006/relationships" ax:classid="{8BD21D50-EC42-11CE-9E0D-00AA006002F3}" ax:persistence="persistStreamInit" r:id="rId1"/>
</file>

<file path=xl/activeX/activeX335.xml><?xml version="1.0" encoding="utf-8"?>
<ax:ocx xmlns:ax="http://schemas.microsoft.com/office/2006/activeX" xmlns:r="http://schemas.openxmlformats.org/officeDocument/2006/relationships" ax:classid="{8BD21D50-EC42-11CE-9E0D-00AA006002F3}" ax:persistence="persistStreamInit" r:id="rId1"/>
</file>

<file path=xl/activeX/activeX336.xml><?xml version="1.0" encoding="utf-8"?>
<ax:ocx xmlns:ax="http://schemas.microsoft.com/office/2006/activeX" xmlns:r="http://schemas.openxmlformats.org/officeDocument/2006/relationships" ax:classid="{8BD21D10-EC42-11CE-9E0D-00AA006002F3}" ax:persistence="persistStreamInit" r:id="rId1"/>
</file>

<file path=xl/activeX/activeX337.xml><?xml version="1.0" encoding="utf-8"?>
<ax:ocx xmlns:ax="http://schemas.microsoft.com/office/2006/activeX" xmlns:r="http://schemas.openxmlformats.org/officeDocument/2006/relationships" ax:classid="{8BD21D10-EC42-11CE-9E0D-00AA006002F3}" ax:persistence="persistStreamInit" r:id="rId1"/>
</file>

<file path=xl/activeX/activeX338.xml><?xml version="1.0" encoding="utf-8"?>
<ax:ocx xmlns:ax="http://schemas.microsoft.com/office/2006/activeX" xmlns:r="http://schemas.openxmlformats.org/officeDocument/2006/relationships" ax:classid="{8BD21D50-EC42-11CE-9E0D-00AA006002F3}" ax:persistence="persistStreamInit" r:id="rId1"/>
</file>

<file path=xl/activeX/activeX339.xml><?xml version="1.0" encoding="utf-8"?>
<ax:ocx xmlns:ax="http://schemas.microsoft.com/office/2006/activeX" xmlns:r="http://schemas.openxmlformats.org/officeDocument/2006/relationships" ax:classid="{8BD21D50-EC42-11CE-9E0D-00AA006002F3}" ax:persistence="persistStreamInit" r:id="rId1"/>
</file>

<file path=xl/activeX/activeX340.xml><?xml version="1.0" encoding="utf-8"?>
<ax:ocx xmlns:ax="http://schemas.microsoft.com/office/2006/activeX" xmlns:r="http://schemas.openxmlformats.org/officeDocument/2006/relationships" ax:classid="{8BD21D10-EC42-11CE-9E0D-00AA006002F3}" ax:persistence="persistStreamInit" r:id="rId1"/>
</file>

<file path=xl/activeX/activeX341.xml><?xml version="1.0" encoding="utf-8"?>
<ax:ocx xmlns:ax="http://schemas.microsoft.com/office/2006/activeX" xmlns:r="http://schemas.openxmlformats.org/officeDocument/2006/relationships" ax:classid="{8BD21D10-EC42-11CE-9E0D-00AA006002F3}" ax:persistence="persistStreamInit" r:id="rId1"/>
</file>

<file path=xl/activeX/activeX342.xml><?xml version="1.0" encoding="utf-8"?>
<ax:ocx xmlns:ax="http://schemas.microsoft.com/office/2006/activeX" xmlns:r="http://schemas.openxmlformats.org/officeDocument/2006/relationships" ax:classid="{8BD21D50-EC42-11CE-9E0D-00AA006002F3}" ax:persistence="persistStreamInit" r:id="rId1"/>
</file>

<file path=xl/activeX/activeX343.xml><?xml version="1.0" encoding="utf-8"?>
<ax:ocx xmlns:ax="http://schemas.microsoft.com/office/2006/activeX" xmlns:r="http://schemas.openxmlformats.org/officeDocument/2006/relationships" ax:classid="{8BD21D50-EC42-11CE-9E0D-00AA006002F3}" ax:persistence="persistStreamInit" r:id="rId1"/>
</file>

<file path=xl/activeX/activeX344.xml><?xml version="1.0" encoding="utf-8"?>
<ax:ocx xmlns:ax="http://schemas.microsoft.com/office/2006/activeX" xmlns:r="http://schemas.openxmlformats.org/officeDocument/2006/relationships" ax:classid="{8BD21D50-EC42-11CE-9E0D-00AA006002F3}" ax:persistence="persistStreamInit" r:id="rId1"/>
</file>

<file path=xl/activeX/activeX345.xml><?xml version="1.0" encoding="utf-8"?>
<ax:ocx xmlns:ax="http://schemas.microsoft.com/office/2006/activeX" xmlns:r="http://schemas.openxmlformats.org/officeDocument/2006/relationships" ax:classid="{8BD21D50-EC42-11CE-9E0D-00AA006002F3}" ax:persistence="persistStreamInit" r:id="rId1"/>
</file>

<file path=xl/activeX/activeX346.xml><?xml version="1.0" encoding="utf-8"?>
<ax:ocx xmlns:ax="http://schemas.microsoft.com/office/2006/activeX" xmlns:r="http://schemas.openxmlformats.org/officeDocument/2006/relationships" ax:classid="{8BD21D50-EC42-11CE-9E0D-00AA006002F3}" ax:persistence="persistStreamInit" r:id="rId1"/>
</file>

<file path=xl/activeX/activeX347.xml><?xml version="1.0" encoding="utf-8"?>
<ax:ocx xmlns:ax="http://schemas.microsoft.com/office/2006/activeX" xmlns:r="http://schemas.openxmlformats.org/officeDocument/2006/relationships" ax:classid="{8BD21D50-EC42-11CE-9E0D-00AA006002F3}" ax:persistence="persistStreamInit" r:id="rId1"/>
</file>

<file path=xl/activeX/activeX348.xml><?xml version="1.0" encoding="utf-8"?>
<ax:ocx xmlns:ax="http://schemas.microsoft.com/office/2006/activeX" xmlns:r="http://schemas.openxmlformats.org/officeDocument/2006/relationships" ax:classid="{8BD21D50-EC42-11CE-9E0D-00AA006002F3}" ax:persistence="persistStreamInit" r:id="rId1"/>
</file>

<file path=xl/activeX/activeX349.xml><?xml version="1.0" encoding="utf-8"?>
<ax:ocx xmlns:ax="http://schemas.microsoft.com/office/2006/activeX" xmlns:r="http://schemas.openxmlformats.org/officeDocument/2006/relationships" ax:classid="{8BD21D50-EC42-11CE-9E0D-00AA006002F3}" ax:persistence="persistStreamInit" r:id="rId1"/>
</file>

<file path=xl/activeX/activeX350.xml><?xml version="1.0" encoding="utf-8"?>
<ax:ocx xmlns:ax="http://schemas.microsoft.com/office/2006/activeX" xmlns:r="http://schemas.openxmlformats.org/officeDocument/2006/relationships" ax:classid="{8BD21D50-EC42-11CE-9E0D-00AA006002F3}" ax:persistence="persistStreamInit" r:id="rId1"/>
</file>

<file path=xl/activeX/activeX351.xml><?xml version="1.0" encoding="utf-8"?>
<ax:ocx xmlns:ax="http://schemas.microsoft.com/office/2006/activeX" xmlns:r="http://schemas.openxmlformats.org/officeDocument/2006/relationships" ax:classid="{8BD21D50-EC42-11CE-9E0D-00AA006002F3}" ax:persistence="persistStreamInit" r:id="rId1"/>
</file>

<file path=xl/activeX/activeX352.xml><?xml version="1.0" encoding="utf-8"?>
<ax:ocx xmlns:ax="http://schemas.microsoft.com/office/2006/activeX" xmlns:r="http://schemas.openxmlformats.org/officeDocument/2006/relationships" ax:classid="{8BD21D50-EC42-11CE-9E0D-00AA006002F3}" ax:persistence="persistStreamInit" r:id="rId1"/>
</file>

<file path=xl/activeX/activeX353.xml><?xml version="1.0" encoding="utf-8"?>
<ax:ocx xmlns:ax="http://schemas.microsoft.com/office/2006/activeX" xmlns:r="http://schemas.openxmlformats.org/officeDocument/2006/relationships" ax:classid="{8BD21D50-EC42-11CE-9E0D-00AA006002F3}" ax:persistence="persistStreamInit" r:id="rId1"/>
</file>

<file path=xl/activeX/activeX354.xml><?xml version="1.0" encoding="utf-8"?>
<ax:ocx xmlns:ax="http://schemas.microsoft.com/office/2006/activeX" xmlns:r="http://schemas.openxmlformats.org/officeDocument/2006/relationships" ax:classid="{8BD21D10-EC42-11CE-9E0D-00AA006002F3}" ax:persistence="persistStreamInit" r:id="rId1"/>
</file>

<file path=xl/activeX/activeX355.xml><?xml version="1.0" encoding="utf-8"?>
<ax:ocx xmlns:ax="http://schemas.microsoft.com/office/2006/activeX" xmlns:r="http://schemas.openxmlformats.org/officeDocument/2006/relationships" ax:classid="{8BD21D50-EC42-11CE-9E0D-00AA006002F3}" ax:persistence="persistStreamInit" r:id="rId1"/>
</file>

<file path=xl/activeX/activeX356.xml><?xml version="1.0" encoding="utf-8"?>
<ax:ocx xmlns:ax="http://schemas.microsoft.com/office/2006/activeX" xmlns:r="http://schemas.openxmlformats.org/officeDocument/2006/relationships" ax:classid="{8BD21D50-EC42-11CE-9E0D-00AA006002F3}" ax:persistence="persistStreamInit" r:id="rId1"/>
</file>

<file path=xl/activeX/activeX357.xml><?xml version="1.0" encoding="utf-8"?>
<ax:ocx xmlns:ax="http://schemas.microsoft.com/office/2006/activeX" xmlns:r="http://schemas.openxmlformats.org/officeDocument/2006/relationships" ax:classid="{8BD21D50-EC42-11CE-9E0D-00AA006002F3}" ax:persistence="persistStreamInit" r:id="rId1"/>
</file>

<file path=xl/activeX/activeX358.xml><?xml version="1.0" encoding="utf-8"?>
<ax:ocx xmlns:ax="http://schemas.microsoft.com/office/2006/activeX" xmlns:r="http://schemas.openxmlformats.org/officeDocument/2006/relationships" ax:classid="{8BD21D50-EC42-11CE-9E0D-00AA006002F3}" ax:persistence="persistStreamInit" r:id="rId1"/>
</file>

<file path=xl/activeX/activeX359.xml><?xml version="1.0" encoding="utf-8"?>
<ax:ocx xmlns:ax="http://schemas.microsoft.com/office/2006/activeX" xmlns:r="http://schemas.openxmlformats.org/officeDocument/2006/relationships" ax:classid="{8BD21D50-EC42-11CE-9E0D-00AA006002F3}" ax:persistence="persistStreamInit" r:id="rId1"/>
</file>

<file path=xl/activeX/activeX360.xml><?xml version="1.0" encoding="utf-8"?>
<ax:ocx xmlns:ax="http://schemas.microsoft.com/office/2006/activeX" xmlns:r="http://schemas.openxmlformats.org/officeDocument/2006/relationships" ax:classid="{8BD21D50-EC42-11CE-9E0D-00AA006002F3}" ax:persistence="persistStreamInit" r:id="rId1"/>
</file>

<file path=xl/activeX/activeX361.xml><?xml version="1.0" encoding="utf-8"?>
<ax:ocx xmlns:ax="http://schemas.microsoft.com/office/2006/activeX" xmlns:r="http://schemas.openxmlformats.org/officeDocument/2006/relationships" ax:classid="{8BD21D50-EC42-11CE-9E0D-00AA006002F3}" ax:persistence="persistStreamInit" r:id="rId1"/>
</file>

<file path=xl/activeX/activeX362.xml><?xml version="1.0" encoding="utf-8"?>
<ax:ocx xmlns:ax="http://schemas.microsoft.com/office/2006/activeX" xmlns:r="http://schemas.openxmlformats.org/officeDocument/2006/relationships" ax:classid="{8BD21D50-EC42-11CE-9E0D-00AA006002F3}" ax:persistence="persistStreamInit" r:id="rId1"/>
</file>

<file path=xl/activeX/activeX363.xml><?xml version="1.0" encoding="utf-8"?>
<ax:ocx xmlns:ax="http://schemas.microsoft.com/office/2006/activeX" xmlns:r="http://schemas.openxmlformats.org/officeDocument/2006/relationships" ax:classid="{8BD21D50-EC42-11CE-9E0D-00AA006002F3}" ax:persistence="persistStreamInit" r:id="rId1"/>
</file>

<file path=xl/activeX/activeX364.xml><?xml version="1.0" encoding="utf-8"?>
<ax:ocx xmlns:ax="http://schemas.microsoft.com/office/2006/activeX" xmlns:r="http://schemas.openxmlformats.org/officeDocument/2006/relationships" ax:classid="{8BD21D50-EC42-11CE-9E0D-00AA006002F3}" ax:persistence="persistStreamInit" r:id="rId1"/>
</file>

<file path=xl/activeX/activeX365.xml><?xml version="1.0" encoding="utf-8"?>
<ax:ocx xmlns:ax="http://schemas.microsoft.com/office/2006/activeX" xmlns:r="http://schemas.openxmlformats.org/officeDocument/2006/relationships" ax:classid="{8BD21D50-EC42-11CE-9E0D-00AA006002F3}" ax:persistence="persistStreamInit" r:id="rId1"/>
</file>

<file path=xl/activeX/activeX366.xml><?xml version="1.0" encoding="utf-8"?>
<ax:ocx xmlns:ax="http://schemas.microsoft.com/office/2006/activeX" xmlns:r="http://schemas.openxmlformats.org/officeDocument/2006/relationships" ax:classid="{8BD21D50-EC42-11CE-9E0D-00AA006002F3}" ax:persistence="persistStreamInit" r:id="rId1"/>
</file>

<file path=xl/activeX/activeX367.xml><?xml version="1.0" encoding="utf-8"?>
<ax:ocx xmlns:ax="http://schemas.microsoft.com/office/2006/activeX" xmlns:r="http://schemas.openxmlformats.org/officeDocument/2006/relationships" ax:classid="{D7053240-CE69-11CD-A777-00DD01143C57}" ax:persistence="persistStreamInit" r:id="rId1"/>
</file>

<file path=xl/activeX/activeX368.xml><?xml version="1.0" encoding="utf-8"?>
<ax:ocx xmlns:ax="http://schemas.microsoft.com/office/2006/activeX" xmlns:r="http://schemas.openxmlformats.org/officeDocument/2006/relationships" ax:classid="{D7053240-CE69-11CD-A777-00DD01143C57}" ax:persistence="persistStreamInit" r:id="rId1"/>
</file>

<file path=xl/activeX/activeX369.xml><?xml version="1.0" encoding="utf-8"?>
<ax:ocx xmlns:ax="http://schemas.microsoft.com/office/2006/activeX" xmlns:r="http://schemas.openxmlformats.org/officeDocument/2006/relationships" ax:classid="{D7053240-CE69-11CD-A777-00DD01143C57}" ax:persistence="persistStreamInit" r:id="rId1"/>
</file>

<file path=xl/activeX/activeX370.xml><?xml version="1.0" encoding="utf-8"?>
<ax:ocx xmlns:ax="http://schemas.microsoft.com/office/2006/activeX" xmlns:r="http://schemas.openxmlformats.org/officeDocument/2006/relationships" ax:classid="{D7053240-CE69-11CD-A777-00DD01143C57}" ax:persistence="persistStreamInit" r:id="rId1"/>
</file>

<file path=xl/activeX/activeX371.xml><?xml version="1.0" encoding="utf-8"?>
<ax:ocx xmlns:ax="http://schemas.microsoft.com/office/2006/activeX" xmlns:r="http://schemas.openxmlformats.org/officeDocument/2006/relationships" ax:classid="{D7053240-CE69-11CD-A777-00DD01143C57}" ax:persistence="persistStreamInit" r:id="rId1"/>
</file>

<file path=xl/activeX/activeX372.xml><?xml version="1.0" encoding="utf-8"?>
<ax:ocx xmlns:ax="http://schemas.microsoft.com/office/2006/activeX" xmlns:r="http://schemas.openxmlformats.org/officeDocument/2006/relationships" ax:classid="{D7053240-CE69-11CD-A777-00DD01143C57}" ax:persistence="persistStreamInit" r:id="rId1"/>
</file>

<file path=xl/activeX/activeX373.xml><?xml version="1.0" encoding="utf-8"?>
<ax:ocx xmlns:ax="http://schemas.microsoft.com/office/2006/activeX" xmlns:r="http://schemas.openxmlformats.org/officeDocument/2006/relationships" ax:classid="{D7053240-CE69-11CD-A777-00DD01143C57}" ax:persistence="persistStreamInit" r:id="rId1"/>
</file>

<file path=xl/activeX/activeX374.xml><?xml version="1.0" encoding="utf-8"?>
<ax:ocx xmlns:ax="http://schemas.microsoft.com/office/2006/activeX" xmlns:r="http://schemas.openxmlformats.org/officeDocument/2006/relationships" ax:classid="{4C599241-6926-101B-9992-00000B65C6F9}" ax:persistence="persistStreamInit" r:id="rId1"/>
</file>

<file path=xl/activeX/activeX375.xml><?xml version="1.0" encoding="utf-8"?>
<ax:ocx xmlns:ax="http://schemas.microsoft.com/office/2006/activeX" xmlns:r="http://schemas.openxmlformats.org/officeDocument/2006/relationships" ax:classid="{D7053240-CE69-11CD-A777-00DD01143C57}" ax:persistence="persistStreamInit" r:id="rId1"/>
</file>

<file path=xl/activeX/activeX376.xml><?xml version="1.0" encoding="utf-8"?>
<ax:ocx xmlns:ax="http://schemas.microsoft.com/office/2006/activeX" xmlns:r="http://schemas.openxmlformats.org/officeDocument/2006/relationships" ax:classid="{D7053240-CE69-11CD-A777-00DD01143C57}" ax:persistence="persistStreamInit" r:id="rId1"/>
</file>

<file path=xl/activeX/activeX377.xml><?xml version="1.0" encoding="utf-8"?>
<ax:ocx xmlns:ax="http://schemas.microsoft.com/office/2006/activeX" xmlns:r="http://schemas.openxmlformats.org/officeDocument/2006/relationships" ax:classid="{D7053240-CE69-11CD-A777-00DD01143C57}" ax:persistence="persistStreamInit" r:id="rId1"/>
</file>

<file path=xl/activeX/activeX378.xml><?xml version="1.0" encoding="utf-8"?>
<ax:ocx xmlns:ax="http://schemas.microsoft.com/office/2006/activeX" xmlns:r="http://schemas.openxmlformats.org/officeDocument/2006/relationships" ax:classid="{D7053240-CE69-11CD-A777-00DD01143C57}" ax:persistence="persistStreamInit" r:id="rId1"/>
</file>

<file path=xl/activeX/activeX379.xml><?xml version="1.0" encoding="utf-8"?>
<ax:ocx xmlns:ax="http://schemas.microsoft.com/office/2006/activeX" xmlns:r="http://schemas.openxmlformats.org/officeDocument/2006/relationships" ax:classid="{8BD21D50-EC42-11CE-9E0D-00AA006002F3}" ax:persistence="persistStreamInit" r:id="rId1"/>
</file>

<file path=xl/activeX/activeX380.xml><?xml version="1.0" encoding="utf-8"?>
<ax:ocx xmlns:ax="http://schemas.microsoft.com/office/2006/activeX" xmlns:r="http://schemas.openxmlformats.org/officeDocument/2006/relationships" ax:classid="{8BD21D50-EC42-11CE-9E0D-00AA006002F3}" ax:persistence="persistStreamInit" r:id="rId1"/>
</file>

<file path=xl/activeX/activeX381.xml><?xml version="1.0" encoding="utf-8"?>
<ax:ocx xmlns:ax="http://schemas.microsoft.com/office/2006/activeX" xmlns:r="http://schemas.openxmlformats.org/officeDocument/2006/relationships" ax:classid="{8BD21D50-EC42-11CE-9E0D-00AA006002F3}" ax:persistence="persistStreamInit" r:id="rId1"/>
</file>

<file path=xl/activeX/activeX382.xml><?xml version="1.0" encoding="utf-8"?>
<ax:ocx xmlns:ax="http://schemas.microsoft.com/office/2006/activeX" xmlns:r="http://schemas.openxmlformats.org/officeDocument/2006/relationships" ax:classid="{8BD21D50-EC42-11CE-9E0D-00AA006002F3}" ax:persistence="persistStreamInit" r:id="rId1"/>
</file>

<file path=xl/activeX/activeX383.xml><?xml version="1.0" encoding="utf-8"?>
<ax:ocx xmlns:ax="http://schemas.microsoft.com/office/2006/activeX" xmlns:r="http://schemas.openxmlformats.org/officeDocument/2006/relationships" ax:classid="{8BD21D50-EC42-11CE-9E0D-00AA006002F3}" ax:persistence="persistStreamInit" r:id="rId1"/>
</file>

<file path=xl/activeX/activeX384.xml><?xml version="1.0" encoding="utf-8"?>
<ax:ocx xmlns:ax="http://schemas.microsoft.com/office/2006/activeX" xmlns:r="http://schemas.openxmlformats.org/officeDocument/2006/relationships" ax:classid="{8BD21D50-EC42-11CE-9E0D-00AA006002F3}" ax:persistence="persistStreamInit" r:id="rId1"/>
</file>

<file path=xl/activeX/activeX385.xml><?xml version="1.0" encoding="utf-8"?>
<ax:ocx xmlns:ax="http://schemas.microsoft.com/office/2006/activeX" xmlns:r="http://schemas.openxmlformats.org/officeDocument/2006/relationships" ax:classid="{8BD21D50-EC42-11CE-9E0D-00AA006002F3}" ax:persistence="persistStreamInit" r:id="rId1"/>
</file>

<file path=xl/activeX/activeX386.xml><?xml version="1.0" encoding="utf-8"?>
<ax:ocx xmlns:ax="http://schemas.microsoft.com/office/2006/activeX" xmlns:r="http://schemas.openxmlformats.org/officeDocument/2006/relationships" ax:classid="{8BD21D50-EC42-11CE-9E0D-00AA006002F3}" ax:persistence="persistStreamInit" r:id="rId1"/>
</file>

<file path=xl/activeX/activeX387.xml><?xml version="1.0" encoding="utf-8"?>
<ax:ocx xmlns:ax="http://schemas.microsoft.com/office/2006/activeX" xmlns:r="http://schemas.openxmlformats.org/officeDocument/2006/relationships" ax:classid="{8BD21D50-EC42-11CE-9E0D-00AA006002F3}" ax:persistence="persistStreamInit" r:id="rId1"/>
</file>

<file path=xl/activeX/activeX388.xml><?xml version="1.0" encoding="utf-8"?>
<ax:ocx xmlns:ax="http://schemas.microsoft.com/office/2006/activeX" xmlns:r="http://schemas.openxmlformats.org/officeDocument/2006/relationships" ax:classid="{8BD21D50-EC42-11CE-9E0D-00AA006002F3}" ax:persistence="persistStreamInit" r:id="rId1"/>
</file>

<file path=xl/activeX/activeX389.xml><?xml version="1.0" encoding="utf-8"?>
<ax:ocx xmlns:ax="http://schemas.microsoft.com/office/2006/activeX" xmlns:r="http://schemas.openxmlformats.org/officeDocument/2006/relationships" ax:classid="{8BD21D10-EC42-11CE-9E0D-00AA006002F3}" ax:persistence="persistStreamInit" r:id="rId1"/>
</file>

<file path=xl/activeX/activeX390.xml><?xml version="1.0" encoding="utf-8"?>
<ax:ocx xmlns:ax="http://schemas.microsoft.com/office/2006/activeX" xmlns:r="http://schemas.openxmlformats.org/officeDocument/2006/relationships" ax:classid="{8BD21D10-EC42-11CE-9E0D-00AA006002F3}" ax:persistence="persistStreamInit" r:id="rId1"/>
</file>

<file path=xl/activeX/activeX391.xml><?xml version="1.0" encoding="utf-8"?>
<ax:ocx xmlns:ax="http://schemas.microsoft.com/office/2006/activeX" xmlns:r="http://schemas.openxmlformats.org/officeDocument/2006/relationships" ax:classid="{8BD21D10-EC42-11CE-9E0D-00AA006002F3}" ax:persistence="persistStreamInit" r:id="rId1"/>
</file>

<file path=xl/activeX/activeX392.xml><?xml version="1.0" encoding="utf-8"?>
<ax:ocx xmlns:ax="http://schemas.microsoft.com/office/2006/activeX" xmlns:r="http://schemas.openxmlformats.org/officeDocument/2006/relationships" ax:classid="{8BD21D10-EC42-11CE-9E0D-00AA006002F3}" ax:persistence="persistStreamInit" r:id="rId1"/>
</file>

<file path=xl/activeX/activeX393.xml><?xml version="1.0" encoding="utf-8"?>
<ax:ocx xmlns:ax="http://schemas.microsoft.com/office/2006/activeX" xmlns:r="http://schemas.openxmlformats.org/officeDocument/2006/relationships" ax:classid="{8BD21D10-EC42-11CE-9E0D-00AA006002F3}" ax:persistence="persistStreamInit" r:id="rId1"/>
</file>

<file path=xl/activeX/activeX394.xml><?xml version="1.0" encoding="utf-8"?>
<ax:ocx xmlns:ax="http://schemas.microsoft.com/office/2006/activeX" xmlns:r="http://schemas.openxmlformats.org/officeDocument/2006/relationships" ax:classid="{8BD21D10-EC42-11CE-9E0D-00AA006002F3}" ax:persistence="persistStreamInit" r:id="rId1"/>
</file>

<file path=xl/activeX/activeX395.xml><?xml version="1.0" encoding="utf-8"?>
<ax:ocx xmlns:ax="http://schemas.microsoft.com/office/2006/activeX" xmlns:r="http://schemas.openxmlformats.org/officeDocument/2006/relationships" ax:classid="{8BD21D10-EC42-11CE-9E0D-00AA006002F3}" ax:persistence="persistStreamInit" r:id="rId1"/>
</file>

<file path=xl/activeX/activeX396.xml><?xml version="1.0" encoding="utf-8"?>
<ax:ocx xmlns:ax="http://schemas.microsoft.com/office/2006/activeX" xmlns:r="http://schemas.openxmlformats.org/officeDocument/2006/relationships" ax:classid="{8BD21D10-EC42-11CE-9E0D-00AA006002F3}" ax:persistence="persistStreamInit" r:id="rId1"/>
</file>

<file path=xl/activeX/activeX397.xml><?xml version="1.0" encoding="utf-8"?>
<ax:ocx xmlns:ax="http://schemas.microsoft.com/office/2006/activeX" xmlns:r="http://schemas.openxmlformats.org/officeDocument/2006/relationships" ax:classid="{8BD21D10-EC42-11CE-9E0D-00AA006002F3}" ax:persistence="persistStreamInit" r:id="rId1"/>
</file>

<file path=xl/activeX/activeX398.xml><?xml version="1.0" encoding="utf-8"?>
<ax:ocx xmlns:ax="http://schemas.microsoft.com/office/2006/activeX" xmlns:r="http://schemas.openxmlformats.org/officeDocument/2006/relationships" ax:classid="{8BD21D10-EC42-11CE-9E0D-00AA006002F3}" ax:persistence="persistStreamInit" r:id="rId1"/>
</file>

<file path=xl/activeX/activeX399.xml><?xml version="1.0" encoding="utf-8"?>
<ax:ocx xmlns:ax="http://schemas.microsoft.com/office/2006/activeX" xmlns:r="http://schemas.openxmlformats.org/officeDocument/2006/relationships" ax:classid="{4C599241-6926-101B-9992-00000B65C6F9}" ax:persistence="persistStreamInit" r:id="rId1"/>
</file>

<file path=xl/activeX/activeX400.xml><?xml version="1.0" encoding="utf-8"?>
<ax:ocx xmlns:ax="http://schemas.microsoft.com/office/2006/activeX" xmlns:r="http://schemas.openxmlformats.org/officeDocument/2006/relationships" ax:classid="{D7053240-CE69-11CD-A777-00DD01143C57}" ax:persistence="persistStreamInit" r:id="rId1"/>
</file>

<file path=xl/activeX/activeX401.xml><?xml version="1.0" encoding="utf-8"?>
<ax:ocx xmlns:ax="http://schemas.microsoft.com/office/2006/activeX" xmlns:r="http://schemas.openxmlformats.org/officeDocument/2006/relationships" ax:classid="{8BD21D10-EC42-11CE-9E0D-00AA006002F3}" ax:persistence="persistStreamInit" r:id="rId1"/>
</file>

<file path=xl/activeX/activeX402.xml><?xml version="1.0" encoding="utf-8"?>
<ax:ocx xmlns:ax="http://schemas.microsoft.com/office/2006/activeX" xmlns:r="http://schemas.openxmlformats.org/officeDocument/2006/relationships" ax:classid="{8BD21D10-EC42-11CE-9E0D-00AA006002F3}" ax:persistence="persistStreamInit" r:id="rId1"/>
</file>

<file path=xl/activeX/activeX403.xml><?xml version="1.0" encoding="utf-8"?>
<ax:ocx xmlns:ax="http://schemas.microsoft.com/office/2006/activeX" xmlns:r="http://schemas.openxmlformats.org/officeDocument/2006/relationships" ax:classid="{8BD21D50-EC42-11CE-9E0D-00AA006002F3}" ax:persistence="persistStreamInit" r:id="rId1"/>
</file>

<file path=xl/activeX/activeX404.xml><?xml version="1.0" encoding="utf-8"?>
<ax:ocx xmlns:ax="http://schemas.microsoft.com/office/2006/activeX" xmlns:r="http://schemas.openxmlformats.org/officeDocument/2006/relationships" ax:classid="{8BD21D50-EC42-11CE-9E0D-00AA006002F3}" ax:persistence="persistStreamInit" r:id="rId1"/>
</file>

<file path=xl/activeX/activeX405.xml><?xml version="1.0" encoding="utf-8"?>
<ax:ocx xmlns:ax="http://schemas.microsoft.com/office/2006/activeX" xmlns:r="http://schemas.openxmlformats.org/officeDocument/2006/relationships" ax:classid="{8BD21D50-EC42-11CE-9E0D-00AA006002F3}" ax:persistence="persistStreamInit" r:id="rId1"/>
</file>

<file path=xl/activeX/activeX406.xml><?xml version="1.0" encoding="utf-8"?>
<ax:ocx xmlns:ax="http://schemas.microsoft.com/office/2006/activeX" xmlns:r="http://schemas.openxmlformats.org/officeDocument/2006/relationships" ax:classid="{8BD21D50-EC42-11CE-9E0D-00AA006002F3}" ax:persistence="persistStreamInit" r:id="rId1"/>
</file>

<file path=xl/activeX/activeX407.xml><?xml version="1.0" encoding="utf-8"?>
<ax:ocx xmlns:ax="http://schemas.microsoft.com/office/2006/activeX" xmlns:r="http://schemas.openxmlformats.org/officeDocument/2006/relationships" ax:classid="{4C599241-6926-101B-9992-00000B65C6F9}" ax:persistence="persistStreamInit" r:id="rId1"/>
</file>

<file path=xl/activeX/activeX408.xml><?xml version="1.0" encoding="utf-8"?>
<ax:ocx xmlns:ax="http://schemas.microsoft.com/office/2006/activeX" xmlns:r="http://schemas.openxmlformats.org/officeDocument/2006/relationships" ax:classid="{D7053240-CE69-11CD-A777-00DD01143C57}" ax:persistence="persistStreamInit" r:id="rId1"/>
</file>

<file path=xl/activeX/activeX409.xml><?xml version="1.0" encoding="utf-8"?>
<ax:ocx xmlns:ax="http://schemas.microsoft.com/office/2006/activeX" xmlns:r="http://schemas.openxmlformats.org/officeDocument/2006/relationships" ax:classid="{4C599241-6926-101B-9992-00000B65C6F9}" ax:persistence="persistStreamInit" r:id="rId1"/>
</file>

<file path=xl/activeX/activeX410.xml><?xml version="1.0" encoding="utf-8"?>
<ax:ocx xmlns:ax="http://schemas.microsoft.com/office/2006/activeX" xmlns:r="http://schemas.openxmlformats.org/officeDocument/2006/relationships" ax:classid="{D7053240-CE69-11CD-A777-00DD01143C57}" ax:persistence="persistStreamInit" r:id="rId1"/>
</file>

<file path=xl/activeX/activeX411.xml><?xml version="1.0" encoding="utf-8"?>
<ax:ocx xmlns:ax="http://schemas.microsoft.com/office/2006/activeX" xmlns:r="http://schemas.openxmlformats.org/officeDocument/2006/relationships" ax:classid="{D7053240-CE69-11CD-A777-00DD01143C57}" ax:persistence="persistStreamInit" r:id="rId1"/>
</file>

<file path=xl/activeX/activeX412.xml><?xml version="1.0" encoding="utf-8"?>
<ax:ocx xmlns:ax="http://schemas.microsoft.com/office/2006/activeX" xmlns:r="http://schemas.openxmlformats.org/officeDocument/2006/relationships" ax:classid="{D7053240-CE69-11CD-A777-00DD01143C57}" ax:persistence="persistStreamInit" r:id="rId1"/>
</file>

<file path=xl/activeX/activeX413.xml><?xml version="1.0" encoding="utf-8"?>
<ax:ocx xmlns:ax="http://schemas.microsoft.com/office/2006/activeX" xmlns:r="http://schemas.openxmlformats.org/officeDocument/2006/relationships" ax:classid="{D7053240-CE69-11CD-A777-00DD01143C57}" ax:persistence="persistStreamInit" r:id="rId1"/>
</file>

<file path=xl/activeX/activeX414.xml><?xml version="1.0" encoding="utf-8"?>
<ax:ocx xmlns:ax="http://schemas.microsoft.com/office/2006/activeX" xmlns:r="http://schemas.openxmlformats.org/officeDocument/2006/relationships" ax:classid="{4C599241-6926-101B-9992-00000B65C6F9}" ax:persistence="persistStreamInit" r:id="rId1"/>
</file>

<file path=xl/activeX/activeX415.xml><?xml version="1.0" encoding="utf-8"?>
<ax:ocx xmlns:ax="http://schemas.microsoft.com/office/2006/activeX" xmlns:r="http://schemas.openxmlformats.org/officeDocument/2006/relationships" ax:classid="{D7053240-CE69-11CD-A777-00DD01143C57}" ax:persistence="persistStreamInit" r:id="rId1"/>
</file>

<file path=xl/activeX/activeX416.xml><?xml version="1.0" encoding="utf-8"?>
<ax:ocx xmlns:ax="http://schemas.microsoft.com/office/2006/activeX" xmlns:r="http://schemas.openxmlformats.org/officeDocument/2006/relationships" ax:classid="{4C599241-6926-101B-9992-00000B65C6F9}" ax:persistence="persistStreamInit" r:id="rId1"/>
</file>

<file path=xl/activeX/activeX417.xml><?xml version="1.0" encoding="utf-8"?>
<ax:ocx xmlns:ax="http://schemas.microsoft.com/office/2006/activeX" xmlns:r="http://schemas.openxmlformats.org/officeDocument/2006/relationships" ax:classid="{8BD21D50-EC42-11CE-9E0D-00AA006002F3}" ax:persistence="persistStreamInit" r:id="rId1"/>
</file>

<file path=xl/activeX/activeX418.xml><?xml version="1.0" encoding="utf-8"?>
<ax:ocx xmlns:ax="http://schemas.microsoft.com/office/2006/activeX" xmlns:r="http://schemas.openxmlformats.org/officeDocument/2006/relationships" ax:classid="{8BD21D50-EC42-11CE-9E0D-00AA006002F3}" ax:persistence="persistStreamInit" r:id="rId1"/>
</file>

<file path=xl/activeX/activeX419.xml><?xml version="1.0" encoding="utf-8"?>
<ax:ocx xmlns:ax="http://schemas.microsoft.com/office/2006/activeX" xmlns:r="http://schemas.openxmlformats.org/officeDocument/2006/relationships" ax:classid="{8BD21D50-EC42-11CE-9E0D-00AA006002F3}" ax:persistence="persistStreamInit" r:id="rId1"/>
</file>

<file path=xl/activeX/activeX420.xml><?xml version="1.0" encoding="utf-8"?>
<ax:ocx xmlns:ax="http://schemas.microsoft.com/office/2006/activeX" xmlns:r="http://schemas.openxmlformats.org/officeDocument/2006/relationships" ax:classid="{8BD21D50-EC42-11CE-9E0D-00AA006002F3}" ax:persistence="persistStreamInit" r:id="rId1"/>
</file>

<file path=xl/activeX/activeX421.xml><?xml version="1.0" encoding="utf-8"?>
<ax:ocx xmlns:ax="http://schemas.microsoft.com/office/2006/activeX" xmlns:r="http://schemas.openxmlformats.org/officeDocument/2006/relationships" ax:classid="{8BD21D50-EC42-11CE-9E0D-00AA006002F3}" ax:persistence="persistStreamInit" r:id="rId1"/>
</file>

<file path=xl/activeX/activeX422.xml><?xml version="1.0" encoding="utf-8"?>
<ax:ocx xmlns:ax="http://schemas.microsoft.com/office/2006/activeX" xmlns:r="http://schemas.openxmlformats.org/officeDocument/2006/relationships" ax:classid="{8BD21D50-EC42-11CE-9E0D-00AA006002F3}" ax:persistence="persistStreamInit" r:id="rId1"/>
</file>

<file path=xl/activeX/activeX423.xml><?xml version="1.0" encoding="utf-8"?>
<ax:ocx xmlns:ax="http://schemas.microsoft.com/office/2006/activeX" xmlns:r="http://schemas.openxmlformats.org/officeDocument/2006/relationships" ax:classid="{8BD21D50-EC42-11CE-9E0D-00AA006002F3}" ax:persistence="persistStreamInit" r:id="rId1"/>
</file>

<file path=xl/activeX/activeX424.xml><?xml version="1.0" encoding="utf-8"?>
<ax:ocx xmlns:ax="http://schemas.microsoft.com/office/2006/activeX" xmlns:r="http://schemas.openxmlformats.org/officeDocument/2006/relationships" ax:classid="{8BD21D50-EC42-11CE-9E0D-00AA006002F3}" ax:persistence="persistStreamInit" r:id="rId1"/>
</file>

<file path=xl/activeX/activeX425.xml><?xml version="1.0" encoding="utf-8"?>
<ax:ocx xmlns:ax="http://schemas.microsoft.com/office/2006/activeX" xmlns:r="http://schemas.openxmlformats.org/officeDocument/2006/relationships" ax:classid="{8BD21D50-EC42-11CE-9E0D-00AA006002F3}" ax:persistence="persistStreamInit" r:id="rId1"/>
</file>

<file path=xl/activeX/activeX426.xml><?xml version="1.0" encoding="utf-8"?>
<ax:ocx xmlns:ax="http://schemas.microsoft.com/office/2006/activeX" xmlns:r="http://schemas.openxmlformats.org/officeDocument/2006/relationships" ax:classid="{8BD21D50-EC42-11CE-9E0D-00AA006002F3}" ax:persistence="persistStreamInit" r:id="rId1"/>
</file>

<file path=xl/activeX/activeX427.xml><?xml version="1.0" encoding="utf-8"?>
<ax:ocx xmlns:ax="http://schemas.microsoft.com/office/2006/activeX" xmlns:r="http://schemas.openxmlformats.org/officeDocument/2006/relationships" ax:classid="{8BD21D50-EC42-11CE-9E0D-00AA006002F3}" ax:persistence="persistStreamInit" r:id="rId1"/>
</file>

<file path=xl/activeX/activeX428.xml><?xml version="1.0" encoding="utf-8"?>
<ax:ocx xmlns:ax="http://schemas.microsoft.com/office/2006/activeX" xmlns:r="http://schemas.openxmlformats.org/officeDocument/2006/relationships" ax:classid="{8BD21D50-EC42-11CE-9E0D-00AA006002F3}" ax:persistence="persistStreamInit" r:id="rId1"/>
</file>

<file path=xl/activeX/activeX429.xml><?xml version="1.0" encoding="utf-8"?>
<ax:ocx xmlns:ax="http://schemas.microsoft.com/office/2006/activeX" xmlns:r="http://schemas.openxmlformats.org/officeDocument/2006/relationships" ax:classid="{8BD21D50-EC42-11CE-9E0D-00AA006002F3}" ax:persistence="persistStreamInit" r:id="rId1"/>
</file>

<file path=xl/activeX/activeX430.xml><?xml version="1.0" encoding="utf-8"?>
<ax:ocx xmlns:ax="http://schemas.microsoft.com/office/2006/activeX" xmlns:r="http://schemas.openxmlformats.org/officeDocument/2006/relationships" ax:classid="{8BD21D50-EC42-11CE-9E0D-00AA006002F3}" ax:persistence="persistStreamInit" r:id="rId1"/>
</file>

<file path=xl/activeX/activeX431.xml><?xml version="1.0" encoding="utf-8"?>
<ax:ocx xmlns:ax="http://schemas.microsoft.com/office/2006/activeX" xmlns:r="http://schemas.openxmlformats.org/officeDocument/2006/relationships" ax:classid="{8BD21D50-EC42-11CE-9E0D-00AA006002F3}" ax:persistence="persistStreamInit" r:id="rId1"/>
</file>

<file path=xl/activeX/activeX432.xml><?xml version="1.0" encoding="utf-8"?>
<ax:ocx xmlns:ax="http://schemas.microsoft.com/office/2006/activeX" xmlns:r="http://schemas.openxmlformats.org/officeDocument/2006/relationships" ax:classid="{8BD21D50-EC42-11CE-9E0D-00AA006002F3}" ax:persistence="persistStreamInit" r:id="rId1"/>
</file>

<file path=xl/activeX/activeX433.xml><?xml version="1.0" encoding="utf-8"?>
<ax:ocx xmlns:ax="http://schemas.microsoft.com/office/2006/activeX" xmlns:r="http://schemas.openxmlformats.org/officeDocument/2006/relationships" ax:classid="{8BD21D50-EC42-11CE-9E0D-00AA006002F3}" ax:persistence="persistStreamInit" r:id="rId1"/>
</file>

<file path=xl/activeX/activeX434.xml><?xml version="1.0" encoding="utf-8"?>
<ax:ocx xmlns:ax="http://schemas.microsoft.com/office/2006/activeX" xmlns:r="http://schemas.openxmlformats.org/officeDocument/2006/relationships" ax:classid="{8BD21D50-EC42-11CE-9E0D-00AA006002F3}" ax:persistence="persistStreamInit" r:id="rId1"/>
</file>

<file path=xl/activeX/activeX435.xml><?xml version="1.0" encoding="utf-8"?>
<ax:ocx xmlns:ax="http://schemas.microsoft.com/office/2006/activeX" xmlns:r="http://schemas.openxmlformats.org/officeDocument/2006/relationships" ax:classid="{4C599241-6926-101B-9992-00000B65C6F9}" ax:persistence="persistStreamInit" r:id="rId1"/>
</file>

<file path=xl/activeX/activeX436.xml><?xml version="1.0" encoding="utf-8"?>
<ax:ocx xmlns:ax="http://schemas.microsoft.com/office/2006/activeX" xmlns:r="http://schemas.openxmlformats.org/officeDocument/2006/relationships" ax:classid="{8BD21D50-EC42-11CE-9E0D-00AA006002F3}" ax:persistence="persistStreamInit" r:id="rId1"/>
</file>

<file path=xl/activeX/activeX437.xml><?xml version="1.0" encoding="utf-8"?>
<ax:ocx xmlns:ax="http://schemas.microsoft.com/office/2006/activeX" xmlns:r="http://schemas.openxmlformats.org/officeDocument/2006/relationships" ax:classid="{8BD21D50-EC42-11CE-9E0D-00AA006002F3}" ax:persistence="persistStreamInit" r:id="rId1"/>
</file>

<file path=xl/activeX/activeX438.xml><?xml version="1.0" encoding="utf-8"?>
<ax:ocx xmlns:ax="http://schemas.microsoft.com/office/2006/activeX" xmlns:r="http://schemas.openxmlformats.org/officeDocument/2006/relationships" ax:classid="{8BD21D50-EC42-11CE-9E0D-00AA006002F3}" ax:persistence="persistStreamInit" r:id="rId1"/>
</file>

<file path=xl/activeX/activeX439.xml><?xml version="1.0" encoding="utf-8"?>
<ax:ocx xmlns:ax="http://schemas.microsoft.com/office/2006/activeX" xmlns:r="http://schemas.openxmlformats.org/officeDocument/2006/relationships" ax:classid="{8BD21D50-EC42-11CE-9E0D-00AA006002F3}" ax:persistence="persistStreamInit" r:id="rId1"/>
</file>

<file path=xl/activeX/activeX440.xml><?xml version="1.0" encoding="utf-8"?>
<ax:ocx xmlns:ax="http://schemas.microsoft.com/office/2006/activeX" xmlns:r="http://schemas.openxmlformats.org/officeDocument/2006/relationships" ax:classid="{8BD21D50-EC42-11CE-9E0D-00AA006002F3}" ax:persistence="persistStreamInit" r:id="rId1"/>
</file>

<file path=xl/activeX/activeX441.xml><?xml version="1.0" encoding="utf-8"?>
<ax:ocx xmlns:ax="http://schemas.microsoft.com/office/2006/activeX" xmlns:r="http://schemas.openxmlformats.org/officeDocument/2006/relationships" ax:classid="{8BD21D50-EC42-11CE-9E0D-00AA006002F3}" ax:persistence="persistStreamInit" r:id="rId1"/>
</file>

<file path=xl/activeX/activeX442.xml><?xml version="1.0" encoding="utf-8"?>
<ax:ocx xmlns:ax="http://schemas.microsoft.com/office/2006/activeX" xmlns:r="http://schemas.openxmlformats.org/officeDocument/2006/relationships" ax:classid="{8BD21D50-EC42-11CE-9E0D-00AA006002F3}" ax:persistence="persistStreamInit" r:id="rId1"/>
</file>

<file path=xl/activeX/activeX443.xml><?xml version="1.0" encoding="utf-8"?>
<ax:ocx xmlns:ax="http://schemas.microsoft.com/office/2006/activeX" xmlns:r="http://schemas.openxmlformats.org/officeDocument/2006/relationships" ax:classid="{8BD21D50-EC42-11CE-9E0D-00AA006002F3}" ax:persistence="persistStreamInit" r:id="rId1"/>
</file>

<file path=xl/activeX/activeX444.xml><?xml version="1.0" encoding="utf-8"?>
<ax:ocx xmlns:ax="http://schemas.microsoft.com/office/2006/activeX" xmlns:r="http://schemas.openxmlformats.org/officeDocument/2006/relationships" ax:classid="{8BD21D50-EC42-11CE-9E0D-00AA006002F3}" ax:persistence="persistStreamInit" r:id="rId1"/>
</file>

<file path=xl/activeX/activeX445.xml><?xml version="1.0" encoding="utf-8"?>
<ax:ocx xmlns:ax="http://schemas.microsoft.com/office/2006/activeX" xmlns:r="http://schemas.openxmlformats.org/officeDocument/2006/relationships" ax:classid="{4C599241-6926-101B-9992-00000B65C6F9}" ax:persistence="persistStreamInit" r:id="rId1"/>
</file>

<file path=xl/activeX/activeX446.xml><?xml version="1.0" encoding="utf-8"?>
<ax:ocx xmlns:ax="http://schemas.microsoft.com/office/2006/activeX" xmlns:r="http://schemas.openxmlformats.org/officeDocument/2006/relationships" ax:classid="{8BD21D50-EC42-11CE-9E0D-00AA006002F3}" ax:persistence="persistStreamInit" r:id="rId1"/>
</file>

<file path=xl/activeX/activeX447.xml><?xml version="1.0" encoding="utf-8"?>
<ax:ocx xmlns:ax="http://schemas.microsoft.com/office/2006/activeX" xmlns:r="http://schemas.openxmlformats.org/officeDocument/2006/relationships" ax:classid="{8BD21D50-EC42-11CE-9E0D-00AA006002F3}" ax:persistence="persistStreamInit" r:id="rId1"/>
</file>

<file path=xl/activeX/activeX448.xml><?xml version="1.0" encoding="utf-8"?>
<ax:ocx xmlns:ax="http://schemas.microsoft.com/office/2006/activeX" xmlns:r="http://schemas.openxmlformats.org/officeDocument/2006/relationships" ax:classid="{8BD21D50-EC42-11CE-9E0D-00AA006002F3}" ax:persistence="persistStreamInit" r:id="rId1"/>
</file>

<file path=xl/activeX/activeX449.xml><?xml version="1.0" encoding="utf-8"?>
<ax:ocx xmlns:ax="http://schemas.microsoft.com/office/2006/activeX" xmlns:r="http://schemas.openxmlformats.org/officeDocument/2006/relationships" ax:classid="{8BD21D50-EC42-11CE-9E0D-00AA006002F3}" ax:persistence="persistStreamInit" r:id="rId1"/>
</file>

<file path=xl/activeX/activeX450.xml><?xml version="1.0" encoding="utf-8"?>
<ax:ocx xmlns:ax="http://schemas.microsoft.com/office/2006/activeX" xmlns:r="http://schemas.openxmlformats.org/officeDocument/2006/relationships" ax:classid="{8BD21D50-EC42-11CE-9E0D-00AA006002F3}" ax:persistence="persistStreamInit" r:id="rId1"/>
</file>

<file path=xl/activeX/activeX451.xml><?xml version="1.0" encoding="utf-8"?>
<ax:ocx xmlns:ax="http://schemas.microsoft.com/office/2006/activeX" xmlns:r="http://schemas.openxmlformats.org/officeDocument/2006/relationships" ax:classid="{8BD21D50-EC42-11CE-9E0D-00AA006002F3}" ax:persistence="persistStreamInit" r:id="rId1"/>
</file>

<file path=xl/activeX/activeX452.xml><?xml version="1.0" encoding="utf-8"?>
<ax:ocx xmlns:ax="http://schemas.microsoft.com/office/2006/activeX" xmlns:r="http://schemas.openxmlformats.org/officeDocument/2006/relationships" ax:classid="{8BD21D50-EC42-11CE-9E0D-00AA006002F3}" ax:persistence="persistStreamInit" r:id="rId1"/>
</file>

<file path=xl/activeX/activeX453.xml><?xml version="1.0" encoding="utf-8"?>
<ax:ocx xmlns:ax="http://schemas.microsoft.com/office/2006/activeX" xmlns:r="http://schemas.openxmlformats.org/officeDocument/2006/relationships" ax:classid="{8BD21D50-EC42-11CE-9E0D-00AA006002F3}" ax:persistence="persistStreamInit" r:id="rId1"/>
</file>

<file path=xl/activeX/activeX454.xml><?xml version="1.0" encoding="utf-8"?>
<ax:ocx xmlns:ax="http://schemas.microsoft.com/office/2006/activeX" xmlns:r="http://schemas.openxmlformats.org/officeDocument/2006/relationships" ax:classid="{8BD21D50-EC42-11CE-9E0D-00AA006002F3}" ax:persistence="persistStreamInit" r:id="rId1"/>
</file>

<file path=xl/activeX/activeX455.xml><?xml version="1.0" encoding="utf-8"?>
<ax:ocx xmlns:ax="http://schemas.microsoft.com/office/2006/activeX" xmlns:r="http://schemas.openxmlformats.org/officeDocument/2006/relationships" ax:classid="{8BD21D50-EC42-11CE-9E0D-00AA006002F3}" ax:persistence="persistStreamInit" r:id="rId1"/>
</file>

<file path=xl/activeX/activeX456.xml><?xml version="1.0" encoding="utf-8"?>
<ax:ocx xmlns:ax="http://schemas.microsoft.com/office/2006/activeX" xmlns:r="http://schemas.openxmlformats.org/officeDocument/2006/relationships" ax:classid="{8BD21D50-EC42-11CE-9E0D-00AA006002F3}" ax:persistence="persistStreamInit" r:id="rId1"/>
</file>

<file path=xl/activeX/activeX457.xml><?xml version="1.0" encoding="utf-8"?>
<ax:ocx xmlns:ax="http://schemas.microsoft.com/office/2006/activeX" xmlns:r="http://schemas.openxmlformats.org/officeDocument/2006/relationships" ax:classid="{8BD21D50-EC42-11CE-9E0D-00AA006002F3}" ax:persistence="persistStreamInit" r:id="rId1"/>
</file>

<file path=xl/activeX/activeX458.xml><?xml version="1.0" encoding="utf-8"?>
<ax:ocx xmlns:ax="http://schemas.microsoft.com/office/2006/activeX" xmlns:r="http://schemas.openxmlformats.org/officeDocument/2006/relationships" ax:classid="{8BD21D50-EC42-11CE-9E0D-00AA006002F3}" ax:persistence="persistStreamInit" r:id="rId1"/>
</file>

<file path=xl/activeX/activeX459.xml><?xml version="1.0" encoding="utf-8"?>
<ax:ocx xmlns:ax="http://schemas.microsoft.com/office/2006/activeX" xmlns:r="http://schemas.openxmlformats.org/officeDocument/2006/relationships" ax:classid="{8BD21D50-EC42-11CE-9E0D-00AA006002F3}" ax:persistence="persistStreamInit" r:id="rId1"/>
</file>

<file path=xl/activeX/activeX460.xml><?xml version="1.0" encoding="utf-8"?>
<ax:ocx xmlns:ax="http://schemas.microsoft.com/office/2006/activeX" xmlns:r="http://schemas.openxmlformats.org/officeDocument/2006/relationships" ax:classid="{8BD21D50-EC42-11CE-9E0D-00AA006002F3}" ax:persistence="persistStreamInit" r:id="rId1"/>
</file>

<file path=xl/activeX/activeX461.xml><?xml version="1.0" encoding="utf-8"?>
<ax:ocx xmlns:ax="http://schemas.microsoft.com/office/2006/activeX" xmlns:r="http://schemas.openxmlformats.org/officeDocument/2006/relationships" ax:classid="{8BD21D50-EC42-11CE-9E0D-00AA006002F3}" ax:persistence="persistStreamInit" r:id="rId1"/>
</file>

<file path=xl/activeX/activeX462.xml><?xml version="1.0" encoding="utf-8"?>
<ax:ocx xmlns:ax="http://schemas.microsoft.com/office/2006/activeX" xmlns:r="http://schemas.openxmlformats.org/officeDocument/2006/relationships" ax:classid="{8BD21D50-EC42-11CE-9E0D-00AA006002F3}" ax:persistence="persistStreamInit" r:id="rId1"/>
</file>

<file path=xl/activeX/activeX463.xml><?xml version="1.0" encoding="utf-8"?>
<ax:ocx xmlns:ax="http://schemas.microsoft.com/office/2006/activeX" xmlns:r="http://schemas.openxmlformats.org/officeDocument/2006/relationships" ax:classid="{8BD21D50-EC42-11CE-9E0D-00AA006002F3}" ax:persistence="persistStreamInit" r:id="rId1"/>
</file>

<file path=xl/activeX/activeX464.xml><?xml version="1.0" encoding="utf-8"?>
<ax:ocx xmlns:ax="http://schemas.microsoft.com/office/2006/activeX" xmlns:r="http://schemas.openxmlformats.org/officeDocument/2006/relationships" ax:classid="{8BD21D50-EC42-11CE-9E0D-00AA006002F3}" ax:persistence="persistStreamInit" r:id="rId1"/>
</file>

<file path=xl/activeX/activeX465.xml><?xml version="1.0" encoding="utf-8"?>
<ax:ocx xmlns:ax="http://schemas.microsoft.com/office/2006/activeX" xmlns:r="http://schemas.openxmlformats.org/officeDocument/2006/relationships" ax:classid="{8BD21D50-EC42-11CE-9E0D-00AA006002F3}" ax:persistence="persistStreamInit" r:id="rId1"/>
</file>

<file path=xl/activeX/activeX466.xml><?xml version="1.0" encoding="utf-8"?>
<ax:ocx xmlns:ax="http://schemas.microsoft.com/office/2006/activeX" xmlns:r="http://schemas.openxmlformats.org/officeDocument/2006/relationships" ax:classid="{8BD21D50-EC42-11CE-9E0D-00AA006002F3}" ax:persistence="persistStreamInit" r:id="rId1"/>
</file>

<file path=xl/activeX/activeX467.xml><?xml version="1.0" encoding="utf-8"?>
<ax:ocx xmlns:ax="http://schemas.microsoft.com/office/2006/activeX" xmlns:r="http://schemas.openxmlformats.org/officeDocument/2006/relationships" ax:classid="{8BD21D30-EC42-11CE-9E0D-00AA006002F3}" ax:persistence="persistStreamInit" r:id="rId1"/>
</file>

<file path=xl/activeX/activeX468.xml><?xml version="1.0" encoding="utf-8"?>
<ax:ocx xmlns:ax="http://schemas.microsoft.com/office/2006/activeX" xmlns:r="http://schemas.openxmlformats.org/officeDocument/2006/relationships" ax:classid="{8BD21D30-EC42-11CE-9E0D-00AA006002F3}" ax:persistence="persistStreamInit" r:id="rId1"/>
</file>

<file path=xl/activeX/activeX469.xml><?xml version="1.0" encoding="utf-8"?>
<ax:ocx xmlns:ax="http://schemas.microsoft.com/office/2006/activeX" xmlns:r="http://schemas.openxmlformats.org/officeDocument/2006/relationships" ax:classid="{8BD21D50-EC42-11CE-9E0D-00AA006002F3}" ax:persistence="persistStreamInit" r:id="rId1"/>
</file>

<file path=xl/activeX/activeX470.xml><?xml version="1.0" encoding="utf-8"?>
<ax:ocx xmlns:ax="http://schemas.microsoft.com/office/2006/activeX" xmlns:r="http://schemas.openxmlformats.org/officeDocument/2006/relationships" ax:classid="{8BD21D50-EC42-11CE-9E0D-00AA006002F3}" ax:persistence="persistStreamInit" r:id="rId1"/>
</file>

<file path=xl/activeX/activeX471.xml><?xml version="1.0" encoding="utf-8"?>
<ax:ocx xmlns:ax="http://schemas.microsoft.com/office/2006/activeX" xmlns:r="http://schemas.openxmlformats.org/officeDocument/2006/relationships" ax:classid="{8BD21D50-EC42-11CE-9E0D-00AA006002F3}" ax:persistence="persistStreamInit" r:id="rId1"/>
</file>

<file path=xl/activeX/activeX472.xml><?xml version="1.0" encoding="utf-8"?>
<ax:ocx xmlns:ax="http://schemas.microsoft.com/office/2006/activeX" xmlns:r="http://schemas.openxmlformats.org/officeDocument/2006/relationships" ax:classid="{8BD21D50-EC42-11CE-9E0D-00AA006002F3}" ax:persistence="persistStreamInit" r:id="rId1"/>
</file>

<file path=xl/activeX/activeX473.xml><?xml version="1.0" encoding="utf-8"?>
<ax:ocx xmlns:ax="http://schemas.microsoft.com/office/2006/activeX" xmlns:r="http://schemas.openxmlformats.org/officeDocument/2006/relationships" ax:classid="{8BD21D50-EC42-11CE-9E0D-00AA006002F3}" ax:persistence="persistStreamInit" r:id="rId1"/>
</file>

<file path=xl/activeX/activeX474.xml><?xml version="1.0" encoding="utf-8"?>
<ax:ocx xmlns:ax="http://schemas.microsoft.com/office/2006/activeX" xmlns:r="http://schemas.openxmlformats.org/officeDocument/2006/relationships" ax:classid="{8BD21D50-EC42-11CE-9E0D-00AA006002F3}" ax:persistence="persistStreamInit" r:id="rId1"/>
</file>

<file path=xl/activeX/activeX475.xml><?xml version="1.0" encoding="utf-8"?>
<ax:ocx xmlns:ax="http://schemas.microsoft.com/office/2006/activeX" xmlns:r="http://schemas.openxmlformats.org/officeDocument/2006/relationships" ax:classid="{8BD21D50-EC42-11CE-9E0D-00AA006002F3}" ax:persistence="persistStreamInit" r:id="rId1"/>
</file>

<file path=xl/activeX/activeX476.xml><?xml version="1.0" encoding="utf-8"?>
<ax:ocx xmlns:ax="http://schemas.microsoft.com/office/2006/activeX" xmlns:r="http://schemas.openxmlformats.org/officeDocument/2006/relationships" ax:classid="{8BD21D50-EC42-11CE-9E0D-00AA006002F3}" ax:persistence="persistStreamInit" r:id="rId1"/>
</file>

<file path=xl/activeX/activeX477.xml><?xml version="1.0" encoding="utf-8"?>
<ax:ocx xmlns:ax="http://schemas.microsoft.com/office/2006/activeX" xmlns:r="http://schemas.openxmlformats.org/officeDocument/2006/relationships" ax:classid="{8BD21D50-EC42-11CE-9E0D-00AA006002F3}" ax:persistence="persistStreamInit" r:id="rId1"/>
</file>

<file path=xl/activeX/activeX478.xml><?xml version="1.0" encoding="utf-8"?>
<ax:ocx xmlns:ax="http://schemas.microsoft.com/office/2006/activeX" xmlns:r="http://schemas.openxmlformats.org/officeDocument/2006/relationships" ax:classid="{8BD21D50-EC42-11CE-9E0D-00AA006002F3}" ax:persistence="persistStreamInit" r:id="rId1"/>
</file>

<file path=xl/activeX/activeX479.xml><?xml version="1.0" encoding="utf-8"?>
<ax:ocx xmlns:ax="http://schemas.microsoft.com/office/2006/activeX" xmlns:r="http://schemas.openxmlformats.org/officeDocument/2006/relationships" ax:classid="{8BD21D50-EC42-11CE-9E0D-00AA006002F3}" ax:persistence="persistStreamInit" r:id="rId1"/>
</file>

<file path=xl/activeX/activeX480.xml><?xml version="1.0" encoding="utf-8"?>
<ax:ocx xmlns:ax="http://schemas.microsoft.com/office/2006/activeX" xmlns:r="http://schemas.openxmlformats.org/officeDocument/2006/relationships" ax:classid="{8BD21D50-EC42-11CE-9E0D-00AA006002F3}" ax:persistence="persistStreamInit" r:id="rId1"/>
</file>

<file path=xl/activeX/activeX481.xml><?xml version="1.0" encoding="utf-8"?>
<ax:ocx xmlns:ax="http://schemas.microsoft.com/office/2006/activeX" xmlns:r="http://schemas.openxmlformats.org/officeDocument/2006/relationships" ax:classid="{8BD21D50-EC42-11CE-9E0D-00AA006002F3}" ax:persistence="persistStreamInit" r:id="rId1"/>
</file>

<file path=xl/activeX/activeX482.xml><?xml version="1.0" encoding="utf-8"?>
<ax:ocx xmlns:ax="http://schemas.microsoft.com/office/2006/activeX" xmlns:r="http://schemas.openxmlformats.org/officeDocument/2006/relationships" ax:classid="{8BD21D50-EC42-11CE-9E0D-00AA006002F3}" ax:persistence="persistStreamInit" r:id="rId1"/>
</file>

<file path=xl/activeX/activeX483.xml><?xml version="1.0" encoding="utf-8"?>
<ax:ocx xmlns:ax="http://schemas.microsoft.com/office/2006/activeX" xmlns:r="http://schemas.openxmlformats.org/officeDocument/2006/relationships" ax:classid="{4C599241-6926-101B-9992-00000B65C6F9}" ax:persistence="persistStreamInit" r:id="rId1"/>
</file>

<file path=xl/activeX/activeX484.xml><?xml version="1.0" encoding="utf-8"?>
<ax:ocx xmlns:ax="http://schemas.microsoft.com/office/2006/activeX" xmlns:r="http://schemas.openxmlformats.org/officeDocument/2006/relationships" ax:classid="{4C599241-6926-101B-9992-00000B65C6F9}" ax:persistence="persistStreamInit" r:id="rId1"/>
</file>

<file path=xl/activeX/activeX485.xml><?xml version="1.0" encoding="utf-8"?>
<ax:ocx xmlns:ax="http://schemas.microsoft.com/office/2006/activeX" xmlns:r="http://schemas.openxmlformats.org/officeDocument/2006/relationships" ax:classid="{978C9E23-D4B0-11CE-BF2D-00AA003F40D0}" ax:persistence="persistStreamInit" r:id="rId1"/>
</file>

<file path=xl/activeX/activeX486.xml><?xml version="1.0" encoding="utf-8"?>
<ax:ocx xmlns:ax="http://schemas.microsoft.com/office/2006/activeX" xmlns:r="http://schemas.openxmlformats.org/officeDocument/2006/relationships" ax:classid="{978C9E23-D4B0-11CE-BF2D-00AA003F40D0}" ax:persistence="persistStreamInit" r:id="rId1"/>
</file>

<file path=xl/activeX/activeX487.xml><?xml version="1.0" encoding="utf-8"?>
<ax:ocx xmlns:ax="http://schemas.microsoft.com/office/2006/activeX" xmlns:r="http://schemas.openxmlformats.org/officeDocument/2006/relationships" ax:classid="{978C9E23-D4B0-11CE-BF2D-00AA003F40D0}" ax:persistence="persistStreamInit" r:id="rId1"/>
</file>

<file path=xl/activeX/activeX488.xml><?xml version="1.0" encoding="utf-8"?>
<ax:ocx xmlns:ax="http://schemas.microsoft.com/office/2006/activeX" xmlns:r="http://schemas.openxmlformats.org/officeDocument/2006/relationships" ax:classid="{978C9E23-D4B0-11CE-BF2D-00AA003F40D0}" ax:persistence="persistStreamInit" r:id="rId1"/>
</file>

<file path=xl/activeX/activeX489.xml><?xml version="1.0" encoding="utf-8"?>
<ax:ocx xmlns:ax="http://schemas.microsoft.com/office/2006/activeX" xmlns:r="http://schemas.openxmlformats.org/officeDocument/2006/relationships" ax:classid="{978C9E23-D4B0-11CE-BF2D-00AA003F40D0}" ax:persistence="persistStreamInit" r:id="rId1"/>
</file>

<file path=xl/activeX/activeX490.xml><?xml version="1.0" encoding="utf-8"?>
<ax:ocx xmlns:ax="http://schemas.microsoft.com/office/2006/activeX" xmlns:r="http://schemas.openxmlformats.org/officeDocument/2006/relationships" ax:classid="{978C9E23-D4B0-11CE-BF2D-00AA003F40D0}" ax:persistence="persistStreamInit" r:id="rId1"/>
</file>

<file path=xl/activeX/activeX491.xml><?xml version="1.0" encoding="utf-8"?>
<ax:ocx xmlns:ax="http://schemas.microsoft.com/office/2006/activeX" xmlns:r="http://schemas.openxmlformats.org/officeDocument/2006/relationships" ax:classid="{978C9E23-D4B0-11CE-BF2D-00AA003F40D0}" ax:persistence="persistStreamInit" r:id="rId1"/>
</file>

<file path=xl/activeX/activeX492.xml><?xml version="1.0" encoding="utf-8"?>
<ax:ocx xmlns:ax="http://schemas.microsoft.com/office/2006/activeX" xmlns:r="http://schemas.openxmlformats.org/officeDocument/2006/relationships" ax:classid="{978C9E23-D4B0-11CE-BF2D-00AA003F40D0}" ax:persistence="persistStreamInit" r:id="rId1"/>
</file>

<file path=xl/activeX/activeX493.xml><?xml version="1.0" encoding="utf-8"?>
<ax:ocx xmlns:ax="http://schemas.microsoft.com/office/2006/activeX" xmlns:r="http://schemas.openxmlformats.org/officeDocument/2006/relationships" ax:classid="{978C9E23-D4B0-11CE-BF2D-00AA003F40D0}" ax:persistence="persistStreamInit" r:id="rId1"/>
</file>

<file path=xl/activeX/activeX494.xml><?xml version="1.0" encoding="utf-8"?>
<ax:ocx xmlns:ax="http://schemas.microsoft.com/office/2006/activeX" xmlns:r="http://schemas.openxmlformats.org/officeDocument/2006/relationships" ax:classid="{D7053240-CE69-11CD-A777-00DD01143C57}" ax:persistence="persistStreamInit" r:id="rId1"/>
</file>

<file path=xl/activeX/activeX495.xml><?xml version="1.0" encoding="utf-8"?>
<ax:ocx xmlns:ax="http://schemas.microsoft.com/office/2006/activeX" xmlns:r="http://schemas.openxmlformats.org/officeDocument/2006/relationships" ax:classid="{D7053240-CE69-11CD-A777-00DD01143C57}" ax:persistence="persistStreamInit" r:id="rId1"/>
</file>

<file path=xl/activeX/activeX496.xml><?xml version="1.0" encoding="utf-8"?>
<ax:ocx xmlns:ax="http://schemas.microsoft.com/office/2006/activeX" xmlns:r="http://schemas.openxmlformats.org/officeDocument/2006/relationships" ax:classid="{D7053240-CE69-11CD-A777-00DD01143C57}" ax:persistence="persistStreamInit" r:id="rId1"/>
</file>

<file path=xl/activeX/activeX497.xml><?xml version="1.0" encoding="utf-8"?>
<ax:ocx xmlns:ax="http://schemas.microsoft.com/office/2006/activeX" xmlns:r="http://schemas.openxmlformats.org/officeDocument/2006/relationships" ax:classid="{D7053240-CE69-11CD-A777-00DD01143C57}" ax:persistence="persistStreamInit" r:id="rId1"/>
</file>

<file path=xl/activeX/activeX498.xml><?xml version="1.0" encoding="utf-8"?>
<ax:ocx xmlns:ax="http://schemas.microsoft.com/office/2006/activeX" xmlns:r="http://schemas.openxmlformats.org/officeDocument/2006/relationships" ax:classid="{978C9E23-D4B0-11CE-BF2D-00AA003F40D0}" ax:persistence="persistStreamInit" r:id="rId1"/>
</file>

<file path=xl/activeX/activeX499.xml><?xml version="1.0" encoding="utf-8"?>
<ax:ocx xmlns:ax="http://schemas.microsoft.com/office/2006/activeX" xmlns:r="http://schemas.openxmlformats.org/officeDocument/2006/relationships" ax:classid="{978C9E23-D4B0-11CE-BF2D-00AA003F40D0}" ax:persistence="persistStreamInit" r:id="rId1"/>
</file>

<file path=xl/activeX/activeX500.xml><?xml version="1.0" encoding="utf-8"?>
<ax:ocx xmlns:ax="http://schemas.microsoft.com/office/2006/activeX" xmlns:r="http://schemas.openxmlformats.org/officeDocument/2006/relationships" ax:classid="{978C9E23-D4B0-11CE-BF2D-00AA003F40D0}" ax:persistence="persistStreamInit" r:id="rId1"/>
</file>

<file path=xl/activeX/activeX501.xml><?xml version="1.0" encoding="utf-8"?>
<ax:ocx xmlns:ax="http://schemas.microsoft.com/office/2006/activeX" xmlns:r="http://schemas.openxmlformats.org/officeDocument/2006/relationships" ax:classid="{978C9E23-D4B0-11CE-BF2D-00AA003F40D0}" ax:persistence="persistStreamInit" r:id="rId1"/>
</file>

<file path=xl/activeX/activeX502.xml><?xml version="1.0" encoding="utf-8"?>
<ax:ocx xmlns:ax="http://schemas.microsoft.com/office/2006/activeX" xmlns:r="http://schemas.openxmlformats.org/officeDocument/2006/relationships" ax:classid="{978C9E23-D4B0-11CE-BF2D-00AA003F40D0}" ax:persistence="persistStreamInit" r:id="rId1"/>
</file>

<file path=xl/activeX/activeX503.xml><?xml version="1.0" encoding="utf-8"?>
<ax:ocx xmlns:ax="http://schemas.microsoft.com/office/2006/activeX" xmlns:r="http://schemas.openxmlformats.org/officeDocument/2006/relationships" ax:classid="{978C9E23-D4B0-11CE-BF2D-00AA003F40D0}" ax:persistence="persistStreamInit" r:id="rId1"/>
</file>

<file path=xl/activeX/activeX504.xml><?xml version="1.0" encoding="utf-8"?>
<ax:ocx xmlns:ax="http://schemas.microsoft.com/office/2006/activeX" xmlns:r="http://schemas.openxmlformats.org/officeDocument/2006/relationships" ax:classid="{978C9E23-D4B0-11CE-BF2D-00AA003F40D0}" ax:persistence="persistStreamInit" r:id="rId1"/>
</file>

<file path=xl/activeX/activeX505.xml><?xml version="1.0" encoding="utf-8"?>
<ax:ocx xmlns:ax="http://schemas.microsoft.com/office/2006/activeX" xmlns:r="http://schemas.openxmlformats.org/officeDocument/2006/relationships" ax:classid="{978C9E23-D4B0-11CE-BF2D-00AA003F40D0}" ax:persistence="persistStreamInit" r:id="rId1"/>
</file>

<file path=xl/activeX/activeX506.xml><?xml version="1.0" encoding="utf-8"?>
<ax:ocx xmlns:ax="http://schemas.microsoft.com/office/2006/activeX" xmlns:r="http://schemas.openxmlformats.org/officeDocument/2006/relationships" ax:classid="{978C9E23-D4B0-11CE-BF2D-00AA003F40D0}" ax:persistence="persistStreamInit" r:id="rId1"/>
</file>

<file path=xl/activeX/activeX507.xml><?xml version="1.0" encoding="utf-8"?>
<ax:ocx xmlns:ax="http://schemas.microsoft.com/office/2006/activeX" xmlns:r="http://schemas.openxmlformats.org/officeDocument/2006/relationships" ax:classid="{978C9E23-D4B0-11CE-BF2D-00AA003F40D0}" ax:persistence="persistStreamInit" r:id="rId1"/>
</file>

<file path=xl/activeX/activeX508.xml><?xml version="1.0" encoding="utf-8"?>
<ax:ocx xmlns:ax="http://schemas.microsoft.com/office/2006/activeX" xmlns:r="http://schemas.openxmlformats.org/officeDocument/2006/relationships" ax:classid="{978C9E23-D4B0-11CE-BF2D-00AA003F40D0}" ax:persistence="persistStreamInit" r:id="rId1"/>
</file>

<file path=xl/activeX/activeX509.xml><?xml version="1.0" encoding="utf-8"?>
<ax:ocx xmlns:ax="http://schemas.microsoft.com/office/2006/activeX" xmlns:r="http://schemas.openxmlformats.org/officeDocument/2006/relationships" ax:classid="{D7053240-CE69-11CD-A777-00DD01143C57}" ax:persistence="persistStreamInit" r:id="rId1"/>
</file>

<file path=xl/activeX/activeX510.xml><?xml version="1.0" encoding="utf-8"?>
<ax:ocx xmlns:ax="http://schemas.microsoft.com/office/2006/activeX" xmlns:r="http://schemas.openxmlformats.org/officeDocument/2006/relationships" ax:classid="{D7053240-CE69-11CD-A777-00DD01143C57}" ax:persistence="persistStreamInit" r:id="rId1"/>
</file>

<file path=xl/activeX/activeX511.xml><?xml version="1.0" encoding="utf-8"?>
<ax:ocx xmlns:ax="http://schemas.microsoft.com/office/2006/activeX" xmlns:r="http://schemas.openxmlformats.org/officeDocument/2006/relationships" ax:classid="{978C9E23-D4B0-11CE-BF2D-00AA003F40D0}" ax:persistence="persistStreamInit" r:id="rId1"/>
</file>

<file path=xl/activeX/activeX512.xml><?xml version="1.0" encoding="utf-8"?>
<ax:ocx xmlns:ax="http://schemas.microsoft.com/office/2006/activeX" xmlns:r="http://schemas.openxmlformats.org/officeDocument/2006/relationships" ax:classid="{978C9E23-D4B0-11CE-BF2D-00AA003F40D0}" ax:persistence="persistStreamInit" r:id="rId1"/>
</file>

<file path=xl/activeX/activeX513.xml><?xml version="1.0" encoding="utf-8"?>
<ax:ocx xmlns:ax="http://schemas.microsoft.com/office/2006/activeX" xmlns:r="http://schemas.openxmlformats.org/officeDocument/2006/relationships" ax:classid="{978C9E23-D4B0-11CE-BF2D-00AA003F40D0}" ax:persistence="persistStreamInit" r:id="rId1"/>
</file>

<file path=xl/activeX/activeX514.xml><?xml version="1.0" encoding="utf-8"?>
<ax:ocx xmlns:ax="http://schemas.microsoft.com/office/2006/activeX" xmlns:r="http://schemas.openxmlformats.org/officeDocument/2006/relationships" ax:classid="{978C9E23-D4B0-11CE-BF2D-00AA003F40D0}" ax:persistence="persistStreamInit" r:id="rId1"/>
</file>

<file path=xl/activeX/activeX515.xml><?xml version="1.0" encoding="utf-8"?>
<ax:ocx xmlns:ax="http://schemas.microsoft.com/office/2006/activeX" xmlns:r="http://schemas.openxmlformats.org/officeDocument/2006/relationships" ax:classid="{978C9E23-D4B0-11CE-BF2D-00AA003F40D0}" ax:persistence="persistStreamInit" r:id="rId1"/>
</file>

<file path=xl/activeX/activeX516.xml><?xml version="1.0" encoding="utf-8"?>
<ax:ocx xmlns:ax="http://schemas.microsoft.com/office/2006/activeX" xmlns:r="http://schemas.openxmlformats.org/officeDocument/2006/relationships" ax:classid="{978C9E23-D4B0-11CE-BF2D-00AA003F40D0}" ax:persistence="persistStreamInit" r:id="rId1"/>
</file>

<file path=xl/activeX/activeX517.xml><?xml version="1.0" encoding="utf-8"?>
<ax:ocx xmlns:ax="http://schemas.microsoft.com/office/2006/activeX" xmlns:r="http://schemas.openxmlformats.org/officeDocument/2006/relationships" ax:classid="{978C9E23-D4B0-11CE-BF2D-00AA003F40D0}" ax:persistence="persistStreamInit" r:id="rId1"/>
</file>

<file path=xl/activeX/activeX518.xml><?xml version="1.0" encoding="utf-8"?>
<ax:ocx xmlns:ax="http://schemas.microsoft.com/office/2006/activeX" xmlns:r="http://schemas.openxmlformats.org/officeDocument/2006/relationships" ax:classid="{978C9E23-D4B0-11CE-BF2D-00AA003F40D0}" ax:persistence="persistStreamInit" r:id="rId1"/>
</file>

<file path=xl/activeX/activeX519.xml><?xml version="1.0" encoding="utf-8"?>
<ax:ocx xmlns:ax="http://schemas.microsoft.com/office/2006/activeX" xmlns:r="http://schemas.openxmlformats.org/officeDocument/2006/relationships" ax:classid="{978C9E23-D4B0-11CE-BF2D-00AA003F40D0}" ax:persistence="persistStreamInit" r:id="rId1"/>
</file>

<file path=xl/activeX/activeX520.xml><?xml version="1.0" encoding="utf-8"?>
<ax:ocx xmlns:ax="http://schemas.microsoft.com/office/2006/activeX" xmlns:r="http://schemas.openxmlformats.org/officeDocument/2006/relationships" ax:classid="{978C9E23-D4B0-11CE-BF2D-00AA003F40D0}" ax:persistence="persistStreamInit" r:id="rId1"/>
</file>

<file path=xl/activeX/activeX521.xml><?xml version="1.0" encoding="utf-8"?>
<ax:ocx xmlns:ax="http://schemas.microsoft.com/office/2006/activeX" xmlns:r="http://schemas.openxmlformats.org/officeDocument/2006/relationships" ax:classid="{978C9E23-D4B0-11CE-BF2D-00AA003F40D0}" ax:persistence="persistStreamInit" r:id="rId1"/>
</file>

<file path=xl/activeX/activeX522.xml><?xml version="1.0" encoding="utf-8"?>
<ax:ocx xmlns:ax="http://schemas.microsoft.com/office/2006/activeX" xmlns:r="http://schemas.openxmlformats.org/officeDocument/2006/relationships" ax:classid="{978C9E23-D4B0-11CE-BF2D-00AA003F40D0}" ax:persistence="persistStreamInit" r:id="rId1"/>
</file>

<file path=xl/activeX/activeX523.xml><?xml version="1.0" encoding="utf-8"?>
<ax:ocx xmlns:ax="http://schemas.microsoft.com/office/2006/activeX" xmlns:r="http://schemas.openxmlformats.org/officeDocument/2006/relationships" ax:classid="{978C9E23-D4B0-11CE-BF2D-00AA003F40D0}" ax:persistence="persistStreamInit" r:id="rId1"/>
</file>

<file path=xl/activeX/activeX524.xml><?xml version="1.0" encoding="utf-8"?>
<ax:ocx xmlns:ax="http://schemas.microsoft.com/office/2006/activeX" xmlns:r="http://schemas.openxmlformats.org/officeDocument/2006/relationships" ax:classid="{978C9E23-D4B0-11CE-BF2D-00AA003F40D0}" ax:persistence="persistStreamInit" r:id="rId1"/>
</file>

<file path=xl/activeX/activeX525.xml><?xml version="1.0" encoding="utf-8"?>
<ax:ocx xmlns:ax="http://schemas.microsoft.com/office/2006/activeX" xmlns:r="http://schemas.openxmlformats.org/officeDocument/2006/relationships" ax:classid="{978C9E23-D4B0-11CE-BF2D-00AA003F40D0}" ax:persistence="persistStreamInit" r:id="rId1"/>
</file>

<file path=xl/activeX/activeX526.xml><?xml version="1.0" encoding="utf-8"?>
<ax:ocx xmlns:ax="http://schemas.microsoft.com/office/2006/activeX" xmlns:r="http://schemas.openxmlformats.org/officeDocument/2006/relationships" ax:classid="{978C9E23-D4B0-11CE-BF2D-00AA003F40D0}" ax:persistence="persistStreamInit" r:id="rId1"/>
</file>

<file path=xl/activeX/activeX527.xml><?xml version="1.0" encoding="utf-8"?>
<ax:ocx xmlns:ax="http://schemas.microsoft.com/office/2006/activeX" xmlns:r="http://schemas.openxmlformats.org/officeDocument/2006/relationships" ax:classid="{978C9E23-D4B0-11CE-BF2D-00AA003F40D0}" ax:persistence="persistStreamInit" r:id="rId1"/>
</file>

<file path=xl/activeX/activeX528.xml><?xml version="1.0" encoding="utf-8"?>
<ax:ocx xmlns:ax="http://schemas.microsoft.com/office/2006/activeX" xmlns:r="http://schemas.openxmlformats.org/officeDocument/2006/relationships" ax:classid="{978C9E23-D4B0-11CE-BF2D-00AA003F40D0}" ax:persistence="persistStreamInit" r:id="rId1"/>
</file>

<file path=xl/activeX/activeX529.xml><?xml version="1.0" encoding="utf-8"?>
<ax:ocx xmlns:ax="http://schemas.microsoft.com/office/2006/activeX" xmlns:r="http://schemas.openxmlformats.org/officeDocument/2006/relationships" ax:classid="{978C9E23-D4B0-11CE-BF2D-00AA003F40D0}" ax:persistence="persistStreamInit" r:id="rId1"/>
</file>

<file path=xl/activeX/activeX530.xml><?xml version="1.0" encoding="utf-8"?>
<ax:ocx xmlns:ax="http://schemas.microsoft.com/office/2006/activeX" xmlns:r="http://schemas.openxmlformats.org/officeDocument/2006/relationships" ax:classid="{978C9E23-D4B0-11CE-BF2D-00AA003F40D0}" ax:persistence="persistStreamInit" r:id="rId1"/>
</file>

<file path=xl/activeX/activeX531.xml><?xml version="1.0" encoding="utf-8"?>
<ax:ocx xmlns:ax="http://schemas.microsoft.com/office/2006/activeX" xmlns:r="http://schemas.openxmlformats.org/officeDocument/2006/relationships" ax:classid="{D7053240-CE69-11CD-A777-00DD01143C57}" ax:persistence="persistStreamInit" r:id="rId1"/>
</file>

<file path=xl/activeX/activeX532.xml><?xml version="1.0" encoding="utf-8"?>
<ax:ocx xmlns:ax="http://schemas.microsoft.com/office/2006/activeX" xmlns:r="http://schemas.openxmlformats.org/officeDocument/2006/relationships" ax:classid="{D7053240-CE69-11CD-A777-00DD01143C57}" ax:persistence="persistStreamInit" r:id="rId1"/>
</file>

<file path=xl/activeX/activeX533.xml><?xml version="1.0" encoding="utf-8"?>
<ax:ocx xmlns:ax="http://schemas.microsoft.com/office/2006/activeX" xmlns:r="http://schemas.openxmlformats.org/officeDocument/2006/relationships" ax:classid="{978C9E23-D4B0-11CE-BF2D-00AA003F40D0}" ax:persistence="persistStreamInit" r:id="rId1"/>
</file>

<file path=xl/activeX/activeX534.xml><?xml version="1.0" encoding="utf-8"?>
<ax:ocx xmlns:ax="http://schemas.microsoft.com/office/2006/activeX" xmlns:r="http://schemas.openxmlformats.org/officeDocument/2006/relationships" ax:classid="{978C9E23-D4B0-11CE-BF2D-00AA003F40D0}" ax:persistence="persistStreamInit" r:id="rId1"/>
</file>

<file path=xl/activeX/activeX535.xml><?xml version="1.0" encoding="utf-8"?>
<ax:ocx xmlns:ax="http://schemas.microsoft.com/office/2006/activeX" xmlns:r="http://schemas.openxmlformats.org/officeDocument/2006/relationships" ax:classid="{978C9E23-D4B0-11CE-BF2D-00AA003F40D0}" ax:persistence="persistStreamInit" r:id="rId1"/>
</file>

<file path=xl/activeX/activeX536.xml><?xml version="1.0" encoding="utf-8"?>
<ax:ocx xmlns:ax="http://schemas.microsoft.com/office/2006/activeX" xmlns:r="http://schemas.openxmlformats.org/officeDocument/2006/relationships" ax:classid="{D7053240-CE69-11CD-A777-00DD01143C57}" ax:persistence="persistStreamInit" r:id="rId1"/>
</file>

<file path=xl/activeX/activeX537.xml><?xml version="1.0" encoding="utf-8"?>
<ax:ocx xmlns:ax="http://schemas.microsoft.com/office/2006/activeX" xmlns:r="http://schemas.openxmlformats.org/officeDocument/2006/relationships" ax:classid="{D7053240-CE69-11CD-A777-00DD01143C57}" ax:persistence="persistStreamInit" r:id="rId1"/>
</file>

<file path=xl/activeX/activeX538.xml><?xml version="1.0" encoding="utf-8"?>
<ax:ocx xmlns:ax="http://schemas.microsoft.com/office/2006/activeX" xmlns:r="http://schemas.openxmlformats.org/officeDocument/2006/relationships" ax:classid="{D7053240-CE69-11CD-A777-00DD01143C57}" ax:persistence="persistStreamInit" r:id="rId1"/>
</file>

<file path=xl/activeX/activeX539.xml><?xml version="1.0" encoding="utf-8"?>
<ax:ocx xmlns:ax="http://schemas.microsoft.com/office/2006/activeX" xmlns:r="http://schemas.openxmlformats.org/officeDocument/2006/relationships" ax:classid="{D7053240-CE69-11CD-A777-00DD01143C57}" ax:persistence="persistStreamInit" r:id="rId1"/>
</file>

<file path=xl/activeX/activeX540.xml><?xml version="1.0" encoding="utf-8"?>
<ax:ocx xmlns:ax="http://schemas.microsoft.com/office/2006/activeX" xmlns:r="http://schemas.openxmlformats.org/officeDocument/2006/relationships" ax:classid="{978C9E23-D4B0-11CE-BF2D-00AA003F40D0}" ax:persistence="persistStreamInit" r:id="rId1"/>
</file>

<file path=xl/activeX/activeX541.xml><?xml version="1.0" encoding="utf-8"?>
<ax:ocx xmlns:ax="http://schemas.microsoft.com/office/2006/activeX" xmlns:r="http://schemas.openxmlformats.org/officeDocument/2006/relationships" ax:classid="{978C9E23-D4B0-11CE-BF2D-00AA003F40D0}" ax:persistence="persistStreamInit" r:id="rId1"/>
</file>

<file path=xl/activeX/activeX542.xml><?xml version="1.0" encoding="utf-8"?>
<ax:ocx xmlns:ax="http://schemas.microsoft.com/office/2006/activeX" xmlns:r="http://schemas.openxmlformats.org/officeDocument/2006/relationships" ax:classid="{978C9E23-D4B0-11CE-BF2D-00AA003F40D0}" ax:persistence="persistStreamInit" r:id="rId1"/>
</file>

<file path=xl/activeX/activeX543.xml><?xml version="1.0" encoding="utf-8"?>
<ax:ocx xmlns:ax="http://schemas.microsoft.com/office/2006/activeX" xmlns:r="http://schemas.openxmlformats.org/officeDocument/2006/relationships" ax:classid="{978C9E23-D4B0-11CE-BF2D-00AA003F40D0}" ax:persistence="persistStreamInit" r:id="rId1"/>
</file>

<file path=xl/activeX/activeX544.xml><?xml version="1.0" encoding="utf-8"?>
<ax:ocx xmlns:ax="http://schemas.microsoft.com/office/2006/activeX" xmlns:r="http://schemas.openxmlformats.org/officeDocument/2006/relationships" ax:classid="{978C9E23-D4B0-11CE-BF2D-00AA003F40D0}" ax:persistence="persistStreamInit" r:id="rId1"/>
</file>

<file path=xl/activeX/activeX545.xml><?xml version="1.0" encoding="utf-8"?>
<ax:ocx xmlns:ax="http://schemas.microsoft.com/office/2006/activeX" xmlns:r="http://schemas.openxmlformats.org/officeDocument/2006/relationships" ax:classid="{978C9E23-D4B0-11CE-BF2D-00AA003F40D0}" ax:persistence="persistStreamInit" r:id="rId1"/>
</file>

<file path=xl/activeX/activeX546.xml><?xml version="1.0" encoding="utf-8"?>
<ax:ocx xmlns:ax="http://schemas.microsoft.com/office/2006/activeX" xmlns:r="http://schemas.openxmlformats.org/officeDocument/2006/relationships" ax:classid="{978C9E23-D4B0-11CE-BF2D-00AA003F40D0}" ax:persistence="persistStreamInit" r:id="rId1"/>
</file>

<file path=xl/activeX/activeX547.xml><?xml version="1.0" encoding="utf-8"?>
<ax:ocx xmlns:ax="http://schemas.microsoft.com/office/2006/activeX" xmlns:r="http://schemas.openxmlformats.org/officeDocument/2006/relationships" ax:classid="{978C9E23-D4B0-11CE-BF2D-00AA003F40D0}" ax:persistence="persistStreamInit" r:id="rId1"/>
</file>

<file path=xl/activeX/activeX548.xml><?xml version="1.0" encoding="utf-8"?>
<ax:ocx xmlns:ax="http://schemas.microsoft.com/office/2006/activeX" xmlns:r="http://schemas.openxmlformats.org/officeDocument/2006/relationships" ax:classid="{978C9E23-D4B0-11CE-BF2D-00AA003F40D0}" ax:persistence="persistStreamInit" r:id="rId1"/>
</file>

<file path=xl/activeX/activeX549.xml><?xml version="1.0" encoding="utf-8"?>
<ax:ocx xmlns:ax="http://schemas.microsoft.com/office/2006/activeX" xmlns:r="http://schemas.openxmlformats.org/officeDocument/2006/relationships" ax:classid="{978C9E23-D4B0-11CE-BF2D-00AA003F40D0}" ax:persistence="persistStreamInit" r:id="rId1"/>
</file>

<file path=xl/activeX/activeX550.xml><?xml version="1.0" encoding="utf-8"?>
<ax:ocx xmlns:ax="http://schemas.microsoft.com/office/2006/activeX" xmlns:r="http://schemas.openxmlformats.org/officeDocument/2006/relationships" ax:classid="{978C9E23-D4B0-11CE-BF2D-00AA003F40D0}" ax:persistence="persistStreamInit" r:id="rId1"/>
</file>

<file path=xl/activeX/activeX551.xml><?xml version="1.0" encoding="utf-8"?>
<ax:ocx xmlns:ax="http://schemas.microsoft.com/office/2006/activeX" xmlns:r="http://schemas.openxmlformats.org/officeDocument/2006/relationships" ax:classid="{D7053240-CE69-11CD-A777-00DD01143C57}" ax:persistence="persistStreamInit" r:id="rId1"/>
</file>

<file path=xl/activeX/activeX552.xml><?xml version="1.0" encoding="utf-8"?>
<ax:ocx xmlns:ax="http://schemas.microsoft.com/office/2006/activeX" xmlns:r="http://schemas.openxmlformats.org/officeDocument/2006/relationships" ax:classid="{D7053240-CE69-11CD-A777-00DD01143C57}" ax:persistence="persistStreamInit" r:id="rId1"/>
</file>

<file path=xl/activeX/activeX553.xml><?xml version="1.0" encoding="utf-8"?>
<ax:ocx xmlns:ax="http://schemas.microsoft.com/office/2006/activeX" xmlns:r="http://schemas.openxmlformats.org/officeDocument/2006/relationships" ax:classid="{978C9E23-D4B0-11CE-BF2D-00AA003F40D0}" ax:persistence="persistStreamInit" r:id="rId1"/>
</file>

<file path=xl/activeX/activeX554.xml><?xml version="1.0" encoding="utf-8"?>
<ax:ocx xmlns:ax="http://schemas.microsoft.com/office/2006/activeX" xmlns:r="http://schemas.openxmlformats.org/officeDocument/2006/relationships" ax:classid="{978C9E23-D4B0-11CE-BF2D-00AA003F40D0}" ax:persistence="persistStreamInit" r:id="rId1"/>
</file>

<file path=xl/activeX/activeX555.xml><?xml version="1.0" encoding="utf-8"?>
<ax:ocx xmlns:ax="http://schemas.microsoft.com/office/2006/activeX" xmlns:r="http://schemas.openxmlformats.org/officeDocument/2006/relationships" ax:classid="{978C9E23-D4B0-11CE-BF2D-00AA003F40D0}" ax:persistence="persistStreamInit" r:id="rId1"/>
</file>

<file path=xl/activeX/activeX556.xml><?xml version="1.0" encoding="utf-8"?>
<ax:ocx xmlns:ax="http://schemas.microsoft.com/office/2006/activeX" xmlns:r="http://schemas.openxmlformats.org/officeDocument/2006/relationships" ax:classid="{978C9E23-D4B0-11CE-BF2D-00AA003F40D0}" ax:persistence="persistStreamInit" r:id="rId1"/>
</file>

<file path=xl/activeX/activeX557.xml><?xml version="1.0" encoding="utf-8"?>
<ax:ocx xmlns:ax="http://schemas.microsoft.com/office/2006/activeX" xmlns:r="http://schemas.openxmlformats.org/officeDocument/2006/relationships" ax:classid="{978C9E23-D4B0-11CE-BF2D-00AA003F40D0}" ax:persistence="persistStreamInit" r:id="rId1"/>
</file>

<file path=xl/activeX/activeX558.xml><?xml version="1.0" encoding="utf-8"?>
<ax:ocx xmlns:ax="http://schemas.microsoft.com/office/2006/activeX" xmlns:r="http://schemas.openxmlformats.org/officeDocument/2006/relationships" ax:classid="{D7053240-CE69-11CD-A777-00DD01143C57}" ax:persistence="persistStreamInit" r:id="rId1"/>
</file>

<file path=xl/activeX/activeX559.xml><?xml version="1.0" encoding="utf-8"?>
<ax:ocx xmlns:ax="http://schemas.microsoft.com/office/2006/activeX" xmlns:r="http://schemas.openxmlformats.org/officeDocument/2006/relationships" ax:classid="{D7053240-CE69-11CD-A777-00DD01143C57}" ax:persistence="persistStreamInit" r:id="rId1"/>
</file>

<file path=xl/activeX/activeX560.xml><?xml version="1.0" encoding="utf-8"?>
<ax:ocx xmlns:ax="http://schemas.microsoft.com/office/2006/activeX" xmlns:r="http://schemas.openxmlformats.org/officeDocument/2006/relationships" ax:classid="{978C9E23-D4B0-11CE-BF2D-00AA003F40D0}" ax:persistence="persistStreamInit" r:id="rId1"/>
</file>

<file path=xl/activeX/activeX561.xml><?xml version="1.0" encoding="utf-8"?>
<ax:ocx xmlns:ax="http://schemas.microsoft.com/office/2006/activeX" xmlns:r="http://schemas.openxmlformats.org/officeDocument/2006/relationships" ax:classid="{978C9E23-D4B0-11CE-BF2D-00AA003F40D0}" ax:persistence="persistStreamInit" r:id="rId1"/>
</file>

<file path=xl/activeX/activeX562.xml><?xml version="1.0" encoding="utf-8"?>
<ax:ocx xmlns:ax="http://schemas.microsoft.com/office/2006/activeX" xmlns:r="http://schemas.openxmlformats.org/officeDocument/2006/relationships" ax:classid="{978C9E23-D4B0-11CE-BF2D-00AA003F40D0}" ax:persistence="persistStreamInit" r:id="rId1"/>
</file>

<file path=xl/activeX/activeX563.xml><?xml version="1.0" encoding="utf-8"?>
<ax:ocx xmlns:ax="http://schemas.microsoft.com/office/2006/activeX" xmlns:r="http://schemas.openxmlformats.org/officeDocument/2006/relationships" ax:classid="{978C9E23-D4B0-11CE-BF2D-00AA003F40D0}" ax:persistence="persistStreamInit" r:id="rId1"/>
</file>

<file path=xl/activeX/activeX564.xml><?xml version="1.0" encoding="utf-8"?>
<ax:ocx xmlns:ax="http://schemas.microsoft.com/office/2006/activeX" xmlns:r="http://schemas.openxmlformats.org/officeDocument/2006/relationships" ax:classid="{978C9E23-D4B0-11CE-BF2D-00AA003F40D0}" ax:persistence="persistStreamInit" r:id="rId1"/>
</file>

<file path=xl/activeX/activeX565.xml><?xml version="1.0" encoding="utf-8"?>
<ax:ocx xmlns:ax="http://schemas.microsoft.com/office/2006/activeX" xmlns:r="http://schemas.openxmlformats.org/officeDocument/2006/relationships" ax:classid="{978C9E23-D4B0-11CE-BF2D-00AA003F40D0}" ax:persistence="persistStreamInit" r:id="rId1"/>
</file>

<file path=xl/activeX/activeX566.xml><?xml version="1.0" encoding="utf-8"?>
<ax:ocx xmlns:ax="http://schemas.microsoft.com/office/2006/activeX" xmlns:r="http://schemas.openxmlformats.org/officeDocument/2006/relationships" ax:classid="{978C9E23-D4B0-11CE-BF2D-00AA003F40D0}" ax:persistence="persistStreamInit" r:id="rId1"/>
</file>

<file path=xl/activeX/activeX567.xml><?xml version="1.0" encoding="utf-8"?>
<ax:ocx xmlns:ax="http://schemas.microsoft.com/office/2006/activeX" xmlns:r="http://schemas.openxmlformats.org/officeDocument/2006/relationships" ax:classid="{D7053240-CE69-11CD-A777-00DD01143C57}" ax:persistence="persistStreamInit" r:id="rId1"/>
</file>

<file path=xl/activeX/activeX568.xml><?xml version="1.0" encoding="utf-8"?>
<ax:ocx xmlns:ax="http://schemas.microsoft.com/office/2006/activeX" xmlns:r="http://schemas.openxmlformats.org/officeDocument/2006/relationships" ax:classid="{D7053240-CE69-11CD-A777-00DD01143C57}" ax:persistence="persistStreamInit" r:id="rId1"/>
</file>

<file path=xl/activeX/activeX569.xml><?xml version="1.0" encoding="utf-8"?>
<ax:ocx xmlns:ax="http://schemas.microsoft.com/office/2006/activeX" xmlns:r="http://schemas.openxmlformats.org/officeDocument/2006/relationships" ax:classid="{978C9E23-D4B0-11CE-BF2D-00AA003F40D0}" ax:persistence="persistStreamInit" r:id="rId1"/>
</file>

<file path=xl/activeX/activeX570.xml><?xml version="1.0" encoding="utf-8"?>
<ax:ocx xmlns:ax="http://schemas.microsoft.com/office/2006/activeX" xmlns:r="http://schemas.openxmlformats.org/officeDocument/2006/relationships" ax:classid="{978C9E23-D4B0-11CE-BF2D-00AA003F40D0}" ax:persistence="persistStreamInit" r:id="rId1"/>
</file>

<file path=xl/activeX/activeX571.xml><?xml version="1.0" encoding="utf-8"?>
<ax:ocx xmlns:ax="http://schemas.microsoft.com/office/2006/activeX" xmlns:r="http://schemas.openxmlformats.org/officeDocument/2006/relationships" ax:classid="{978C9E23-D4B0-11CE-BF2D-00AA003F40D0}" ax:persistence="persistStreamInit" r:id="rId1"/>
</file>

<file path=xl/activeX/activeX572.xml><?xml version="1.0" encoding="utf-8"?>
<ax:ocx xmlns:ax="http://schemas.microsoft.com/office/2006/activeX" xmlns:r="http://schemas.openxmlformats.org/officeDocument/2006/relationships" ax:classid="{978C9E23-D4B0-11CE-BF2D-00AA003F40D0}" ax:persistence="persistStreamInit" r:id="rId1"/>
</file>

<file path=xl/activeX/activeX573.xml><?xml version="1.0" encoding="utf-8"?>
<ax:ocx xmlns:ax="http://schemas.microsoft.com/office/2006/activeX" xmlns:r="http://schemas.openxmlformats.org/officeDocument/2006/relationships" ax:classid="{978C9E23-D4B0-11CE-BF2D-00AA003F40D0}" ax:persistence="persistStreamInit" r:id="rId1"/>
</file>

<file path=xl/activeX/activeX574.xml><?xml version="1.0" encoding="utf-8"?>
<ax:ocx xmlns:ax="http://schemas.microsoft.com/office/2006/activeX" xmlns:r="http://schemas.openxmlformats.org/officeDocument/2006/relationships" ax:classid="{978C9E23-D4B0-11CE-BF2D-00AA003F40D0}" ax:persistence="persistStreamInit" r:id="rId1"/>
</file>

<file path=xl/activeX/activeX575.xml><?xml version="1.0" encoding="utf-8"?>
<ax:ocx xmlns:ax="http://schemas.microsoft.com/office/2006/activeX" xmlns:r="http://schemas.openxmlformats.org/officeDocument/2006/relationships" ax:classid="{978C9E23-D4B0-11CE-BF2D-00AA003F40D0}" ax:persistence="persistStreamInit" r:id="rId1"/>
</file>

<file path=xl/activeX/activeX576.xml><?xml version="1.0" encoding="utf-8"?>
<ax:ocx xmlns:ax="http://schemas.microsoft.com/office/2006/activeX" xmlns:r="http://schemas.openxmlformats.org/officeDocument/2006/relationships" ax:classid="{978C9E23-D4B0-11CE-BF2D-00AA003F40D0}" ax:persistence="persistStreamInit" r:id="rId1"/>
</file>

<file path=xl/activeX/activeX577.xml><?xml version="1.0" encoding="utf-8"?>
<ax:ocx xmlns:ax="http://schemas.microsoft.com/office/2006/activeX" xmlns:r="http://schemas.openxmlformats.org/officeDocument/2006/relationships" ax:classid="{978C9E23-D4B0-11CE-BF2D-00AA003F40D0}" ax:persistence="persistStreamInit" r:id="rId1"/>
</file>

<file path=xl/activeX/activeX578.xml><?xml version="1.0" encoding="utf-8"?>
<ax:ocx xmlns:ax="http://schemas.microsoft.com/office/2006/activeX" xmlns:r="http://schemas.openxmlformats.org/officeDocument/2006/relationships" ax:classid="{978C9E23-D4B0-11CE-BF2D-00AA003F40D0}" ax:persistence="persistStreamInit" r:id="rId1"/>
</file>

<file path=xl/activeX/activeX579.xml><?xml version="1.0" encoding="utf-8"?>
<ax:ocx xmlns:ax="http://schemas.microsoft.com/office/2006/activeX" xmlns:r="http://schemas.openxmlformats.org/officeDocument/2006/relationships" ax:classid="{978C9E23-D4B0-11CE-BF2D-00AA003F40D0}" ax:persistence="persistStreamInit" r:id="rId1"/>
</file>

<file path=xl/activeX/activeX580.xml><?xml version="1.0" encoding="utf-8"?>
<ax:ocx xmlns:ax="http://schemas.microsoft.com/office/2006/activeX" xmlns:r="http://schemas.openxmlformats.org/officeDocument/2006/relationships" ax:classid="{978C9E23-D4B0-11CE-BF2D-00AA003F40D0}" ax:persistence="persistStreamInit" r:id="rId1"/>
</file>

<file path=xl/activeX/activeX581.xml><?xml version="1.0" encoding="utf-8"?>
<ax:ocx xmlns:ax="http://schemas.microsoft.com/office/2006/activeX" xmlns:r="http://schemas.openxmlformats.org/officeDocument/2006/relationships" ax:classid="{978C9E23-D4B0-11CE-BF2D-00AA003F40D0}" ax:persistence="persistStreamInit" r:id="rId1"/>
</file>

<file path=xl/activeX/activeX582.xml><?xml version="1.0" encoding="utf-8"?>
<ax:ocx xmlns:ax="http://schemas.microsoft.com/office/2006/activeX" xmlns:r="http://schemas.openxmlformats.org/officeDocument/2006/relationships" ax:classid="{978C9E23-D4B0-11CE-BF2D-00AA003F40D0}" ax:persistence="persistStreamInit" r:id="rId1"/>
</file>

<file path=xl/activeX/activeX583.xml><?xml version="1.0" encoding="utf-8"?>
<ax:ocx xmlns:ax="http://schemas.microsoft.com/office/2006/activeX" xmlns:r="http://schemas.openxmlformats.org/officeDocument/2006/relationships" ax:classid="{978C9E23-D4B0-11CE-BF2D-00AA003F40D0}" ax:persistence="persistStreamInit" r:id="rId1"/>
</file>

<file path=xl/activeX/activeX584.xml><?xml version="1.0" encoding="utf-8"?>
<ax:ocx xmlns:ax="http://schemas.microsoft.com/office/2006/activeX" xmlns:r="http://schemas.openxmlformats.org/officeDocument/2006/relationships" ax:classid="{D7053240-CE69-11CD-A777-00DD01143C57}" ax:persistence="persistStreamInit" r:id="rId1"/>
</file>

<file path=xl/activeX/activeX585.xml><?xml version="1.0" encoding="utf-8"?>
<ax:ocx xmlns:ax="http://schemas.microsoft.com/office/2006/activeX" xmlns:r="http://schemas.openxmlformats.org/officeDocument/2006/relationships" ax:classid="{D7053240-CE69-11CD-A777-00DD01143C57}" ax:persistence="persistStreamInit" r:id="rId1"/>
</file>

<file path=xl/activeX/activeX586.xml><?xml version="1.0" encoding="utf-8"?>
<ax:ocx xmlns:ax="http://schemas.microsoft.com/office/2006/activeX" xmlns:r="http://schemas.openxmlformats.org/officeDocument/2006/relationships" ax:classid="{978C9E23-D4B0-11CE-BF2D-00AA003F40D0}" ax:persistence="persistStreamInit" r:id="rId1"/>
</file>

<file path=xl/activeX/activeX587.xml><?xml version="1.0" encoding="utf-8"?>
<ax:ocx xmlns:ax="http://schemas.microsoft.com/office/2006/activeX" xmlns:r="http://schemas.openxmlformats.org/officeDocument/2006/relationships" ax:classid="{978C9E23-D4B0-11CE-BF2D-00AA003F40D0}" ax:persistence="persistStreamInit" r:id="rId1"/>
</file>

<file path=xl/activeX/activeX588.xml><?xml version="1.0" encoding="utf-8"?>
<ax:ocx xmlns:ax="http://schemas.microsoft.com/office/2006/activeX" xmlns:r="http://schemas.openxmlformats.org/officeDocument/2006/relationships" ax:classid="{978C9E23-D4B0-11CE-BF2D-00AA003F40D0}" ax:persistence="persistStreamInit" r:id="rId1"/>
</file>

<file path=xl/activeX/activeX589.xml><?xml version="1.0" encoding="utf-8"?>
<ax:ocx xmlns:ax="http://schemas.microsoft.com/office/2006/activeX" xmlns:r="http://schemas.openxmlformats.org/officeDocument/2006/relationships" ax:classid="{978C9E23-D4B0-11CE-BF2D-00AA003F40D0}" ax:persistence="persistStreamInit" r:id="rId1"/>
</file>

<file path=xl/activeX/activeX590.xml><?xml version="1.0" encoding="utf-8"?>
<ax:ocx xmlns:ax="http://schemas.microsoft.com/office/2006/activeX" xmlns:r="http://schemas.openxmlformats.org/officeDocument/2006/relationships" ax:classid="{978C9E23-D4B0-11CE-BF2D-00AA003F40D0}" ax:persistence="persistStreamInit" r:id="rId1"/>
</file>

<file path=xl/activeX/activeX591.xml><?xml version="1.0" encoding="utf-8"?>
<ax:ocx xmlns:ax="http://schemas.microsoft.com/office/2006/activeX" xmlns:r="http://schemas.openxmlformats.org/officeDocument/2006/relationships" ax:classid="{D7053240-CE69-11CD-A777-00DD01143C57}" ax:persistence="persistStreamInit" r:id="rId1"/>
</file>

<file path=xl/activeX/activeX592.xml><?xml version="1.0" encoding="utf-8"?>
<ax:ocx xmlns:ax="http://schemas.microsoft.com/office/2006/activeX" xmlns:r="http://schemas.openxmlformats.org/officeDocument/2006/relationships" ax:classid="{D7053240-CE69-11CD-A777-00DD01143C57}" ax:persistence="persistStreamInit" r:id="rId1"/>
</file>

<file path=xl/activeX/activeX593.xml><?xml version="1.0" encoding="utf-8"?>
<ax:ocx xmlns:ax="http://schemas.microsoft.com/office/2006/activeX" xmlns:r="http://schemas.openxmlformats.org/officeDocument/2006/relationships" ax:classid="{978C9E23-D4B0-11CE-BF2D-00AA003F40D0}" ax:persistence="persistStreamInit" r:id="rId1"/>
</file>

<file path=xl/activeX/activeX594.xml><?xml version="1.0" encoding="utf-8"?>
<ax:ocx xmlns:ax="http://schemas.microsoft.com/office/2006/activeX" xmlns:r="http://schemas.openxmlformats.org/officeDocument/2006/relationships" ax:classid="{978C9E23-D4B0-11CE-BF2D-00AA003F40D0}" ax:persistence="persistStreamInit" r:id="rId1"/>
</file>

<file path=xl/activeX/activeX595.xml><?xml version="1.0" encoding="utf-8"?>
<ax:ocx xmlns:ax="http://schemas.microsoft.com/office/2006/activeX" xmlns:r="http://schemas.openxmlformats.org/officeDocument/2006/relationships" ax:classid="{978C9E23-D4B0-11CE-BF2D-00AA003F40D0}" ax:persistence="persistStreamInit" r:id="rId1"/>
</file>

<file path=xl/activeX/activeX596.xml><?xml version="1.0" encoding="utf-8"?>
<ax:ocx xmlns:ax="http://schemas.microsoft.com/office/2006/activeX" xmlns:r="http://schemas.openxmlformats.org/officeDocument/2006/relationships" ax:classid="{978C9E23-D4B0-11CE-BF2D-00AA003F40D0}" ax:persistence="persistStreamInit" r:id="rId1"/>
</file>

<file path=xl/activeX/activeX597.xml><?xml version="1.0" encoding="utf-8"?>
<ax:ocx xmlns:ax="http://schemas.microsoft.com/office/2006/activeX" xmlns:r="http://schemas.openxmlformats.org/officeDocument/2006/relationships" ax:classid="{978C9E23-D4B0-11CE-BF2D-00AA003F40D0}" ax:persistence="persistStreamInit" r:id="rId1"/>
</file>

<file path=xl/activeX/activeX598.xml><?xml version="1.0" encoding="utf-8"?>
<ax:ocx xmlns:ax="http://schemas.microsoft.com/office/2006/activeX" xmlns:r="http://schemas.openxmlformats.org/officeDocument/2006/relationships" ax:classid="{D7053240-CE69-11CD-A777-00DD01143C57}" ax:persistence="persistStreamInit" r:id="rId1"/>
</file>

<file path=xl/activeX/activeX599.xml><?xml version="1.0" encoding="utf-8"?>
<ax:ocx xmlns:ax="http://schemas.microsoft.com/office/2006/activeX" xmlns:r="http://schemas.openxmlformats.org/officeDocument/2006/relationships" ax:classid="{D7053240-CE69-11CD-A777-00DD01143C57}" ax:persistence="persistStreamInit" r:id="rId1"/>
</file>

<file path=xl/activeX/activeX600.xml><?xml version="1.0" encoding="utf-8"?>
<ax:ocx xmlns:ax="http://schemas.microsoft.com/office/2006/activeX" xmlns:r="http://schemas.openxmlformats.org/officeDocument/2006/relationships" ax:classid="{978C9E23-D4B0-11CE-BF2D-00AA003F40D0}" ax:persistence="persistStreamInit" r:id="rId1"/>
</file>

<file path=xl/activeX/activeX601.xml><?xml version="1.0" encoding="utf-8"?>
<ax:ocx xmlns:ax="http://schemas.microsoft.com/office/2006/activeX" xmlns:r="http://schemas.openxmlformats.org/officeDocument/2006/relationships" ax:classid="{978C9E23-D4B0-11CE-BF2D-00AA003F40D0}" ax:persistence="persistStreamInit" r:id="rId1"/>
</file>

<file path=xl/activeX/activeX602.xml><?xml version="1.0" encoding="utf-8"?>
<ax:ocx xmlns:ax="http://schemas.microsoft.com/office/2006/activeX" xmlns:r="http://schemas.openxmlformats.org/officeDocument/2006/relationships" ax:classid="{978C9E23-D4B0-11CE-BF2D-00AA003F40D0}" ax:persistence="persistStreamInit" r:id="rId1"/>
</file>

<file path=xl/activeX/activeX603.xml><?xml version="1.0" encoding="utf-8"?>
<ax:ocx xmlns:ax="http://schemas.microsoft.com/office/2006/activeX" xmlns:r="http://schemas.openxmlformats.org/officeDocument/2006/relationships" ax:classid="{D7053240-CE69-11CD-A777-00DD01143C57}" ax:persistence="persistStreamInit" r:id="rId1"/>
</file>

<file path=xl/activeX/activeX604.xml><?xml version="1.0" encoding="utf-8"?>
<ax:ocx xmlns:ax="http://schemas.microsoft.com/office/2006/activeX" xmlns:r="http://schemas.openxmlformats.org/officeDocument/2006/relationships" ax:classid="{D7053240-CE69-11CD-A777-00DD01143C57}" ax:persistence="persistStreamInit" r:id="rId1"/>
</file>

<file path=xl/activeX/activeX605.xml><?xml version="1.0" encoding="utf-8"?>
<ax:ocx xmlns:ax="http://schemas.microsoft.com/office/2006/activeX" xmlns:r="http://schemas.openxmlformats.org/officeDocument/2006/relationships" ax:classid="{978C9E23-D4B0-11CE-BF2D-00AA003F40D0}" ax:persistence="persistStreamInit" r:id="rId1"/>
</file>

<file path=xl/activeX/activeX606.xml><?xml version="1.0" encoding="utf-8"?>
<ax:ocx xmlns:ax="http://schemas.microsoft.com/office/2006/activeX" xmlns:r="http://schemas.openxmlformats.org/officeDocument/2006/relationships" ax:classid="{978C9E23-D4B0-11CE-BF2D-00AA003F40D0}" ax:persistence="persistStreamInit" r:id="rId1"/>
</file>

<file path=xl/activeX/activeX607.xml><?xml version="1.0" encoding="utf-8"?>
<ax:ocx xmlns:ax="http://schemas.microsoft.com/office/2006/activeX" xmlns:r="http://schemas.openxmlformats.org/officeDocument/2006/relationships" ax:classid="{978C9E23-D4B0-11CE-BF2D-00AA003F40D0}" ax:persistence="persistStreamInit" r:id="rId1"/>
</file>

<file path=xl/activeX/activeX608.xml><?xml version="1.0" encoding="utf-8"?>
<ax:ocx xmlns:ax="http://schemas.microsoft.com/office/2006/activeX" xmlns:r="http://schemas.openxmlformats.org/officeDocument/2006/relationships" ax:classid="{978C9E23-D4B0-11CE-BF2D-00AA003F40D0}" ax:persistence="persistStreamInit" r:id="rId1"/>
</file>

<file path=xl/activeX/activeX609.xml><?xml version="1.0" encoding="utf-8"?>
<ax:ocx xmlns:ax="http://schemas.microsoft.com/office/2006/activeX" xmlns:r="http://schemas.openxmlformats.org/officeDocument/2006/relationships" ax:classid="{978C9E23-D4B0-11CE-BF2D-00AA003F40D0}" ax:persistence="persistStreamInit" r:id="rId1"/>
</file>

<file path=xl/activeX/activeX610.xml><?xml version="1.0" encoding="utf-8"?>
<ax:ocx xmlns:ax="http://schemas.microsoft.com/office/2006/activeX" xmlns:r="http://schemas.openxmlformats.org/officeDocument/2006/relationships" ax:classid="{978C9E23-D4B0-11CE-BF2D-00AA003F40D0}" ax:persistence="persistStreamInit" r:id="rId1"/>
</file>

<file path=xl/activeX/activeX611.xml><?xml version="1.0" encoding="utf-8"?>
<ax:ocx xmlns:ax="http://schemas.microsoft.com/office/2006/activeX" xmlns:r="http://schemas.openxmlformats.org/officeDocument/2006/relationships" ax:classid="{978C9E23-D4B0-11CE-BF2D-00AA003F40D0}" ax:persistence="persistStreamInit" r:id="rId1"/>
</file>

<file path=xl/activeX/activeX612.xml><?xml version="1.0" encoding="utf-8"?>
<ax:ocx xmlns:ax="http://schemas.microsoft.com/office/2006/activeX" xmlns:r="http://schemas.openxmlformats.org/officeDocument/2006/relationships" ax:classid="{978C9E23-D4B0-11CE-BF2D-00AA003F40D0}" ax:persistence="persistStreamInit" r:id="rId1"/>
</file>

<file path=xl/activeX/activeX613.xml><?xml version="1.0" encoding="utf-8"?>
<ax:ocx xmlns:ax="http://schemas.microsoft.com/office/2006/activeX" xmlns:r="http://schemas.openxmlformats.org/officeDocument/2006/relationships" ax:classid="{978C9E23-D4B0-11CE-BF2D-00AA003F40D0}" ax:persistence="persistStreamInit" r:id="rId1"/>
</file>

<file path=xl/activeX/activeX614.xml><?xml version="1.0" encoding="utf-8"?>
<ax:ocx xmlns:ax="http://schemas.microsoft.com/office/2006/activeX" xmlns:r="http://schemas.openxmlformats.org/officeDocument/2006/relationships" ax:classid="{978C9E23-D4B0-11CE-BF2D-00AA003F40D0}" ax:persistence="persistStreamInit" r:id="rId1"/>
</file>

<file path=xl/activeX/activeX615.xml><?xml version="1.0" encoding="utf-8"?>
<ax:ocx xmlns:ax="http://schemas.microsoft.com/office/2006/activeX" xmlns:r="http://schemas.openxmlformats.org/officeDocument/2006/relationships" ax:classid="{978C9E23-D4B0-11CE-BF2D-00AA003F40D0}" ax:persistence="persistStreamInit" r:id="rId1"/>
</file>

<file path=xl/activeX/activeX616.xml><?xml version="1.0" encoding="utf-8"?>
<ax:ocx xmlns:ax="http://schemas.microsoft.com/office/2006/activeX" xmlns:r="http://schemas.openxmlformats.org/officeDocument/2006/relationships" ax:classid="{D7053240-CE69-11CD-A777-00DD01143C57}" ax:persistence="persistStreamInit" r:id="rId1"/>
</file>

<file path=xl/activeX/activeX617.xml><?xml version="1.0" encoding="utf-8"?>
<ax:ocx xmlns:ax="http://schemas.microsoft.com/office/2006/activeX" xmlns:r="http://schemas.openxmlformats.org/officeDocument/2006/relationships" ax:classid="{D7053240-CE69-11CD-A777-00DD01143C57}" ax:persistence="persistStreamInit" r:id="rId1"/>
</file>

<file path=xl/activeX/activeX618.xml><?xml version="1.0" encoding="utf-8"?>
<ax:ocx xmlns:ax="http://schemas.microsoft.com/office/2006/activeX" xmlns:r="http://schemas.openxmlformats.org/officeDocument/2006/relationships" ax:classid="{978C9E23-D4B0-11CE-BF2D-00AA003F40D0}" ax:persistence="persistStreamInit" r:id="rId1"/>
</file>

<file path=xl/activeX/activeX619.xml><?xml version="1.0" encoding="utf-8"?>
<ax:ocx xmlns:ax="http://schemas.microsoft.com/office/2006/activeX" xmlns:r="http://schemas.openxmlformats.org/officeDocument/2006/relationships" ax:classid="{978C9E23-D4B0-11CE-BF2D-00AA003F40D0}" ax:persistence="persistStreamInit" r:id="rId1"/>
</file>

<file path=xl/activeX/activeX620.xml><?xml version="1.0" encoding="utf-8"?>
<ax:ocx xmlns:ax="http://schemas.microsoft.com/office/2006/activeX" xmlns:r="http://schemas.openxmlformats.org/officeDocument/2006/relationships" ax:classid="{978C9E23-D4B0-11CE-BF2D-00AA003F40D0}" ax:persistence="persistStreamInit" r:id="rId1"/>
</file>

<file path=xl/activeX/activeX621.xml><?xml version="1.0" encoding="utf-8"?>
<ax:ocx xmlns:ax="http://schemas.microsoft.com/office/2006/activeX" xmlns:r="http://schemas.openxmlformats.org/officeDocument/2006/relationships" ax:classid="{978C9E23-D4B0-11CE-BF2D-00AA003F40D0}" ax:persistence="persistStreamInit" r:id="rId1"/>
</file>

<file path=xl/activeX/activeX622.xml><?xml version="1.0" encoding="utf-8"?>
<ax:ocx xmlns:ax="http://schemas.microsoft.com/office/2006/activeX" xmlns:r="http://schemas.openxmlformats.org/officeDocument/2006/relationships" ax:classid="{978C9E23-D4B0-11CE-BF2D-00AA003F40D0}" ax:persistence="persistStreamInit" r:id="rId1"/>
</file>

<file path=xl/activeX/activeX623.xml><?xml version="1.0" encoding="utf-8"?>
<ax:ocx xmlns:ax="http://schemas.microsoft.com/office/2006/activeX" xmlns:r="http://schemas.openxmlformats.org/officeDocument/2006/relationships" ax:classid="{D7053240-CE69-11CD-A777-00DD01143C57}" ax:persistence="persistStreamInit" r:id="rId1"/>
</file>

<file path=xl/activeX/activeX624.xml><?xml version="1.0" encoding="utf-8"?>
<ax:ocx xmlns:ax="http://schemas.microsoft.com/office/2006/activeX" xmlns:r="http://schemas.openxmlformats.org/officeDocument/2006/relationships" ax:classid="{D7053240-CE69-11CD-A777-00DD01143C57}" ax:persistence="persistStreamInit" r:id="rId1"/>
</file>

<file path=xl/activeX/activeX625.xml><?xml version="1.0" encoding="utf-8"?>
<ax:ocx xmlns:ax="http://schemas.microsoft.com/office/2006/activeX" xmlns:r="http://schemas.openxmlformats.org/officeDocument/2006/relationships" ax:classid="{978C9E23-D4B0-11CE-BF2D-00AA003F40D0}" ax:persistence="persistStreamInit" r:id="rId1"/>
</file>

<file path=xl/activeX/activeX626.xml><?xml version="1.0" encoding="utf-8"?>
<ax:ocx xmlns:ax="http://schemas.microsoft.com/office/2006/activeX" xmlns:r="http://schemas.openxmlformats.org/officeDocument/2006/relationships" ax:classid="{978C9E23-D4B0-11CE-BF2D-00AA003F40D0}" ax:persistence="persistStreamInit" r:id="rId1"/>
</file>

<file path=xl/activeX/activeX627.xml><?xml version="1.0" encoding="utf-8"?>
<ax:ocx xmlns:ax="http://schemas.microsoft.com/office/2006/activeX" xmlns:r="http://schemas.openxmlformats.org/officeDocument/2006/relationships" ax:classid="{978C9E23-D4B0-11CE-BF2D-00AA003F40D0}" ax:persistence="persistStreamInit" r:id="rId1"/>
</file>

<file path=xl/activeX/activeX628.xml><?xml version="1.0" encoding="utf-8"?>
<ax:ocx xmlns:ax="http://schemas.microsoft.com/office/2006/activeX" xmlns:r="http://schemas.openxmlformats.org/officeDocument/2006/relationships" ax:classid="{978C9E23-D4B0-11CE-BF2D-00AA003F40D0}" ax:persistence="persistStreamInit" r:id="rId1"/>
</file>

<file path=xl/activeX/activeX629.xml><?xml version="1.0" encoding="utf-8"?>
<ax:ocx xmlns:ax="http://schemas.microsoft.com/office/2006/activeX" xmlns:r="http://schemas.openxmlformats.org/officeDocument/2006/relationships" ax:classid="{978C9E23-D4B0-11CE-BF2D-00AA003F40D0}" ax:persistence="persistStreamInit" r:id="rId1"/>
</file>

<file path=xl/activeX/activeX630.xml><?xml version="1.0" encoding="utf-8"?>
<ax:ocx xmlns:ax="http://schemas.microsoft.com/office/2006/activeX" xmlns:r="http://schemas.openxmlformats.org/officeDocument/2006/relationships" ax:classid="{978C9E23-D4B0-11CE-BF2D-00AA003F40D0}" ax:persistence="persistStreamInit" r:id="rId1"/>
</file>

<file path=xl/activeX/activeX631.xml><?xml version="1.0" encoding="utf-8"?>
<ax:ocx xmlns:ax="http://schemas.microsoft.com/office/2006/activeX" xmlns:r="http://schemas.openxmlformats.org/officeDocument/2006/relationships" ax:classid="{978C9E23-D4B0-11CE-BF2D-00AA003F40D0}" ax:persistence="persistStreamInit" r:id="rId1"/>
</file>

<file path=xl/activeX/activeX632.xml><?xml version="1.0" encoding="utf-8"?>
<ax:ocx xmlns:ax="http://schemas.microsoft.com/office/2006/activeX" xmlns:r="http://schemas.openxmlformats.org/officeDocument/2006/relationships" ax:classid="{978C9E23-D4B0-11CE-BF2D-00AA003F40D0}" ax:persistence="persistStreamInit" r:id="rId1"/>
</file>

<file path=xl/activeX/activeX633.xml><?xml version="1.0" encoding="utf-8"?>
<ax:ocx xmlns:ax="http://schemas.microsoft.com/office/2006/activeX" xmlns:r="http://schemas.openxmlformats.org/officeDocument/2006/relationships" ax:classid="{978C9E23-D4B0-11CE-BF2D-00AA003F40D0}" ax:persistence="persistStreamInit" r:id="rId1"/>
</file>

<file path=xl/activeX/activeX634.xml><?xml version="1.0" encoding="utf-8"?>
<ax:ocx xmlns:ax="http://schemas.microsoft.com/office/2006/activeX" xmlns:r="http://schemas.openxmlformats.org/officeDocument/2006/relationships" ax:classid="{4C599241-6926-101B-9992-00000B65C6F9}" ax:persistence="persistStreamInit" r:id="rId1"/>
</file>

<file path=xl/activeX/activeX635.xml><?xml version="1.0" encoding="utf-8"?>
<ax:ocx xmlns:ax="http://schemas.microsoft.com/office/2006/activeX" xmlns:r="http://schemas.openxmlformats.org/officeDocument/2006/relationships" ax:classid="{4C599241-6926-101B-9992-00000B65C6F9}" ax:persistence="persistStreamInit" r:id="rId1"/>
</file>

<file path=xl/activeX/activeX636.xml><?xml version="1.0" encoding="utf-8"?>
<ax:ocx xmlns:ax="http://schemas.microsoft.com/office/2006/activeX" xmlns:r="http://schemas.openxmlformats.org/officeDocument/2006/relationships" ax:classid="{D7053240-CE69-11CD-A777-00DD01143C57}" ax:persistence="persistStreamInit" r:id="rId1"/>
</file>

<file path=xl/activeX/activeX637.xml><?xml version="1.0" encoding="utf-8"?>
<ax:ocx xmlns:ax="http://schemas.microsoft.com/office/2006/activeX" xmlns:r="http://schemas.openxmlformats.org/officeDocument/2006/relationships" ax:classid="{D7053240-CE69-11CD-A777-00DD01143C57}" ax:persistence="persistStreamInit" r:id="rId1"/>
</file>

<file path=xl/activeX/activeX638.xml><?xml version="1.0" encoding="utf-8"?>
<ax:ocx xmlns:ax="http://schemas.microsoft.com/office/2006/activeX" xmlns:r="http://schemas.openxmlformats.org/officeDocument/2006/relationships" ax:classid="{D7053240-CE69-11CD-A777-00DD01143C57}" ax:persistence="persistStreamInit" r:id="rId1"/>
</file>

<file path=xl/activeX/activeX639.xml><?xml version="1.0" encoding="utf-8"?>
<ax:ocx xmlns:ax="http://schemas.microsoft.com/office/2006/activeX" xmlns:r="http://schemas.openxmlformats.org/officeDocument/2006/relationships" ax:classid="{D7053240-CE69-11CD-A777-00DD01143C57}" ax:persistence="persistStreamInit" r:id="rId1"/>
</file>

<file path=xl/activeX/activeX640.xml><?xml version="1.0" encoding="utf-8"?>
<ax:ocx xmlns:ax="http://schemas.microsoft.com/office/2006/activeX" xmlns:r="http://schemas.openxmlformats.org/officeDocument/2006/relationships" ax:classid="{D7053240-CE69-11CD-A777-00DD01143C57}" ax:persistence="persistStreamInit" r:id="rId1"/>
</file>

<file path=xl/activeX/activeX641.xml><?xml version="1.0" encoding="utf-8"?>
<ax:ocx xmlns:ax="http://schemas.microsoft.com/office/2006/activeX" xmlns:r="http://schemas.openxmlformats.org/officeDocument/2006/relationships" ax:classid="{D7053240-CE69-11CD-A777-00DD01143C57}" ax:persistence="persistStreamInit" r:id="rId1"/>
</file>

<file path=xl/activeX/activeX642.xml><?xml version="1.0" encoding="utf-8"?>
<ax:ocx xmlns:ax="http://schemas.microsoft.com/office/2006/activeX" xmlns:r="http://schemas.openxmlformats.org/officeDocument/2006/relationships" ax:classid="{D7053240-CE69-11CD-A777-00DD01143C57}" ax:persistence="persistStreamInit" r:id="rId1"/>
</file>

<file path=xl/activeX/activeX643.xml><?xml version="1.0" encoding="utf-8"?>
<ax:ocx xmlns:ax="http://schemas.microsoft.com/office/2006/activeX" xmlns:r="http://schemas.openxmlformats.org/officeDocument/2006/relationships" ax:classid="{D7053240-CE69-11CD-A777-00DD01143C57}" ax:persistence="persistStreamInit" r:id="rId1"/>
</file>

<file path=xl/activeX/activeX644.xml><?xml version="1.0" encoding="utf-8"?>
<ax:ocx xmlns:ax="http://schemas.microsoft.com/office/2006/activeX" xmlns:r="http://schemas.openxmlformats.org/officeDocument/2006/relationships" ax:classid="{4C599241-6926-101B-9992-00000B65C6F9}" ax:persistence="persistStreamInit" r:id="rId1"/>
</file>

<file path=xl/activeX/activeX645.xml><?xml version="1.0" encoding="utf-8"?>
<ax:ocx xmlns:ax="http://schemas.microsoft.com/office/2006/activeX" xmlns:r="http://schemas.openxmlformats.org/officeDocument/2006/relationships" ax:classid="{4C599241-6926-101B-9992-00000B65C6F9}" ax:persistence="persistStreamInit" r:id="rId1"/>
</file>

<file path=xl/activeX/activeX646.xml><?xml version="1.0" encoding="utf-8"?>
<ax:ocx xmlns:ax="http://schemas.microsoft.com/office/2006/activeX" xmlns:r="http://schemas.openxmlformats.org/officeDocument/2006/relationships" ax:classid="{D7053240-CE69-11CD-A777-00DD01143C57}" ax:persistence="persistStreamInit" r:id="rId1"/>
</file>

<file path=xl/activeX/activeX647.xml><?xml version="1.0" encoding="utf-8"?>
<ax:ocx xmlns:ax="http://schemas.microsoft.com/office/2006/activeX" xmlns:r="http://schemas.openxmlformats.org/officeDocument/2006/relationships" ax:classid="{D7053240-CE69-11CD-A777-00DD01143C57}" ax:persistence="persistStreamInit" r:id="rId1"/>
</file>

<file path=xl/activeX/activeX648.xml><?xml version="1.0" encoding="utf-8"?>
<ax:ocx xmlns:ax="http://schemas.microsoft.com/office/2006/activeX" xmlns:r="http://schemas.openxmlformats.org/officeDocument/2006/relationships" ax:classid="{D7053240-CE69-11CD-A777-00DD01143C57}" ax:persistence="persistStreamInit" r:id="rId1"/>
</file>

<file path=xl/activeX/activeX649.xml><?xml version="1.0" encoding="utf-8"?>
<ax:ocx xmlns:ax="http://schemas.microsoft.com/office/2006/activeX" xmlns:r="http://schemas.openxmlformats.org/officeDocument/2006/relationships" ax:classid="{D7053240-CE69-11CD-A777-00DD01143C57}" ax:persistence="persistStreamInit" r:id="rId1"/>
</file>

<file path=xl/activeX/activeX650.xml><?xml version="1.0" encoding="utf-8"?>
<ax:ocx xmlns:ax="http://schemas.microsoft.com/office/2006/activeX" xmlns:r="http://schemas.openxmlformats.org/officeDocument/2006/relationships" ax:classid="{8BD21D50-EC42-11CE-9E0D-00AA006002F3}" ax:persistence="persistStreamInit" r:id="rId1"/>
</file>

<file path=xl/activeX/activeX651.xml><?xml version="1.0" encoding="utf-8"?>
<ax:ocx xmlns:ax="http://schemas.microsoft.com/office/2006/activeX" xmlns:r="http://schemas.openxmlformats.org/officeDocument/2006/relationships" ax:classid="{8BD21D50-EC42-11CE-9E0D-00AA006002F3}" ax:persistence="persistStreamInit" r:id="rId1"/>
</file>

<file path=xl/activeX/activeX652.xml><?xml version="1.0" encoding="utf-8"?>
<ax:ocx xmlns:ax="http://schemas.microsoft.com/office/2006/activeX" xmlns:r="http://schemas.openxmlformats.org/officeDocument/2006/relationships" ax:classid="{8BD21D50-EC42-11CE-9E0D-00AA006002F3}" ax:persistence="persistStreamInit" r:id="rId1"/>
</file>

<file path=xl/activeX/activeX653.xml><?xml version="1.0" encoding="utf-8"?>
<ax:ocx xmlns:ax="http://schemas.microsoft.com/office/2006/activeX" xmlns:r="http://schemas.openxmlformats.org/officeDocument/2006/relationships" ax:classid="{8BD21D50-EC42-11CE-9E0D-00AA006002F3}" ax:persistence="persistStreamInit" r:id="rId1"/>
</file>

<file path=xl/activeX/activeX654.xml><?xml version="1.0" encoding="utf-8"?>
<ax:ocx xmlns:ax="http://schemas.microsoft.com/office/2006/activeX" xmlns:r="http://schemas.openxmlformats.org/officeDocument/2006/relationships" ax:classid="{8BD21D50-EC42-11CE-9E0D-00AA006002F3}" ax:persistence="persistStreamInit" r:id="rId1"/>
</file>

<file path=xl/activeX/activeX655.xml><?xml version="1.0" encoding="utf-8"?>
<ax:ocx xmlns:ax="http://schemas.microsoft.com/office/2006/activeX" xmlns:r="http://schemas.openxmlformats.org/officeDocument/2006/relationships" ax:classid="{8BD21D50-EC42-11CE-9E0D-00AA006002F3}" ax:persistence="persistStreamInit" r:id="rId1"/>
</file>

<file path=xl/activeX/activeX656.xml><?xml version="1.0" encoding="utf-8"?>
<ax:ocx xmlns:ax="http://schemas.microsoft.com/office/2006/activeX" xmlns:r="http://schemas.openxmlformats.org/officeDocument/2006/relationships" ax:classid="{8BD21D10-EC42-11CE-9E0D-00AA006002F3}" ax:persistence="persistStreamInit" r:id="rId1"/>
</file>

<file path=xl/activeX/activeX657.xml><?xml version="1.0" encoding="utf-8"?>
<ax:ocx xmlns:ax="http://schemas.microsoft.com/office/2006/activeX" xmlns:r="http://schemas.openxmlformats.org/officeDocument/2006/relationships" ax:classid="{8BD21D50-EC42-11CE-9E0D-00AA006002F3}" ax:persistence="persistStreamInit" r:id="rId1"/>
</file>

<file path=xl/activeX/activeX658.xml><?xml version="1.0" encoding="utf-8"?>
<ax:ocx xmlns:ax="http://schemas.microsoft.com/office/2006/activeX" xmlns:r="http://schemas.openxmlformats.org/officeDocument/2006/relationships" ax:classid="{8BD21D50-EC42-11CE-9E0D-00AA006002F3}" ax:persistence="persistStreamInit" r:id="rId1"/>
</file>

<file path=xl/activeX/activeX659.xml><?xml version="1.0" encoding="utf-8"?>
<ax:ocx xmlns:ax="http://schemas.microsoft.com/office/2006/activeX" xmlns:r="http://schemas.openxmlformats.org/officeDocument/2006/relationships" ax:classid="{8BD21D10-EC42-11CE-9E0D-00AA006002F3}" ax:persistence="persistStreamInit" r:id="rId1"/>
</file>

<file path=xl/activeX/activeX660.xml><?xml version="1.0" encoding="utf-8"?>
<ax:ocx xmlns:ax="http://schemas.microsoft.com/office/2006/activeX" xmlns:r="http://schemas.openxmlformats.org/officeDocument/2006/relationships" ax:classid="{8BD21D50-EC42-11CE-9E0D-00AA006002F3}" ax:persistence="persistStreamInit" r:id="rId1"/>
</file>

<file path=xl/activeX/activeX661.xml><?xml version="1.0" encoding="utf-8"?>
<ax:ocx xmlns:ax="http://schemas.microsoft.com/office/2006/activeX" xmlns:r="http://schemas.openxmlformats.org/officeDocument/2006/relationships" ax:classid="{8BD21D50-EC42-11CE-9E0D-00AA006002F3}" ax:persistence="persistStreamInit" r:id="rId1"/>
</file>

<file path=xl/activeX/activeX662.xml><?xml version="1.0" encoding="utf-8"?>
<ax:ocx xmlns:ax="http://schemas.microsoft.com/office/2006/activeX" xmlns:r="http://schemas.openxmlformats.org/officeDocument/2006/relationships" ax:classid="{8BD21D50-EC42-11CE-9E0D-00AA006002F3}" ax:persistence="persistStreamInit" r:id="rId1"/>
</file>

<file path=xl/activeX/activeX663.xml><?xml version="1.0" encoding="utf-8"?>
<ax:ocx xmlns:ax="http://schemas.microsoft.com/office/2006/activeX" xmlns:r="http://schemas.openxmlformats.org/officeDocument/2006/relationships" ax:classid="{8BD21D50-EC42-11CE-9E0D-00AA006002F3}" ax:persistence="persistStreamInit" r:id="rId1"/>
</file>

<file path=xl/activeX/activeX664.xml><?xml version="1.0" encoding="utf-8"?>
<ax:ocx xmlns:ax="http://schemas.microsoft.com/office/2006/activeX" xmlns:r="http://schemas.openxmlformats.org/officeDocument/2006/relationships" ax:classid="{8BD21D50-EC42-11CE-9E0D-00AA006002F3}" ax:persistence="persistStreamInit" r:id="rId1"/>
</file>

<file path=xl/activeX/activeX665.xml><?xml version="1.0" encoding="utf-8"?>
<ax:ocx xmlns:ax="http://schemas.microsoft.com/office/2006/activeX" xmlns:r="http://schemas.openxmlformats.org/officeDocument/2006/relationships" ax:classid="{8BD21D50-EC42-11CE-9E0D-00AA006002F3}" ax:persistence="persistStreamInit" r:id="rId1"/>
</file>

<file path=xl/activeX/activeX666.xml><?xml version="1.0" encoding="utf-8"?>
<ax:ocx xmlns:ax="http://schemas.microsoft.com/office/2006/activeX" xmlns:r="http://schemas.openxmlformats.org/officeDocument/2006/relationships" ax:classid="{8BD21D50-EC42-11CE-9E0D-00AA006002F3}" ax:persistence="persistStreamInit" r:id="rId1"/>
</file>

<file path=xl/activeX/activeX667.xml><?xml version="1.0" encoding="utf-8"?>
<ax:ocx xmlns:ax="http://schemas.microsoft.com/office/2006/activeX" xmlns:r="http://schemas.openxmlformats.org/officeDocument/2006/relationships" ax:classid="{8BD21D50-EC42-11CE-9E0D-00AA006002F3}" ax:persistence="persistStreamInit" r:id="rId1"/>
</file>

<file path=xl/activeX/activeX668.xml><?xml version="1.0" encoding="utf-8"?>
<ax:ocx xmlns:ax="http://schemas.microsoft.com/office/2006/activeX" xmlns:r="http://schemas.openxmlformats.org/officeDocument/2006/relationships" ax:classid="{8BD21D10-EC42-11CE-9E0D-00AA006002F3}" ax:persistence="persistStreamInit" r:id="rId1"/>
</file>

<file path=xl/activeX/activeX669.xml><?xml version="1.0" encoding="utf-8"?>
<ax:ocx xmlns:ax="http://schemas.microsoft.com/office/2006/activeX" xmlns:r="http://schemas.openxmlformats.org/officeDocument/2006/relationships" ax:classid="{8BD21D10-EC42-11CE-9E0D-00AA006002F3}" ax:persistence="persistStreamInit" r:id="rId1"/>
</file>

<file path=xl/activeX/activeX670.xml><?xml version="1.0" encoding="utf-8"?>
<ax:ocx xmlns:ax="http://schemas.microsoft.com/office/2006/activeX" xmlns:r="http://schemas.openxmlformats.org/officeDocument/2006/relationships" ax:classid="{8BD21D10-EC42-11CE-9E0D-00AA006002F3}" ax:persistence="persistStreamInit" r:id="rId1"/>
</file>

<file path=xl/activeX/activeX671.xml><?xml version="1.0" encoding="utf-8"?>
<ax:ocx xmlns:ax="http://schemas.microsoft.com/office/2006/activeX" xmlns:r="http://schemas.openxmlformats.org/officeDocument/2006/relationships" ax:classid="{8BD21D50-EC42-11CE-9E0D-00AA006002F3}" ax:persistence="persistStreamInit" r:id="rId1"/>
</file>

<file path=xl/activeX/activeX672.xml><?xml version="1.0" encoding="utf-8"?>
<ax:ocx xmlns:ax="http://schemas.microsoft.com/office/2006/activeX" xmlns:r="http://schemas.openxmlformats.org/officeDocument/2006/relationships" ax:classid="{8BD21D50-EC42-11CE-9E0D-00AA006002F3}" ax:persistence="persistStreamInit" r:id="rId1"/>
</file>

<file path=xl/activeX/activeX673.xml><?xml version="1.0" encoding="utf-8"?>
<ax:ocx xmlns:ax="http://schemas.microsoft.com/office/2006/activeX" xmlns:r="http://schemas.openxmlformats.org/officeDocument/2006/relationships" ax:classid="{8BD21D10-EC42-11CE-9E0D-00AA006002F3}" ax:persistence="persistStreamInit" r:id="rId1"/>
</file>

<file path=xl/activeX/activeX674.xml><?xml version="1.0" encoding="utf-8"?>
<ax:ocx xmlns:ax="http://schemas.microsoft.com/office/2006/activeX" xmlns:r="http://schemas.openxmlformats.org/officeDocument/2006/relationships" ax:classid="{8BD21D10-EC42-11CE-9E0D-00AA006002F3}" ax:persistence="persistStreamInit" r:id="rId1"/>
</file>

<file path=xl/activeX/activeX675.xml><?xml version="1.0" encoding="utf-8"?>
<ax:ocx xmlns:ax="http://schemas.microsoft.com/office/2006/activeX" xmlns:r="http://schemas.openxmlformats.org/officeDocument/2006/relationships" ax:classid="{978C9E23-D4B0-11CE-BF2D-00AA003F40D0}" ax:persistence="persistStreamInit" r:id="rId1"/>
</file>

<file path=xl/activeX/activeX676.xml><?xml version="1.0" encoding="utf-8"?>
<ax:ocx xmlns:ax="http://schemas.microsoft.com/office/2006/activeX" xmlns:r="http://schemas.openxmlformats.org/officeDocument/2006/relationships" ax:classid="{978C9E23-D4B0-11CE-BF2D-00AA003F40D0}" ax:persistence="persistStreamInit" r:id="rId1"/>
</file>

<file path=xl/activeX/activeX677.xml><?xml version="1.0" encoding="utf-8"?>
<ax:ocx xmlns:ax="http://schemas.microsoft.com/office/2006/activeX" xmlns:r="http://schemas.openxmlformats.org/officeDocument/2006/relationships" ax:classid="{8BD21D20-EC42-11CE-9E0D-00AA006002F3}" ax:persistence="persistStreamInit" r:id="rId1"/>
</file>

<file path=xl/activeX/activeX678.xml><?xml version="1.0" encoding="utf-8"?>
<ax:ocx xmlns:ax="http://schemas.microsoft.com/office/2006/activeX" xmlns:r="http://schemas.openxmlformats.org/officeDocument/2006/relationships" ax:classid="{8BD21D50-EC42-11CE-9E0D-00AA006002F3}" ax:persistence="persistStreamInit" r:id="rId1"/>
</file>

<file path=xl/activeX/activeX679.xml><?xml version="1.0" encoding="utf-8"?>
<ax:ocx xmlns:ax="http://schemas.microsoft.com/office/2006/activeX" xmlns:r="http://schemas.openxmlformats.org/officeDocument/2006/relationships" ax:classid="{8BD21D50-EC42-11CE-9E0D-00AA006002F3}" ax:persistence="persistStreamInit" r:id="rId1"/>
</file>

<file path=xl/activeX/activeX680.xml><?xml version="1.0" encoding="utf-8"?>
<ax:ocx xmlns:ax="http://schemas.microsoft.com/office/2006/activeX" xmlns:r="http://schemas.openxmlformats.org/officeDocument/2006/relationships" ax:classid="{8BD21D50-EC42-11CE-9E0D-00AA006002F3}" ax:persistence="persistStreamInit" r:id="rId1"/>
</file>

<file path=xl/activeX/activeX681.xml><?xml version="1.0" encoding="utf-8"?>
<ax:ocx xmlns:ax="http://schemas.microsoft.com/office/2006/activeX" xmlns:r="http://schemas.openxmlformats.org/officeDocument/2006/relationships" ax:classid="{8BD21D50-EC42-11CE-9E0D-00AA006002F3}" ax:persistence="persistStreamInit" r:id="rId1"/>
</file>

<file path=xl/activeX/activeX682.xml><?xml version="1.0" encoding="utf-8"?>
<ax:ocx xmlns:ax="http://schemas.microsoft.com/office/2006/activeX" xmlns:r="http://schemas.openxmlformats.org/officeDocument/2006/relationships" ax:classid="{8BD21D20-EC42-11CE-9E0D-00AA006002F3}" ax:persistence="persistStreamInit" r:id="rId1"/>
</file>

<file path=xl/activeX/activeX683.xml><?xml version="1.0" encoding="utf-8"?>
<ax:ocx xmlns:ax="http://schemas.microsoft.com/office/2006/activeX" xmlns:r="http://schemas.openxmlformats.org/officeDocument/2006/relationships" ax:classid="{8BD21D10-EC42-11CE-9E0D-00AA006002F3}" ax:persistence="persistStreamInit" r:id="rId1"/>
</file>

<file path=xl/activeX/activeX684.xml><?xml version="1.0" encoding="utf-8"?>
<ax:ocx xmlns:ax="http://schemas.microsoft.com/office/2006/activeX" xmlns:r="http://schemas.openxmlformats.org/officeDocument/2006/relationships" ax:classid="{D7053240-CE69-11CD-A777-00DD01143C57}" ax:persistence="persistStreamInit" r:id="rId1"/>
</file>

<file path=xl/activeX/activeX685.xml><?xml version="1.0" encoding="utf-8"?>
<ax:ocx xmlns:ax="http://schemas.microsoft.com/office/2006/activeX" xmlns:r="http://schemas.openxmlformats.org/officeDocument/2006/relationships" ax:classid="{4C599241-6926-101B-9992-00000B65C6F9}" ax:persistence="persistStreamInit" r:id="rId1"/>
</file>

<file path=xl/activeX/activeX686.xml><?xml version="1.0" encoding="utf-8"?>
<ax:ocx xmlns:ax="http://schemas.microsoft.com/office/2006/activeX" xmlns:r="http://schemas.openxmlformats.org/officeDocument/2006/relationships" ax:classid="{8BD21D50-EC42-11CE-9E0D-00AA006002F3}" ax:persistence="persistStreamInit" r:id="rId1"/>
</file>

<file path=xl/activeX/activeX687.xml><?xml version="1.0" encoding="utf-8"?>
<ax:ocx xmlns:ax="http://schemas.microsoft.com/office/2006/activeX" xmlns:r="http://schemas.openxmlformats.org/officeDocument/2006/relationships" ax:classid="{8BD21D50-EC42-11CE-9E0D-00AA006002F3}" ax:persistence="persistStreamInit" r:id="rId1"/>
</file>

<file path=xl/activeX/activeX688.xml><?xml version="1.0" encoding="utf-8"?>
<ax:ocx xmlns:ax="http://schemas.microsoft.com/office/2006/activeX" xmlns:r="http://schemas.openxmlformats.org/officeDocument/2006/relationships" ax:classid="{8BD21D50-EC42-11CE-9E0D-00AA006002F3}" ax:persistence="persistStreamInit" r:id="rId1"/>
</file>

<file path=xl/activeX/activeX689.xml><?xml version="1.0" encoding="utf-8"?>
<ax:ocx xmlns:ax="http://schemas.microsoft.com/office/2006/activeX" xmlns:r="http://schemas.openxmlformats.org/officeDocument/2006/relationships" ax:classid="{8BD21D50-EC42-11CE-9E0D-00AA006002F3}" ax:persistence="persistStreamInit" r:id="rId1"/>
</file>

<file path=xl/activeX/activeX690.xml><?xml version="1.0" encoding="utf-8"?>
<ax:ocx xmlns:ax="http://schemas.microsoft.com/office/2006/activeX" xmlns:r="http://schemas.openxmlformats.org/officeDocument/2006/relationships" ax:classid="{8BD21D50-EC42-11CE-9E0D-00AA006002F3}" ax:persistence="persistStreamInit" r:id="rId1"/>
</file>

<file path=xl/activeX/activeX691.xml><?xml version="1.0" encoding="utf-8"?>
<ax:ocx xmlns:ax="http://schemas.microsoft.com/office/2006/activeX" xmlns:r="http://schemas.openxmlformats.org/officeDocument/2006/relationships" ax:classid="{8BD21D50-EC42-11CE-9E0D-00AA006002F3}" ax:persistence="persistStreamInit" r:id="rId1"/>
</file>

<file path=xl/activeX/activeX692.xml><?xml version="1.0" encoding="utf-8"?>
<ax:ocx xmlns:ax="http://schemas.microsoft.com/office/2006/activeX" xmlns:r="http://schemas.openxmlformats.org/officeDocument/2006/relationships" ax:classid="{4C599241-6926-101B-9992-00000B65C6F9}" ax:persistence="persistStreamInit" r:id="rId1"/>
</file>

<file path=xl/activeX/activeX693.xml><?xml version="1.0" encoding="utf-8"?>
<ax:ocx xmlns:ax="http://schemas.microsoft.com/office/2006/activeX" xmlns:r="http://schemas.openxmlformats.org/officeDocument/2006/relationships" ax:classid="{D7053240-CE69-11CD-A777-00DD01143C57}" ax:persistence="persistStreamInit" r:id="rId1"/>
</file>

<file path=xl/activeX/activeX694.xml><?xml version="1.0" encoding="utf-8"?>
<ax:ocx xmlns:ax="http://schemas.microsoft.com/office/2006/activeX" xmlns:r="http://schemas.openxmlformats.org/officeDocument/2006/relationships" ax:classid="{D7053240-CE69-11CD-A777-00DD01143C57}" ax:persistence="persistStreamInit" r:id="rId1"/>
</file>

<file path=xl/activeX/activeX695.xml><?xml version="1.0" encoding="utf-8"?>
<ax:ocx xmlns:ax="http://schemas.microsoft.com/office/2006/activeX" xmlns:r="http://schemas.openxmlformats.org/officeDocument/2006/relationships" ax:classid="{D7053240-CE69-11CD-A777-00DD01143C57}" ax:persistence="persistStreamInit" r:id="rId1"/>
</file>

<file path=xl/activeX/activeX696.xml><?xml version="1.0" encoding="utf-8"?>
<ax:ocx xmlns:ax="http://schemas.microsoft.com/office/2006/activeX" xmlns:r="http://schemas.openxmlformats.org/officeDocument/2006/relationships" ax:classid="{D7053240-CE69-11CD-A777-00DD01143C57}" ax:persistence="persistStreamInit" r:id="rId1"/>
</file>

<file path=xl/activeX/activeX697.xml><?xml version="1.0" encoding="utf-8"?>
<ax:ocx xmlns:ax="http://schemas.microsoft.com/office/2006/activeX" xmlns:r="http://schemas.openxmlformats.org/officeDocument/2006/relationships" ax:classid="{D7053240-CE69-11CD-A777-00DD01143C57}" ax:persistence="persistStreamInit" r:id="rId1"/>
</file>

<file path=xl/activeX/activeX698.xml><?xml version="1.0" encoding="utf-8"?>
<ax:ocx xmlns:ax="http://schemas.microsoft.com/office/2006/activeX" xmlns:r="http://schemas.openxmlformats.org/officeDocument/2006/relationships" ax:classid="{D7053240-CE69-11CD-A777-00DD01143C57}" ax:persistence="persistStreamInit" r:id="rId1"/>
</file>

<file path=xl/activeX/activeX699.xml><?xml version="1.0" encoding="utf-8"?>
<ax:ocx xmlns:ax="http://schemas.microsoft.com/office/2006/activeX" xmlns:r="http://schemas.openxmlformats.org/officeDocument/2006/relationships" ax:classid="{D7053240-CE69-11CD-A777-00DD01143C57}" ax:persistence="persistStreamInit" r:id="rId1"/>
</file>

<file path=xl/activeX/activeX700.xml><?xml version="1.0" encoding="utf-8"?>
<ax:ocx xmlns:ax="http://schemas.microsoft.com/office/2006/activeX" xmlns:r="http://schemas.openxmlformats.org/officeDocument/2006/relationships" ax:classid="{D7053240-CE69-11CD-A777-00DD01143C57}" ax:persistence="persistStreamInit" r:id="rId1"/>
</file>

<file path=xl/activeX/activeX701.xml><?xml version="1.0" encoding="utf-8"?>
<ax:ocx xmlns:ax="http://schemas.microsoft.com/office/2006/activeX" xmlns:r="http://schemas.openxmlformats.org/officeDocument/2006/relationships" ax:classid="{D7053240-CE69-11CD-A777-00DD01143C57}" ax:persistence="persistStreamInit" r:id="rId1"/>
</file>

<file path=xl/activeX/activeX702.xml><?xml version="1.0" encoding="utf-8"?>
<ax:ocx xmlns:ax="http://schemas.microsoft.com/office/2006/activeX" xmlns:r="http://schemas.openxmlformats.org/officeDocument/2006/relationships" ax:classid="{D7053240-CE69-11CD-A777-00DD01143C57}" ax:persistence="persistStreamInit" r:id="rId1"/>
</file>

<file path=xl/activeX/activeX703.xml><?xml version="1.0" encoding="utf-8"?>
<ax:ocx xmlns:ax="http://schemas.microsoft.com/office/2006/activeX" xmlns:r="http://schemas.openxmlformats.org/officeDocument/2006/relationships" ax:classid="{D7053240-CE69-11CD-A777-00DD01143C57}" ax:persistence="persistStreamInit" r:id="rId1"/>
</file>

<file path=xl/activeX/activeX704.xml><?xml version="1.0" encoding="utf-8"?>
<ax:ocx xmlns:ax="http://schemas.microsoft.com/office/2006/activeX" xmlns:r="http://schemas.openxmlformats.org/officeDocument/2006/relationships" ax:classid="{4C599241-6926-101B-9992-00000B65C6F9}" ax:persistence="persistStreamInit" r:id="rId1"/>
</file>

<file path=xl/activeX/activeX705.xml><?xml version="1.0" encoding="utf-8"?>
<ax:ocx xmlns:ax="http://schemas.microsoft.com/office/2006/activeX" xmlns:r="http://schemas.openxmlformats.org/officeDocument/2006/relationships" ax:classid="{4C599241-6926-101B-9992-00000B65C6F9}" ax:persistence="persistStreamInit" r:id="rId1"/>
</file>

<file path=xl/activeX/activeX706.xml><?xml version="1.0" encoding="utf-8"?>
<ax:ocx xmlns:ax="http://schemas.microsoft.com/office/2006/activeX" xmlns:r="http://schemas.openxmlformats.org/officeDocument/2006/relationships" ax:classid="{D7053240-CE69-11CD-A777-00DD01143C57}" ax:persistence="persistStreamInit" r:id="rId1"/>
</file>

<file path=xl/activeX/activeX707.xml><?xml version="1.0" encoding="utf-8"?>
<ax:ocx xmlns:ax="http://schemas.microsoft.com/office/2006/activeX" xmlns:r="http://schemas.openxmlformats.org/officeDocument/2006/relationships" ax:classid="{4C599241-6926-101B-9992-00000B65C6F9}" ax:persistence="persistStreamInit" r:id="rId1"/>
</file>

<file path=xl/activeX/activeX708.xml><?xml version="1.0" encoding="utf-8"?>
<ax:ocx xmlns:ax="http://schemas.microsoft.com/office/2006/activeX" xmlns:r="http://schemas.openxmlformats.org/officeDocument/2006/relationships" ax:classid="{D7053240-CE69-11CD-A777-00DD01143C57}" ax:persistence="persistStreamInit" r:id="rId1"/>
</file>

<file path=xl/activeX/activeX709.xml><?xml version="1.0" encoding="utf-8"?>
<ax:ocx xmlns:ax="http://schemas.microsoft.com/office/2006/activeX" xmlns:r="http://schemas.openxmlformats.org/officeDocument/2006/relationships" ax:classid="{D7053240-CE69-11CD-A777-00DD01143C57}" ax:persistence="persistStreamInit" r:id="rId1"/>
</file>

<file path=xl/activeX/activeX710.xml><?xml version="1.0" encoding="utf-8"?>
<ax:ocx xmlns:ax="http://schemas.microsoft.com/office/2006/activeX" xmlns:r="http://schemas.openxmlformats.org/officeDocument/2006/relationships" ax:classid="{4C599241-6926-101B-9992-00000B65C6F9}"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126.png"/></Relationships>
</file>

<file path=xl/drawings/_rels/drawing2.xml.rels><?xml version="1.0" encoding="UTF-8" standalone="yes"?>
<Relationships xmlns="http://schemas.openxmlformats.org/package/2006/relationships"><Relationship Id="rId1" Type="http://schemas.openxmlformats.org/officeDocument/2006/relationships/image" Target="../media/image126.png"/></Relationships>
</file>

<file path=xl/drawings/_rels/drawing3.xml.rels><?xml version="1.0" encoding="UTF-8" standalone="yes"?>
<Relationships xmlns="http://schemas.openxmlformats.org/package/2006/relationships"><Relationship Id="rId1" Type="http://schemas.openxmlformats.org/officeDocument/2006/relationships/image" Target="../media/image126.png"/></Relationships>
</file>

<file path=xl/drawings/_rels/drawing4.xml.rels><?xml version="1.0" encoding="UTF-8" standalone="yes"?>
<Relationships xmlns="http://schemas.openxmlformats.org/package/2006/relationships"><Relationship Id="rId1" Type="http://schemas.openxmlformats.org/officeDocument/2006/relationships/image" Target="../media/image126.png"/></Relationships>
</file>

<file path=xl/drawings/_rels/drawing5.xml.rels><?xml version="1.0" encoding="UTF-8" standalone="yes"?>
<Relationships xmlns="http://schemas.openxmlformats.org/package/2006/relationships"><Relationship Id="rId1" Type="http://schemas.openxmlformats.org/officeDocument/2006/relationships/image" Target="../media/image126.png"/></Relationships>
</file>

<file path=xl/drawings/_rels/drawing6.xml.rels><?xml version="1.0" encoding="UTF-8" standalone="yes"?>
<Relationships xmlns="http://schemas.openxmlformats.org/package/2006/relationships"><Relationship Id="rId1" Type="http://schemas.openxmlformats.org/officeDocument/2006/relationships/image" Target="../media/image126.png"/></Relationships>
</file>

<file path=xl/drawings/_rels/drawing7.xml.rels><?xml version="1.0" encoding="UTF-8" standalone="yes"?>
<Relationships xmlns="http://schemas.openxmlformats.org/package/2006/relationships"><Relationship Id="rId1" Type="http://schemas.openxmlformats.org/officeDocument/2006/relationships/image" Target="../media/image126.png"/></Relationships>
</file>

<file path=xl/drawings/_rels/drawing9.xml.rels><?xml version="1.0" encoding="UTF-8" standalone="yes"?>
<Relationships xmlns="http://schemas.openxmlformats.org/package/2006/relationships"><Relationship Id="rId1" Type="http://schemas.openxmlformats.org/officeDocument/2006/relationships/image" Target="../media/image444.gif"/></Relationships>
</file>

<file path=xl/drawings/_rels/drawing10.xml.rels><?xml version="1.0" encoding="UTF-8" standalone="yes"?>
<Relationships xmlns="http://schemas.openxmlformats.org/package/2006/relationships"><Relationship Id="rId1" Type="http://schemas.openxmlformats.org/officeDocument/2006/relationships/image" Target="../media/image126.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26.png"/></Relationships>
</file>

<file path=xl/drawings/_rels/drawing13.xml.rels><?xml version="1.0" encoding="UTF-8" standalone="yes"?>
<Relationships xmlns="http://schemas.openxmlformats.org/package/2006/relationships"><Relationship Id="rId3" Type="http://schemas.openxmlformats.org/officeDocument/2006/relationships/image" Target="../media/image647.png"/><Relationship Id="rId2" Type="http://schemas.openxmlformats.org/officeDocument/2006/relationships/image" Target="../media/image646.png"/><Relationship Id="rId1" Type="http://schemas.openxmlformats.org/officeDocument/2006/relationships/image" Target="../media/image645.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26.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10.emf"/><Relationship Id="rId13" Type="http://schemas.openxmlformats.org/officeDocument/2006/relationships/image" Target="../media/image15.emf"/><Relationship Id="rId18" Type="http://schemas.openxmlformats.org/officeDocument/2006/relationships/image" Target="../media/image19.emf"/><Relationship Id="rId26" Type="http://schemas.openxmlformats.org/officeDocument/2006/relationships/image" Target="../media/image27.emf"/><Relationship Id="rId3" Type="http://schemas.openxmlformats.org/officeDocument/2006/relationships/image" Target="../media/image5.emf"/><Relationship Id="rId21" Type="http://schemas.openxmlformats.org/officeDocument/2006/relationships/image" Target="../media/image22.emf"/><Relationship Id="rId7" Type="http://schemas.openxmlformats.org/officeDocument/2006/relationships/image" Target="../media/image9.emf"/><Relationship Id="rId12" Type="http://schemas.openxmlformats.org/officeDocument/2006/relationships/image" Target="../media/image14.emf"/><Relationship Id="rId17" Type="http://schemas.openxmlformats.org/officeDocument/2006/relationships/image" Target="../media/image1.emf"/><Relationship Id="rId25" Type="http://schemas.openxmlformats.org/officeDocument/2006/relationships/image" Target="../media/image26.emf"/><Relationship Id="rId2" Type="http://schemas.openxmlformats.org/officeDocument/2006/relationships/image" Target="../media/image4.emf"/><Relationship Id="rId16" Type="http://schemas.openxmlformats.org/officeDocument/2006/relationships/image" Target="../media/image18.emf"/><Relationship Id="rId20" Type="http://schemas.openxmlformats.org/officeDocument/2006/relationships/image" Target="../media/image21.emf"/><Relationship Id="rId29" Type="http://schemas.openxmlformats.org/officeDocument/2006/relationships/image" Target="../media/image30.emf"/><Relationship Id="rId1" Type="http://schemas.openxmlformats.org/officeDocument/2006/relationships/image" Target="../media/image3.emf"/><Relationship Id="rId6" Type="http://schemas.openxmlformats.org/officeDocument/2006/relationships/image" Target="../media/image8.emf"/><Relationship Id="rId11" Type="http://schemas.openxmlformats.org/officeDocument/2006/relationships/image" Target="../media/image13.emf"/><Relationship Id="rId24" Type="http://schemas.openxmlformats.org/officeDocument/2006/relationships/image" Target="../media/image25.emf"/><Relationship Id="rId5" Type="http://schemas.openxmlformats.org/officeDocument/2006/relationships/image" Target="../media/image7.emf"/><Relationship Id="rId15" Type="http://schemas.openxmlformats.org/officeDocument/2006/relationships/image" Target="../media/image17.emf"/><Relationship Id="rId23" Type="http://schemas.openxmlformats.org/officeDocument/2006/relationships/image" Target="../media/image24.emf"/><Relationship Id="rId28" Type="http://schemas.openxmlformats.org/officeDocument/2006/relationships/image" Target="../media/image29.emf"/><Relationship Id="rId10" Type="http://schemas.openxmlformats.org/officeDocument/2006/relationships/image" Target="../media/image12.emf"/><Relationship Id="rId19" Type="http://schemas.openxmlformats.org/officeDocument/2006/relationships/image" Target="../media/image20.emf"/><Relationship Id="rId4" Type="http://schemas.openxmlformats.org/officeDocument/2006/relationships/image" Target="../media/image6.emf"/><Relationship Id="rId9" Type="http://schemas.openxmlformats.org/officeDocument/2006/relationships/image" Target="../media/image11.emf"/><Relationship Id="rId14" Type="http://schemas.openxmlformats.org/officeDocument/2006/relationships/image" Target="../media/image16.emf"/><Relationship Id="rId22" Type="http://schemas.openxmlformats.org/officeDocument/2006/relationships/image" Target="../media/image23.emf"/><Relationship Id="rId27" Type="http://schemas.openxmlformats.org/officeDocument/2006/relationships/image" Target="../media/image28.emf"/><Relationship Id="rId30" Type="http://schemas.openxmlformats.org/officeDocument/2006/relationships/image" Target="../media/image31.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38.emf"/><Relationship Id="rId13" Type="http://schemas.openxmlformats.org/officeDocument/2006/relationships/image" Target="../media/image43.emf"/><Relationship Id="rId18" Type="http://schemas.openxmlformats.org/officeDocument/2006/relationships/image" Target="../media/image47.emf"/><Relationship Id="rId3" Type="http://schemas.openxmlformats.org/officeDocument/2006/relationships/image" Target="../media/image33.emf"/><Relationship Id="rId21" Type="http://schemas.openxmlformats.org/officeDocument/2006/relationships/image" Target="../media/image50.emf"/><Relationship Id="rId7" Type="http://schemas.openxmlformats.org/officeDocument/2006/relationships/image" Target="../media/image37.emf"/><Relationship Id="rId12" Type="http://schemas.openxmlformats.org/officeDocument/2006/relationships/image" Target="../media/image42.emf"/><Relationship Id="rId17" Type="http://schemas.openxmlformats.org/officeDocument/2006/relationships/image" Target="../media/image46.emf"/><Relationship Id="rId25" Type="http://schemas.openxmlformats.org/officeDocument/2006/relationships/image" Target="../media/image54.emf"/><Relationship Id="rId2" Type="http://schemas.openxmlformats.org/officeDocument/2006/relationships/image" Target="../media/image32.emf"/><Relationship Id="rId16" Type="http://schemas.openxmlformats.org/officeDocument/2006/relationships/image" Target="../media/image1.emf"/><Relationship Id="rId20" Type="http://schemas.openxmlformats.org/officeDocument/2006/relationships/image" Target="../media/image49.emf"/><Relationship Id="rId1" Type="http://schemas.openxmlformats.org/officeDocument/2006/relationships/image" Target="../media/image21.emf"/><Relationship Id="rId6" Type="http://schemas.openxmlformats.org/officeDocument/2006/relationships/image" Target="../media/image36.emf"/><Relationship Id="rId11" Type="http://schemas.openxmlformats.org/officeDocument/2006/relationships/image" Target="../media/image41.emf"/><Relationship Id="rId24" Type="http://schemas.openxmlformats.org/officeDocument/2006/relationships/image" Target="../media/image53.emf"/><Relationship Id="rId5" Type="http://schemas.openxmlformats.org/officeDocument/2006/relationships/image" Target="../media/image35.emf"/><Relationship Id="rId15" Type="http://schemas.openxmlformats.org/officeDocument/2006/relationships/image" Target="../media/image45.emf"/><Relationship Id="rId23" Type="http://schemas.openxmlformats.org/officeDocument/2006/relationships/image" Target="../media/image52.emf"/><Relationship Id="rId10" Type="http://schemas.openxmlformats.org/officeDocument/2006/relationships/image" Target="../media/image40.emf"/><Relationship Id="rId19" Type="http://schemas.openxmlformats.org/officeDocument/2006/relationships/image" Target="../media/image48.emf"/><Relationship Id="rId4" Type="http://schemas.openxmlformats.org/officeDocument/2006/relationships/image" Target="../media/image34.emf"/><Relationship Id="rId9" Type="http://schemas.openxmlformats.org/officeDocument/2006/relationships/image" Target="../media/image39.emf"/><Relationship Id="rId14" Type="http://schemas.openxmlformats.org/officeDocument/2006/relationships/image" Target="../media/image44.emf"/><Relationship Id="rId22" Type="http://schemas.openxmlformats.org/officeDocument/2006/relationships/image" Target="../media/image51.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5.emf"/></Relationships>
</file>

<file path=xl/drawings/_rels/vmlDrawing5.vml.rels><?xml version="1.0" encoding="UTF-8" standalone="yes"?>
<Relationships xmlns="http://schemas.openxmlformats.org/package/2006/relationships"><Relationship Id="rId13" Type="http://schemas.openxmlformats.org/officeDocument/2006/relationships/image" Target="../media/image68.emf"/><Relationship Id="rId18" Type="http://schemas.openxmlformats.org/officeDocument/2006/relationships/image" Target="../media/image73.emf"/><Relationship Id="rId26" Type="http://schemas.openxmlformats.org/officeDocument/2006/relationships/image" Target="../media/image80.emf"/><Relationship Id="rId39" Type="http://schemas.openxmlformats.org/officeDocument/2006/relationships/image" Target="../media/image93.emf"/><Relationship Id="rId3" Type="http://schemas.openxmlformats.org/officeDocument/2006/relationships/image" Target="../media/image58.emf"/><Relationship Id="rId21" Type="http://schemas.openxmlformats.org/officeDocument/2006/relationships/image" Target="../media/image76.emf"/><Relationship Id="rId34" Type="http://schemas.openxmlformats.org/officeDocument/2006/relationships/image" Target="../media/image88.emf"/><Relationship Id="rId42" Type="http://schemas.openxmlformats.org/officeDocument/2006/relationships/image" Target="../media/image96.emf"/><Relationship Id="rId47" Type="http://schemas.openxmlformats.org/officeDocument/2006/relationships/image" Target="../media/image101.emf"/><Relationship Id="rId7" Type="http://schemas.openxmlformats.org/officeDocument/2006/relationships/image" Target="../media/image62.emf"/><Relationship Id="rId12" Type="http://schemas.openxmlformats.org/officeDocument/2006/relationships/image" Target="../media/image67.emf"/><Relationship Id="rId17" Type="http://schemas.openxmlformats.org/officeDocument/2006/relationships/image" Target="../media/image72.emf"/><Relationship Id="rId25" Type="http://schemas.openxmlformats.org/officeDocument/2006/relationships/image" Target="../media/image79.emf"/><Relationship Id="rId33" Type="http://schemas.openxmlformats.org/officeDocument/2006/relationships/image" Target="../media/image87.emf"/><Relationship Id="rId38" Type="http://schemas.openxmlformats.org/officeDocument/2006/relationships/image" Target="../media/image92.emf"/><Relationship Id="rId46" Type="http://schemas.openxmlformats.org/officeDocument/2006/relationships/image" Target="../media/image100.emf"/><Relationship Id="rId2" Type="http://schemas.openxmlformats.org/officeDocument/2006/relationships/image" Target="../media/image57.emf"/><Relationship Id="rId16" Type="http://schemas.openxmlformats.org/officeDocument/2006/relationships/image" Target="../media/image71.emf"/><Relationship Id="rId20" Type="http://schemas.openxmlformats.org/officeDocument/2006/relationships/image" Target="../media/image75.emf"/><Relationship Id="rId29" Type="http://schemas.openxmlformats.org/officeDocument/2006/relationships/image" Target="../media/image83.emf"/><Relationship Id="rId41" Type="http://schemas.openxmlformats.org/officeDocument/2006/relationships/image" Target="../media/image95.emf"/><Relationship Id="rId1" Type="http://schemas.openxmlformats.org/officeDocument/2006/relationships/image" Target="../media/image56.emf"/><Relationship Id="rId6" Type="http://schemas.openxmlformats.org/officeDocument/2006/relationships/image" Target="../media/image61.emf"/><Relationship Id="rId11" Type="http://schemas.openxmlformats.org/officeDocument/2006/relationships/image" Target="../media/image66.emf"/><Relationship Id="rId24" Type="http://schemas.openxmlformats.org/officeDocument/2006/relationships/image" Target="../media/image1.emf"/><Relationship Id="rId32" Type="http://schemas.openxmlformats.org/officeDocument/2006/relationships/image" Target="../media/image86.emf"/><Relationship Id="rId37" Type="http://schemas.openxmlformats.org/officeDocument/2006/relationships/image" Target="../media/image91.emf"/><Relationship Id="rId40" Type="http://schemas.openxmlformats.org/officeDocument/2006/relationships/image" Target="../media/image94.emf"/><Relationship Id="rId45" Type="http://schemas.openxmlformats.org/officeDocument/2006/relationships/image" Target="../media/image99.emf"/><Relationship Id="rId5" Type="http://schemas.openxmlformats.org/officeDocument/2006/relationships/image" Target="../media/image60.emf"/><Relationship Id="rId15" Type="http://schemas.openxmlformats.org/officeDocument/2006/relationships/image" Target="../media/image70.emf"/><Relationship Id="rId23" Type="http://schemas.openxmlformats.org/officeDocument/2006/relationships/image" Target="../media/image78.emf"/><Relationship Id="rId28" Type="http://schemas.openxmlformats.org/officeDocument/2006/relationships/image" Target="../media/image82.emf"/><Relationship Id="rId36" Type="http://schemas.openxmlformats.org/officeDocument/2006/relationships/image" Target="../media/image90.emf"/><Relationship Id="rId49" Type="http://schemas.openxmlformats.org/officeDocument/2006/relationships/image" Target="../media/image103.emf"/><Relationship Id="rId10" Type="http://schemas.openxmlformats.org/officeDocument/2006/relationships/image" Target="../media/image65.emf"/><Relationship Id="rId19" Type="http://schemas.openxmlformats.org/officeDocument/2006/relationships/image" Target="../media/image74.emf"/><Relationship Id="rId31" Type="http://schemas.openxmlformats.org/officeDocument/2006/relationships/image" Target="../media/image85.emf"/><Relationship Id="rId44" Type="http://schemas.openxmlformats.org/officeDocument/2006/relationships/image" Target="../media/image98.emf"/><Relationship Id="rId4" Type="http://schemas.openxmlformats.org/officeDocument/2006/relationships/image" Target="../media/image59.emf"/><Relationship Id="rId9" Type="http://schemas.openxmlformats.org/officeDocument/2006/relationships/image" Target="../media/image64.emf"/><Relationship Id="rId14" Type="http://schemas.openxmlformats.org/officeDocument/2006/relationships/image" Target="../media/image69.emf"/><Relationship Id="rId22" Type="http://schemas.openxmlformats.org/officeDocument/2006/relationships/image" Target="../media/image77.emf"/><Relationship Id="rId27" Type="http://schemas.openxmlformats.org/officeDocument/2006/relationships/image" Target="../media/image81.emf"/><Relationship Id="rId30" Type="http://schemas.openxmlformats.org/officeDocument/2006/relationships/image" Target="../media/image84.emf"/><Relationship Id="rId35" Type="http://schemas.openxmlformats.org/officeDocument/2006/relationships/image" Target="../media/image89.emf"/><Relationship Id="rId43" Type="http://schemas.openxmlformats.org/officeDocument/2006/relationships/image" Target="../media/image97.emf"/><Relationship Id="rId48" Type="http://schemas.openxmlformats.org/officeDocument/2006/relationships/image" Target="../media/image102.emf"/><Relationship Id="rId8" Type="http://schemas.openxmlformats.org/officeDocument/2006/relationships/image" Target="../media/image63.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110.emf"/><Relationship Id="rId13" Type="http://schemas.openxmlformats.org/officeDocument/2006/relationships/image" Target="../media/image115.emf"/><Relationship Id="rId18" Type="http://schemas.openxmlformats.org/officeDocument/2006/relationships/image" Target="../media/image120.emf"/><Relationship Id="rId3" Type="http://schemas.openxmlformats.org/officeDocument/2006/relationships/image" Target="../media/image105.emf"/><Relationship Id="rId21" Type="http://schemas.openxmlformats.org/officeDocument/2006/relationships/image" Target="../media/image122.emf"/><Relationship Id="rId7" Type="http://schemas.openxmlformats.org/officeDocument/2006/relationships/image" Target="../media/image109.emf"/><Relationship Id="rId12" Type="http://schemas.openxmlformats.org/officeDocument/2006/relationships/image" Target="../media/image114.emf"/><Relationship Id="rId17" Type="http://schemas.openxmlformats.org/officeDocument/2006/relationships/image" Target="../media/image119.emf"/><Relationship Id="rId2" Type="http://schemas.openxmlformats.org/officeDocument/2006/relationships/image" Target="../media/image104.emf"/><Relationship Id="rId16" Type="http://schemas.openxmlformats.org/officeDocument/2006/relationships/image" Target="../media/image118.emf"/><Relationship Id="rId20" Type="http://schemas.openxmlformats.org/officeDocument/2006/relationships/image" Target="../media/image1.emf"/><Relationship Id="rId1" Type="http://schemas.openxmlformats.org/officeDocument/2006/relationships/image" Target="../media/image21.emf"/><Relationship Id="rId6" Type="http://schemas.openxmlformats.org/officeDocument/2006/relationships/image" Target="../media/image108.emf"/><Relationship Id="rId11" Type="http://schemas.openxmlformats.org/officeDocument/2006/relationships/image" Target="../media/image113.emf"/><Relationship Id="rId24" Type="http://schemas.openxmlformats.org/officeDocument/2006/relationships/image" Target="../media/image125.emf"/><Relationship Id="rId5" Type="http://schemas.openxmlformats.org/officeDocument/2006/relationships/image" Target="../media/image107.emf"/><Relationship Id="rId15" Type="http://schemas.openxmlformats.org/officeDocument/2006/relationships/image" Target="../media/image117.emf"/><Relationship Id="rId23" Type="http://schemas.openxmlformats.org/officeDocument/2006/relationships/image" Target="../media/image124.emf"/><Relationship Id="rId10" Type="http://schemas.openxmlformats.org/officeDocument/2006/relationships/image" Target="../media/image112.emf"/><Relationship Id="rId19" Type="http://schemas.openxmlformats.org/officeDocument/2006/relationships/image" Target="../media/image121.emf"/><Relationship Id="rId4" Type="http://schemas.openxmlformats.org/officeDocument/2006/relationships/image" Target="../media/image106.emf"/><Relationship Id="rId9" Type="http://schemas.openxmlformats.org/officeDocument/2006/relationships/image" Target="../media/image111.emf"/><Relationship Id="rId14" Type="http://schemas.openxmlformats.org/officeDocument/2006/relationships/image" Target="../media/image116.emf"/><Relationship Id="rId22" Type="http://schemas.openxmlformats.org/officeDocument/2006/relationships/image" Target="../media/image123.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128.emf"/><Relationship Id="rId1" Type="http://schemas.openxmlformats.org/officeDocument/2006/relationships/image" Target="../media/image127.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129.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132.emf"/><Relationship Id="rId2" Type="http://schemas.openxmlformats.org/officeDocument/2006/relationships/image" Target="../media/image131.emf"/><Relationship Id="rId1" Type="http://schemas.openxmlformats.org/officeDocument/2006/relationships/image" Target="../media/image130.emf"/><Relationship Id="rId5" Type="http://schemas.openxmlformats.org/officeDocument/2006/relationships/image" Target="../media/image1.emf"/><Relationship Id="rId4" Type="http://schemas.openxmlformats.org/officeDocument/2006/relationships/image" Target="../media/image133.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135.emf"/><Relationship Id="rId1" Type="http://schemas.openxmlformats.org/officeDocument/2006/relationships/image" Target="../media/image134.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138.emf"/><Relationship Id="rId7" Type="http://schemas.openxmlformats.org/officeDocument/2006/relationships/image" Target="../media/image141.emf"/><Relationship Id="rId2" Type="http://schemas.openxmlformats.org/officeDocument/2006/relationships/image" Target="../media/image137.emf"/><Relationship Id="rId1" Type="http://schemas.openxmlformats.org/officeDocument/2006/relationships/image" Target="../media/image136.emf"/><Relationship Id="rId6" Type="http://schemas.openxmlformats.org/officeDocument/2006/relationships/image" Target="../media/image140.emf"/><Relationship Id="rId5" Type="http://schemas.openxmlformats.org/officeDocument/2006/relationships/image" Target="../media/image1.emf"/><Relationship Id="rId4" Type="http://schemas.openxmlformats.org/officeDocument/2006/relationships/image" Target="../media/image139.emf"/></Relationships>
</file>

<file path=xl/drawings/_rels/vmlDrawing12.vml.rels><?xml version="1.0" encoding="UTF-8" standalone="yes"?>
<Relationships xmlns="http://schemas.openxmlformats.org/package/2006/relationships"><Relationship Id="rId13" Type="http://schemas.openxmlformats.org/officeDocument/2006/relationships/image" Target="../media/image154.emf"/><Relationship Id="rId18" Type="http://schemas.openxmlformats.org/officeDocument/2006/relationships/image" Target="../media/image159.emf"/><Relationship Id="rId26" Type="http://schemas.openxmlformats.org/officeDocument/2006/relationships/image" Target="../media/image167.emf"/><Relationship Id="rId39" Type="http://schemas.openxmlformats.org/officeDocument/2006/relationships/image" Target="../media/image180.emf"/><Relationship Id="rId21" Type="http://schemas.openxmlformats.org/officeDocument/2006/relationships/image" Target="../media/image162.emf"/><Relationship Id="rId34" Type="http://schemas.openxmlformats.org/officeDocument/2006/relationships/image" Target="../media/image175.emf"/><Relationship Id="rId42" Type="http://schemas.openxmlformats.org/officeDocument/2006/relationships/image" Target="../media/image182.emf"/><Relationship Id="rId47" Type="http://schemas.openxmlformats.org/officeDocument/2006/relationships/image" Target="../media/image187.emf"/><Relationship Id="rId50" Type="http://schemas.openxmlformats.org/officeDocument/2006/relationships/image" Target="../media/image190.emf"/><Relationship Id="rId55" Type="http://schemas.openxmlformats.org/officeDocument/2006/relationships/image" Target="../media/image195.emf"/><Relationship Id="rId7" Type="http://schemas.openxmlformats.org/officeDocument/2006/relationships/image" Target="../media/image148.emf"/><Relationship Id="rId12" Type="http://schemas.openxmlformats.org/officeDocument/2006/relationships/image" Target="../media/image153.emf"/><Relationship Id="rId17" Type="http://schemas.openxmlformats.org/officeDocument/2006/relationships/image" Target="../media/image158.emf"/><Relationship Id="rId25" Type="http://schemas.openxmlformats.org/officeDocument/2006/relationships/image" Target="../media/image166.emf"/><Relationship Id="rId33" Type="http://schemas.openxmlformats.org/officeDocument/2006/relationships/image" Target="../media/image174.emf"/><Relationship Id="rId38" Type="http://schemas.openxmlformats.org/officeDocument/2006/relationships/image" Target="../media/image179.emf"/><Relationship Id="rId46" Type="http://schemas.openxmlformats.org/officeDocument/2006/relationships/image" Target="../media/image186.emf"/><Relationship Id="rId59" Type="http://schemas.openxmlformats.org/officeDocument/2006/relationships/image" Target="../media/image199.emf"/><Relationship Id="rId2" Type="http://schemas.openxmlformats.org/officeDocument/2006/relationships/image" Target="../media/image143.emf"/><Relationship Id="rId16" Type="http://schemas.openxmlformats.org/officeDocument/2006/relationships/image" Target="../media/image157.emf"/><Relationship Id="rId20" Type="http://schemas.openxmlformats.org/officeDocument/2006/relationships/image" Target="../media/image161.emf"/><Relationship Id="rId29" Type="http://schemas.openxmlformats.org/officeDocument/2006/relationships/image" Target="../media/image170.emf"/><Relationship Id="rId41" Type="http://schemas.openxmlformats.org/officeDocument/2006/relationships/image" Target="../media/image181.emf"/><Relationship Id="rId54" Type="http://schemas.openxmlformats.org/officeDocument/2006/relationships/image" Target="../media/image194.emf"/><Relationship Id="rId1" Type="http://schemas.openxmlformats.org/officeDocument/2006/relationships/image" Target="../media/image142.emf"/><Relationship Id="rId6" Type="http://schemas.openxmlformats.org/officeDocument/2006/relationships/image" Target="../media/image147.emf"/><Relationship Id="rId11" Type="http://schemas.openxmlformats.org/officeDocument/2006/relationships/image" Target="../media/image152.emf"/><Relationship Id="rId24" Type="http://schemas.openxmlformats.org/officeDocument/2006/relationships/image" Target="../media/image165.emf"/><Relationship Id="rId32" Type="http://schemas.openxmlformats.org/officeDocument/2006/relationships/image" Target="../media/image173.emf"/><Relationship Id="rId37" Type="http://schemas.openxmlformats.org/officeDocument/2006/relationships/image" Target="../media/image178.emf"/><Relationship Id="rId40" Type="http://schemas.openxmlformats.org/officeDocument/2006/relationships/image" Target="../media/image1.emf"/><Relationship Id="rId45" Type="http://schemas.openxmlformats.org/officeDocument/2006/relationships/image" Target="../media/image185.emf"/><Relationship Id="rId53" Type="http://schemas.openxmlformats.org/officeDocument/2006/relationships/image" Target="../media/image193.emf"/><Relationship Id="rId58" Type="http://schemas.openxmlformats.org/officeDocument/2006/relationships/image" Target="../media/image198.emf"/><Relationship Id="rId5" Type="http://schemas.openxmlformats.org/officeDocument/2006/relationships/image" Target="../media/image146.emf"/><Relationship Id="rId15" Type="http://schemas.openxmlformats.org/officeDocument/2006/relationships/image" Target="../media/image156.emf"/><Relationship Id="rId23" Type="http://schemas.openxmlformats.org/officeDocument/2006/relationships/image" Target="../media/image164.emf"/><Relationship Id="rId28" Type="http://schemas.openxmlformats.org/officeDocument/2006/relationships/image" Target="../media/image169.emf"/><Relationship Id="rId36" Type="http://schemas.openxmlformats.org/officeDocument/2006/relationships/image" Target="../media/image177.emf"/><Relationship Id="rId49" Type="http://schemas.openxmlformats.org/officeDocument/2006/relationships/image" Target="../media/image189.emf"/><Relationship Id="rId57" Type="http://schemas.openxmlformats.org/officeDocument/2006/relationships/image" Target="../media/image197.emf"/><Relationship Id="rId10" Type="http://schemas.openxmlformats.org/officeDocument/2006/relationships/image" Target="../media/image151.emf"/><Relationship Id="rId19" Type="http://schemas.openxmlformats.org/officeDocument/2006/relationships/image" Target="../media/image160.emf"/><Relationship Id="rId31" Type="http://schemas.openxmlformats.org/officeDocument/2006/relationships/image" Target="../media/image172.emf"/><Relationship Id="rId44" Type="http://schemas.openxmlformats.org/officeDocument/2006/relationships/image" Target="../media/image184.emf"/><Relationship Id="rId52" Type="http://schemas.openxmlformats.org/officeDocument/2006/relationships/image" Target="../media/image192.emf"/><Relationship Id="rId60" Type="http://schemas.openxmlformats.org/officeDocument/2006/relationships/image" Target="../media/image200.emf"/><Relationship Id="rId4" Type="http://schemas.openxmlformats.org/officeDocument/2006/relationships/image" Target="../media/image145.emf"/><Relationship Id="rId9" Type="http://schemas.openxmlformats.org/officeDocument/2006/relationships/image" Target="../media/image150.emf"/><Relationship Id="rId14" Type="http://schemas.openxmlformats.org/officeDocument/2006/relationships/image" Target="../media/image155.emf"/><Relationship Id="rId22" Type="http://schemas.openxmlformats.org/officeDocument/2006/relationships/image" Target="../media/image163.emf"/><Relationship Id="rId27" Type="http://schemas.openxmlformats.org/officeDocument/2006/relationships/image" Target="../media/image168.emf"/><Relationship Id="rId30" Type="http://schemas.openxmlformats.org/officeDocument/2006/relationships/image" Target="../media/image171.emf"/><Relationship Id="rId35" Type="http://schemas.openxmlformats.org/officeDocument/2006/relationships/image" Target="../media/image176.emf"/><Relationship Id="rId43" Type="http://schemas.openxmlformats.org/officeDocument/2006/relationships/image" Target="../media/image183.emf"/><Relationship Id="rId48" Type="http://schemas.openxmlformats.org/officeDocument/2006/relationships/image" Target="../media/image188.emf"/><Relationship Id="rId56" Type="http://schemas.openxmlformats.org/officeDocument/2006/relationships/image" Target="../media/image196.emf"/><Relationship Id="rId8" Type="http://schemas.openxmlformats.org/officeDocument/2006/relationships/image" Target="../media/image149.emf"/><Relationship Id="rId51" Type="http://schemas.openxmlformats.org/officeDocument/2006/relationships/image" Target="../media/image191.emf"/><Relationship Id="rId3" Type="http://schemas.openxmlformats.org/officeDocument/2006/relationships/image" Target="../media/image144.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02.emf"/><Relationship Id="rId1" Type="http://schemas.openxmlformats.org/officeDocument/2006/relationships/image" Target="../media/image201.emf"/><Relationship Id="rId6" Type="http://schemas.openxmlformats.org/officeDocument/2006/relationships/image" Target="../media/image205.emf"/><Relationship Id="rId5" Type="http://schemas.openxmlformats.org/officeDocument/2006/relationships/image" Target="../media/image204.emf"/><Relationship Id="rId4" Type="http://schemas.openxmlformats.org/officeDocument/2006/relationships/image" Target="../media/image203.emf"/></Relationships>
</file>

<file path=xl/drawings/_rels/vmlDrawing14.vml.rels><?xml version="1.0" encoding="UTF-8" standalone="yes"?>
<Relationships xmlns="http://schemas.openxmlformats.org/package/2006/relationships"><Relationship Id="rId13" Type="http://schemas.openxmlformats.org/officeDocument/2006/relationships/image" Target="../media/image218.emf"/><Relationship Id="rId18" Type="http://schemas.openxmlformats.org/officeDocument/2006/relationships/image" Target="../media/image223.emf"/><Relationship Id="rId26" Type="http://schemas.openxmlformats.org/officeDocument/2006/relationships/image" Target="../media/image231.emf"/><Relationship Id="rId39" Type="http://schemas.openxmlformats.org/officeDocument/2006/relationships/image" Target="../media/image244.emf"/><Relationship Id="rId21" Type="http://schemas.openxmlformats.org/officeDocument/2006/relationships/image" Target="../media/image226.emf"/><Relationship Id="rId34" Type="http://schemas.openxmlformats.org/officeDocument/2006/relationships/image" Target="../media/image239.emf"/><Relationship Id="rId42" Type="http://schemas.openxmlformats.org/officeDocument/2006/relationships/image" Target="../media/image247.emf"/><Relationship Id="rId47" Type="http://schemas.openxmlformats.org/officeDocument/2006/relationships/image" Target="../media/image252.emf"/><Relationship Id="rId50" Type="http://schemas.openxmlformats.org/officeDocument/2006/relationships/image" Target="../media/image255.emf"/><Relationship Id="rId55" Type="http://schemas.openxmlformats.org/officeDocument/2006/relationships/image" Target="../media/image260.emf"/><Relationship Id="rId7" Type="http://schemas.openxmlformats.org/officeDocument/2006/relationships/image" Target="../media/image212.emf"/><Relationship Id="rId2" Type="http://schemas.openxmlformats.org/officeDocument/2006/relationships/image" Target="../media/image207.emf"/><Relationship Id="rId16" Type="http://schemas.openxmlformats.org/officeDocument/2006/relationships/image" Target="../media/image221.emf"/><Relationship Id="rId20" Type="http://schemas.openxmlformats.org/officeDocument/2006/relationships/image" Target="../media/image225.emf"/><Relationship Id="rId29" Type="http://schemas.openxmlformats.org/officeDocument/2006/relationships/image" Target="../media/image234.emf"/><Relationship Id="rId41" Type="http://schemas.openxmlformats.org/officeDocument/2006/relationships/image" Target="../media/image246.emf"/><Relationship Id="rId54" Type="http://schemas.openxmlformats.org/officeDocument/2006/relationships/image" Target="../media/image259.emf"/><Relationship Id="rId62" Type="http://schemas.openxmlformats.org/officeDocument/2006/relationships/image" Target="../media/image267.emf"/><Relationship Id="rId1" Type="http://schemas.openxmlformats.org/officeDocument/2006/relationships/image" Target="../media/image206.emf"/><Relationship Id="rId6" Type="http://schemas.openxmlformats.org/officeDocument/2006/relationships/image" Target="../media/image211.emf"/><Relationship Id="rId11" Type="http://schemas.openxmlformats.org/officeDocument/2006/relationships/image" Target="../media/image216.emf"/><Relationship Id="rId24" Type="http://schemas.openxmlformats.org/officeDocument/2006/relationships/image" Target="../media/image229.emf"/><Relationship Id="rId32" Type="http://schemas.openxmlformats.org/officeDocument/2006/relationships/image" Target="../media/image237.emf"/><Relationship Id="rId37" Type="http://schemas.openxmlformats.org/officeDocument/2006/relationships/image" Target="../media/image242.emf"/><Relationship Id="rId40" Type="http://schemas.openxmlformats.org/officeDocument/2006/relationships/image" Target="../media/image245.emf"/><Relationship Id="rId45" Type="http://schemas.openxmlformats.org/officeDocument/2006/relationships/image" Target="../media/image250.emf"/><Relationship Id="rId53" Type="http://schemas.openxmlformats.org/officeDocument/2006/relationships/image" Target="../media/image258.emf"/><Relationship Id="rId58" Type="http://schemas.openxmlformats.org/officeDocument/2006/relationships/image" Target="../media/image263.emf"/><Relationship Id="rId5" Type="http://schemas.openxmlformats.org/officeDocument/2006/relationships/image" Target="../media/image210.emf"/><Relationship Id="rId15" Type="http://schemas.openxmlformats.org/officeDocument/2006/relationships/image" Target="../media/image220.emf"/><Relationship Id="rId23" Type="http://schemas.openxmlformats.org/officeDocument/2006/relationships/image" Target="../media/image228.emf"/><Relationship Id="rId28" Type="http://schemas.openxmlformats.org/officeDocument/2006/relationships/image" Target="../media/image233.emf"/><Relationship Id="rId36" Type="http://schemas.openxmlformats.org/officeDocument/2006/relationships/image" Target="../media/image241.emf"/><Relationship Id="rId49" Type="http://schemas.openxmlformats.org/officeDocument/2006/relationships/image" Target="../media/image254.emf"/><Relationship Id="rId57" Type="http://schemas.openxmlformats.org/officeDocument/2006/relationships/image" Target="../media/image262.emf"/><Relationship Id="rId61" Type="http://schemas.openxmlformats.org/officeDocument/2006/relationships/image" Target="../media/image266.emf"/><Relationship Id="rId10" Type="http://schemas.openxmlformats.org/officeDocument/2006/relationships/image" Target="../media/image215.emf"/><Relationship Id="rId19" Type="http://schemas.openxmlformats.org/officeDocument/2006/relationships/image" Target="../media/image224.emf"/><Relationship Id="rId31" Type="http://schemas.openxmlformats.org/officeDocument/2006/relationships/image" Target="../media/image236.emf"/><Relationship Id="rId44" Type="http://schemas.openxmlformats.org/officeDocument/2006/relationships/image" Target="../media/image249.emf"/><Relationship Id="rId52" Type="http://schemas.openxmlformats.org/officeDocument/2006/relationships/image" Target="../media/image257.emf"/><Relationship Id="rId60" Type="http://schemas.openxmlformats.org/officeDocument/2006/relationships/image" Target="../media/image265.emf"/><Relationship Id="rId4" Type="http://schemas.openxmlformats.org/officeDocument/2006/relationships/image" Target="../media/image209.emf"/><Relationship Id="rId9" Type="http://schemas.openxmlformats.org/officeDocument/2006/relationships/image" Target="../media/image214.emf"/><Relationship Id="rId14" Type="http://schemas.openxmlformats.org/officeDocument/2006/relationships/image" Target="../media/image219.emf"/><Relationship Id="rId22" Type="http://schemas.openxmlformats.org/officeDocument/2006/relationships/image" Target="../media/image227.emf"/><Relationship Id="rId27" Type="http://schemas.openxmlformats.org/officeDocument/2006/relationships/image" Target="../media/image232.emf"/><Relationship Id="rId30" Type="http://schemas.openxmlformats.org/officeDocument/2006/relationships/image" Target="../media/image235.emf"/><Relationship Id="rId35" Type="http://schemas.openxmlformats.org/officeDocument/2006/relationships/image" Target="../media/image240.emf"/><Relationship Id="rId43" Type="http://schemas.openxmlformats.org/officeDocument/2006/relationships/image" Target="../media/image248.emf"/><Relationship Id="rId48" Type="http://schemas.openxmlformats.org/officeDocument/2006/relationships/image" Target="../media/image253.emf"/><Relationship Id="rId56" Type="http://schemas.openxmlformats.org/officeDocument/2006/relationships/image" Target="../media/image261.emf"/><Relationship Id="rId8" Type="http://schemas.openxmlformats.org/officeDocument/2006/relationships/image" Target="../media/image213.emf"/><Relationship Id="rId51" Type="http://schemas.openxmlformats.org/officeDocument/2006/relationships/image" Target="../media/image256.emf"/><Relationship Id="rId3" Type="http://schemas.openxmlformats.org/officeDocument/2006/relationships/image" Target="../media/image208.emf"/><Relationship Id="rId12" Type="http://schemas.openxmlformats.org/officeDocument/2006/relationships/image" Target="../media/image217.emf"/><Relationship Id="rId17" Type="http://schemas.openxmlformats.org/officeDocument/2006/relationships/image" Target="../media/image222.emf"/><Relationship Id="rId25" Type="http://schemas.openxmlformats.org/officeDocument/2006/relationships/image" Target="../media/image230.emf"/><Relationship Id="rId33" Type="http://schemas.openxmlformats.org/officeDocument/2006/relationships/image" Target="../media/image238.emf"/><Relationship Id="rId38" Type="http://schemas.openxmlformats.org/officeDocument/2006/relationships/image" Target="../media/image243.emf"/><Relationship Id="rId46" Type="http://schemas.openxmlformats.org/officeDocument/2006/relationships/image" Target="../media/image251.emf"/><Relationship Id="rId59" Type="http://schemas.openxmlformats.org/officeDocument/2006/relationships/image" Target="../media/image264.emf"/></Relationships>
</file>

<file path=xl/drawings/_rels/vmlDrawing15.vml.rels><?xml version="1.0" encoding="UTF-8" standalone="yes"?>
<Relationships xmlns="http://schemas.openxmlformats.org/package/2006/relationships"><Relationship Id="rId8" Type="http://schemas.openxmlformats.org/officeDocument/2006/relationships/image" Target="../media/image275.emf"/><Relationship Id="rId13" Type="http://schemas.openxmlformats.org/officeDocument/2006/relationships/image" Target="../media/image280.emf"/><Relationship Id="rId18" Type="http://schemas.openxmlformats.org/officeDocument/2006/relationships/image" Target="../media/image285.emf"/><Relationship Id="rId26" Type="http://schemas.openxmlformats.org/officeDocument/2006/relationships/image" Target="../media/image261.emf"/><Relationship Id="rId3" Type="http://schemas.openxmlformats.org/officeDocument/2006/relationships/image" Target="../media/image270.emf"/><Relationship Id="rId21" Type="http://schemas.openxmlformats.org/officeDocument/2006/relationships/image" Target="../media/image288.emf"/><Relationship Id="rId34" Type="http://schemas.openxmlformats.org/officeDocument/2006/relationships/image" Target="../media/image299.emf"/><Relationship Id="rId7" Type="http://schemas.openxmlformats.org/officeDocument/2006/relationships/image" Target="../media/image274.emf"/><Relationship Id="rId12" Type="http://schemas.openxmlformats.org/officeDocument/2006/relationships/image" Target="../media/image279.emf"/><Relationship Id="rId17" Type="http://schemas.openxmlformats.org/officeDocument/2006/relationships/image" Target="../media/image284.emf"/><Relationship Id="rId25" Type="http://schemas.openxmlformats.org/officeDocument/2006/relationships/image" Target="../media/image264.emf"/><Relationship Id="rId33" Type="http://schemas.openxmlformats.org/officeDocument/2006/relationships/image" Target="../media/image298.emf"/><Relationship Id="rId2" Type="http://schemas.openxmlformats.org/officeDocument/2006/relationships/image" Target="../media/image269.emf"/><Relationship Id="rId16" Type="http://schemas.openxmlformats.org/officeDocument/2006/relationships/image" Target="../media/image283.emf"/><Relationship Id="rId20" Type="http://schemas.openxmlformats.org/officeDocument/2006/relationships/image" Target="../media/image287.emf"/><Relationship Id="rId29" Type="http://schemas.openxmlformats.org/officeDocument/2006/relationships/image" Target="../media/image294.emf"/><Relationship Id="rId1" Type="http://schemas.openxmlformats.org/officeDocument/2006/relationships/image" Target="../media/image268.emf"/><Relationship Id="rId6" Type="http://schemas.openxmlformats.org/officeDocument/2006/relationships/image" Target="../media/image273.emf"/><Relationship Id="rId11" Type="http://schemas.openxmlformats.org/officeDocument/2006/relationships/image" Target="../media/image278.emf"/><Relationship Id="rId24" Type="http://schemas.openxmlformats.org/officeDocument/2006/relationships/image" Target="../media/image291.emf"/><Relationship Id="rId32" Type="http://schemas.openxmlformats.org/officeDocument/2006/relationships/image" Target="../media/image297.emf"/><Relationship Id="rId5" Type="http://schemas.openxmlformats.org/officeDocument/2006/relationships/image" Target="../media/image272.emf"/><Relationship Id="rId15" Type="http://schemas.openxmlformats.org/officeDocument/2006/relationships/image" Target="../media/image282.emf"/><Relationship Id="rId23" Type="http://schemas.openxmlformats.org/officeDocument/2006/relationships/image" Target="../media/image290.emf"/><Relationship Id="rId28" Type="http://schemas.openxmlformats.org/officeDocument/2006/relationships/image" Target="../media/image293.emf"/><Relationship Id="rId10" Type="http://schemas.openxmlformats.org/officeDocument/2006/relationships/image" Target="../media/image277.emf"/><Relationship Id="rId19" Type="http://schemas.openxmlformats.org/officeDocument/2006/relationships/image" Target="../media/image286.emf"/><Relationship Id="rId31" Type="http://schemas.openxmlformats.org/officeDocument/2006/relationships/image" Target="../media/image296.emf"/><Relationship Id="rId4" Type="http://schemas.openxmlformats.org/officeDocument/2006/relationships/image" Target="../media/image271.emf"/><Relationship Id="rId9" Type="http://schemas.openxmlformats.org/officeDocument/2006/relationships/image" Target="../media/image276.emf"/><Relationship Id="rId14" Type="http://schemas.openxmlformats.org/officeDocument/2006/relationships/image" Target="../media/image281.emf"/><Relationship Id="rId22" Type="http://schemas.openxmlformats.org/officeDocument/2006/relationships/image" Target="../media/image289.emf"/><Relationship Id="rId27" Type="http://schemas.openxmlformats.org/officeDocument/2006/relationships/image" Target="../media/image292.emf"/><Relationship Id="rId30" Type="http://schemas.openxmlformats.org/officeDocument/2006/relationships/image" Target="../media/image295.emf"/></Relationships>
</file>

<file path=xl/drawings/_rels/vmlDrawing16.vml.rels><?xml version="1.0" encoding="UTF-8" standalone="yes"?>
<Relationships xmlns="http://schemas.openxmlformats.org/package/2006/relationships"><Relationship Id="rId8" Type="http://schemas.openxmlformats.org/officeDocument/2006/relationships/image" Target="../media/image307.emf"/><Relationship Id="rId13" Type="http://schemas.openxmlformats.org/officeDocument/2006/relationships/image" Target="../media/image312.emf"/><Relationship Id="rId18" Type="http://schemas.openxmlformats.org/officeDocument/2006/relationships/image" Target="../media/image317.emf"/><Relationship Id="rId26" Type="http://schemas.openxmlformats.org/officeDocument/2006/relationships/image" Target="../media/image322.emf"/><Relationship Id="rId39" Type="http://schemas.openxmlformats.org/officeDocument/2006/relationships/image" Target="../media/image335.emf"/><Relationship Id="rId3" Type="http://schemas.openxmlformats.org/officeDocument/2006/relationships/image" Target="../media/image302.emf"/><Relationship Id="rId21" Type="http://schemas.openxmlformats.org/officeDocument/2006/relationships/image" Target="../media/image261.emf"/><Relationship Id="rId34" Type="http://schemas.openxmlformats.org/officeDocument/2006/relationships/image" Target="../media/image330.emf"/><Relationship Id="rId42" Type="http://schemas.openxmlformats.org/officeDocument/2006/relationships/image" Target="../media/image338.emf"/><Relationship Id="rId7" Type="http://schemas.openxmlformats.org/officeDocument/2006/relationships/image" Target="../media/image306.emf"/><Relationship Id="rId12" Type="http://schemas.openxmlformats.org/officeDocument/2006/relationships/image" Target="../media/image311.emf"/><Relationship Id="rId17" Type="http://schemas.openxmlformats.org/officeDocument/2006/relationships/image" Target="../media/image316.emf"/><Relationship Id="rId25" Type="http://schemas.openxmlformats.org/officeDocument/2006/relationships/image" Target="../media/image321.emf"/><Relationship Id="rId33" Type="http://schemas.openxmlformats.org/officeDocument/2006/relationships/image" Target="../media/image329.emf"/><Relationship Id="rId38" Type="http://schemas.openxmlformats.org/officeDocument/2006/relationships/image" Target="../media/image334.emf"/><Relationship Id="rId2" Type="http://schemas.openxmlformats.org/officeDocument/2006/relationships/image" Target="../media/image301.emf"/><Relationship Id="rId16" Type="http://schemas.openxmlformats.org/officeDocument/2006/relationships/image" Target="../media/image315.emf"/><Relationship Id="rId20" Type="http://schemas.openxmlformats.org/officeDocument/2006/relationships/image" Target="../media/image319.emf"/><Relationship Id="rId29" Type="http://schemas.openxmlformats.org/officeDocument/2006/relationships/image" Target="../media/image325.emf"/><Relationship Id="rId41" Type="http://schemas.openxmlformats.org/officeDocument/2006/relationships/image" Target="../media/image337.emf"/><Relationship Id="rId1" Type="http://schemas.openxmlformats.org/officeDocument/2006/relationships/image" Target="../media/image300.emf"/><Relationship Id="rId6" Type="http://schemas.openxmlformats.org/officeDocument/2006/relationships/image" Target="../media/image305.emf"/><Relationship Id="rId11" Type="http://schemas.openxmlformats.org/officeDocument/2006/relationships/image" Target="../media/image310.emf"/><Relationship Id="rId24" Type="http://schemas.openxmlformats.org/officeDocument/2006/relationships/image" Target="../media/image264.emf"/><Relationship Id="rId32" Type="http://schemas.openxmlformats.org/officeDocument/2006/relationships/image" Target="../media/image328.emf"/><Relationship Id="rId37" Type="http://schemas.openxmlformats.org/officeDocument/2006/relationships/image" Target="../media/image333.emf"/><Relationship Id="rId40" Type="http://schemas.openxmlformats.org/officeDocument/2006/relationships/image" Target="../media/image336.emf"/><Relationship Id="rId5" Type="http://schemas.openxmlformats.org/officeDocument/2006/relationships/image" Target="../media/image304.emf"/><Relationship Id="rId15" Type="http://schemas.openxmlformats.org/officeDocument/2006/relationships/image" Target="../media/image314.emf"/><Relationship Id="rId23" Type="http://schemas.openxmlformats.org/officeDocument/2006/relationships/image" Target="../media/image320.emf"/><Relationship Id="rId28" Type="http://schemas.openxmlformats.org/officeDocument/2006/relationships/image" Target="../media/image324.emf"/><Relationship Id="rId36" Type="http://schemas.openxmlformats.org/officeDocument/2006/relationships/image" Target="../media/image332.emf"/><Relationship Id="rId10" Type="http://schemas.openxmlformats.org/officeDocument/2006/relationships/image" Target="../media/image309.emf"/><Relationship Id="rId19" Type="http://schemas.openxmlformats.org/officeDocument/2006/relationships/image" Target="../media/image318.emf"/><Relationship Id="rId31" Type="http://schemas.openxmlformats.org/officeDocument/2006/relationships/image" Target="../media/image327.emf"/><Relationship Id="rId44" Type="http://schemas.openxmlformats.org/officeDocument/2006/relationships/image" Target="../media/image340.emf"/><Relationship Id="rId4" Type="http://schemas.openxmlformats.org/officeDocument/2006/relationships/image" Target="../media/image303.emf"/><Relationship Id="rId9" Type="http://schemas.openxmlformats.org/officeDocument/2006/relationships/image" Target="../media/image308.emf"/><Relationship Id="rId14" Type="http://schemas.openxmlformats.org/officeDocument/2006/relationships/image" Target="../media/image313.emf"/><Relationship Id="rId22" Type="http://schemas.openxmlformats.org/officeDocument/2006/relationships/image" Target="../media/image290.emf"/><Relationship Id="rId27" Type="http://schemas.openxmlformats.org/officeDocument/2006/relationships/image" Target="../media/image323.emf"/><Relationship Id="rId30" Type="http://schemas.openxmlformats.org/officeDocument/2006/relationships/image" Target="../media/image326.emf"/><Relationship Id="rId35" Type="http://schemas.openxmlformats.org/officeDocument/2006/relationships/image" Target="../media/image331.emf"/><Relationship Id="rId43" Type="http://schemas.openxmlformats.org/officeDocument/2006/relationships/image" Target="../media/image339.emf"/></Relationships>
</file>

<file path=xl/drawings/_rels/vmlDrawing17.vml.rels><?xml version="1.0" encoding="UTF-8" standalone="yes"?>
<Relationships xmlns="http://schemas.openxmlformats.org/package/2006/relationships"><Relationship Id="rId8" Type="http://schemas.openxmlformats.org/officeDocument/2006/relationships/image" Target="../media/image347.emf"/><Relationship Id="rId3" Type="http://schemas.openxmlformats.org/officeDocument/2006/relationships/image" Target="../media/image343.emf"/><Relationship Id="rId7" Type="http://schemas.openxmlformats.org/officeDocument/2006/relationships/image" Target="../media/image1.emf"/><Relationship Id="rId12" Type="http://schemas.openxmlformats.org/officeDocument/2006/relationships/image" Target="../media/image351.emf"/><Relationship Id="rId2" Type="http://schemas.openxmlformats.org/officeDocument/2006/relationships/image" Target="../media/image342.emf"/><Relationship Id="rId1" Type="http://schemas.openxmlformats.org/officeDocument/2006/relationships/image" Target="../media/image341.emf"/><Relationship Id="rId6" Type="http://schemas.openxmlformats.org/officeDocument/2006/relationships/image" Target="../media/image346.emf"/><Relationship Id="rId11" Type="http://schemas.openxmlformats.org/officeDocument/2006/relationships/image" Target="../media/image350.emf"/><Relationship Id="rId5" Type="http://schemas.openxmlformats.org/officeDocument/2006/relationships/image" Target="../media/image345.emf"/><Relationship Id="rId10" Type="http://schemas.openxmlformats.org/officeDocument/2006/relationships/image" Target="../media/image349.emf"/><Relationship Id="rId4" Type="http://schemas.openxmlformats.org/officeDocument/2006/relationships/image" Target="../media/image344.emf"/><Relationship Id="rId9" Type="http://schemas.openxmlformats.org/officeDocument/2006/relationships/image" Target="../media/image348.emf"/></Relationships>
</file>

<file path=xl/drawings/_rels/vmlDrawing18.vml.rels><?xml version="1.0" encoding="UTF-8" standalone="yes"?>
<Relationships xmlns="http://schemas.openxmlformats.org/package/2006/relationships"><Relationship Id="rId8" Type="http://schemas.openxmlformats.org/officeDocument/2006/relationships/image" Target="../media/image359.emf"/><Relationship Id="rId13" Type="http://schemas.openxmlformats.org/officeDocument/2006/relationships/image" Target="../media/image364.emf"/><Relationship Id="rId18" Type="http://schemas.openxmlformats.org/officeDocument/2006/relationships/image" Target="../media/image369.emf"/><Relationship Id="rId3" Type="http://schemas.openxmlformats.org/officeDocument/2006/relationships/image" Target="../media/image354.emf"/><Relationship Id="rId7" Type="http://schemas.openxmlformats.org/officeDocument/2006/relationships/image" Target="../media/image358.emf"/><Relationship Id="rId12" Type="http://schemas.openxmlformats.org/officeDocument/2006/relationships/image" Target="../media/image363.emf"/><Relationship Id="rId17" Type="http://schemas.openxmlformats.org/officeDocument/2006/relationships/image" Target="../media/image368.emf"/><Relationship Id="rId2" Type="http://schemas.openxmlformats.org/officeDocument/2006/relationships/image" Target="../media/image353.emf"/><Relationship Id="rId16" Type="http://schemas.openxmlformats.org/officeDocument/2006/relationships/image" Target="../media/image367.emf"/><Relationship Id="rId20" Type="http://schemas.openxmlformats.org/officeDocument/2006/relationships/image" Target="../media/image371.emf"/><Relationship Id="rId1" Type="http://schemas.openxmlformats.org/officeDocument/2006/relationships/image" Target="../media/image352.emf"/><Relationship Id="rId6" Type="http://schemas.openxmlformats.org/officeDocument/2006/relationships/image" Target="../media/image357.emf"/><Relationship Id="rId11" Type="http://schemas.openxmlformats.org/officeDocument/2006/relationships/image" Target="../media/image362.emf"/><Relationship Id="rId5" Type="http://schemas.openxmlformats.org/officeDocument/2006/relationships/image" Target="../media/image356.emf"/><Relationship Id="rId15" Type="http://schemas.openxmlformats.org/officeDocument/2006/relationships/image" Target="../media/image366.emf"/><Relationship Id="rId10" Type="http://schemas.openxmlformats.org/officeDocument/2006/relationships/image" Target="../media/image361.emf"/><Relationship Id="rId19" Type="http://schemas.openxmlformats.org/officeDocument/2006/relationships/image" Target="../media/image370.emf"/><Relationship Id="rId4" Type="http://schemas.openxmlformats.org/officeDocument/2006/relationships/image" Target="../media/image355.emf"/><Relationship Id="rId9" Type="http://schemas.openxmlformats.org/officeDocument/2006/relationships/image" Target="../media/image360.emf"/><Relationship Id="rId14" Type="http://schemas.openxmlformats.org/officeDocument/2006/relationships/image" Target="../media/image365.emf"/></Relationships>
</file>

<file path=xl/drawings/_rels/vmlDrawing19.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372.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375.emf"/><Relationship Id="rId2" Type="http://schemas.openxmlformats.org/officeDocument/2006/relationships/image" Target="../media/image374.emf"/><Relationship Id="rId1" Type="http://schemas.openxmlformats.org/officeDocument/2006/relationships/image" Target="../media/image373.emf"/><Relationship Id="rId5" Type="http://schemas.openxmlformats.org/officeDocument/2006/relationships/image" Target="../media/image1.emf"/><Relationship Id="rId4" Type="http://schemas.openxmlformats.org/officeDocument/2006/relationships/image" Target="../media/image376.emf"/></Relationships>
</file>

<file path=xl/drawings/_rels/vmlDrawing2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377.emf"/></Relationships>
</file>

<file path=xl/drawings/_rels/vmlDrawing22.vml.rels><?xml version="1.0" encoding="UTF-8" standalone="yes"?>
<Relationships xmlns="http://schemas.openxmlformats.org/package/2006/relationships"><Relationship Id="rId8" Type="http://schemas.openxmlformats.org/officeDocument/2006/relationships/image" Target="../media/image385.emf"/><Relationship Id="rId13" Type="http://schemas.openxmlformats.org/officeDocument/2006/relationships/image" Target="../media/image390.emf"/><Relationship Id="rId18" Type="http://schemas.openxmlformats.org/officeDocument/2006/relationships/image" Target="../media/image395.emf"/><Relationship Id="rId26" Type="http://schemas.openxmlformats.org/officeDocument/2006/relationships/image" Target="../media/image403.emf"/><Relationship Id="rId3" Type="http://schemas.openxmlformats.org/officeDocument/2006/relationships/image" Target="../media/image380.emf"/><Relationship Id="rId21" Type="http://schemas.openxmlformats.org/officeDocument/2006/relationships/image" Target="../media/image398.emf"/><Relationship Id="rId7" Type="http://schemas.openxmlformats.org/officeDocument/2006/relationships/image" Target="../media/image384.emf"/><Relationship Id="rId12" Type="http://schemas.openxmlformats.org/officeDocument/2006/relationships/image" Target="../media/image389.emf"/><Relationship Id="rId17" Type="http://schemas.openxmlformats.org/officeDocument/2006/relationships/image" Target="../media/image394.emf"/><Relationship Id="rId25" Type="http://schemas.openxmlformats.org/officeDocument/2006/relationships/image" Target="../media/image402.emf"/><Relationship Id="rId2" Type="http://schemas.openxmlformats.org/officeDocument/2006/relationships/image" Target="../media/image379.emf"/><Relationship Id="rId16" Type="http://schemas.openxmlformats.org/officeDocument/2006/relationships/image" Target="../media/image393.emf"/><Relationship Id="rId20" Type="http://schemas.openxmlformats.org/officeDocument/2006/relationships/image" Target="../media/image397.emf"/><Relationship Id="rId29" Type="http://schemas.openxmlformats.org/officeDocument/2006/relationships/image" Target="../media/image1.emf"/><Relationship Id="rId1" Type="http://schemas.openxmlformats.org/officeDocument/2006/relationships/image" Target="../media/image378.emf"/><Relationship Id="rId6" Type="http://schemas.openxmlformats.org/officeDocument/2006/relationships/image" Target="../media/image383.emf"/><Relationship Id="rId11" Type="http://schemas.openxmlformats.org/officeDocument/2006/relationships/image" Target="../media/image388.emf"/><Relationship Id="rId24" Type="http://schemas.openxmlformats.org/officeDocument/2006/relationships/image" Target="../media/image401.emf"/><Relationship Id="rId5" Type="http://schemas.openxmlformats.org/officeDocument/2006/relationships/image" Target="../media/image382.emf"/><Relationship Id="rId15" Type="http://schemas.openxmlformats.org/officeDocument/2006/relationships/image" Target="../media/image392.emf"/><Relationship Id="rId23" Type="http://schemas.openxmlformats.org/officeDocument/2006/relationships/image" Target="../media/image400.emf"/><Relationship Id="rId28" Type="http://schemas.openxmlformats.org/officeDocument/2006/relationships/image" Target="../media/image405.emf"/><Relationship Id="rId10" Type="http://schemas.openxmlformats.org/officeDocument/2006/relationships/image" Target="../media/image387.emf"/><Relationship Id="rId19" Type="http://schemas.openxmlformats.org/officeDocument/2006/relationships/image" Target="../media/image396.emf"/><Relationship Id="rId4" Type="http://schemas.openxmlformats.org/officeDocument/2006/relationships/image" Target="../media/image381.emf"/><Relationship Id="rId9" Type="http://schemas.openxmlformats.org/officeDocument/2006/relationships/image" Target="../media/image386.emf"/><Relationship Id="rId14" Type="http://schemas.openxmlformats.org/officeDocument/2006/relationships/image" Target="../media/image391.emf"/><Relationship Id="rId22" Type="http://schemas.openxmlformats.org/officeDocument/2006/relationships/image" Target="../media/image399.emf"/><Relationship Id="rId27" Type="http://schemas.openxmlformats.org/officeDocument/2006/relationships/image" Target="../media/image404.emf"/></Relationships>
</file>

<file path=xl/drawings/_rels/vmlDrawing23.vml.rels><?xml version="1.0" encoding="UTF-8" standalone="yes"?>
<Relationships xmlns="http://schemas.openxmlformats.org/package/2006/relationships"><Relationship Id="rId8" Type="http://schemas.openxmlformats.org/officeDocument/2006/relationships/image" Target="../media/image413.emf"/><Relationship Id="rId13" Type="http://schemas.openxmlformats.org/officeDocument/2006/relationships/image" Target="../media/image418.emf"/><Relationship Id="rId18" Type="http://schemas.openxmlformats.org/officeDocument/2006/relationships/image" Target="../media/image423.emf"/><Relationship Id="rId26" Type="http://schemas.openxmlformats.org/officeDocument/2006/relationships/image" Target="../media/image431.emf"/><Relationship Id="rId39" Type="http://schemas.openxmlformats.org/officeDocument/2006/relationships/image" Target="../media/image1.emf"/><Relationship Id="rId3" Type="http://schemas.openxmlformats.org/officeDocument/2006/relationships/image" Target="../media/image408.emf"/><Relationship Id="rId21" Type="http://schemas.openxmlformats.org/officeDocument/2006/relationships/image" Target="../media/image426.emf"/><Relationship Id="rId34" Type="http://schemas.openxmlformats.org/officeDocument/2006/relationships/image" Target="../media/image439.emf"/><Relationship Id="rId7" Type="http://schemas.openxmlformats.org/officeDocument/2006/relationships/image" Target="../media/image412.emf"/><Relationship Id="rId12" Type="http://schemas.openxmlformats.org/officeDocument/2006/relationships/image" Target="../media/image417.emf"/><Relationship Id="rId17" Type="http://schemas.openxmlformats.org/officeDocument/2006/relationships/image" Target="../media/image422.emf"/><Relationship Id="rId25" Type="http://schemas.openxmlformats.org/officeDocument/2006/relationships/image" Target="../media/image430.emf"/><Relationship Id="rId33" Type="http://schemas.openxmlformats.org/officeDocument/2006/relationships/image" Target="../media/image438.emf"/><Relationship Id="rId38" Type="http://schemas.openxmlformats.org/officeDocument/2006/relationships/image" Target="../media/image443.emf"/><Relationship Id="rId2" Type="http://schemas.openxmlformats.org/officeDocument/2006/relationships/image" Target="../media/image407.emf"/><Relationship Id="rId16" Type="http://schemas.openxmlformats.org/officeDocument/2006/relationships/image" Target="../media/image421.emf"/><Relationship Id="rId20" Type="http://schemas.openxmlformats.org/officeDocument/2006/relationships/image" Target="../media/image425.emf"/><Relationship Id="rId29" Type="http://schemas.openxmlformats.org/officeDocument/2006/relationships/image" Target="../media/image434.emf"/><Relationship Id="rId1" Type="http://schemas.openxmlformats.org/officeDocument/2006/relationships/image" Target="../media/image406.emf"/><Relationship Id="rId6" Type="http://schemas.openxmlformats.org/officeDocument/2006/relationships/image" Target="../media/image411.emf"/><Relationship Id="rId11" Type="http://schemas.openxmlformats.org/officeDocument/2006/relationships/image" Target="../media/image416.emf"/><Relationship Id="rId24" Type="http://schemas.openxmlformats.org/officeDocument/2006/relationships/image" Target="../media/image429.emf"/><Relationship Id="rId32" Type="http://schemas.openxmlformats.org/officeDocument/2006/relationships/image" Target="../media/image437.emf"/><Relationship Id="rId37" Type="http://schemas.openxmlformats.org/officeDocument/2006/relationships/image" Target="../media/image442.emf"/><Relationship Id="rId5" Type="http://schemas.openxmlformats.org/officeDocument/2006/relationships/image" Target="../media/image410.emf"/><Relationship Id="rId15" Type="http://schemas.openxmlformats.org/officeDocument/2006/relationships/image" Target="../media/image420.emf"/><Relationship Id="rId23" Type="http://schemas.openxmlformats.org/officeDocument/2006/relationships/image" Target="../media/image428.emf"/><Relationship Id="rId28" Type="http://schemas.openxmlformats.org/officeDocument/2006/relationships/image" Target="../media/image433.emf"/><Relationship Id="rId36" Type="http://schemas.openxmlformats.org/officeDocument/2006/relationships/image" Target="../media/image441.emf"/><Relationship Id="rId10" Type="http://schemas.openxmlformats.org/officeDocument/2006/relationships/image" Target="../media/image415.emf"/><Relationship Id="rId19" Type="http://schemas.openxmlformats.org/officeDocument/2006/relationships/image" Target="../media/image424.emf"/><Relationship Id="rId31" Type="http://schemas.openxmlformats.org/officeDocument/2006/relationships/image" Target="../media/image436.emf"/><Relationship Id="rId4" Type="http://schemas.openxmlformats.org/officeDocument/2006/relationships/image" Target="../media/image409.emf"/><Relationship Id="rId9" Type="http://schemas.openxmlformats.org/officeDocument/2006/relationships/image" Target="../media/image414.emf"/><Relationship Id="rId14" Type="http://schemas.openxmlformats.org/officeDocument/2006/relationships/image" Target="../media/image419.emf"/><Relationship Id="rId22" Type="http://schemas.openxmlformats.org/officeDocument/2006/relationships/image" Target="../media/image427.emf"/><Relationship Id="rId27" Type="http://schemas.openxmlformats.org/officeDocument/2006/relationships/image" Target="../media/image432.emf"/><Relationship Id="rId30" Type="http://schemas.openxmlformats.org/officeDocument/2006/relationships/image" Target="../media/image435.emf"/><Relationship Id="rId35" Type="http://schemas.openxmlformats.org/officeDocument/2006/relationships/image" Target="../media/image440.emf"/></Relationships>
</file>

<file path=xl/drawings/_rels/vmlDrawing24.vml.rels><?xml version="1.0" encoding="UTF-8" standalone="yes"?>
<Relationships xmlns="http://schemas.openxmlformats.org/package/2006/relationships"><Relationship Id="rId26" Type="http://schemas.openxmlformats.org/officeDocument/2006/relationships/image" Target="../media/image470.emf"/><Relationship Id="rId117" Type="http://schemas.openxmlformats.org/officeDocument/2006/relationships/image" Target="../media/image561.emf"/><Relationship Id="rId21" Type="http://schemas.openxmlformats.org/officeDocument/2006/relationships/image" Target="../media/image465.emf"/><Relationship Id="rId42" Type="http://schemas.openxmlformats.org/officeDocument/2006/relationships/image" Target="../media/image486.emf"/><Relationship Id="rId47" Type="http://schemas.openxmlformats.org/officeDocument/2006/relationships/image" Target="../media/image491.emf"/><Relationship Id="rId63" Type="http://schemas.openxmlformats.org/officeDocument/2006/relationships/image" Target="../media/image507.emf"/><Relationship Id="rId68" Type="http://schemas.openxmlformats.org/officeDocument/2006/relationships/image" Target="../media/image512.emf"/><Relationship Id="rId84" Type="http://schemas.openxmlformats.org/officeDocument/2006/relationships/image" Target="../media/image528.emf"/><Relationship Id="rId89" Type="http://schemas.openxmlformats.org/officeDocument/2006/relationships/image" Target="../media/image533.emf"/><Relationship Id="rId112" Type="http://schemas.openxmlformats.org/officeDocument/2006/relationships/image" Target="../media/image556.emf"/><Relationship Id="rId133" Type="http://schemas.openxmlformats.org/officeDocument/2006/relationships/image" Target="../media/image577.emf"/><Relationship Id="rId138" Type="http://schemas.openxmlformats.org/officeDocument/2006/relationships/image" Target="../media/image582.emf"/><Relationship Id="rId154" Type="http://schemas.openxmlformats.org/officeDocument/2006/relationships/image" Target="../media/image598.emf"/><Relationship Id="rId16" Type="http://schemas.openxmlformats.org/officeDocument/2006/relationships/image" Target="../media/image460.emf"/><Relationship Id="rId107" Type="http://schemas.openxmlformats.org/officeDocument/2006/relationships/image" Target="../media/image551.emf"/><Relationship Id="rId11" Type="http://schemas.openxmlformats.org/officeDocument/2006/relationships/image" Target="../media/image455.emf"/><Relationship Id="rId32" Type="http://schemas.openxmlformats.org/officeDocument/2006/relationships/image" Target="../media/image476.emf"/><Relationship Id="rId37" Type="http://schemas.openxmlformats.org/officeDocument/2006/relationships/image" Target="../media/image481.emf"/><Relationship Id="rId53" Type="http://schemas.openxmlformats.org/officeDocument/2006/relationships/image" Target="../media/image497.emf"/><Relationship Id="rId58" Type="http://schemas.openxmlformats.org/officeDocument/2006/relationships/image" Target="../media/image502.emf"/><Relationship Id="rId74" Type="http://schemas.openxmlformats.org/officeDocument/2006/relationships/image" Target="../media/image518.emf"/><Relationship Id="rId79" Type="http://schemas.openxmlformats.org/officeDocument/2006/relationships/image" Target="../media/image523.emf"/><Relationship Id="rId102" Type="http://schemas.openxmlformats.org/officeDocument/2006/relationships/image" Target="../media/image546.emf"/><Relationship Id="rId123" Type="http://schemas.openxmlformats.org/officeDocument/2006/relationships/image" Target="../media/image567.emf"/><Relationship Id="rId128" Type="http://schemas.openxmlformats.org/officeDocument/2006/relationships/image" Target="../media/image572.emf"/><Relationship Id="rId144" Type="http://schemas.openxmlformats.org/officeDocument/2006/relationships/image" Target="../media/image588.emf"/><Relationship Id="rId149" Type="http://schemas.openxmlformats.org/officeDocument/2006/relationships/image" Target="../media/image593.emf"/><Relationship Id="rId5" Type="http://schemas.openxmlformats.org/officeDocument/2006/relationships/image" Target="../media/image449.emf"/><Relationship Id="rId90" Type="http://schemas.openxmlformats.org/officeDocument/2006/relationships/image" Target="../media/image534.emf"/><Relationship Id="rId95" Type="http://schemas.openxmlformats.org/officeDocument/2006/relationships/image" Target="../media/image539.emf"/><Relationship Id="rId22" Type="http://schemas.openxmlformats.org/officeDocument/2006/relationships/image" Target="../media/image466.emf"/><Relationship Id="rId27" Type="http://schemas.openxmlformats.org/officeDocument/2006/relationships/image" Target="../media/image471.emf"/><Relationship Id="rId43" Type="http://schemas.openxmlformats.org/officeDocument/2006/relationships/image" Target="../media/image487.emf"/><Relationship Id="rId48" Type="http://schemas.openxmlformats.org/officeDocument/2006/relationships/image" Target="../media/image492.emf"/><Relationship Id="rId64" Type="http://schemas.openxmlformats.org/officeDocument/2006/relationships/image" Target="../media/image508.emf"/><Relationship Id="rId69" Type="http://schemas.openxmlformats.org/officeDocument/2006/relationships/image" Target="../media/image513.emf"/><Relationship Id="rId113" Type="http://schemas.openxmlformats.org/officeDocument/2006/relationships/image" Target="../media/image557.emf"/><Relationship Id="rId118" Type="http://schemas.openxmlformats.org/officeDocument/2006/relationships/image" Target="../media/image562.emf"/><Relationship Id="rId134" Type="http://schemas.openxmlformats.org/officeDocument/2006/relationships/image" Target="../media/image578.emf"/><Relationship Id="rId139" Type="http://schemas.openxmlformats.org/officeDocument/2006/relationships/image" Target="../media/image583.emf"/><Relationship Id="rId80" Type="http://schemas.openxmlformats.org/officeDocument/2006/relationships/image" Target="../media/image524.emf"/><Relationship Id="rId85" Type="http://schemas.openxmlformats.org/officeDocument/2006/relationships/image" Target="../media/image529.emf"/><Relationship Id="rId150" Type="http://schemas.openxmlformats.org/officeDocument/2006/relationships/image" Target="../media/image594.emf"/><Relationship Id="rId155" Type="http://schemas.openxmlformats.org/officeDocument/2006/relationships/image" Target="../media/image599.emf"/><Relationship Id="rId12" Type="http://schemas.openxmlformats.org/officeDocument/2006/relationships/image" Target="../media/image456.emf"/><Relationship Id="rId17" Type="http://schemas.openxmlformats.org/officeDocument/2006/relationships/image" Target="../media/image461.emf"/><Relationship Id="rId25" Type="http://schemas.openxmlformats.org/officeDocument/2006/relationships/image" Target="../media/image469.emf"/><Relationship Id="rId33" Type="http://schemas.openxmlformats.org/officeDocument/2006/relationships/image" Target="../media/image477.emf"/><Relationship Id="rId38" Type="http://schemas.openxmlformats.org/officeDocument/2006/relationships/image" Target="../media/image482.emf"/><Relationship Id="rId46" Type="http://schemas.openxmlformats.org/officeDocument/2006/relationships/image" Target="../media/image490.emf"/><Relationship Id="rId59" Type="http://schemas.openxmlformats.org/officeDocument/2006/relationships/image" Target="../media/image503.emf"/><Relationship Id="rId67" Type="http://schemas.openxmlformats.org/officeDocument/2006/relationships/image" Target="../media/image511.emf"/><Relationship Id="rId103" Type="http://schemas.openxmlformats.org/officeDocument/2006/relationships/image" Target="../media/image547.emf"/><Relationship Id="rId108" Type="http://schemas.openxmlformats.org/officeDocument/2006/relationships/image" Target="../media/image552.emf"/><Relationship Id="rId116" Type="http://schemas.openxmlformats.org/officeDocument/2006/relationships/image" Target="../media/image560.emf"/><Relationship Id="rId124" Type="http://schemas.openxmlformats.org/officeDocument/2006/relationships/image" Target="../media/image568.emf"/><Relationship Id="rId129" Type="http://schemas.openxmlformats.org/officeDocument/2006/relationships/image" Target="../media/image573.emf"/><Relationship Id="rId137" Type="http://schemas.openxmlformats.org/officeDocument/2006/relationships/image" Target="../media/image581.emf"/><Relationship Id="rId20" Type="http://schemas.openxmlformats.org/officeDocument/2006/relationships/image" Target="../media/image464.emf"/><Relationship Id="rId41" Type="http://schemas.openxmlformats.org/officeDocument/2006/relationships/image" Target="../media/image485.emf"/><Relationship Id="rId54" Type="http://schemas.openxmlformats.org/officeDocument/2006/relationships/image" Target="../media/image498.emf"/><Relationship Id="rId62" Type="http://schemas.openxmlformats.org/officeDocument/2006/relationships/image" Target="../media/image506.emf"/><Relationship Id="rId70" Type="http://schemas.openxmlformats.org/officeDocument/2006/relationships/image" Target="../media/image514.emf"/><Relationship Id="rId75" Type="http://schemas.openxmlformats.org/officeDocument/2006/relationships/image" Target="../media/image519.emf"/><Relationship Id="rId83" Type="http://schemas.openxmlformats.org/officeDocument/2006/relationships/image" Target="../media/image527.emf"/><Relationship Id="rId88" Type="http://schemas.openxmlformats.org/officeDocument/2006/relationships/image" Target="../media/image532.emf"/><Relationship Id="rId91" Type="http://schemas.openxmlformats.org/officeDocument/2006/relationships/image" Target="../media/image535.emf"/><Relationship Id="rId96" Type="http://schemas.openxmlformats.org/officeDocument/2006/relationships/image" Target="../media/image540.emf"/><Relationship Id="rId111" Type="http://schemas.openxmlformats.org/officeDocument/2006/relationships/image" Target="../media/image555.emf"/><Relationship Id="rId132" Type="http://schemas.openxmlformats.org/officeDocument/2006/relationships/image" Target="../media/image576.emf"/><Relationship Id="rId140" Type="http://schemas.openxmlformats.org/officeDocument/2006/relationships/image" Target="../media/image584.emf"/><Relationship Id="rId145" Type="http://schemas.openxmlformats.org/officeDocument/2006/relationships/image" Target="../media/image589.emf"/><Relationship Id="rId153" Type="http://schemas.openxmlformats.org/officeDocument/2006/relationships/image" Target="../media/image597.emf"/><Relationship Id="rId1" Type="http://schemas.openxmlformats.org/officeDocument/2006/relationships/image" Target="../media/image445.emf"/><Relationship Id="rId6" Type="http://schemas.openxmlformats.org/officeDocument/2006/relationships/image" Target="../media/image450.emf"/><Relationship Id="rId15" Type="http://schemas.openxmlformats.org/officeDocument/2006/relationships/image" Target="../media/image459.emf"/><Relationship Id="rId23" Type="http://schemas.openxmlformats.org/officeDocument/2006/relationships/image" Target="../media/image467.emf"/><Relationship Id="rId28" Type="http://schemas.openxmlformats.org/officeDocument/2006/relationships/image" Target="../media/image472.emf"/><Relationship Id="rId36" Type="http://schemas.openxmlformats.org/officeDocument/2006/relationships/image" Target="../media/image480.emf"/><Relationship Id="rId49" Type="http://schemas.openxmlformats.org/officeDocument/2006/relationships/image" Target="../media/image493.emf"/><Relationship Id="rId57" Type="http://schemas.openxmlformats.org/officeDocument/2006/relationships/image" Target="../media/image501.emf"/><Relationship Id="rId106" Type="http://schemas.openxmlformats.org/officeDocument/2006/relationships/image" Target="../media/image550.emf"/><Relationship Id="rId114" Type="http://schemas.openxmlformats.org/officeDocument/2006/relationships/image" Target="../media/image558.emf"/><Relationship Id="rId119" Type="http://schemas.openxmlformats.org/officeDocument/2006/relationships/image" Target="../media/image563.emf"/><Relationship Id="rId127" Type="http://schemas.openxmlformats.org/officeDocument/2006/relationships/image" Target="../media/image571.emf"/><Relationship Id="rId10" Type="http://schemas.openxmlformats.org/officeDocument/2006/relationships/image" Target="../media/image454.emf"/><Relationship Id="rId31" Type="http://schemas.openxmlformats.org/officeDocument/2006/relationships/image" Target="../media/image475.emf"/><Relationship Id="rId44" Type="http://schemas.openxmlformats.org/officeDocument/2006/relationships/image" Target="../media/image488.emf"/><Relationship Id="rId52" Type="http://schemas.openxmlformats.org/officeDocument/2006/relationships/image" Target="../media/image496.emf"/><Relationship Id="rId60" Type="http://schemas.openxmlformats.org/officeDocument/2006/relationships/image" Target="../media/image504.emf"/><Relationship Id="rId65" Type="http://schemas.openxmlformats.org/officeDocument/2006/relationships/image" Target="../media/image509.emf"/><Relationship Id="rId73" Type="http://schemas.openxmlformats.org/officeDocument/2006/relationships/image" Target="../media/image517.emf"/><Relationship Id="rId78" Type="http://schemas.openxmlformats.org/officeDocument/2006/relationships/image" Target="../media/image522.emf"/><Relationship Id="rId81" Type="http://schemas.openxmlformats.org/officeDocument/2006/relationships/image" Target="../media/image525.emf"/><Relationship Id="rId86" Type="http://schemas.openxmlformats.org/officeDocument/2006/relationships/image" Target="../media/image530.emf"/><Relationship Id="rId94" Type="http://schemas.openxmlformats.org/officeDocument/2006/relationships/image" Target="../media/image538.emf"/><Relationship Id="rId99" Type="http://schemas.openxmlformats.org/officeDocument/2006/relationships/image" Target="../media/image543.emf"/><Relationship Id="rId101" Type="http://schemas.openxmlformats.org/officeDocument/2006/relationships/image" Target="../media/image545.emf"/><Relationship Id="rId122" Type="http://schemas.openxmlformats.org/officeDocument/2006/relationships/image" Target="../media/image566.emf"/><Relationship Id="rId130" Type="http://schemas.openxmlformats.org/officeDocument/2006/relationships/image" Target="../media/image574.emf"/><Relationship Id="rId135" Type="http://schemas.openxmlformats.org/officeDocument/2006/relationships/image" Target="../media/image579.emf"/><Relationship Id="rId143" Type="http://schemas.openxmlformats.org/officeDocument/2006/relationships/image" Target="../media/image587.emf"/><Relationship Id="rId148" Type="http://schemas.openxmlformats.org/officeDocument/2006/relationships/image" Target="../media/image592.emf"/><Relationship Id="rId151" Type="http://schemas.openxmlformats.org/officeDocument/2006/relationships/image" Target="../media/image595.emf"/><Relationship Id="rId4" Type="http://schemas.openxmlformats.org/officeDocument/2006/relationships/image" Target="../media/image448.emf"/><Relationship Id="rId9" Type="http://schemas.openxmlformats.org/officeDocument/2006/relationships/image" Target="../media/image453.emf"/><Relationship Id="rId13" Type="http://schemas.openxmlformats.org/officeDocument/2006/relationships/image" Target="../media/image457.emf"/><Relationship Id="rId18" Type="http://schemas.openxmlformats.org/officeDocument/2006/relationships/image" Target="../media/image462.emf"/><Relationship Id="rId39" Type="http://schemas.openxmlformats.org/officeDocument/2006/relationships/image" Target="../media/image483.emf"/><Relationship Id="rId109" Type="http://schemas.openxmlformats.org/officeDocument/2006/relationships/image" Target="../media/image553.emf"/><Relationship Id="rId34" Type="http://schemas.openxmlformats.org/officeDocument/2006/relationships/image" Target="../media/image478.emf"/><Relationship Id="rId50" Type="http://schemas.openxmlformats.org/officeDocument/2006/relationships/image" Target="../media/image494.emf"/><Relationship Id="rId55" Type="http://schemas.openxmlformats.org/officeDocument/2006/relationships/image" Target="../media/image499.emf"/><Relationship Id="rId76" Type="http://schemas.openxmlformats.org/officeDocument/2006/relationships/image" Target="../media/image520.emf"/><Relationship Id="rId97" Type="http://schemas.openxmlformats.org/officeDocument/2006/relationships/image" Target="../media/image541.emf"/><Relationship Id="rId104" Type="http://schemas.openxmlformats.org/officeDocument/2006/relationships/image" Target="../media/image548.emf"/><Relationship Id="rId120" Type="http://schemas.openxmlformats.org/officeDocument/2006/relationships/image" Target="../media/image564.emf"/><Relationship Id="rId125" Type="http://schemas.openxmlformats.org/officeDocument/2006/relationships/image" Target="../media/image569.emf"/><Relationship Id="rId141" Type="http://schemas.openxmlformats.org/officeDocument/2006/relationships/image" Target="../media/image585.emf"/><Relationship Id="rId146" Type="http://schemas.openxmlformats.org/officeDocument/2006/relationships/image" Target="../media/image590.emf"/><Relationship Id="rId7" Type="http://schemas.openxmlformats.org/officeDocument/2006/relationships/image" Target="../media/image451.emf"/><Relationship Id="rId71" Type="http://schemas.openxmlformats.org/officeDocument/2006/relationships/image" Target="../media/image515.emf"/><Relationship Id="rId92" Type="http://schemas.openxmlformats.org/officeDocument/2006/relationships/image" Target="../media/image536.emf"/><Relationship Id="rId2" Type="http://schemas.openxmlformats.org/officeDocument/2006/relationships/image" Target="../media/image446.emf"/><Relationship Id="rId29" Type="http://schemas.openxmlformats.org/officeDocument/2006/relationships/image" Target="../media/image473.emf"/><Relationship Id="rId24" Type="http://schemas.openxmlformats.org/officeDocument/2006/relationships/image" Target="../media/image468.emf"/><Relationship Id="rId40" Type="http://schemas.openxmlformats.org/officeDocument/2006/relationships/image" Target="../media/image484.emf"/><Relationship Id="rId45" Type="http://schemas.openxmlformats.org/officeDocument/2006/relationships/image" Target="../media/image489.emf"/><Relationship Id="rId66" Type="http://schemas.openxmlformats.org/officeDocument/2006/relationships/image" Target="../media/image510.emf"/><Relationship Id="rId87" Type="http://schemas.openxmlformats.org/officeDocument/2006/relationships/image" Target="../media/image531.emf"/><Relationship Id="rId110" Type="http://schemas.openxmlformats.org/officeDocument/2006/relationships/image" Target="../media/image554.emf"/><Relationship Id="rId115" Type="http://schemas.openxmlformats.org/officeDocument/2006/relationships/image" Target="../media/image559.emf"/><Relationship Id="rId131" Type="http://schemas.openxmlformats.org/officeDocument/2006/relationships/image" Target="../media/image575.emf"/><Relationship Id="rId136" Type="http://schemas.openxmlformats.org/officeDocument/2006/relationships/image" Target="../media/image580.emf"/><Relationship Id="rId61" Type="http://schemas.openxmlformats.org/officeDocument/2006/relationships/image" Target="../media/image505.emf"/><Relationship Id="rId82" Type="http://schemas.openxmlformats.org/officeDocument/2006/relationships/image" Target="../media/image526.emf"/><Relationship Id="rId152" Type="http://schemas.openxmlformats.org/officeDocument/2006/relationships/image" Target="../media/image596.emf"/><Relationship Id="rId19" Type="http://schemas.openxmlformats.org/officeDocument/2006/relationships/image" Target="../media/image463.emf"/><Relationship Id="rId14" Type="http://schemas.openxmlformats.org/officeDocument/2006/relationships/image" Target="../media/image458.emf"/><Relationship Id="rId30" Type="http://schemas.openxmlformats.org/officeDocument/2006/relationships/image" Target="../media/image474.emf"/><Relationship Id="rId35" Type="http://schemas.openxmlformats.org/officeDocument/2006/relationships/image" Target="../media/image479.emf"/><Relationship Id="rId56" Type="http://schemas.openxmlformats.org/officeDocument/2006/relationships/image" Target="../media/image500.emf"/><Relationship Id="rId77" Type="http://schemas.openxmlformats.org/officeDocument/2006/relationships/image" Target="../media/image521.emf"/><Relationship Id="rId100" Type="http://schemas.openxmlformats.org/officeDocument/2006/relationships/image" Target="../media/image544.emf"/><Relationship Id="rId105" Type="http://schemas.openxmlformats.org/officeDocument/2006/relationships/image" Target="../media/image549.emf"/><Relationship Id="rId126" Type="http://schemas.openxmlformats.org/officeDocument/2006/relationships/image" Target="../media/image570.emf"/><Relationship Id="rId147" Type="http://schemas.openxmlformats.org/officeDocument/2006/relationships/image" Target="../media/image591.emf"/><Relationship Id="rId8" Type="http://schemas.openxmlformats.org/officeDocument/2006/relationships/image" Target="../media/image452.emf"/><Relationship Id="rId51" Type="http://schemas.openxmlformats.org/officeDocument/2006/relationships/image" Target="../media/image495.emf"/><Relationship Id="rId72" Type="http://schemas.openxmlformats.org/officeDocument/2006/relationships/image" Target="../media/image516.emf"/><Relationship Id="rId93" Type="http://schemas.openxmlformats.org/officeDocument/2006/relationships/image" Target="../media/image537.emf"/><Relationship Id="rId98" Type="http://schemas.openxmlformats.org/officeDocument/2006/relationships/image" Target="../media/image542.emf"/><Relationship Id="rId121" Type="http://schemas.openxmlformats.org/officeDocument/2006/relationships/image" Target="../media/image565.emf"/><Relationship Id="rId142" Type="http://schemas.openxmlformats.org/officeDocument/2006/relationships/image" Target="../media/image586.emf"/><Relationship Id="rId3" Type="http://schemas.openxmlformats.org/officeDocument/2006/relationships/image" Target="../media/image447.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602.emf"/><Relationship Id="rId2" Type="http://schemas.openxmlformats.org/officeDocument/2006/relationships/image" Target="../media/image601.emf"/><Relationship Id="rId1" Type="http://schemas.openxmlformats.org/officeDocument/2006/relationships/image" Target="../media/image600.emf"/><Relationship Id="rId5" Type="http://schemas.openxmlformats.org/officeDocument/2006/relationships/image" Target="../media/image1.emf"/><Relationship Id="rId4" Type="http://schemas.openxmlformats.org/officeDocument/2006/relationships/image" Target="../media/image603.emf"/></Relationships>
</file>

<file path=xl/drawings/_rels/vmlDrawing26.vml.rels><?xml version="1.0" encoding="UTF-8" standalone="yes"?>
<Relationships xmlns="http://schemas.openxmlformats.org/package/2006/relationships"><Relationship Id="rId3" Type="http://schemas.openxmlformats.org/officeDocument/2006/relationships/image" Target="../media/image606.emf"/><Relationship Id="rId2" Type="http://schemas.openxmlformats.org/officeDocument/2006/relationships/image" Target="../media/image605.emf"/><Relationship Id="rId1" Type="http://schemas.openxmlformats.org/officeDocument/2006/relationships/image" Target="../media/image604.emf"/><Relationship Id="rId5" Type="http://schemas.openxmlformats.org/officeDocument/2006/relationships/image" Target="../media/image1.emf"/><Relationship Id="rId4" Type="http://schemas.openxmlformats.org/officeDocument/2006/relationships/image" Target="../media/image607.emf"/></Relationships>
</file>

<file path=xl/drawings/_rels/vmlDrawing27.vml.rels><?xml version="1.0" encoding="UTF-8" standalone="yes"?>
<Relationships xmlns="http://schemas.openxmlformats.org/package/2006/relationships"><Relationship Id="rId8" Type="http://schemas.openxmlformats.org/officeDocument/2006/relationships/image" Target="../media/image615.emf"/><Relationship Id="rId13" Type="http://schemas.openxmlformats.org/officeDocument/2006/relationships/image" Target="../media/image620.emf"/><Relationship Id="rId18" Type="http://schemas.openxmlformats.org/officeDocument/2006/relationships/image" Target="../media/image625.emf"/><Relationship Id="rId26" Type="http://schemas.openxmlformats.org/officeDocument/2006/relationships/image" Target="../media/image633.emf"/><Relationship Id="rId3" Type="http://schemas.openxmlformats.org/officeDocument/2006/relationships/image" Target="../media/image610.emf"/><Relationship Id="rId21" Type="http://schemas.openxmlformats.org/officeDocument/2006/relationships/image" Target="../media/image628.emf"/><Relationship Id="rId34" Type="http://schemas.openxmlformats.org/officeDocument/2006/relationships/image" Target="../media/image640.emf"/><Relationship Id="rId7" Type="http://schemas.openxmlformats.org/officeDocument/2006/relationships/image" Target="../media/image614.emf"/><Relationship Id="rId12" Type="http://schemas.openxmlformats.org/officeDocument/2006/relationships/image" Target="../media/image619.emf"/><Relationship Id="rId17" Type="http://schemas.openxmlformats.org/officeDocument/2006/relationships/image" Target="../media/image624.emf"/><Relationship Id="rId25" Type="http://schemas.openxmlformats.org/officeDocument/2006/relationships/image" Target="../media/image632.emf"/><Relationship Id="rId33" Type="http://schemas.openxmlformats.org/officeDocument/2006/relationships/image" Target="../media/image369.emf"/><Relationship Id="rId38" Type="http://schemas.openxmlformats.org/officeDocument/2006/relationships/image" Target="../media/image644.emf"/><Relationship Id="rId2" Type="http://schemas.openxmlformats.org/officeDocument/2006/relationships/image" Target="../media/image609.emf"/><Relationship Id="rId16" Type="http://schemas.openxmlformats.org/officeDocument/2006/relationships/image" Target="../media/image623.emf"/><Relationship Id="rId20" Type="http://schemas.openxmlformats.org/officeDocument/2006/relationships/image" Target="../media/image627.emf"/><Relationship Id="rId29" Type="http://schemas.openxmlformats.org/officeDocument/2006/relationships/image" Target="../media/image636.emf"/><Relationship Id="rId1" Type="http://schemas.openxmlformats.org/officeDocument/2006/relationships/image" Target="../media/image608.emf"/><Relationship Id="rId6" Type="http://schemas.openxmlformats.org/officeDocument/2006/relationships/image" Target="../media/image613.emf"/><Relationship Id="rId11" Type="http://schemas.openxmlformats.org/officeDocument/2006/relationships/image" Target="../media/image618.emf"/><Relationship Id="rId24" Type="http://schemas.openxmlformats.org/officeDocument/2006/relationships/image" Target="../media/image631.emf"/><Relationship Id="rId32" Type="http://schemas.openxmlformats.org/officeDocument/2006/relationships/image" Target="../media/image639.emf"/><Relationship Id="rId37" Type="http://schemas.openxmlformats.org/officeDocument/2006/relationships/image" Target="../media/image643.emf"/><Relationship Id="rId5" Type="http://schemas.openxmlformats.org/officeDocument/2006/relationships/image" Target="../media/image612.emf"/><Relationship Id="rId15" Type="http://schemas.openxmlformats.org/officeDocument/2006/relationships/image" Target="../media/image622.emf"/><Relationship Id="rId23" Type="http://schemas.openxmlformats.org/officeDocument/2006/relationships/image" Target="../media/image630.emf"/><Relationship Id="rId28" Type="http://schemas.openxmlformats.org/officeDocument/2006/relationships/image" Target="../media/image635.emf"/><Relationship Id="rId36" Type="http://schemas.openxmlformats.org/officeDocument/2006/relationships/image" Target="../media/image642.emf"/><Relationship Id="rId10" Type="http://schemas.openxmlformats.org/officeDocument/2006/relationships/image" Target="../media/image617.emf"/><Relationship Id="rId19" Type="http://schemas.openxmlformats.org/officeDocument/2006/relationships/image" Target="../media/image626.emf"/><Relationship Id="rId31" Type="http://schemas.openxmlformats.org/officeDocument/2006/relationships/image" Target="../media/image638.emf"/><Relationship Id="rId4" Type="http://schemas.openxmlformats.org/officeDocument/2006/relationships/image" Target="../media/image611.emf"/><Relationship Id="rId9" Type="http://schemas.openxmlformats.org/officeDocument/2006/relationships/image" Target="../media/image616.emf"/><Relationship Id="rId14" Type="http://schemas.openxmlformats.org/officeDocument/2006/relationships/image" Target="../media/image621.emf"/><Relationship Id="rId22" Type="http://schemas.openxmlformats.org/officeDocument/2006/relationships/image" Target="../media/image629.emf"/><Relationship Id="rId27" Type="http://schemas.openxmlformats.org/officeDocument/2006/relationships/image" Target="../media/image634.emf"/><Relationship Id="rId30" Type="http://schemas.openxmlformats.org/officeDocument/2006/relationships/image" Target="../media/image637.emf"/><Relationship Id="rId35" Type="http://schemas.openxmlformats.org/officeDocument/2006/relationships/image" Target="../media/image641.emf"/></Relationships>
</file>

<file path=xl/drawings/_rels/vmlDrawing28.vml.rels><?xml version="1.0" encoding="UTF-8" standalone="yes"?>
<Relationships xmlns="http://schemas.openxmlformats.org/package/2006/relationships"><Relationship Id="rId8" Type="http://schemas.openxmlformats.org/officeDocument/2006/relationships/image" Target="../media/image655.emf"/><Relationship Id="rId3" Type="http://schemas.openxmlformats.org/officeDocument/2006/relationships/image" Target="../media/image650.emf"/><Relationship Id="rId7" Type="http://schemas.openxmlformats.org/officeDocument/2006/relationships/image" Target="../media/image654.emf"/><Relationship Id="rId2" Type="http://schemas.openxmlformats.org/officeDocument/2006/relationships/image" Target="../media/image649.emf"/><Relationship Id="rId1" Type="http://schemas.openxmlformats.org/officeDocument/2006/relationships/image" Target="../media/image648.emf"/><Relationship Id="rId6" Type="http://schemas.openxmlformats.org/officeDocument/2006/relationships/image" Target="../media/image653.emf"/><Relationship Id="rId11" Type="http://schemas.openxmlformats.org/officeDocument/2006/relationships/image" Target="../media/image1.emf"/><Relationship Id="rId5" Type="http://schemas.openxmlformats.org/officeDocument/2006/relationships/image" Target="../media/image652.emf"/><Relationship Id="rId10" Type="http://schemas.openxmlformats.org/officeDocument/2006/relationships/image" Target="../media/image657.emf"/><Relationship Id="rId4" Type="http://schemas.openxmlformats.org/officeDocument/2006/relationships/image" Target="../media/image651.emf"/><Relationship Id="rId9" Type="http://schemas.openxmlformats.org/officeDocument/2006/relationships/image" Target="../media/image656.emf"/></Relationships>
</file>

<file path=xl/drawings/_rels/vmlDrawing29.vml.rels><?xml version="1.0" encoding="UTF-8" standalone="yes"?>
<Relationships xmlns="http://schemas.openxmlformats.org/package/2006/relationships"><Relationship Id="rId3" Type="http://schemas.openxmlformats.org/officeDocument/2006/relationships/image" Target="../media/image659.emf"/><Relationship Id="rId2" Type="http://schemas.openxmlformats.org/officeDocument/2006/relationships/image" Target="../media/image658.emf"/><Relationship Id="rId1" Type="http://schemas.openxmlformats.org/officeDocument/2006/relationships/image" Target="../media/image1.emf"/></Relationships>
</file>

<file path=xl/drawings/_rels/vmlDrawing30.vml.rels><?xml version="1.0" encoding="UTF-8" standalone="yes"?>
<Relationships xmlns="http://schemas.openxmlformats.org/package/2006/relationships"><Relationship Id="rId3" Type="http://schemas.openxmlformats.org/officeDocument/2006/relationships/image" Target="../media/image662.emf"/><Relationship Id="rId2" Type="http://schemas.openxmlformats.org/officeDocument/2006/relationships/image" Target="../media/image661.emf"/><Relationship Id="rId1" Type="http://schemas.openxmlformats.org/officeDocument/2006/relationships/image" Target="../media/image660.emf"/></Relationships>
</file>

<file path=xl/drawings/drawing1.xml><?xml version="1.0" encoding="utf-8"?>
<xdr:wsDr xmlns:xdr="http://schemas.openxmlformats.org/drawingml/2006/spreadsheetDrawing" xmlns:a="http://schemas.openxmlformats.org/drawingml/2006/main">
  <xdr:twoCellAnchor editAs="oneCell">
    <xdr:from>
      <xdr:col>15</xdr:col>
      <xdr:colOff>57150</xdr:colOff>
      <xdr:row>0</xdr:row>
      <xdr:rowOff>0</xdr:rowOff>
    </xdr:from>
    <xdr:to>
      <xdr:col>17</xdr:col>
      <xdr:colOff>438149</xdr:colOff>
      <xdr:row>8</xdr:row>
      <xdr:rowOff>50089</xdr:rowOff>
    </xdr:to>
    <xdr:pic>
      <xdr:nvPicPr>
        <xdr:cNvPr id="2" name="Picture 1" descr="USAA.png"/>
        <xdr:cNvPicPr>
          <a:picLocks noChangeAspect="1"/>
        </xdr:cNvPicPr>
      </xdr:nvPicPr>
      <xdr:blipFill>
        <a:blip xmlns:r="http://schemas.openxmlformats.org/officeDocument/2006/relationships" r:embed="rId1" cstate="print"/>
        <a:stretch>
          <a:fillRect/>
        </a:stretch>
      </xdr:blipFill>
      <xdr:spPr>
        <a:xfrm>
          <a:off x="9201150" y="0"/>
          <a:ext cx="1600199" cy="164076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15</xdr:col>
      <xdr:colOff>57150</xdr:colOff>
      <xdr:row>0</xdr:row>
      <xdr:rowOff>0</xdr:rowOff>
    </xdr:from>
    <xdr:to>
      <xdr:col>17</xdr:col>
      <xdr:colOff>438149</xdr:colOff>
      <xdr:row>8</xdr:row>
      <xdr:rowOff>50089</xdr:rowOff>
    </xdr:to>
    <xdr:pic>
      <xdr:nvPicPr>
        <xdr:cNvPr id="2" name="Picture 1" descr="USAA.png"/>
        <xdr:cNvPicPr>
          <a:picLocks noChangeAspect="1"/>
        </xdr:cNvPicPr>
      </xdr:nvPicPr>
      <xdr:blipFill>
        <a:blip xmlns:r="http://schemas.openxmlformats.org/officeDocument/2006/relationships" r:embed="rId1" cstate="print"/>
        <a:stretch>
          <a:fillRect/>
        </a:stretch>
      </xdr:blipFill>
      <xdr:spPr>
        <a:xfrm>
          <a:off x="9201150" y="0"/>
          <a:ext cx="1600199" cy="164076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15</xdr:col>
      <xdr:colOff>57150</xdr:colOff>
      <xdr:row>0</xdr:row>
      <xdr:rowOff>0</xdr:rowOff>
    </xdr:from>
    <xdr:to>
      <xdr:col>17</xdr:col>
      <xdr:colOff>438149</xdr:colOff>
      <xdr:row>8</xdr:row>
      <xdr:rowOff>50089</xdr:rowOff>
    </xdr:to>
    <xdr:pic>
      <xdr:nvPicPr>
        <xdr:cNvPr id="2" name="Picture 1" descr="USAA.png"/>
        <xdr:cNvPicPr>
          <a:picLocks noChangeAspect="1"/>
        </xdr:cNvPicPr>
      </xdr:nvPicPr>
      <xdr:blipFill>
        <a:blip xmlns:r="http://schemas.openxmlformats.org/officeDocument/2006/relationships" r:embed="rId1" cstate="print"/>
        <a:stretch>
          <a:fillRect/>
        </a:stretch>
      </xdr:blipFill>
      <xdr:spPr>
        <a:xfrm>
          <a:off x="9201150" y="0"/>
          <a:ext cx="1600199" cy="164076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15</xdr:col>
      <xdr:colOff>57150</xdr:colOff>
      <xdr:row>0</xdr:row>
      <xdr:rowOff>0</xdr:rowOff>
    </xdr:from>
    <xdr:to>
      <xdr:col>17</xdr:col>
      <xdr:colOff>438149</xdr:colOff>
      <xdr:row>8</xdr:row>
      <xdr:rowOff>50089</xdr:rowOff>
    </xdr:to>
    <xdr:pic>
      <xdr:nvPicPr>
        <xdr:cNvPr id="2" name="Picture 1" descr="USAA.png"/>
        <xdr:cNvPicPr>
          <a:picLocks noChangeAspect="1"/>
        </xdr:cNvPicPr>
      </xdr:nvPicPr>
      <xdr:blipFill>
        <a:blip xmlns:r="http://schemas.openxmlformats.org/officeDocument/2006/relationships" r:embed="rId1" cstate="print"/>
        <a:stretch>
          <a:fillRect/>
        </a:stretch>
      </xdr:blipFill>
      <xdr:spPr>
        <a:xfrm>
          <a:off x="9201150" y="0"/>
          <a:ext cx="1600199" cy="164076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15</xdr:col>
      <xdr:colOff>57150</xdr:colOff>
      <xdr:row>0</xdr:row>
      <xdr:rowOff>0</xdr:rowOff>
    </xdr:from>
    <xdr:to>
      <xdr:col>17</xdr:col>
      <xdr:colOff>438149</xdr:colOff>
      <xdr:row>8</xdr:row>
      <xdr:rowOff>50089</xdr:rowOff>
    </xdr:to>
    <xdr:pic>
      <xdr:nvPicPr>
        <xdr:cNvPr id="2" name="Picture 1" descr="USAA.png"/>
        <xdr:cNvPicPr>
          <a:picLocks noChangeAspect="1"/>
        </xdr:cNvPicPr>
      </xdr:nvPicPr>
      <xdr:blipFill>
        <a:blip xmlns:r="http://schemas.openxmlformats.org/officeDocument/2006/relationships" r:embed="rId1" cstate="print"/>
        <a:stretch>
          <a:fillRect/>
        </a:stretch>
      </xdr:blipFill>
      <xdr:spPr>
        <a:xfrm>
          <a:off x="9201150" y="0"/>
          <a:ext cx="1600199" cy="1640764"/>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15</xdr:col>
      <xdr:colOff>57150</xdr:colOff>
      <xdr:row>0</xdr:row>
      <xdr:rowOff>0</xdr:rowOff>
    </xdr:from>
    <xdr:to>
      <xdr:col>17</xdr:col>
      <xdr:colOff>438149</xdr:colOff>
      <xdr:row>8</xdr:row>
      <xdr:rowOff>50089</xdr:rowOff>
    </xdr:to>
    <xdr:pic>
      <xdr:nvPicPr>
        <xdr:cNvPr id="2" name="Picture 1" descr="USAA.png"/>
        <xdr:cNvPicPr>
          <a:picLocks noChangeAspect="1"/>
        </xdr:cNvPicPr>
      </xdr:nvPicPr>
      <xdr:blipFill>
        <a:blip xmlns:r="http://schemas.openxmlformats.org/officeDocument/2006/relationships" r:embed="rId1" cstate="print"/>
        <a:stretch>
          <a:fillRect/>
        </a:stretch>
      </xdr:blipFill>
      <xdr:spPr>
        <a:xfrm>
          <a:off x="9201150" y="0"/>
          <a:ext cx="1600199" cy="1640764"/>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15</xdr:col>
      <xdr:colOff>57150</xdr:colOff>
      <xdr:row>0</xdr:row>
      <xdr:rowOff>0</xdr:rowOff>
    </xdr:from>
    <xdr:to>
      <xdr:col>17</xdr:col>
      <xdr:colOff>438149</xdr:colOff>
      <xdr:row>8</xdr:row>
      <xdr:rowOff>50089</xdr:rowOff>
    </xdr:to>
    <xdr:pic>
      <xdr:nvPicPr>
        <xdr:cNvPr id="2" name="Picture 1" descr="USAA.png"/>
        <xdr:cNvPicPr>
          <a:picLocks noChangeAspect="1"/>
        </xdr:cNvPicPr>
      </xdr:nvPicPr>
      <xdr:blipFill>
        <a:blip xmlns:r="http://schemas.openxmlformats.org/officeDocument/2006/relationships" r:embed="rId1" cstate="print"/>
        <a:stretch>
          <a:fillRect/>
        </a:stretch>
      </xdr:blipFill>
      <xdr:spPr>
        <a:xfrm>
          <a:off x="9201150" y="0"/>
          <a:ext cx="1600199" cy="1640764"/>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13</xdr:col>
      <xdr:colOff>541867</xdr:colOff>
      <xdr:row>2</xdr:row>
      <xdr:rowOff>6351</xdr:rowOff>
    </xdr:from>
    <xdr:to>
      <xdr:col>16</xdr:col>
      <xdr:colOff>116416</xdr:colOff>
      <xdr:row>6</xdr:row>
      <xdr:rowOff>10583</xdr:rowOff>
    </xdr:to>
    <xdr:sp macro="" textlink="">
      <xdr:nvSpPr>
        <xdr:cNvPr id="2" name="AutoShape 82"/>
        <xdr:cNvSpPr>
          <a:spLocks noChangeArrowheads="1"/>
        </xdr:cNvSpPr>
      </xdr:nvSpPr>
      <xdr:spPr bwMode="auto">
        <a:xfrm>
          <a:off x="11019367" y="339726"/>
          <a:ext cx="1403349" cy="804332"/>
        </a:xfrm>
        <a:prstGeom prst="verticalScroll">
          <a:avLst>
            <a:gd name="adj" fmla="val 12500"/>
          </a:avLst>
        </a:prstGeom>
        <a:solidFill>
          <a:srgbClr val="FFFFFF"/>
        </a:solidFill>
        <a:ln w="9525">
          <a:solidFill>
            <a:srgbClr val="000000"/>
          </a:solidFill>
          <a:round/>
          <a:headEnd/>
          <a:tailEnd/>
        </a:ln>
      </xdr:spPr>
      <xdr:txBody>
        <a:bodyPr vertOverflow="clip" wrap="square" lIns="27432" tIns="22860" rIns="27432" bIns="0" anchor="t" upright="1"/>
        <a:lstStyle/>
        <a:p>
          <a:pPr algn="ctr" rtl="0">
            <a:defRPr sz="1000"/>
          </a:pPr>
          <a:endParaRPr lang="en-US" sz="1000" b="0" i="0" u="none" strike="noStrike" baseline="0">
            <a:solidFill>
              <a:srgbClr val="000000"/>
            </a:solidFill>
            <a:latin typeface="Arial"/>
            <a:cs typeface="Arial"/>
          </a:endParaRPr>
        </a:p>
        <a:p>
          <a:pPr algn="ctr" rtl="0">
            <a:defRPr sz="1000"/>
          </a:pPr>
          <a:r>
            <a:rPr lang="en-US" sz="1000" b="1" i="0" u="none" strike="noStrike" baseline="0">
              <a:solidFill>
                <a:srgbClr val="0000FF"/>
              </a:solidFill>
              <a:latin typeface="Arial"/>
              <a:cs typeface="Arial"/>
            </a:rPr>
            <a:t>Pilot Team - Title Review</a:t>
          </a: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15</xdr:col>
      <xdr:colOff>84887</xdr:colOff>
      <xdr:row>0</xdr:row>
      <xdr:rowOff>66675</xdr:rowOff>
    </xdr:from>
    <xdr:to>
      <xdr:col>34</xdr:col>
      <xdr:colOff>57150</xdr:colOff>
      <xdr:row>32</xdr:row>
      <xdr:rowOff>98982</xdr:rowOff>
    </xdr:to>
    <xdr:pic>
      <xdr:nvPicPr>
        <xdr:cNvPr id="2" name="irc_mi" descr="http://www.hud.gov/includes/hud2009/images/hudseal_teal_1.gif"/>
        <xdr:cNvPicPr>
          <a:picLocks noChangeAspect="1" noChangeArrowheads="1"/>
        </xdr:cNvPicPr>
      </xdr:nvPicPr>
      <xdr:blipFill>
        <a:blip xmlns:r="http://schemas.openxmlformats.org/officeDocument/2006/relationships" r:embed="rId1" cstate="print"/>
        <a:srcRect/>
        <a:stretch>
          <a:fillRect/>
        </a:stretch>
      </xdr:blipFill>
      <xdr:spPr bwMode="auto">
        <a:xfrm>
          <a:off x="8781212" y="66675"/>
          <a:ext cx="1801063" cy="1689657"/>
        </a:xfrm>
        <a:prstGeom prst="rect">
          <a:avLst/>
        </a:prstGeom>
        <a:noFill/>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15</xdr:col>
      <xdr:colOff>57150</xdr:colOff>
      <xdr:row>0</xdr:row>
      <xdr:rowOff>0</xdr:rowOff>
    </xdr:from>
    <xdr:to>
      <xdr:col>17</xdr:col>
      <xdr:colOff>438149</xdr:colOff>
      <xdr:row>8</xdr:row>
      <xdr:rowOff>50089</xdr:rowOff>
    </xdr:to>
    <xdr:pic>
      <xdr:nvPicPr>
        <xdr:cNvPr id="3" name="Picture 2" descr="USAA.png"/>
        <xdr:cNvPicPr>
          <a:picLocks noChangeAspect="1"/>
        </xdr:cNvPicPr>
      </xdr:nvPicPr>
      <xdr:blipFill>
        <a:blip xmlns:r="http://schemas.openxmlformats.org/officeDocument/2006/relationships" r:embed="rId1" cstate="print"/>
        <a:stretch>
          <a:fillRect/>
        </a:stretch>
      </xdr:blipFill>
      <xdr:spPr>
        <a:xfrm>
          <a:off x="9201150" y="0"/>
          <a:ext cx="1600199" cy="1640764"/>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15</xdr:col>
      <xdr:colOff>57150</xdr:colOff>
      <xdr:row>0</xdr:row>
      <xdr:rowOff>0</xdr:rowOff>
    </xdr:from>
    <xdr:to>
      <xdr:col>17</xdr:col>
      <xdr:colOff>438149</xdr:colOff>
      <xdr:row>8</xdr:row>
      <xdr:rowOff>50089</xdr:rowOff>
    </xdr:to>
    <xdr:pic>
      <xdr:nvPicPr>
        <xdr:cNvPr id="2" name="Picture 1" descr="USAA.png"/>
        <xdr:cNvPicPr>
          <a:picLocks noChangeAspect="1"/>
        </xdr:cNvPicPr>
      </xdr:nvPicPr>
      <xdr:blipFill>
        <a:blip xmlns:r="http://schemas.openxmlformats.org/officeDocument/2006/relationships" r:embed="rId1" cstate="print"/>
        <a:stretch>
          <a:fillRect/>
        </a:stretch>
      </xdr:blipFill>
      <xdr:spPr>
        <a:xfrm>
          <a:off x="9201150" y="0"/>
          <a:ext cx="1600199" cy="1640764"/>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oneCellAnchor>
    <xdr:from>
      <xdr:col>0</xdr:col>
      <xdr:colOff>323850</xdr:colOff>
      <xdr:row>0</xdr:row>
      <xdr:rowOff>24352</xdr:rowOff>
    </xdr:from>
    <xdr:ext cx="6260753" cy="937629"/>
    <xdr:sp macro="" textlink="">
      <xdr:nvSpPr>
        <xdr:cNvPr id="2" name="Rectangle 1"/>
        <xdr:cNvSpPr/>
      </xdr:nvSpPr>
      <xdr:spPr>
        <a:xfrm>
          <a:off x="323850" y="24352"/>
          <a:ext cx="6260753" cy="937629"/>
        </a:xfrm>
        <a:prstGeom prst="rect">
          <a:avLst/>
        </a:prstGeom>
        <a:noFill/>
      </xdr:spPr>
      <xdr:txBody>
        <a:bodyPr wrap="none" lIns="91440" tIns="45720" rIns="91440" bIns="45720">
          <a:spAutoFit/>
        </a:bodyPr>
        <a:lstStyle/>
        <a:p>
          <a:pPr algn="ctr"/>
          <a:r>
            <a:rPr lang="en-US" sz="5400" b="1" cap="none" spc="0">
              <a:ln w="1905">
                <a:noFill/>
              </a:ln>
              <a:solidFill>
                <a:srgbClr val="7F682D"/>
              </a:solidFill>
              <a:effectLst>
                <a:innerShdw blurRad="69850" dist="43180" dir="5400000">
                  <a:srgbClr val="000000">
                    <a:alpha val="65000"/>
                  </a:srgbClr>
                </a:innerShdw>
              </a:effectLst>
            </a:rPr>
            <a:t>4506-T</a:t>
          </a:r>
          <a:r>
            <a:rPr lang="en-US" sz="5400" b="1" cap="none" spc="0" baseline="0">
              <a:ln w="1905">
                <a:noFill/>
              </a:ln>
              <a:solidFill>
                <a:srgbClr val="7F682D"/>
              </a:solidFill>
              <a:effectLst>
                <a:innerShdw blurRad="69850" dist="43180" dir="5400000">
                  <a:srgbClr val="000000">
                    <a:alpha val="65000"/>
                  </a:srgbClr>
                </a:innerShdw>
              </a:effectLst>
            </a:rPr>
            <a:t> Review Guide</a:t>
          </a:r>
          <a:endParaRPr lang="en-US" sz="5400" b="1" cap="none" spc="0">
            <a:ln w="1905">
              <a:noFill/>
            </a:ln>
            <a:solidFill>
              <a:srgbClr val="7F682D"/>
            </a:solidFill>
            <a:effectLst>
              <a:innerShdw blurRad="69850" dist="43180" dir="5400000">
                <a:srgbClr val="000000">
                  <a:alpha val="65000"/>
                </a:srgbClr>
              </a:innerShdw>
            </a:effectLst>
          </a:endParaRPr>
        </a:p>
      </xdr:txBody>
    </xdr:sp>
    <xdr:clientData/>
  </xdr:oneCellAnchor>
</xdr:wsDr>
</file>

<file path=xl/drawings/drawing13.xml><?xml version="1.0" encoding="utf-8"?>
<xdr:wsDr xmlns:xdr="http://schemas.openxmlformats.org/drawingml/2006/spreadsheetDrawing" xmlns:a="http://schemas.openxmlformats.org/drawingml/2006/main">
  <xdr:twoCellAnchor editAs="oneCell">
    <xdr:from>
      <xdr:col>1</xdr:col>
      <xdr:colOff>514350</xdr:colOff>
      <xdr:row>0</xdr:row>
      <xdr:rowOff>0</xdr:rowOff>
    </xdr:from>
    <xdr:to>
      <xdr:col>5</xdr:col>
      <xdr:colOff>304800</xdr:colOff>
      <xdr:row>11</xdr:row>
      <xdr:rowOff>133350</xdr:rowOff>
    </xdr:to>
    <xdr:pic>
      <xdr:nvPicPr>
        <xdr:cNvPr id="67585" name="Picture 1" descr="http://kernel-panic.undeletemac.org/files/2014/03/error-300x300.png"/>
        <xdr:cNvPicPr>
          <a:picLocks noChangeAspect="1" noChangeArrowheads="1"/>
        </xdr:cNvPicPr>
      </xdr:nvPicPr>
      <xdr:blipFill>
        <a:blip xmlns:r="http://schemas.openxmlformats.org/officeDocument/2006/relationships" r:embed="rId1" cstate="print"/>
        <a:srcRect/>
        <a:stretch>
          <a:fillRect/>
        </a:stretch>
      </xdr:blipFill>
      <xdr:spPr bwMode="auto">
        <a:xfrm>
          <a:off x="1123950" y="0"/>
          <a:ext cx="2228850" cy="2228850"/>
        </a:xfrm>
        <a:prstGeom prst="rect">
          <a:avLst/>
        </a:prstGeom>
        <a:noFill/>
      </xdr:spPr>
    </xdr:pic>
    <xdr:clientData/>
  </xdr:twoCellAnchor>
  <xdr:twoCellAnchor editAs="oneCell">
    <xdr:from>
      <xdr:col>2</xdr:col>
      <xdr:colOff>0</xdr:colOff>
      <xdr:row>15</xdr:row>
      <xdr:rowOff>38100</xdr:rowOff>
    </xdr:from>
    <xdr:to>
      <xdr:col>9</xdr:col>
      <xdr:colOff>485775</xdr:colOff>
      <xdr:row>17</xdr:row>
      <xdr:rowOff>133350</xdr:rowOff>
    </xdr:to>
    <xdr:pic>
      <xdr:nvPicPr>
        <xdr:cNvPr id="2" name="Picture 1" descr="C:\Users\plh3440\AppData\Local\Temp\SNAGHTML1c35c99.PNG"/>
        <xdr:cNvPicPr>
          <a:picLocks noChangeAspect="1" noChangeArrowheads="1"/>
        </xdr:cNvPicPr>
      </xdr:nvPicPr>
      <xdr:blipFill>
        <a:blip xmlns:r="http://schemas.openxmlformats.org/officeDocument/2006/relationships" r:embed="rId2" cstate="print"/>
        <a:srcRect/>
        <a:stretch>
          <a:fillRect/>
        </a:stretch>
      </xdr:blipFill>
      <xdr:spPr bwMode="auto">
        <a:xfrm>
          <a:off x="1219200" y="3124200"/>
          <a:ext cx="4752975" cy="476250"/>
        </a:xfrm>
        <a:prstGeom prst="rect">
          <a:avLst/>
        </a:prstGeom>
        <a:noFill/>
      </xdr:spPr>
    </xdr:pic>
    <xdr:clientData/>
  </xdr:twoCellAnchor>
  <xdr:twoCellAnchor editAs="oneCell">
    <xdr:from>
      <xdr:col>2</xdr:col>
      <xdr:colOff>1</xdr:colOff>
      <xdr:row>19</xdr:row>
      <xdr:rowOff>38100</xdr:rowOff>
    </xdr:from>
    <xdr:to>
      <xdr:col>8</xdr:col>
      <xdr:colOff>400051</xdr:colOff>
      <xdr:row>37</xdr:row>
      <xdr:rowOff>26068</xdr:rowOff>
    </xdr:to>
    <xdr:pic>
      <xdr:nvPicPr>
        <xdr:cNvPr id="67586" name="Picture 2"/>
        <xdr:cNvPicPr>
          <a:picLocks noChangeAspect="1" noChangeArrowheads="1"/>
        </xdr:cNvPicPr>
      </xdr:nvPicPr>
      <xdr:blipFill>
        <a:blip xmlns:r="http://schemas.openxmlformats.org/officeDocument/2006/relationships" r:embed="rId3" cstate="print"/>
        <a:srcRect/>
        <a:stretch>
          <a:fillRect/>
        </a:stretch>
      </xdr:blipFill>
      <xdr:spPr bwMode="auto">
        <a:xfrm>
          <a:off x="1219201" y="3895725"/>
          <a:ext cx="4057650" cy="3416968"/>
        </a:xfrm>
        <a:prstGeom prst="rect">
          <a:avLst/>
        </a:prstGeom>
        <a:noFill/>
        <a:ln w="1">
          <a:noFill/>
          <a:miter lim="800000"/>
          <a:headEnd/>
          <a:tailEnd type="none" w="med" len="med"/>
        </a:ln>
        <a:effectLst/>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15</xdr:col>
      <xdr:colOff>57150</xdr:colOff>
      <xdr:row>0</xdr:row>
      <xdr:rowOff>0</xdr:rowOff>
    </xdr:from>
    <xdr:to>
      <xdr:col>17</xdr:col>
      <xdr:colOff>438149</xdr:colOff>
      <xdr:row>8</xdr:row>
      <xdr:rowOff>50089</xdr:rowOff>
    </xdr:to>
    <xdr:pic>
      <xdr:nvPicPr>
        <xdr:cNvPr id="2" name="Picture 1" descr="USAA.png"/>
        <xdr:cNvPicPr>
          <a:picLocks noChangeAspect="1"/>
        </xdr:cNvPicPr>
      </xdr:nvPicPr>
      <xdr:blipFill>
        <a:blip xmlns:r="http://schemas.openxmlformats.org/officeDocument/2006/relationships" r:embed="rId1" cstate="print"/>
        <a:stretch>
          <a:fillRect/>
        </a:stretch>
      </xdr:blipFill>
      <xdr:spPr>
        <a:xfrm>
          <a:off x="9201150" y="0"/>
          <a:ext cx="1600199" cy="1640764"/>
        </a:xfrm>
        <a:prstGeom prst="rect">
          <a:avLst/>
        </a:prstGeom>
      </xdr:spPr>
    </xdr:pic>
    <xdr:clientData/>
  </xdr:twoCellAnchor>
</xdr:wsDr>
</file>

<file path=xl/tables/table1.xml><?xml version="1.0" encoding="utf-8"?>
<table xmlns="http://schemas.openxmlformats.org/spreadsheetml/2006/main" id="1" name="Table27" displayName="Table27" ref="A7:B13" headerRowCount="0" totalsRowShown="0" headerRowDxfId="127" headerRowBorderDxfId="126" tableBorderDxfId="125" totalsRowBorderDxfId="124">
  <tableColumns count="2">
    <tableColumn id="1" name="Column1" headerRowDxfId="123" dataDxfId="122"/>
    <tableColumn id="2" name="No" headerRowDxfId="121" dataDxfId="120"/>
  </tableColumns>
  <tableStyleInfo name="TableStyleLight9" showFirstColumn="0" showLastColumn="0" showRowStripes="1" showColumnStripes="0"/>
</table>
</file>

<file path=xl/tables/table2.xml><?xml version="1.0" encoding="utf-8"?>
<table xmlns="http://schemas.openxmlformats.org/spreadsheetml/2006/main" id="2" name="Table2" displayName="Table2" ref="A7:B13" headerRowCount="0" totalsRowShown="0" headerRowDxfId="117" headerRowBorderDxfId="116" tableBorderDxfId="115" totalsRowBorderDxfId="114">
  <tableColumns count="2">
    <tableColumn id="1" name="Column1" headerRowDxfId="113" dataDxfId="112"/>
    <tableColumn id="2" name="No" headerRowDxfId="111" dataDxfId="110"/>
  </tableColumns>
  <tableStyleInfo name="TableStyleLight9" showFirstColumn="0" showLastColumn="0" showRowStripes="0" showColumnStripes="0"/>
</table>
</file>

<file path=xl/tables/table3.xml><?xml version="1.0" encoding="utf-8"?>
<table xmlns="http://schemas.openxmlformats.org/spreadsheetml/2006/main" id="3" name="Table3" displayName="Table3" ref="A3:B26" totalsRowShown="0" headerRowDxfId="69" dataDxfId="68" tableBorderDxfId="67">
  <tableColumns count="2">
    <tableColumn id="1" name="Purchase/Sales Contract Review" dataDxfId="66"/>
    <tableColumn id="2" name=" " dataDxfId="65"/>
  </tableColumns>
  <tableStyleInfo name="TableStyleMedium9"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8.xml"/><Relationship Id="rId13" Type="http://schemas.openxmlformats.org/officeDocument/2006/relationships/control" Target="../activeX/activeX13.xml"/><Relationship Id="rId18" Type="http://schemas.openxmlformats.org/officeDocument/2006/relationships/control" Target="../activeX/activeX18.xml"/><Relationship Id="rId26" Type="http://schemas.openxmlformats.org/officeDocument/2006/relationships/control" Target="../activeX/activeX26.xml"/><Relationship Id="rId3" Type="http://schemas.openxmlformats.org/officeDocument/2006/relationships/control" Target="../activeX/activeX3.xml"/><Relationship Id="rId21" Type="http://schemas.openxmlformats.org/officeDocument/2006/relationships/control" Target="../activeX/activeX21.xml"/><Relationship Id="rId34" Type="http://schemas.openxmlformats.org/officeDocument/2006/relationships/comments" Target="../comments1.xml"/><Relationship Id="rId7" Type="http://schemas.openxmlformats.org/officeDocument/2006/relationships/control" Target="../activeX/activeX7.xml"/><Relationship Id="rId12" Type="http://schemas.openxmlformats.org/officeDocument/2006/relationships/control" Target="../activeX/activeX12.xml"/><Relationship Id="rId17" Type="http://schemas.openxmlformats.org/officeDocument/2006/relationships/control" Target="../activeX/activeX17.xml"/><Relationship Id="rId25" Type="http://schemas.openxmlformats.org/officeDocument/2006/relationships/control" Target="../activeX/activeX25.xml"/><Relationship Id="rId33" Type="http://schemas.openxmlformats.org/officeDocument/2006/relationships/table" Target="../tables/table1.xml"/><Relationship Id="rId2" Type="http://schemas.openxmlformats.org/officeDocument/2006/relationships/vmlDrawing" Target="../drawings/vmlDrawing2.vml"/><Relationship Id="rId16" Type="http://schemas.openxmlformats.org/officeDocument/2006/relationships/control" Target="../activeX/activeX16.xml"/><Relationship Id="rId20" Type="http://schemas.openxmlformats.org/officeDocument/2006/relationships/control" Target="../activeX/activeX20.xml"/><Relationship Id="rId29" Type="http://schemas.openxmlformats.org/officeDocument/2006/relationships/control" Target="../activeX/activeX29.xml"/><Relationship Id="rId1" Type="http://schemas.openxmlformats.org/officeDocument/2006/relationships/printerSettings" Target="../printerSettings/printerSettings2.bin"/><Relationship Id="rId6" Type="http://schemas.openxmlformats.org/officeDocument/2006/relationships/control" Target="../activeX/activeX6.xml"/><Relationship Id="rId11" Type="http://schemas.openxmlformats.org/officeDocument/2006/relationships/control" Target="../activeX/activeX11.xml"/><Relationship Id="rId24" Type="http://schemas.openxmlformats.org/officeDocument/2006/relationships/control" Target="../activeX/activeX24.xml"/><Relationship Id="rId32" Type="http://schemas.openxmlformats.org/officeDocument/2006/relationships/control" Target="../activeX/activeX32.xml"/><Relationship Id="rId5" Type="http://schemas.openxmlformats.org/officeDocument/2006/relationships/control" Target="../activeX/activeX5.xml"/><Relationship Id="rId15" Type="http://schemas.openxmlformats.org/officeDocument/2006/relationships/control" Target="../activeX/activeX15.xml"/><Relationship Id="rId23" Type="http://schemas.openxmlformats.org/officeDocument/2006/relationships/control" Target="../activeX/activeX23.xml"/><Relationship Id="rId28" Type="http://schemas.openxmlformats.org/officeDocument/2006/relationships/control" Target="../activeX/activeX28.xml"/><Relationship Id="rId10" Type="http://schemas.openxmlformats.org/officeDocument/2006/relationships/control" Target="../activeX/activeX10.xml"/><Relationship Id="rId19" Type="http://schemas.openxmlformats.org/officeDocument/2006/relationships/control" Target="../activeX/activeX19.xml"/><Relationship Id="rId31" Type="http://schemas.openxmlformats.org/officeDocument/2006/relationships/control" Target="../activeX/activeX31.xml"/><Relationship Id="rId4" Type="http://schemas.openxmlformats.org/officeDocument/2006/relationships/control" Target="../activeX/activeX4.xml"/><Relationship Id="rId9" Type="http://schemas.openxmlformats.org/officeDocument/2006/relationships/control" Target="../activeX/activeX9.xml"/><Relationship Id="rId14" Type="http://schemas.openxmlformats.org/officeDocument/2006/relationships/control" Target="../activeX/activeX14.xml"/><Relationship Id="rId22" Type="http://schemas.openxmlformats.org/officeDocument/2006/relationships/control" Target="../activeX/activeX22.xml"/><Relationship Id="rId27" Type="http://schemas.openxmlformats.org/officeDocument/2006/relationships/control" Target="../activeX/activeX27.xml"/><Relationship Id="rId30" Type="http://schemas.openxmlformats.org/officeDocument/2006/relationships/control" Target="../activeX/activeX30.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8.xml"/><Relationship Id="rId13" Type="http://schemas.openxmlformats.org/officeDocument/2006/relationships/control" Target="../activeX/activeX43.xml"/><Relationship Id="rId18" Type="http://schemas.openxmlformats.org/officeDocument/2006/relationships/control" Target="../activeX/activeX48.xml"/><Relationship Id="rId26" Type="http://schemas.openxmlformats.org/officeDocument/2006/relationships/control" Target="../activeX/activeX56.xml"/><Relationship Id="rId3" Type="http://schemas.openxmlformats.org/officeDocument/2006/relationships/control" Target="../activeX/activeX33.xml"/><Relationship Id="rId21" Type="http://schemas.openxmlformats.org/officeDocument/2006/relationships/control" Target="../activeX/activeX51.xml"/><Relationship Id="rId7" Type="http://schemas.openxmlformats.org/officeDocument/2006/relationships/control" Target="../activeX/activeX37.xml"/><Relationship Id="rId12" Type="http://schemas.openxmlformats.org/officeDocument/2006/relationships/control" Target="../activeX/activeX42.xml"/><Relationship Id="rId17" Type="http://schemas.openxmlformats.org/officeDocument/2006/relationships/control" Target="../activeX/activeX47.xml"/><Relationship Id="rId25" Type="http://schemas.openxmlformats.org/officeDocument/2006/relationships/control" Target="../activeX/activeX55.xml"/><Relationship Id="rId2" Type="http://schemas.openxmlformats.org/officeDocument/2006/relationships/vmlDrawing" Target="../drawings/vmlDrawing3.vml"/><Relationship Id="rId16" Type="http://schemas.openxmlformats.org/officeDocument/2006/relationships/control" Target="../activeX/activeX46.xml"/><Relationship Id="rId20" Type="http://schemas.openxmlformats.org/officeDocument/2006/relationships/control" Target="../activeX/activeX50.xml"/><Relationship Id="rId29" Type="http://schemas.openxmlformats.org/officeDocument/2006/relationships/comments" Target="../comments2.xml"/><Relationship Id="rId1" Type="http://schemas.openxmlformats.org/officeDocument/2006/relationships/printerSettings" Target="../printerSettings/printerSettings3.bin"/><Relationship Id="rId6" Type="http://schemas.openxmlformats.org/officeDocument/2006/relationships/control" Target="../activeX/activeX36.xml"/><Relationship Id="rId11" Type="http://schemas.openxmlformats.org/officeDocument/2006/relationships/control" Target="../activeX/activeX41.xml"/><Relationship Id="rId24" Type="http://schemas.openxmlformats.org/officeDocument/2006/relationships/control" Target="../activeX/activeX54.xml"/><Relationship Id="rId5" Type="http://schemas.openxmlformats.org/officeDocument/2006/relationships/control" Target="../activeX/activeX35.xml"/><Relationship Id="rId15" Type="http://schemas.openxmlformats.org/officeDocument/2006/relationships/control" Target="../activeX/activeX45.xml"/><Relationship Id="rId23" Type="http://schemas.openxmlformats.org/officeDocument/2006/relationships/control" Target="../activeX/activeX53.xml"/><Relationship Id="rId28" Type="http://schemas.openxmlformats.org/officeDocument/2006/relationships/table" Target="../tables/table2.xml"/><Relationship Id="rId10" Type="http://schemas.openxmlformats.org/officeDocument/2006/relationships/control" Target="../activeX/activeX40.xml"/><Relationship Id="rId19" Type="http://schemas.openxmlformats.org/officeDocument/2006/relationships/control" Target="../activeX/activeX49.xml"/><Relationship Id="rId4" Type="http://schemas.openxmlformats.org/officeDocument/2006/relationships/control" Target="../activeX/activeX34.xml"/><Relationship Id="rId9" Type="http://schemas.openxmlformats.org/officeDocument/2006/relationships/control" Target="../activeX/activeX39.xml"/><Relationship Id="rId14" Type="http://schemas.openxmlformats.org/officeDocument/2006/relationships/control" Target="../activeX/activeX44.xml"/><Relationship Id="rId22" Type="http://schemas.openxmlformats.org/officeDocument/2006/relationships/control" Target="../activeX/activeX52.xml"/><Relationship Id="rId27" Type="http://schemas.openxmlformats.org/officeDocument/2006/relationships/control" Target="../activeX/activeX57.xml"/></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58.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4" Type="http://schemas.openxmlformats.org/officeDocument/2006/relationships/control" Target="../activeX/activeX59.xml"/></Relationships>
</file>

<file path=xl/worksheets/_rels/sheet5.xml.rels><?xml version="1.0" encoding="UTF-8" standalone="yes"?>
<Relationships xmlns="http://schemas.openxmlformats.org/package/2006/relationships"><Relationship Id="rId13" Type="http://schemas.openxmlformats.org/officeDocument/2006/relationships/control" Target="../activeX/activeX70.xml"/><Relationship Id="rId18" Type="http://schemas.openxmlformats.org/officeDocument/2006/relationships/control" Target="../activeX/activeX75.xml"/><Relationship Id="rId26" Type="http://schemas.openxmlformats.org/officeDocument/2006/relationships/control" Target="../activeX/activeX83.xml"/><Relationship Id="rId39" Type="http://schemas.openxmlformats.org/officeDocument/2006/relationships/control" Target="../activeX/activeX96.xml"/><Relationship Id="rId3" Type="http://schemas.openxmlformats.org/officeDocument/2006/relationships/control" Target="../activeX/activeX60.xml"/><Relationship Id="rId21" Type="http://schemas.openxmlformats.org/officeDocument/2006/relationships/control" Target="../activeX/activeX78.xml"/><Relationship Id="rId34" Type="http://schemas.openxmlformats.org/officeDocument/2006/relationships/control" Target="../activeX/activeX91.xml"/><Relationship Id="rId42" Type="http://schemas.openxmlformats.org/officeDocument/2006/relationships/control" Target="../activeX/activeX99.xml"/><Relationship Id="rId47" Type="http://schemas.openxmlformats.org/officeDocument/2006/relationships/control" Target="../activeX/activeX104.xml"/><Relationship Id="rId50" Type="http://schemas.openxmlformats.org/officeDocument/2006/relationships/control" Target="../activeX/activeX107.xml"/><Relationship Id="rId7" Type="http://schemas.openxmlformats.org/officeDocument/2006/relationships/control" Target="../activeX/activeX64.xml"/><Relationship Id="rId12" Type="http://schemas.openxmlformats.org/officeDocument/2006/relationships/control" Target="../activeX/activeX69.xml"/><Relationship Id="rId17" Type="http://schemas.openxmlformats.org/officeDocument/2006/relationships/control" Target="../activeX/activeX74.xml"/><Relationship Id="rId25" Type="http://schemas.openxmlformats.org/officeDocument/2006/relationships/control" Target="../activeX/activeX82.xml"/><Relationship Id="rId33" Type="http://schemas.openxmlformats.org/officeDocument/2006/relationships/control" Target="../activeX/activeX90.xml"/><Relationship Id="rId38" Type="http://schemas.openxmlformats.org/officeDocument/2006/relationships/control" Target="../activeX/activeX95.xml"/><Relationship Id="rId46" Type="http://schemas.openxmlformats.org/officeDocument/2006/relationships/control" Target="../activeX/activeX103.xml"/><Relationship Id="rId2" Type="http://schemas.openxmlformats.org/officeDocument/2006/relationships/vmlDrawing" Target="../drawings/vmlDrawing5.vml"/><Relationship Id="rId16" Type="http://schemas.openxmlformats.org/officeDocument/2006/relationships/control" Target="../activeX/activeX73.xml"/><Relationship Id="rId20" Type="http://schemas.openxmlformats.org/officeDocument/2006/relationships/control" Target="../activeX/activeX77.xml"/><Relationship Id="rId29" Type="http://schemas.openxmlformats.org/officeDocument/2006/relationships/control" Target="../activeX/activeX86.xml"/><Relationship Id="rId41" Type="http://schemas.openxmlformats.org/officeDocument/2006/relationships/control" Target="../activeX/activeX98.xml"/><Relationship Id="rId1" Type="http://schemas.openxmlformats.org/officeDocument/2006/relationships/printerSettings" Target="../printerSettings/printerSettings5.bin"/><Relationship Id="rId6" Type="http://schemas.openxmlformats.org/officeDocument/2006/relationships/control" Target="../activeX/activeX63.xml"/><Relationship Id="rId11" Type="http://schemas.openxmlformats.org/officeDocument/2006/relationships/control" Target="../activeX/activeX68.xml"/><Relationship Id="rId24" Type="http://schemas.openxmlformats.org/officeDocument/2006/relationships/control" Target="../activeX/activeX81.xml"/><Relationship Id="rId32" Type="http://schemas.openxmlformats.org/officeDocument/2006/relationships/control" Target="../activeX/activeX89.xml"/><Relationship Id="rId37" Type="http://schemas.openxmlformats.org/officeDocument/2006/relationships/control" Target="../activeX/activeX94.xml"/><Relationship Id="rId40" Type="http://schemas.openxmlformats.org/officeDocument/2006/relationships/control" Target="../activeX/activeX97.xml"/><Relationship Id="rId45" Type="http://schemas.openxmlformats.org/officeDocument/2006/relationships/control" Target="../activeX/activeX102.xml"/><Relationship Id="rId53" Type="http://schemas.openxmlformats.org/officeDocument/2006/relationships/comments" Target="../comments3.xml"/><Relationship Id="rId5" Type="http://schemas.openxmlformats.org/officeDocument/2006/relationships/control" Target="../activeX/activeX62.xml"/><Relationship Id="rId15" Type="http://schemas.openxmlformats.org/officeDocument/2006/relationships/control" Target="../activeX/activeX72.xml"/><Relationship Id="rId23" Type="http://schemas.openxmlformats.org/officeDocument/2006/relationships/control" Target="../activeX/activeX80.xml"/><Relationship Id="rId28" Type="http://schemas.openxmlformats.org/officeDocument/2006/relationships/control" Target="../activeX/activeX85.xml"/><Relationship Id="rId36" Type="http://schemas.openxmlformats.org/officeDocument/2006/relationships/control" Target="../activeX/activeX93.xml"/><Relationship Id="rId49" Type="http://schemas.openxmlformats.org/officeDocument/2006/relationships/control" Target="../activeX/activeX106.xml"/><Relationship Id="rId10" Type="http://schemas.openxmlformats.org/officeDocument/2006/relationships/control" Target="../activeX/activeX67.xml"/><Relationship Id="rId19" Type="http://schemas.openxmlformats.org/officeDocument/2006/relationships/control" Target="../activeX/activeX76.xml"/><Relationship Id="rId31" Type="http://schemas.openxmlformats.org/officeDocument/2006/relationships/control" Target="../activeX/activeX88.xml"/><Relationship Id="rId44" Type="http://schemas.openxmlformats.org/officeDocument/2006/relationships/control" Target="../activeX/activeX101.xml"/><Relationship Id="rId52" Type="http://schemas.openxmlformats.org/officeDocument/2006/relationships/table" Target="../tables/table3.xml"/><Relationship Id="rId4" Type="http://schemas.openxmlformats.org/officeDocument/2006/relationships/control" Target="../activeX/activeX61.xml"/><Relationship Id="rId9" Type="http://schemas.openxmlformats.org/officeDocument/2006/relationships/control" Target="../activeX/activeX66.xml"/><Relationship Id="rId14" Type="http://schemas.openxmlformats.org/officeDocument/2006/relationships/control" Target="../activeX/activeX71.xml"/><Relationship Id="rId22" Type="http://schemas.openxmlformats.org/officeDocument/2006/relationships/control" Target="../activeX/activeX79.xml"/><Relationship Id="rId27" Type="http://schemas.openxmlformats.org/officeDocument/2006/relationships/control" Target="../activeX/activeX84.xml"/><Relationship Id="rId30" Type="http://schemas.openxmlformats.org/officeDocument/2006/relationships/control" Target="../activeX/activeX87.xml"/><Relationship Id="rId35" Type="http://schemas.openxmlformats.org/officeDocument/2006/relationships/control" Target="../activeX/activeX92.xml"/><Relationship Id="rId43" Type="http://schemas.openxmlformats.org/officeDocument/2006/relationships/control" Target="../activeX/activeX100.xml"/><Relationship Id="rId48" Type="http://schemas.openxmlformats.org/officeDocument/2006/relationships/control" Target="../activeX/activeX105.xml"/><Relationship Id="rId8" Type="http://schemas.openxmlformats.org/officeDocument/2006/relationships/control" Target="../activeX/activeX65.xml"/><Relationship Id="rId51" Type="http://schemas.openxmlformats.org/officeDocument/2006/relationships/control" Target="../activeX/activeX108.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14.xml"/><Relationship Id="rId13" Type="http://schemas.openxmlformats.org/officeDocument/2006/relationships/control" Target="../activeX/activeX119.xml"/><Relationship Id="rId18" Type="http://schemas.openxmlformats.org/officeDocument/2006/relationships/control" Target="../activeX/activeX124.xml"/><Relationship Id="rId26" Type="http://schemas.openxmlformats.org/officeDocument/2006/relationships/control" Target="../activeX/activeX132.xml"/><Relationship Id="rId3" Type="http://schemas.openxmlformats.org/officeDocument/2006/relationships/control" Target="../activeX/activeX109.xml"/><Relationship Id="rId21" Type="http://schemas.openxmlformats.org/officeDocument/2006/relationships/control" Target="../activeX/activeX127.xml"/><Relationship Id="rId7" Type="http://schemas.openxmlformats.org/officeDocument/2006/relationships/control" Target="../activeX/activeX113.xml"/><Relationship Id="rId12" Type="http://schemas.openxmlformats.org/officeDocument/2006/relationships/control" Target="../activeX/activeX118.xml"/><Relationship Id="rId17" Type="http://schemas.openxmlformats.org/officeDocument/2006/relationships/control" Target="../activeX/activeX123.xml"/><Relationship Id="rId25" Type="http://schemas.openxmlformats.org/officeDocument/2006/relationships/control" Target="../activeX/activeX131.xml"/><Relationship Id="rId2" Type="http://schemas.openxmlformats.org/officeDocument/2006/relationships/vmlDrawing" Target="../drawings/vmlDrawing6.vml"/><Relationship Id="rId16" Type="http://schemas.openxmlformats.org/officeDocument/2006/relationships/control" Target="../activeX/activeX122.xml"/><Relationship Id="rId20" Type="http://schemas.openxmlformats.org/officeDocument/2006/relationships/control" Target="../activeX/activeX126.xml"/><Relationship Id="rId1" Type="http://schemas.openxmlformats.org/officeDocument/2006/relationships/printerSettings" Target="../printerSettings/printerSettings6.bin"/><Relationship Id="rId6" Type="http://schemas.openxmlformats.org/officeDocument/2006/relationships/control" Target="../activeX/activeX112.xml"/><Relationship Id="rId11" Type="http://schemas.openxmlformats.org/officeDocument/2006/relationships/control" Target="../activeX/activeX117.xml"/><Relationship Id="rId24" Type="http://schemas.openxmlformats.org/officeDocument/2006/relationships/control" Target="../activeX/activeX130.xml"/><Relationship Id="rId5" Type="http://schemas.openxmlformats.org/officeDocument/2006/relationships/control" Target="../activeX/activeX111.xml"/><Relationship Id="rId15" Type="http://schemas.openxmlformats.org/officeDocument/2006/relationships/control" Target="../activeX/activeX121.xml"/><Relationship Id="rId23" Type="http://schemas.openxmlformats.org/officeDocument/2006/relationships/control" Target="../activeX/activeX129.xml"/><Relationship Id="rId10" Type="http://schemas.openxmlformats.org/officeDocument/2006/relationships/control" Target="../activeX/activeX116.xml"/><Relationship Id="rId19" Type="http://schemas.openxmlformats.org/officeDocument/2006/relationships/control" Target="../activeX/activeX125.xml"/><Relationship Id="rId4" Type="http://schemas.openxmlformats.org/officeDocument/2006/relationships/control" Target="../activeX/activeX110.xml"/><Relationship Id="rId9" Type="http://schemas.openxmlformats.org/officeDocument/2006/relationships/control" Target="../activeX/activeX115.xml"/><Relationship Id="rId14" Type="http://schemas.openxmlformats.org/officeDocument/2006/relationships/control" Target="../activeX/activeX120.xml"/><Relationship Id="rId22" Type="http://schemas.openxmlformats.org/officeDocument/2006/relationships/control" Target="../activeX/activeX128.xml"/></Relationships>
</file>

<file path=xl/worksheets/_rels/sheet7.xml.rels><?xml version="1.0" encoding="UTF-8" standalone="yes"?>
<Relationships xmlns="http://schemas.openxmlformats.org/package/2006/relationships"><Relationship Id="rId3" Type="http://schemas.openxmlformats.org/officeDocument/2006/relationships/control" Target="../activeX/activeX133.xml"/><Relationship Id="rId2" Type="http://schemas.openxmlformats.org/officeDocument/2006/relationships/vmlDrawing" Target="../drawings/vmlDrawing7.vml"/><Relationship Id="rId1" Type="http://schemas.openxmlformats.org/officeDocument/2006/relationships/drawing" Target="../drawings/drawing1.xml"/><Relationship Id="rId4" Type="http://schemas.openxmlformats.org/officeDocument/2006/relationships/control" Target="../activeX/activeX134.xml"/></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135.xml"/><Relationship Id="rId2" Type="http://schemas.openxmlformats.org/officeDocument/2006/relationships/vmlDrawing" Target="../drawings/vmlDrawing8.vml"/><Relationship Id="rId1" Type="http://schemas.openxmlformats.org/officeDocument/2006/relationships/printerSettings" Target="../printerSettings/printerSettings7.bin"/><Relationship Id="rId4" Type="http://schemas.openxmlformats.org/officeDocument/2006/relationships/control" Target="../activeX/activeX136.xml"/></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137.xml"/><Relationship Id="rId7" Type="http://schemas.openxmlformats.org/officeDocument/2006/relationships/control" Target="../activeX/activeX141.xml"/><Relationship Id="rId2" Type="http://schemas.openxmlformats.org/officeDocument/2006/relationships/vmlDrawing" Target="../drawings/vmlDrawing9.vml"/><Relationship Id="rId1" Type="http://schemas.openxmlformats.org/officeDocument/2006/relationships/drawing" Target="../drawings/drawing2.xml"/><Relationship Id="rId6" Type="http://schemas.openxmlformats.org/officeDocument/2006/relationships/control" Target="../activeX/activeX140.xml"/><Relationship Id="rId5" Type="http://schemas.openxmlformats.org/officeDocument/2006/relationships/control" Target="../activeX/activeX139.xml"/><Relationship Id="rId4" Type="http://schemas.openxmlformats.org/officeDocument/2006/relationships/control" Target="../activeX/activeX138.xml"/></Relationships>
</file>

<file path=xl/worksheets/_rels/sheet10.xml.rels><?xml version="1.0" encoding="UTF-8" standalone="yes"?>
<Relationships xmlns="http://schemas.openxmlformats.org/package/2006/relationships"><Relationship Id="rId3" Type="http://schemas.openxmlformats.org/officeDocument/2006/relationships/control" Target="../activeX/activeX142.xml"/><Relationship Id="rId2" Type="http://schemas.openxmlformats.org/officeDocument/2006/relationships/vmlDrawing" Target="../drawings/vmlDrawing10.vml"/><Relationship Id="rId1" Type="http://schemas.openxmlformats.org/officeDocument/2006/relationships/drawing" Target="../drawings/drawing3.xml"/><Relationship Id="rId5" Type="http://schemas.openxmlformats.org/officeDocument/2006/relationships/control" Target="../activeX/activeX144.xml"/><Relationship Id="rId4" Type="http://schemas.openxmlformats.org/officeDocument/2006/relationships/control" Target="../activeX/activeX143.xml"/></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150.xml"/><Relationship Id="rId3" Type="http://schemas.openxmlformats.org/officeDocument/2006/relationships/control" Target="../activeX/activeX145.xml"/><Relationship Id="rId7" Type="http://schemas.openxmlformats.org/officeDocument/2006/relationships/control" Target="../activeX/activeX149.xml"/><Relationship Id="rId2" Type="http://schemas.openxmlformats.org/officeDocument/2006/relationships/vmlDrawing" Target="../drawings/vmlDrawing11.vml"/><Relationship Id="rId1" Type="http://schemas.openxmlformats.org/officeDocument/2006/relationships/drawing" Target="../drawings/drawing4.xml"/><Relationship Id="rId6" Type="http://schemas.openxmlformats.org/officeDocument/2006/relationships/control" Target="../activeX/activeX148.xml"/><Relationship Id="rId5" Type="http://schemas.openxmlformats.org/officeDocument/2006/relationships/control" Target="../activeX/activeX147.xml"/><Relationship Id="rId4" Type="http://schemas.openxmlformats.org/officeDocument/2006/relationships/control" Target="../activeX/activeX146.xml"/><Relationship Id="rId9" Type="http://schemas.openxmlformats.org/officeDocument/2006/relationships/control" Target="../activeX/activeX151.xml"/></Relationships>
</file>

<file path=xl/worksheets/_rels/sheet12.xml.rels><?xml version="1.0" encoding="UTF-8" standalone="yes"?>
<Relationships xmlns="http://schemas.openxmlformats.org/package/2006/relationships"><Relationship Id="rId13" Type="http://schemas.openxmlformats.org/officeDocument/2006/relationships/control" Target="../activeX/activeX162.xml"/><Relationship Id="rId18" Type="http://schemas.openxmlformats.org/officeDocument/2006/relationships/control" Target="../activeX/activeX167.xml"/><Relationship Id="rId26" Type="http://schemas.openxmlformats.org/officeDocument/2006/relationships/control" Target="../activeX/activeX175.xml"/><Relationship Id="rId39" Type="http://schemas.openxmlformats.org/officeDocument/2006/relationships/control" Target="../activeX/activeX188.xml"/><Relationship Id="rId21" Type="http://schemas.openxmlformats.org/officeDocument/2006/relationships/control" Target="../activeX/activeX170.xml"/><Relationship Id="rId34" Type="http://schemas.openxmlformats.org/officeDocument/2006/relationships/control" Target="../activeX/activeX183.xml"/><Relationship Id="rId42" Type="http://schemas.openxmlformats.org/officeDocument/2006/relationships/control" Target="../activeX/activeX191.xml"/><Relationship Id="rId47" Type="http://schemas.openxmlformats.org/officeDocument/2006/relationships/control" Target="../activeX/activeX196.xml"/><Relationship Id="rId50" Type="http://schemas.openxmlformats.org/officeDocument/2006/relationships/control" Target="../activeX/activeX199.xml"/><Relationship Id="rId55" Type="http://schemas.openxmlformats.org/officeDocument/2006/relationships/control" Target="../activeX/activeX204.xml"/><Relationship Id="rId63" Type="http://schemas.openxmlformats.org/officeDocument/2006/relationships/control" Target="../activeX/activeX212.xml"/><Relationship Id="rId7" Type="http://schemas.openxmlformats.org/officeDocument/2006/relationships/control" Target="../activeX/activeX156.xml"/><Relationship Id="rId2" Type="http://schemas.openxmlformats.org/officeDocument/2006/relationships/vmlDrawing" Target="../drawings/vmlDrawing12.vml"/><Relationship Id="rId16" Type="http://schemas.openxmlformats.org/officeDocument/2006/relationships/control" Target="../activeX/activeX165.xml"/><Relationship Id="rId20" Type="http://schemas.openxmlformats.org/officeDocument/2006/relationships/control" Target="../activeX/activeX169.xml"/><Relationship Id="rId29" Type="http://schemas.openxmlformats.org/officeDocument/2006/relationships/control" Target="../activeX/activeX178.xml"/><Relationship Id="rId41" Type="http://schemas.openxmlformats.org/officeDocument/2006/relationships/control" Target="../activeX/activeX190.xml"/><Relationship Id="rId54" Type="http://schemas.openxmlformats.org/officeDocument/2006/relationships/control" Target="../activeX/activeX203.xml"/><Relationship Id="rId62" Type="http://schemas.openxmlformats.org/officeDocument/2006/relationships/control" Target="../activeX/activeX211.xml"/><Relationship Id="rId1" Type="http://schemas.openxmlformats.org/officeDocument/2006/relationships/printerSettings" Target="../printerSettings/printerSettings8.bin"/><Relationship Id="rId6" Type="http://schemas.openxmlformats.org/officeDocument/2006/relationships/control" Target="../activeX/activeX155.xml"/><Relationship Id="rId11" Type="http://schemas.openxmlformats.org/officeDocument/2006/relationships/control" Target="../activeX/activeX160.xml"/><Relationship Id="rId24" Type="http://schemas.openxmlformats.org/officeDocument/2006/relationships/control" Target="../activeX/activeX173.xml"/><Relationship Id="rId32" Type="http://schemas.openxmlformats.org/officeDocument/2006/relationships/control" Target="../activeX/activeX181.xml"/><Relationship Id="rId37" Type="http://schemas.openxmlformats.org/officeDocument/2006/relationships/control" Target="../activeX/activeX186.xml"/><Relationship Id="rId40" Type="http://schemas.openxmlformats.org/officeDocument/2006/relationships/control" Target="../activeX/activeX189.xml"/><Relationship Id="rId45" Type="http://schemas.openxmlformats.org/officeDocument/2006/relationships/control" Target="../activeX/activeX194.xml"/><Relationship Id="rId53" Type="http://schemas.openxmlformats.org/officeDocument/2006/relationships/control" Target="../activeX/activeX202.xml"/><Relationship Id="rId58" Type="http://schemas.openxmlformats.org/officeDocument/2006/relationships/control" Target="../activeX/activeX207.xml"/><Relationship Id="rId66" Type="http://schemas.openxmlformats.org/officeDocument/2006/relationships/comments" Target="../comments4.xml"/><Relationship Id="rId5" Type="http://schemas.openxmlformats.org/officeDocument/2006/relationships/control" Target="../activeX/activeX154.xml"/><Relationship Id="rId15" Type="http://schemas.openxmlformats.org/officeDocument/2006/relationships/control" Target="../activeX/activeX164.xml"/><Relationship Id="rId23" Type="http://schemas.openxmlformats.org/officeDocument/2006/relationships/control" Target="../activeX/activeX172.xml"/><Relationship Id="rId28" Type="http://schemas.openxmlformats.org/officeDocument/2006/relationships/control" Target="../activeX/activeX177.xml"/><Relationship Id="rId36" Type="http://schemas.openxmlformats.org/officeDocument/2006/relationships/control" Target="../activeX/activeX185.xml"/><Relationship Id="rId49" Type="http://schemas.openxmlformats.org/officeDocument/2006/relationships/control" Target="../activeX/activeX198.xml"/><Relationship Id="rId57" Type="http://schemas.openxmlformats.org/officeDocument/2006/relationships/control" Target="../activeX/activeX206.xml"/><Relationship Id="rId61" Type="http://schemas.openxmlformats.org/officeDocument/2006/relationships/control" Target="../activeX/activeX210.xml"/><Relationship Id="rId10" Type="http://schemas.openxmlformats.org/officeDocument/2006/relationships/control" Target="../activeX/activeX159.xml"/><Relationship Id="rId19" Type="http://schemas.openxmlformats.org/officeDocument/2006/relationships/control" Target="../activeX/activeX168.xml"/><Relationship Id="rId31" Type="http://schemas.openxmlformats.org/officeDocument/2006/relationships/control" Target="../activeX/activeX180.xml"/><Relationship Id="rId44" Type="http://schemas.openxmlformats.org/officeDocument/2006/relationships/control" Target="../activeX/activeX193.xml"/><Relationship Id="rId52" Type="http://schemas.openxmlformats.org/officeDocument/2006/relationships/control" Target="../activeX/activeX201.xml"/><Relationship Id="rId60" Type="http://schemas.openxmlformats.org/officeDocument/2006/relationships/control" Target="../activeX/activeX209.xml"/><Relationship Id="rId65" Type="http://schemas.openxmlformats.org/officeDocument/2006/relationships/control" Target="../activeX/activeX214.xml"/><Relationship Id="rId4" Type="http://schemas.openxmlformats.org/officeDocument/2006/relationships/control" Target="../activeX/activeX153.xml"/><Relationship Id="rId9" Type="http://schemas.openxmlformats.org/officeDocument/2006/relationships/control" Target="../activeX/activeX158.xml"/><Relationship Id="rId14" Type="http://schemas.openxmlformats.org/officeDocument/2006/relationships/control" Target="../activeX/activeX163.xml"/><Relationship Id="rId22" Type="http://schemas.openxmlformats.org/officeDocument/2006/relationships/control" Target="../activeX/activeX171.xml"/><Relationship Id="rId27" Type="http://schemas.openxmlformats.org/officeDocument/2006/relationships/control" Target="../activeX/activeX176.xml"/><Relationship Id="rId30" Type="http://schemas.openxmlformats.org/officeDocument/2006/relationships/control" Target="../activeX/activeX179.xml"/><Relationship Id="rId35" Type="http://schemas.openxmlformats.org/officeDocument/2006/relationships/control" Target="../activeX/activeX184.xml"/><Relationship Id="rId43" Type="http://schemas.openxmlformats.org/officeDocument/2006/relationships/control" Target="../activeX/activeX192.xml"/><Relationship Id="rId48" Type="http://schemas.openxmlformats.org/officeDocument/2006/relationships/control" Target="../activeX/activeX197.xml"/><Relationship Id="rId56" Type="http://schemas.openxmlformats.org/officeDocument/2006/relationships/control" Target="../activeX/activeX205.xml"/><Relationship Id="rId64" Type="http://schemas.openxmlformats.org/officeDocument/2006/relationships/control" Target="../activeX/activeX213.xml"/><Relationship Id="rId8" Type="http://schemas.openxmlformats.org/officeDocument/2006/relationships/control" Target="../activeX/activeX157.xml"/><Relationship Id="rId51" Type="http://schemas.openxmlformats.org/officeDocument/2006/relationships/control" Target="../activeX/activeX200.xml"/><Relationship Id="rId3" Type="http://schemas.openxmlformats.org/officeDocument/2006/relationships/control" Target="../activeX/activeX152.xml"/><Relationship Id="rId12" Type="http://schemas.openxmlformats.org/officeDocument/2006/relationships/control" Target="../activeX/activeX161.xml"/><Relationship Id="rId17" Type="http://schemas.openxmlformats.org/officeDocument/2006/relationships/control" Target="../activeX/activeX166.xml"/><Relationship Id="rId25" Type="http://schemas.openxmlformats.org/officeDocument/2006/relationships/control" Target="../activeX/activeX174.xml"/><Relationship Id="rId33" Type="http://schemas.openxmlformats.org/officeDocument/2006/relationships/control" Target="../activeX/activeX182.xml"/><Relationship Id="rId38" Type="http://schemas.openxmlformats.org/officeDocument/2006/relationships/control" Target="../activeX/activeX187.xml"/><Relationship Id="rId46" Type="http://schemas.openxmlformats.org/officeDocument/2006/relationships/control" Target="../activeX/activeX195.xml"/><Relationship Id="rId59" Type="http://schemas.openxmlformats.org/officeDocument/2006/relationships/control" Target="../activeX/activeX208.xml"/></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220.xml"/><Relationship Id="rId3" Type="http://schemas.openxmlformats.org/officeDocument/2006/relationships/control" Target="../activeX/activeX215.xml"/><Relationship Id="rId7" Type="http://schemas.openxmlformats.org/officeDocument/2006/relationships/control" Target="../activeX/activeX219.xml"/><Relationship Id="rId2" Type="http://schemas.openxmlformats.org/officeDocument/2006/relationships/vmlDrawing" Target="../drawings/vmlDrawing13.vml"/><Relationship Id="rId1" Type="http://schemas.openxmlformats.org/officeDocument/2006/relationships/drawing" Target="../drawings/drawing5.xml"/><Relationship Id="rId6" Type="http://schemas.openxmlformats.org/officeDocument/2006/relationships/control" Target="../activeX/activeX218.xml"/><Relationship Id="rId5" Type="http://schemas.openxmlformats.org/officeDocument/2006/relationships/control" Target="../activeX/activeX217.xml"/><Relationship Id="rId4" Type="http://schemas.openxmlformats.org/officeDocument/2006/relationships/control" Target="../activeX/activeX216.xml"/></Relationships>
</file>

<file path=xl/worksheets/_rels/sheet14.xml.rels><?xml version="1.0" encoding="UTF-8" standalone="yes"?>
<Relationships xmlns="http://schemas.openxmlformats.org/package/2006/relationships"><Relationship Id="rId13" Type="http://schemas.openxmlformats.org/officeDocument/2006/relationships/control" Target="../activeX/activeX231.xml"/><Relationship Id="rId18" Type="http://schemas.openxmlformats.org/officeDocument/2006/relationships/control" Target="../activeX/activeX236.xml"/><Relationship Id="rId26" Type="http://schemas.openxmlformats.org/officeDocument/2006/relationships/control" Target="../activeX/activeX244.xml"/><Relationship Id="rId39" Type="http://schemas.openxmlformats.org/officeDocument/2006/relationships/control" Target="../activeX/activeX257.xml"/><Relationship Id="rId21" Type="http://schemas.openxmlformats.org/officeDocument/2006/relationships/control" Target="../activeX/activeX239.xml"/><Relationship Id="rId34" Type="http://schemas.openxmlformats.org/officeDocument/2006/relationships/control" Target="../activeX/activeX252.xml"/><Relationship Id="rId42" Type="http://schemas.openxmlformats.org/officeDocument/2006/relationships/control" Target="../activeX/activeX260.xml"/><Relationship Id="rId47" Type="http://schemas.openxmlformats.org/officeDocument/2006/relationships/control" Target="../activeX/activeX265.xml"/><Relationship Id="rId50" Type="http://schemas.openxmlformats.org/officeDocument/2006/relationships/control" Target="../activeX/activeX268.xml"/><Relationship Id="rId55" Type="http://schemas.openxmlformats.org/officeDocument/2006/relationships/control" Target="../activeX/activeX273.xml"/><Relationship Id="rId63" Type="http://schemas.openxmlformats.org/officeDocument/2006/relationships/control" Target="../activeX/activeX281.xml"/><Relationship Id="rId7" Type="http://schemas.openxmlformats.org/officeDocument/2006/relationships/control" Target="../activeX/activeX225.xml"/><Relationship Id="rId2" Type="http://schemas.openxmlformats.org/officeDocument/2006/relationships/vmlDrawing" Target="../drawings/vmlDrawing14.vml"/><Relationship Id="rId16" Type="http://schemas.openxmlformats.org/officeDocument/2006/relationships/control" Target="../activeX/activeX234.xml"/><Relationship Id="rId20" Type="http://schemas.openxmlformats.org/officeDocument/2006/relationships/control" Target="../activeX/activeX238.xml"/><Relationship Id="rId29" Type="http://schemas.openxmlformats.org/officeDocument/2006/relationships/control" Target="../activeX/activeX247.xml"/><Relationship Id="rId41" Type="http://schemas.openxmlformats.org/officeDocument/2006/relationships/control" Target="../activeX/activeX259.xml"/><Relationship Id="rId54" Type="http://schemas.openxmlformats.org/officeDocument/2006/relationships/control" Target="../activeX/activeX272.xml"/><Relationship Id="rId62" Type="http://schemas.openxmlformats.org/officeDocument/2006/relationships/control" Target="../activeX/activeX280.xml"/><Relationship Id="rId1" Type="http://schemas.openxmlformats.org/officeDocument/2006/relationships/printerSettings" Target="../printerSettings/printerSettings9.bin"/><Relationship Id="rId6" Type="http://schemas.openxmlformats.org/officeDocument/2006/relationships/control" Target="../activeX/activeX224.xml"/><Relationship Id="rId11" Type="http://schemas.openxmlformats.org/officeDocument/2006/relationships/control" Target="../activeX/activeX229.xml"/><Relationship Id="rId24" Type="http://schemas.openxmlformats.org/officeDocument/2006/relationships/control" Target="../activeX/activeX242.xml"/><Relationship Id="rId32" Type="http://schemas.openxmlformats.org/officeDocument/2006/relationships/control" Target="../activeX/activeX250.xml"/><Relationship Id="rId37" Type="http://schemas.openxmlformats.org/officeDocument/2006/relationships/control" Target="../activeX/activeX255.xml"/><Relationship Id="rId40" Type="http://schemas.openxmlformats.org/officeDocument/2006/relationships/control" Target="../activeX/activeX258.xml"/><Relationship Id="rId45" Type="http://schemas.openxmlformats.org/officeDocument/2006/relationships/control" Target="../activeX/activeX263.xml"/><Relationship Id="rId53" Type="http://schemas.openxmlformats.org/officeDocument/2006/relationships/control" Target="../activeX/activeX271.xml"/><Relationship Id="rId58" Type="http://schemas.openxmlformats.org/officeDocument/2006/relationships/control" Target="../activeX/activeX276.xml"/><Relationship Id="rId66" Type="http://schemas.openxmlformats.org/officeDocument/2006/relationships/comments" Target="../comments5.xml"/><Relationship Id="rId5" Type="http://schemas.openxmlformats.org/officeDocument/2006/relationships/control" Target="../activeX/activeX223.xml"/><Relationship Id="rId15" Type="http://schemas.openxmlformats.org/officeDocument/2006/relationships/control" Target="../activeX/activeX233.xml"/><Relationship Id="rId23" Type="http://schemas.openxmlformats.org/officeDocument/2006/relationships/control" Target="../activeX/activeX241.xml"/><Relationship Id="rId28" Type="http://schemas.openxmlformats.org/officeDocument/2006/relationships/control" Target="../activeX/activeX246.xml"/><Relationship Id="rId36" Type="http://schemas.openxmlformats.org/officeDocument/2006/relationships/control" Target="../activeX/activeX254.xml"/><Relationship Id="rId49" Type="http://schemas.openxmlformats.org/officeDocument/2006/relationships/control" Target="../activeX/activeX267.xml"/><Relationship Id="rId57" Type="http://schemas.openxmlformats.org/officeDocument/2006/relationships/control" Target="../activeX/activeX275.xml"/><Relationship Id="rId61" Type="http://schemas.openxmlformats.org/officeDocument/2006/relationships/control" Target="../activeX/activeX279.xml"/><Relationship Id="rId10" Type="http://schemas.openxmlformats.org/officeDocument/2006/relationships/control" Target="../activeX/activeX228.xml"/><Relationship Id="rId19" Type="http://schemas.openxmlformats.org/officeDocument/2006/relationships/control" Target="../activeX/activeX237.xml"/><Relationship Id="rId31" Type="http://schemas.openxmlformats.org/officeDocument/2006/relationships/control" Target="../activeX/activeX249.xml"/><Relationship Id="rId44" Type="http://schemas.openxmlformats.org/officeDocument/2006/relationships/control" Target="../activeX/activeX262.xml"/><Relationship Id="rId52" Type="http://schemas.openxmlformats.org/officeDocument/2006/relationships/control" Target="../activeX/activeX270.xml"/><Relationship Id="rId60" Type="http://schemas.openxmlformats.org/officeDocument/2006/relationships/control" Target="../activeX/activeX278.xml"/><Relationship Id="rId65" Type="http://schemas.openxmlformats.org/officeDocument/2006/relationships/control" Target="../activeX/activeX283.xml"/><Relationship Id="rId4" Type="http://schemas.openxmlformats.org/officeDocument/2006/relationships/control" Target="../activeX/activeX222.xml"/><Relationship Id="rId9" Type="http://schemas.openxmlformats.org/officeDocument/2006/relationships/control" Target="../activeX/activeX227.xml"/><Relationship Id="rId14" Type="http://schemas.openxmlformats.org/officeDocument/2006/relationships/control" Target="../activeX/activeX232.xml"/><Relationship Id="rId22" Type="http://schemas.openxmlformats.org/officeDocument/2006/relationships/control" Target="../activeX/activeX240.xml"/><Relationship Id="rId27" Type="http://schemas.openxmlformats.org/officeDocument/2006/relationships/control" Target="../activeX/activeX245.xml"/><Relationship Id="rId30" Type="http://schemas.openxmlformats.org/officeDocument/2006/relationships/control" Target="../activeX/activeX248.xml"/><Relationship Id="rId35" Type="http://schemas.openxmlformats.org/officeDocument/2006/relationships/control" Target="../activeX/activeX253.xml"/><Relationship Id="rId43" Type="http://schemas.openxmlformats.org/officeDocument/2006/relationships/control" Target="../activeX/activeX261.xml"/><Relationship Id="rId48" Type="http://schemas.openxmlformats.org/officeDocument/2006/relationships/control" Target="../activeX/activeX266.xml"/><Relationship Id="rId56" Type="http://schemas.openxmlformats.org/officeDocument/2006/relationships/control" Target="../activeX/activeX274.xml"/><Relationship Id="rId64" Type="http://schemas.openxmlformats.org/officeDocument/2006/relationships/control" Target="../activeX/activeX282.xml"/><Relationship Id="rId8" Type="http://schemas.openxmlformats.org/officeDocument/2006/relationships/control" Target="../activeX/activeX226.xml"/><Relationship Id="rId51" Type="http://schemas.openxmlformats.org/officeDocument/2006/relationships/control" Target="../activeX/activeX269.xml"/><Relationship Id="rId3" Type="http://schemas.openxmlformats.org/officeDocument/2006/relationships/control" Target="../activeX/activeX221.xml"/><Relationship Id="rId12" Type="http://schemas.openxmlformats.org/officeDocument/2006/relationships/control" Target="../activeX/activeX230.xml"/><Relationship Id="rId17" Type="http://schemas.openxmlformats.org/officeDocument/2006/relationships/control" Target="../activeX/activeX235.xml"/><Relationship Id="rId25" Type="http://schemas.openxmlformats.org/officeDocument/2006/relationships/control" Target="../activeX/activeX243.xml"/><Relationship Id="rId33" Type="http://schemas.openxmlformats.org/officeDocument/2006/relationships/control" Target="../activeX/activeX251.xml"/><Relationship Id="rId38" Type="http://schemas.openxmlformats.org/officeDocument/2006/relationships/control" Target="../activeX/activeX256.xml"/><Relationship Id="rId46" Type="http://schemas.openxmlformats.org/officeDocument/2006/relationships/control" Target="../activeX/activeX264.xml"/><Relationship Id="rId59" Type="http://schemas.openxmlformats.org/officeDocument/2006/relationships/control" Target="../activeX/activeX277.xml"/></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289.xml"/><Relationship Id="rId13" Type="http://schemas.openxmlformats.org/officeDocument/2006/relationships/control" Target="../activeX/activeX294.xml"/><Relationship Id="rId18" Type="http://schemas.openxmlformats.org/officeDocument/2006/relationships/control" Target="../activeX/activeX299.xml"/><Relationship Id="rId26" Type="http://schemas.openxmlformats.org/officeDocument/2006/relationships/control" Target="../activeX/activeX307.xml"/><Relationship Id="rId3" Type="http://schemas.openxmlformats.org/officeDocument/2006/relationships/control" Target="../activeX/activeX284.xml"/><Relationship Id="rId21" Type="http://schemas.openxmlformats.org/officeDocument/2006/relationships/control" Target="../activeX/activeX302.xml"/><Relationship Id="rId34" Type="http://schemas.openxmlformats.org/officeDocument/2006/relationships/control" Target="../activeX/activeX315.xml"/><Relationship Id="rId7" Type="http://schemas.openxmlformats.org/officeDocument/2006/relationships/control" Target="../activeX/activeX288.xml"/><Relationship Id="rId12" Type="http://schemas.openxmlformats.org/officeDocument/2006/relationships/control" Target="../activeX/activeX293.xml"/><Relationship Id="rId17" Type="http://schemas.openxmlformats.org/officeDocument/2006/relationships/control" Target="../activeX/activeX298.xml"/><Relationship Id="rId25" Type="http://schemas.openxmlformats.org/officeDocument/2006/relationships/control" Target="../activeX/activeX306.xml"/><Relationship Id="rId33" Type="http://schemas.openxmlformats.org/officeDocument/2006/relationships/control" Target="../activeX/activeX314.xml"/><Relationship Id="rId2" Type="http://schemas.openxmlformats.org/officeDocument/2006/relationships/vmlDrawing" Target="../drawings/vmlDrawing15.vml"/><Relationship Id="rId16" Type="http://schemas.openxmlformats.org/officeDocument/2006/relationships/control" Target="../activeX/activeX297.xml"/><Relationship Id="rId20" Type="http://schemas.openxmlformats.org/officeDocument/2006/relationships/control" Target="../activeX/activeX301.xml"/><Relationship Id="rId29" Type="http://schemas.openxmlformats.org/officeDocument/2006/relationships/control" Target="../activeX/activeX310.xml"/><Relationship Id="rId1" Type="http://schemas.openxmlformats.org/officeDocument/2006/relationships/printerSettings" Target="../printerSettings/printerSettings10.bin"/><Relationship Id="rId6" Type="http://schemas.openxmlformats.org/officeDocument/2006/relationships/control" Target="../activeX/activeX287.xml"/><Relationship Id="rId11" Type="http://schemas.openxmlformats.org/officeDocument/2006/relationships/control" Target="../activeX/activeX292.xml"/><Relationship Id="rId24" Type="http://schemas.openxmlformats.org/officeDocument/2006/relationships/control" Target="../activeX/activeX305.xml"/><Relationship Id="rId32" Type="http://schemas.openxmlformats.org/officeDocument/2006/relationships/control" Target="../activeX/activeX313.xml"/><Relationship Id="rId37" Type="http://schemas.openxmlformats.org/officeDocument/2006/relationships/control" Target="../activeX/activeX318.xml"/><Relationship Id="rId5" Type="http://schemas.openxmlformats.org/officeDocument/2006/relationships/control" Target="../activeX/activeX286.xml"/><Relationship Id="rId15" Type="http://schemas.openxmlformats.org/officeDocument/2006/relationships/control" Target="../activeX/activeX296.xml"/><Relationship Id="rId23" Type="http://schemas.openxmlformats.org/officeDocument/2006/relationships/control" Target="../activeX/activeX304.xml"/><Relationship Id="rId28" Type="http://schemas.openxmlformats.org/officeDocument/2006/relationships/control" Target="../activeX/activeX309.xml"/><Relationship Id="rId36" Type="http://schemas.openxmlformats.org/officeDocument/2006/relationships/control" Target="../activeX/activeX317.xml"/><Relationship Id="rId10" Type="http://schemas.openxmlformats.org/officeDocument/2006/relationships/control" Target="../activeX/activeX291.xml"/><Relationship Id="rId19" Type="http://schemas.openxmlformats.org/officeDocument/2006/relationships/control" Target="../activeX/activeX300.xml"/><Relationship Id="rId31" Type="http://schemas.openxmlformats.org/officeDocument/2006/relationships/control" Target="../activeX/activeX312.xml"/><Relationship Id="rId4" Type="http://schemas.openxmlformats.org/officeDocument/2006/relationships/control" Target="../activeX/activeX285.xml"/><Relationship Id="rId9" Type="http://schemas.openxmlformats.org/officeDocument/2006/relationships/control" Target="../activeX/activeX290.xml"/><Relationship Id="rId14" Type="http://schemas.openxmlformats.org/officeDocument/2006/relationships/control" Target="../activeX/activeX295.xml"/><Relationship Id="rId22" Type="http://schemas.openxmlformats.org/officeDocument/2006/relationships/control" Target="../activeX/activeX303.xml"/><Relationship Id="rId27" Type="http://schemas.openxmlformats.org/officeDocument/2006/relationships/control" Target="../activeX/activeX308.xml"/><Relationship Id="rId30" Type="http://schemas.openxmlformats.org/officeDocument/2006/relationships/control" Target="../activeX/activeX311.xml"/><Relationship Id="rId35" Type="http://schemas.openxmlformats.org/officeDocument/2006/relationships/control" Target="../activeX/activeX316.xml"/></Relationships>
</file>

<file path=xl/worksheets/_rels/sheet16.xml.rels><?xml version="1.0" encoding="UTF-8" standalone="yes"?>
<Relationships xmlns="http://schemas.openxmlformats.org/package/2006/relationships"><Relationship Id="rId13" Type="http://schemas.openxmlformats.org/officeDocument/2006/relationships/control" Target="../activeX/activeX329.xml"/><Relationship Id="rId18" Type="http://schemas.openxmlformats.org/officeDocument/2006/relationships/control" Target="../activeX/activeX334.xml"/><Relationship Id="rId26" Type="http://schemas.openxmlformats.org/officeDocument/2006/relationships/control" Target="../activeX/activeX342.xml"/><Relationship Id="rId39" Type="http://schemas.openxmlformats.org/officeDocument/2006/relationships/control" Target="../activeX/activeX355.xml"/><Relationship Id="rId3" Type="http://schemas.openxmlformats.org/officeDocument/2006/relationships/control" Target="../activeX/activeX319.xml"/><Relationship Id="rId21" Type="http://schemas.openxmlformats.org/officeDocument/2006/relationships/control" Target="../activeX/activeX337.xml"/><Relationship Id="rId34" Type="http://schemas.openxmlformats.org/officeDocument/2006/relationships/control" Target="../activeX/activeX350.xml"/><Relationship Id="rId42" Type="http://schemas.openxmlformats.org/officeDocument/2006/relationships/control" Target="../activeX/activeX358.xml"/><Relationship Id="rId47" Type="http://schemas.openxmlformats.org/officeDocument/2006/relationships/control" Target="../activeX/activeX363.xml"/><Relationship Id="rId50" Type="http://schemas.openxmlformats.org/officeDocument/2006/relationships/control" Target="../activeX/activeX366.xml"/><Relationship Id="rId7" Type="http://schemas.openxmlformats.org/officeDocument/2006/relationships/control" Target="../activeX/activeX323.xml"/><Relationship Id="rId12" Type="http://schemas.openxmlformats.org/officeDocument/2006/relationships/control" Target="../activeX/activeX328.xml"/><Relationship Id="rId17" Type="http://schemas.openxmlformats.org/officeDocument/2006/relationships/control" Target="../activeX/activeX333.xml"/><Relationship Id="rId25" Type="http://schemas.openxmlformats.org/officeDocument/2006/relationships/control" Target="../activeX/activeX341.xml"/><Relationship Id="rId33" Type="http://schemas.openxmlformats.org/officeDocument/2006/relationships/control" Target="../activeX/activeX349.xml"/><Relationship Id="rId38" Type="http://schemas.openxmlformats.org/officeDocument/2006/relationships/control" Target="../activeX/activeX354.xml"/><Relationship Id="rId46" Type="http://schemas.openxmlformats.org/officeDocument/2006/relationships/control" Target="../activeX/activeX362.xml"/><Relationship Id="rId2" Type="http://schemas.openxmlformats.org/officeDocument/2006/relationships/vmlDrawing" Target="../drawings/vmlDrawing16.vml"/><Relationship Id="rId16" Type="http://schemas.openxmlformats.org/officeDocument/2006/relationships/control" Target="../activeX/activeX332.xml"/><Relationship Id="rId20" Type="http://schemas.openxmlformats.org/officeDocument/2006/relationships/control" Target="../activeX/activeX336.xml"/><Relationship Id="rId29" Type="http://schemas.openxmlformats.org/officeDocument/2006/relationships/control" Target="../activeX/activeX345.xml"/><Relationship Id="rId41" Type="http://schemas.openxmlformats.org/officeDocument/2006/relationships/control" Target="../activeX/activeX357.xml"/><Relationship Id="rId1" Type="http://schemas.openxmlformats.org/officeDocument/2006/relationships/printerSettings" Target="../printerSettings/printerSettings11.bin"/><Relationship Id="rId6" Type="http://schemas.openxmlformats.org/officeDocument/2006/relationships/control" Target="../activeX/activeX322.xml"/><Relationship Id="rId11" Type="http://schemas.openxmlformats.org/officeDocument/2006/relationships/control" Target="../activeX/activeX327.xml"/><Relationship Id="rId24" Type="http://schemas.openxmlformats.org/officeDocument/2006/relationships/control" Target="../activeX/activeX340.xml"/><Relationship Id="rId32" Type="http://schemas.openxmlformats.org/officeDocument/2006/relationships/control" Target="../activeX/activeX348.xml"/><Relationship Id="rId37" Type="http://schemas.openxmlformats.org/officeDocument/2006/relationships/control" Target="../activeX/activeX353.xml"/><Relationship Id="rId40" Type="http://schemas.openxmlformats.org/officeDocument/2006/relationships/control" Target="../activeX/activeX356.xml"/><Relationship Id="rId45" Type="http://schemas.openxmlformats.org/officeDocument/2006/relationships/control" Target="../activeX/activeX361.xml"/><Relationship Id="rId5" Type="http://schemas.openxmlformats.org/officeDocument/2006/relationships/control" Target="../activeX/activeX321.xml"/><Relationship Id="rId15" Type="http://schemas.openxmlformats.org/officeDocument/2006/relationships/control" Target="../activeX/activeX331.xml"/><Relationship Id="rId23" Type="http://schemas.openxmlformats.org/officeDocument/2006/relationships/control" Target="../activeX/activeX339.xml"/><Relationship Id="rId28" Type="http://schemas.openxmlformats.org/officeDocument/2006/relationships/control" Target="../activeX/activeX344.xml"/><Relationship Id="rId36" Type="http://schemas.openxmlformats.org/officeDocument/2006/relationships/control" Target="../activeX/activeX352.xml"/><Relationship Id="rId49" Type="http://schemas.openxmlformats.org/officeDocument/2006/relationships/control" Target="../activeX/activeX365.xml"/><Relationship Id="rId10" Type="http://schemas.openxmlformats.org/officeDocument/2006/relationships/control" Target="../activeX/activeX326.xml"/><Relationship Id="rId19" Type="http://schemas.openxmlformats.org/officeDocument/2006/relationships/control" Target="../activeX/activeX335.xml"/><Relationship Id="rId31" Type="http://schemas.openxmlformats.org/officeDocument/2006/relationships/control" Target="../activeX/activeX347.xml"/><Relationship Id="rId44" Type="http://schemas.openxmlformats.org/officeDocument/2006/relationships/control" Target="../activeX/activeX360.xml"/><Relationship Id="rId4" Type="http://schemas.openxmlformats.org/officeDocument/2006/relationships/control" Target="../activeX/activeX320.xml"/><Relationship Id="rId9" Type="http://schemas.openxmlformats.org/officeDocument/2006/relationships/control" Target="../activeX/activeX325.xml"/><Relationship Id="rId14" Type="http://schemas.openxmlformats.org/officeDocument/2006/relationships/control" Target="../activeX/activeX330.xml"/><Relationship Id="rId22" Type="http://schemas.openxmlformats.org/officeDocument/2006/relationships/control" Target="../activeX/activeX338.xml"/><Relationship Id="rId27" Type="http://schemas.openxmlformats.org/officeDocument/2006/relationships/control" Target="../activeX/activeX343.xml"/><Relationship Id="rId30" Type="http://schemas.openxmlformats.org/officeDocument/2006/relationships/control" Target="../activeX/activeX346.xml"/><Relationship Id="rId35" Type="http://schemas.openxmlformats.org/officeDocument/2006/relationships/control" Target="../activeX/activeX351.xml"/><Relationship Id="rId43" Type="http://schemas.openxmlformats.org/officeDocument/2006/relationships/control" Target="../activeX/activeX359.xml"/><Relationship Id="rId48" Type="http://schemas.openxmlformats.org/officeDocument/2006/relationships/control" Target="../activeX/activeX364.xml"/><Relationship Id="rId8" Type="http://schemas.openxmlformats.org/officeDocument/2006/relationships/control" Target="../activeX/activeX324.xml"/><Relationship Id="rId51" Type="http://schemas.openxmlformats.org/officeDocument/2006/relationships/comments" Target="../comments6.xml"/></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372.xml"/><Relationship Id="rId13" Type="http://schemas.openxmlformats.org/officeDocument/2006/relationships/control" Target="../activeX/activeX377.xml"/><Relationship Id="rId3" Type="http://schemas.openxmlformats.org/officeDocument/2006/relationships/control" Target="../activeX/activeX367.xml"/><Relationship Id="rId7" Type="http://schemas.openxmlformats.org/officeDocument/2006/relationships/control" Target="../activeX/activeX371.xml"/><Relationship Id="rId12" Type="http://schemas.openxmlformats.org/officeDocument/2006/relationships/control" Target="../activeX/activeX376.xml"/><Relationship Id="rId2" Type="http://schemas.openxmlformats.org/officeDocument/2006/relationships/vmlDrawing" Target="../drawings/vmlDrawing17.vml"/><Relationship Id="rId1" Type="http://schemas.openxmlformats.org/officeDocument/2006/relationships/drawing" Target="../drawings/drawing6.xml"/><Relationship Id="rId6" Type="http://schemas.openxmlformats.org/officeDocument/2006/relationships/control" Target="../activeX/activeX370.xml"/><Relationship Id="rId11" Type="http://schemas.openxmlformats.org/officeDocument/2006/relationships/control" Target="../activeX/activeX375.xml"/><Relationship Id="rId5" Type="http://schemas.openxmlformats.org/officeDocument/2006/relationships/control" Target="../activeX/activeX369.xml"/><Relationship Id="rId10" Type="http://schemas.openxmlformats.org/officeDocument/2006/relationships/control" Target="../activeX/activeX374.xml"/><Relationship Id="rId4" Type="http://schemas.openxmlformats.org/officeDocument/2006/relationships/control" Target="../activeX/activeX368.xml"/><Relationship Id="rId9" Type="http://schemas.openxmlformats.org/officeDocument/2006/relationships/control" Target="../activeX/activeX373.xml"/><Relationship Id="rId14" Type="http://schemas.openxmlformats.org/officeDocument/2006/relationships/control" Target="../activeX/activeX378.xml"/></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384.xml"/><Relationship Id="rId13" Type="http://schemas.openxmlformats.org/officeDocument/2006/relationships/control" Target="../activeX/activeX389.xml"/><Relationship Id="rId18" Type="http://schemas.openxmlformats.org/officeDocument/2006/relationships/control" Target="../activeX/activeX394.xml"/><Relationship Id="rId26" Type="http://schemas.openxmlformats.org/officeDocument/2006/relationships/control" Target="../activeX/activeX402.xml"/><Relationship Id="rId3" Type="http://schemas.openxmlformats.org/officeDocument/2006/relationships/control" Target="../activeX/activeX379.xml"/><Relationship Id="rId21" Type="http://schemas.openxmlformats.org/officeDocument/2006/relationships/control" Target="../activeX/activeX397.xml"/><Relationship Id="rId7" Type="http://schemas.openxmlformats.org/officeDocument/2006/relationships/control" Target="../activeX/activeX383.xml"/><Relationship Id="rId12" Type="http://schemas.openxmlformats.org/officeDocument/2006/relationships/control" Target="../activeX/activeX388.xml"/><Relationship Id="rId17" Type="http://schemas.openxmlformats.org/officeDocument/2006/relationships/control" Target="../activeX/activeX393.xml"/><Relationship Id="rId25" Type="http://schemas.openxmlformats.org/officeDocument/2006/relationships/control" Target="../activeX/activeX401.xml"/><Relationship Id="rId2" Type="http://schemas.openxmlformats.org/officeDocument/2006/relationships/vmlDrawing" Target="../drawings/vmlDrawing18.vml"/><Relationship Id="rId16" Type="http://schemas.openxmlformats.org/officeDocument/2006/relationships/control" Target="../activeX/activeX392.xml"/><Relationship Id="rId20" Type="http://schemas.openxmlformats.org/officeDocument/2006/relationships/control" Target="../activeX/activeX396.xml"/><Relationship Id="rId29" Type="http://schemas.openxmlformats.org/officeDocument/2006/relationships/control" Target="../activeX/activeX405.xml"/><Relationship Id="rId1" Type="http://schemas.openxmlformats.org/officeDocument/2006/relationships/printerSettings" Target="../printerSettings/printerSettings12.bin"/><Relationship Id="rId6" Type="http://schemas.openxmlformats.org/officeDocument/2006/relationships/control" Target="../activeX/activeX382.xml"/><Relationship Id="rId11" Type="http://schemas.openxmlformats.org/officeDocument/2006/relationships/control" Target="../activeX/activeX387.xml"/><Relationship Id="rId24" Type="http://schemas.openxmlformats.org/officeDocument/2006/relationships/control" Target="../activeX/activeX400.xml"/><Relationship Id="rId32" Type="http://schemas.openxmlformats.org/officeDocument/2006/relationships/comments" Target="../comments7.xml"/><Relationship Id="rId5" Type="http://schemas.openxmlformats.org/officeDocument/2006/relationships/control" Target="../activeX/activeX381.xml"/><Relationship Id="rId15" Type="http://schemas.openxmlformats.org/officeDocument/2006/relationships/control" Target="../activeX/activeX391.xml"/><Relationship Id="rId23" Type="http://schemas.openxmlformats.org/officeDocument/2006/relationships/control" Target="../activeX/activeX399.xml"/><Relationship Id="rId28" Type="http://schemas.openxmlformats.org/officeDocument/2006/relationships/control" Target="../activeX/activeX404.xml"/><Relationship Id="rId10" Type="http://schemas.openxmlformats.org/officeDocument/2006/relationships/control" Target="../activeX/activeX386.xml"/><Relationship Id="rId19" Type="http://schemas.openxmlformats.org/officeDocument/2006/relationships/control" Target="../activeX/activeX395.xml"/><Relationship Id="rId31" Type="http://schemas.openxmlformats.org/officeDocument/2006/relationships/control" Target="../activeX/activeX407.xml"/><Relationship Id="rId4" Type="http://schemas.openxmlformats.org/officeDocument/2006/relationships/control" Target="../activeX/activeX380.xml"/><Relationship Id="rId9" Type="http://schemas.openxmlformats.org/officeDocument/2006/relationships/control" Target="../activeX/activeX385.xml"/><Relationship Id="rId14" Type="http://schemas.openxmlformats.org/officeDocument/2006/relationships/control" Target="../activeX/activeX390.xml"/><Relationship Id="rId22" Type="http://schemas.openxmlformats.org/officeDocument/2006/relationships/control" Target="../activeX/activeX398.xml"/><Relationship Id="rId27" Type="http://schemas.openxmlformats.org/officeDocument/2006/relationships/control" Target="../activeX/activeX403.xml"/><Relationship Id="rId30" Type="http://schemas.openxmlformats.org/officeDocument/2006/relationships/control" Target="../activeX/activeX406.xml"/></Relationships>
</file>

<file path=xl/worksheets/_rels/sheet19.xml.rels><?xml version="1.0" encoding="UTF-8" standalone="yes"?>
<Relationships xmlns="http://schemas.openxmlformats.org/package/2006/relationships"><Relationship Id="rId3" Type="http://schemas.openxmlformats.org/officeDocument/2006/relationships/control" Target="../activeX/activeX408.xml"/><Relationship Id="rId2" Type="http://schemas.openxmlformats.org/officeDocument/2006/relationships/vmlDrawing" Target="../drawings/vmlDrawing19.vml"/><Relationship Id="rId1" Type="http://schemas.openxmlformats.org/officeDocument/2006/relationships/printerSettings" Target="../printerSettings/printerSettings13.bin"/><Relationship Id="rId4" Type="http://schemas.openxmlformats.org/officeDocument/2006/relationships/control" Target="../activeX/activeX409.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3" Type="http://schemas.openxmlformats.org/officeDocument/2006/relationships/control" Target="../activeX/activeX410.xml"/><Relationship Id="rId7" Type="http://schemas.openxmlformats.org/officeDocument/2006/relationships/control" Target="../activeX/activeX414.xml"/><Relationship Id="rId2" Type="http://schemas.openxmlformats.org/officeDocument/2006/relationships/vmlDrawing" Target="../drawings/vmlDrawing20.vml"/><Relationship Id="rId1" Type="http://schemas.openxmlformats.org/officeDocument/2006/relationships/drawing" Target="../drawings/drawing7.xml"/><Relationship Id="rId6" Type="http://schemas.openxmlformats.org/officeDocument/2006/relationships/control" Target="../activeX/activeX413.xml"/><Relationship Id="rId5" Type="http://schemas.openxmlformats.org/officeDocument/2006/relationships/control" Target="../activeX/activeX412.xml"/><Relationship Id="rId4" Type="http://schemas.openxmlformats.org/officeDocument/2006/relationships/control" Target="../activeX/activeX411.xml"/></Relationships>
</file>

<file path=xl/worksheets/_rels/sheet22.xml.rels><?xml version="1.0" encoding="UTF-8" standalone="yes"?>
<Relationships xmlns="http://schemas.openxmlformats.org/package/2006/relationships"><Relationship Id="rId3" Type="http://schemas.openxmlformats.org/officeDocument/2006/relationships/control" Target="../activeX/activeX415.xml"/><Relationship Id="rId2" Type="http://schemas.openxmlformats.org/officeDocument/2006/relationships/vmlDrawing" Target="../drawings/vmlDrawing21.vml"/><Relationship Id="rId1" Type="http://schemas.openxmlformats.org/officeDocument/2006/relationships/printerSettings" Target="../printerSettings/printerSettings15.bin"/><Relationship Id="rId4" Type="http://schemas.openxmlformats.org/officeDocument/2006/relationships/control" Target="../activeX/activeX416.xml"/></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422.xml"/><Relationship Id="rId13" Type="http://schemas.openxmlformats.org/officeDocument/2006/relationships/control" Target="../activeX/activeX427.xml"/><Relationship Id="rId18" Type="http://schemas.openxmlformats.org/officeDocument/2006/relationships/control" Target="../activeX/activeX432.xml"/><Relationship Id="rId26" Type="http://schemas.openxmlformats.org/officeDocument/2006/relationships/control" Target="../activeX/activeX440.xml"/><Relationship Id="rId3" Type="http://schemas.openxmlformats.org/officeDocument/2006/relationships/control" Target="../activeX/activeX417.xml"/><Relationship Id="rId21" Type="http://schemas.openxmlformats.org/officeDocument/2006/relationships/control" Target="../activeX/activeX435.xml"/><Relationship Id="rId7" Type="http://schemas.openxmlformats.org/officeDocument/2006/relationships/control" Target="../activeX/activeX421.xml"/><Relationship Id="rId12" Type="http://schemas.openxmlformats.org/officeDocument/2006/relationships/control" Target="../activeX/activeX426.xml"/><Relationship Id="rId17" Type="http://schemas.openxmlformats.org/officeDocument/2006/relationships/control" Target="../activeX/activeX431.xml"/><Relationship Id="rId25" Type="http://schemas.openxmlformats.org/officeDocument/2006/relationships/control" Target="../activeX/activeX439.xml"/><Relationship Id="rId2" Type="http://schemas.openxmlformats.org/officeDocument/2006/relationships/vmlDrawing" Target="../drawings/vmlDrawing22.vml"/><Relationship Id="rId16" Type="http://schemas.openxmlformats.org/officeDocument/2006/relationships/control" Target="../activeX/activeX430.xml"/><Relationship Id="rId20" Type="http://schemas.openxmlformats.org/officeDocument/2006/relationships/control" Target="../activeX/activeX434.xml"/><Relationship Id="rId29" Type="http://schemas.openxmlformats.org/officeDocument/2006/relationships/control" Target="../activeX/activeX443.xml"/><Relationship Id="rId1" Type="http://schemas.openxmlformats.org/officeDocument/2006/relationships/printerSettings" Target="../printerSettings/printerSettings16.bin"/><Relationship Id="rId6" Type="http://schemas.openxmlformats.org/officeDocument/2006/relationships/control" Target="../activeX/activeX420.xml"/><Relationship Id="rId11" Type="http://schemas.openxmlformats.org/officeDocument/2006/relationships/control" Target="../activeX/activeX425.xml"/><Relationship Id="rId24" Type="http://schemas.openxmlformats.org/officeDocument/2006/relationships/control" Target="../activeX/activeX438.xml"/><Relationship Id="rId5" Type="http://schemas.openxmlformats.org/officeDocument/2006/relationships/control" Target="../activeX/activeX419.xml"/><Relationship Id="rId15" Type="http://schemas.openxmlformats.org/officeDocument/2006/relationships/control" Target="../activeX/activeX429.xml"/><Relationship Id="rId23" Type="http://schemas.openxmlformats.org/officeDocument/2006/relationships/control" Target="../activeX/activeX437.xml"/><Relationship Id="rId28" Type="http://schemas.openxmlformats.org/officeDocument/2006/relationships/control" Target="../activeX/activeX442.xml"/><Relationship Id="rId10" Type="http://schemas.openxmlformats.org/officeDocument/2006/relationships/control" Target="../activeX/activeX424.xml"/><Relationship Id="rId19" Type="http://schemas.openxmlformats.org/officeDocument/2006/relationships/control" Target="../activeX/activeX433.xml"/><Relationship Id="rId31" Type="http://schemas.openxmlformats.org/officeDocument/2006/relationships/control" Target="../activeX/activeX445.xml"/><Relationship Id="rId4" Type="http://schemas.openxmlformats.org/officeDocument/2006/relationships/control" Target="../activeX/activeX418.xml"/><Relationship Id="rId9" Type="http://schemas.openxmlformats.org/officeDocument/2006/relationships/control" Target="../activeX/activeX423.xml"/><Relationship Id="rId14" Type="http://schemas.openxmlformats.org/officeDocument/2006/relationships/control" Target="../activeX/activeX428.xml"/><Relationship Id="rId22" Type="http://schemas.openxmlformats.org/officeDocument/2006/relationships/control" Target="../activeX/activeX436.xml"/><Relationship Id="rId27" Type="http://schemas.openxmlformats.org/officeDocument/2006/relationships/control" Target="../activeX/activeX441.xml"/><Relationship Id="rId30" Type="http://schemas.openxmlformats.org/officeDocument/2006/relationships/control" Target="../activeX/activeX444.xml"/></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450.xml"/><Relationship Id="rId13" Type="http://schemas.openxmlformats.org/officeDocument/2006/relationships/control" Target="../activeX/activeX455.xml"/><Relationship Id="rId18" Type="http://schemas.openxmlformats.org/officeDocument/2006/relationships/control" Target="../activeX/activeX460.xml"/><Relationship Id="rId26" Type="http://schemas.openxmlformats.org/officeDocument/2006/relationships/control" Target="../activeX/activeX468.xml"/><Relationship Id="rId39" Type="http://schemas.openxmlformats.org/officeDocument/2006/relationships/control" Target="../activeX/activeX481.xml"/><Relationship Id="rId3" Type="http://schemas.openxmlformats.org/officeDocument/2006/relationships/vmlDrawing" Target="../drawings/vmlDrawing23.vml"/><Relationship Id="rId21" Type="http://schemas.openxmlformats.org/officeDocument/2006/relationships/control" Target="../activeX/activeX463.xml"/><Relationship Id="rId34" Type="http://schemas.openxmlformats.org/officeDocument/2006/relationships/control" Target="../activeX/activeX476.xml"/><Relationship Id="rId42" Type="http://schemas.openxmlformats.org/officeDocument/2006/relationships/control" Target="../activeX/activeX484.xml"/><Relationship Id="rId7" Type="http://schemas.openxmlformats.org/officeDocument/2006/relationships/control" Target="../activeX/activeX449.xml"/><Relationship Id="rId12" Type="http://schemas.openxmlformats.org/officeDocument/2006/relationships/control" Target="../activeX/activeX454.xml"/><Relationship Id="rId17" Type="http://schemas.openxmlformats.org/officeDocument/2006/relationships/control" Target="../activeX/activeX459.xml"/><Relationship Id="rId25" Type="http://schemas.openxmlformats.org/officeDocument/2006/relationships/control" Target="../activeX/activeX467.xml"/><Relationship Id="rId33" Type="http://schemas.openxmlformats.org/officeDocument/2006/relationships/control" Target="../activeX/activeX475.xml"/><Relationship Id="rId38" Type="http://schemas.openxmlformats.org/officeDocument/2006/relationships/control" Target="../activeX/activeX480.xml"/><Relationship Id="rId2" Type="http://schemas.openxmlformats.org/officeDocument/2006/relationships/drawing" Target="../drawings/drawing8.xml"/><Relationship Id="rId16" Type="http://schemas.openxmlformats.org/officeDocument/2006/relationships/control" Target="../activeX/activeX458.xml"/><Relationship Id="rId20" Type="http://schemas.openxmlformats.org/officeDocument/2006/relationships/control" Target="../activeX/activeX462.xml"/><Relationship Id="rId29" Type="http://schemas.openxmlformats.org/officeDocument/2006/relationships/control" Target="../activeX/activeX471.xml"/><Relationship Id="rId41" Type="http://schemas.openxmlformats.org/officeDocument/2006/relationships/control" Target="../activeX/activeX483.xml"/><Relationship Id="rId1" Type="http://schemas.openxmlformats.org/officeDocument/2006/relationships/printerSettings" Target="../printerSettings/printerSettings17.bin"/><Relationship Id="rId6" Type="http://schemas.openxmlformats.org/officeDocument/2006/relationships/control" Target="../activeX/activeX448.xml"/><Relationship Id="rId11" Type="http://schemas.openxmlformats.org/officeDocument/2006/relationships/control" Target="../activeX/activeX453.xml"/><Relationship Id="rId24" Type="http://schemas.openxmlformats.org/officeDocument/2006/relationships/control" Target="../activeX/activeX466.xml"/><Relationship Id="rId32" Type="http://schemas.openxmlformats.org/officeDocument/2006/relationships/control" Target="../activeX/activeX474.xml"/><Relationship Id="rId37" Type="http://schemas.openxmlformats.org/officeDocument/2006/relationships/control" Target="../activeX/activeX479.xml"/><Relationship Id="rId40" Type="http://schemas.openxmlformats.org/officeDocument/2006/relationships/control" Target="../activeX/activeX482.xml"/><Relationship Id="rId5" Type="http://schemas.openxmlformats.org/officeDocument/2006/relationships/control" Target="../activeX/activeX447.xml"/><Relationship Id="rId15" Type="http://schemas.openxmlformats.org/officeDocument/2006/relationships/control" Target="../activeX/activeX457.xml"/><Relationship Id="rId23" Type="http://schemas.openxmlformats.org/officeDocument/2006/relationships/control" Target="../activeX/activeX465.xml"/><Relationship Id="rId28" Type="http://schemas.openxmlformats.org/officeDocument/2006/relationships/control" Target="../activeX/activeX470.xml"/><Relationship Id="rId36" Type="http://schemas.openxmlformats.org/officeDocument/2006/relationships/control" Target="../activeX/activeX478.xml"/><Relationship Id="rId10" Type="http://schemas.openxmlformats.org/officeDocument/2006/relationships/control" Target="../activeX/activeX452.xml"/><Relationship Id="rId19" Type="http://schemas.openxmlformats.org/officeDocument/2006/relationships/control" Target="../activeX/activeX461.xml"/><Relationship Id="rId31" Type="http://schemas.openxmlformats.org/officeDocument/2006/relationships/control" Target="../activeX/activeX473.xml"/><Relationship Id="rId4" Type="http://schemas.openxmlformats.org/officeDocument/2006/relationships/control" Target="../activeX/activeX446.xml"/><Relationship Id="rId9" Type="http://schemas.openxmlformats.org/officeDocument/2006/relationships/control" Target="../activeX/activeX451.xml"/><Relationship Id="rId14" Type="http://schemas.openxmlformats.org/officeDocument/2006/relationships/control" Target="../activeX/activeX456.xml"/><Relationship Id="rId22" Type="http://schemas.openxmlformats.org/officeDocument/2006/relationships/control" Target="../activeX/activeX464.xml"/><Relationship Id="rId27" Type="http://schemas.openxmlformats.org/officeDocument/2006/relationships/control" Target="../activeX/activeX469.xml"/><Relationship Id="rId30" Type="http://schemas.openxmlformats.org/officeDocument/2006/relationships/control" Target="../activeX/activeX472.xml"/><Relationship Id="rId35" Type="http://schemas.openxmlformats.org/officeDocument/2006/relationships/control" Target="../activeX/activeX477.xml"/><Relationship Id="rId43" Type="http://schemas.openxmlformats.org/officeDocument/2006/relationships/comments" Target="../comments8.xml"/></Relationships>
</file>

<file path=xl/worksheets/_rels/sheet25.xml.rels><?xml version="1.0" encoding="UTF-8" standalone="yes"?>
<Relationships xmlns="http://schemas.openxmlformats.org/package/2006/relationships"><Relationship Id="rId26" Type="http://schemas.openxmlformats.org/officeDocument/2006/relationships/control" Target="../activeX/activeX507.xml"/><Relationship Id="rId117" Type="http://schemas.openxmlformats.org/officeDocument/2006/relationships/control" Target="../activeX/activeX598.xml"/><Relationship Id="rId21" Type="http://schemas.openxmlformats.org/officeDocument/2006/relationships/control" Target="../activeX/activeX502.xml"/><Relationship Id="rId42" Type="http://schemas.openxmlformats.org/officeDocument/2006/relationships/control" Target="../activeX/activeX523.xml"/><Relationship Id="rId47" Type="http://schemas.openxmlformats.org/officeDocument/2006/relationships/control" Target="../activeX/activeX528.xml"/><Relationship Id="rId63" Type="http://schemas.openxmlformats.org/officeDocument/2006/relationships/control" Target="../activeX/activeX544.xml"/><Relationship Id="rId68" Type="http://schemas.openxmlformats.org/officeDocument/2006/relationships/control" Target="../activeX/activeX549.xml"/><Relationship Id="rId84" Type="http://schemas.openxmlformats.org/officeDocument/2006/relationships/control" Target="../activeX/activeX565.xml"/><Relationship Id="rId89" Type="http://schemas.openxmlformats.org/officeDocument/2006/relationships/control" Target="../activeX/activeX570.xml"/><Relationship Id="rId112" Type="http://schemas.openxmlformats.org/officeDocument/2006/relationships/control" Target="../activeX/activeX593.xml"/><Relationship Id="rId133" Type="http://schemas.openxmlformats.org/officeDocument/2006/relationships/control" Target="../activeX/activeX614.xml"/><Relationship Id="rId138" Type="http://schemas.openxmlformats.org/officeDocument/2006/relationships/control" Target="../activeX/activeX619.xml"/><Relationship Id="rId154" Type="http://schemas.openxmlformats.org/officeDocument/2006/relationships/control" Target="../activeX/activeX635.xml"/><Relationship Id="rId16" Type="http://schemas.openxmlformats.org/officeDocument/2006/relationships/control" Target="../activeX/activeX497.xml"/><Relationship Id="rId107" Type="http://schemas.openxmlformats.org/officeDocument/2006/relationships/control" Target="../activeX/activeX588.xml"/><Relationship Id="rId11" Type="http://schemas.openxmlformats.org/officeDocument/2006/relationships/control" Target="../activeX/activeX492.xml"/><Relationship Id="rId32" Type="http://schemas.openxmlformats.org/officeDocument/2006/relationships/control" Target="../activeX/activeX513.xml"/><Relationship Id="rId37" Type="http://schemas.openxmlformats.org/officeDocument/2006/relationships/control" Target="../activeX/activeX518.xml"/><Relationship Id="rId53" Type="http://schemas.openxmlformats.org/officeDocument/2006/relationships/control" Target="../activeX/activeX534.xml"/><Relationship Id="rId58" Type="http://schemas.openxmlformats.org/officeDocument/2006/relationships/control" Target="../activeX/activeX539.xml"/><Relationship Id="rId74" Type="http://schemas.openxmlformats.org/officeDocument/2006/relationships/control" Target="../activeX/activeX555.xml"/><Relationship Id="rId79" Type="http://schemas.openxmlformats.org/officeDocument/2006/relationships/control" Target="../activeX/activeX560.xml"/><Relationship Id="rId102" Type="http://schemas.openxmlformats.org/officeDocument/2006/relationships/control" Target="../activeX/activeX583.xml"/><Relationship Id="rId123" Type="http://schemas.openxmlformats.org/officeDocument/2006/relationships/control" Target="../activeX/activeX604.xml"/><Relationship Id="rId128" Type="http://schemas.openxmlformats.org/officeDocument/2006/relationships/control" Target="../activeX/activeX609.xml"/><Relationship Id="rId144" Type="http://schemas.openxmlformats.org/officeDocument/2006/relationships/control" Target="../activeX/activeX625.xml"/><Relationship Id="rId149" Type="http://schemas.openxmlformats.org/officeDocument/2006/relationships/control" Target="../activeX/activeX630.xml"/><Relationship Id="rId5" Type="http://schemas.openxmlformats.org/officeDocument/2006/relationships/control" Target="../activeX/activeX486.xml"/><Relationship Id="rId90" Type="http://schemas.openxmlformats.org/officeDocument/2006/relationships/control" Target="../activeX/activeX571.xml"/><Relationship Id="rId95" Type="http://schemas.openxmlformats.org/officeDocument/2006/relationships/control" Target="../activeX/activeX576.xml"/><Relationship Id="rId22" Type="http://schemas.openxmlformats.org/officeDocument/2006/relationships/control" Target="../activeX/activeX503.xml"/><Relationship Id="rId27" Type="http://schemas.openxmlformats.org/officeDocument/2006/relationships/control" Target="../activeX/activeX508.xml"/><Relationship Id="rId43" Type="http://schemas.openxmlformats.org/officeDocument/2006/relationships/control" Target="../activeX/activeX524.xml"/><Relationship Id="rId48" Type="http://schemas.openxmlformats.org/officeDocument/2006/relationships/control" Target="../activeX/activeX529.xml"/><Relationship Id="rId64" Type="http://schemas.openxmlformats.org/officeDocument/2006/relationships/control" Target="../activeX/activeX545.xml"/><Relationship Id="rId69" Type="http://schemas.openxmlformats.org/officeDocument/2006/relationships/control" Target="../activeX/activeX550.xml"/><Relationship Id="rId113" Type="http://schemas.openxmlformats.org/officeDocument/2006/relationships/control" Target="../activeX/activeX594.xml"/><Relationship Id="rId118" Type="http://schemas.openxmlformats.org/officeDocument/2006/relationships/control" Target="../activeX/activeX599.xml"/><Relationship Id="rId134" Type="http://schemas.openxmlformats.org/officeDocument/2006/relationships/control" Target="../activeX/activeX615.xml"/><Relationship Id="rId139" Type="http://schemas.openxmlformats.org/officeDocument/2006/relationships/control" Target="../activeX/activeX620.xml"/><Relationship Id="rId80" Type="http://schemas.openxmlformats.org/officeDocument/2006/relationships/control" Target="../activeX/activeX561.xml"/><Relationship Id="rId85" Type="http://schemas.openxmlformats.org/officeDocument/2006/relationships/control" Target="../activeX/activeX566.xml"/><Relationship Id="rId150" Type="http://schemas.openxmlformats.org/officeDocument/2006/relationships/control" Target="../activeX/activeX631.xml"/><Relationship Id="rId155" Type="http://schemas.openxmlformats.org/officeDocument/2006/relationships/control" Target="../activeX/activeX636.xml"/><Relationship Id="rId12" Type="http://schemas.openxmlformats.org/officeDocument/2006/relationships/control" Target="../activeX/activeX493.xml"/><Relationship Id="rId17" Type="http://schemas.openxmlformats.org/officeDocument/2006/relationships/control" Target="../activeX/activeX498.xml"/><Relationship Id="rId33" Type="http://schemas.openxmlformats.org/officeDocument/2006/relationships/control" Target="../activeX/activeX514.xml"/><Relationship Id="rId38" Type="http://schemas.openxmlformats.org/officeDocument/2006/relationships/control" Target="../activeX/activeX519.xml"/><Relationship Id="rId59" Type="http://schemas.openxmlformats.org/officeDocument/2006/relationships/control" Target="../activeX/activeX540.xml"/><Relationship Id="rId103" Type="http://schemas.openxmlformats.org/officeDocument/2006/relationships/control" Target="../activeX/activeX584.xml"/><Relationship Id="rId108" Type="http://schemas.openxmlformats.org/officeDocument/2006/relationships/control" Target="../activeX/activeX589.xml"/><Relationship Id="rId124" Type="http://schemas.openxmlformats.org/officeDocument/2006/relationships/control" Target="../activeX/activeX605.xml"/><Relationship Id="rId129" Type="http://schemas.openxmlformats.org/officeDocument/2006/relationships/control" Target="../activeX/activeX610.xml"/><Relationship Id="rId20" Type="http://schemas.openxmlformats.org/officeDocument/2006/relationships/control" Target="../activeX/activeX501.xml"/><Relationship Id="rId41" Type="http://schemas.openxmlformats.org/officeDocument/2006/relationships/control" Target="../activeX/activeX522.xml"/><Relationship Id="rId54" Type="http://schemas.openxmlformats.org/officeDocument/2006/relationships/control" Target="../activeX/activeX535.xml"/><Relationship Id="rId62" Type="http://schemas.openxmlformats.org/officeDocument/2006/relationships/control" Target="../activeX/activeX543.xml"/><Relationship Id="rId70" Type="http://schemas.openxmlformats.org/officeDocument/2006/relationships/control" Target="../activeX/activeX551.xml"/><Relationship Id="rId75" Type="http://schemas.openxmlformats.org/officeDocument/2006/relationships/control" Target="../activeX/activeX556.xml"/><Relationship Id="rId83" Type="http://schemas.openxmlformats.org/officeDocument/2006/relationships/control" Target="../activeX/activeX564.xml"/><Relationship Id="rId88" Type="http://schemas.openxmlformats.org/officeDocument/2006/relationships/control" Target="../activeX/activeX569.xml"/><Relationship Id="rId91" Type="http://schemas.openxmlformats.org/officeDocument/2006/relationships/control" Target="../activeX/activeX572.xml"/><Relationship Id="rId96" Type="http://schemas.openxmlformats.org/officeDocument/2006/relationships/control" Target="../activeX/activeX577.xml"/><Relationship Id="rId111" Type="http://schemas.openxmlformats.org/officeDocument/2006/relationships/control" Target="../activeX/activeX592.xml"/><Relationship Id="rId132" Type="http://schemas.openxmlformats.org/officeDocument/2006/relationships/control" Target="../activeX/activeX613.xml"/><Relationship Id="rId140" Type="http://schemas.openxmlformats.org/officeDocument/2006/relationships/control" Target="../activeX/activeX621.xml"/><Relationship Id="rId145" Type="http://schemas.openxmlformats.org/officeDocument/2006/relationships/control" Target="../activeX/activeX626.xml"/><Relationship Id="rId153" Type="http://schemas.openxmlformats.org/officeDocument/2006/relationships/control" Target="../activeX/activeX634.xml"/><Relationship Id="rId1" Type="http://schemas.openxmlformats.org/officeDocument/2006/relationships/printerSettings" Target="../printerSettings/printerSettings18.bin"/><Relationship Id="rId6" Type="http://schemas.openxmlformats.org/officeDocument/2006/relationships/control" Target="../activeX/activeX487.xml"/><Relationship Id="rId15" Type="http://schemas.openxmlformats.org/officeDocument/2006/relationships/control" Target="../activeX/activeX496.xml"/><Relationship Id="rId23" Type="http://schemas.openxmlformats.org/officeDocument/2006/relationships/control" Target="../activeX/activeX504.xml"/><Relationship Id="rId28" Type="http://schemas.openxmlformats.org/officeDocument/2006/relationships/control" Target="../activeX/activeX509.xml"/><Relationship Id="rId36" Type="http://schemas.openxmlformats.org/officeDocument/2006/relationships/control" Target="../activeX/activeX517.xml"/><Relationship Id="rId49" Type="http://schemas.openxmlformats.org/officeDocument/2006/relationships/control" Target="../activeX/activeX530.xml"/><Relationship Id="rId57" Type="http://schemas.openxmlformats.org/officeDocument/2006/relationships/control" Target="../activeX/activeX538.xml"/><Relationship Id="rId106" Type="http://schemas.openxmlformats.org/officeDocument/2006/relationships/control" Target="../activeX/activeX587.xml"/><Relationship Id="rId114" Type="http://schemas.openxmlformats.org/officeDocument/2006/relationships/control" Target="../activeX/activeX595.xml"/><Relationship Id="rId119" Type="http://schemas.openxmlformats.org/officeDocument/2006/relationships/control" Target="../activeX/activeX600.xml"/><Relationship Id="rId127" Type="http://schemas.openxmlformats.org/officeDocument/2006/relationships/control" Target="../activeX/activeX608.xml"/><Relationship Id="rId10" Type="http://schemas.openxmlformats.org/officeDocument/2006/relationships/control" Target="../activeX/activeX491.xml"/><Relationship Id="rId31" Type="http://schemas.openxmlformats.org/officeDocument/2006/relationships/control" Target="../activeX/activeX512.xml"/><Relationship Id="rId44" Type="http://schemas.openxmlformats.org/officeDocument/2006/relationships/control" Target="../activeX/activeX525.xml"/><Relationship Id="rId52" Type="http://schemas.openxmlformats.org/officeDocument/2006/relationships/control" Target="../activeX/activeX533.xml"/><Relationship Id="rId60" Type="http://schemas.openxmlformats.org/officeDocument/2006/relationships/control" Target="../activeX/activeX541.xml"/><Relationship Id="rId65" Type="http://schemas.openxmlformats.org/officeDocument/2006/relationships/control" Target="../activeX/activeX546.xml"/><Relationship Id="rId73" Type="http://schemas.openxmlformats.org/officeDocument/2006/relationships/control" Target="../activeX/activeX554.xml"/><Relationship Id="rId78" Type="http://schemas.openxmlformats.org/officeDocument/2006/relationships/control" Target="../activeX/activeX559.xml"/><Relationship Id="rId81" Type="http://schemas.openxmlformats.org/officeDocument/2006/relationships/control" Target="../activeX/activeX562.xml"/><Relationship Id="rId86" Type="http://schemas.openxmlformats.org/officeDocument/2006/relationships/control" Target="../activeX/activeX567.xml"/><Relationship Id="rId94" Type="http://schemas.openxmlformats.org/officeDocument/2006/relationships/control" Target="../activeX/activeX575.xml"/><Relationship Id="rId99" Type="http://schemas.openxmlformats.org/officeDocument/2006/relationships/control" Target="../activeX/activeX580.xml"/><Relationship Id="rId101" Type="http://schemas.openxmlformats.org/officeDocument/2006/relationships/control" Target="../activeX/activeX582.xml"/><Relationship Id="rId122" Type="http://schemas.openxmlformats.org/officeDocument/2006/relationships/control" Target="../activeX/activeX603.xml"/><Relationship Id="rId130" Type="http://schemas.openxmlformats.org/officeDocument/2006/relationships/control" Target="../activeX/activeX611.xml"/><Relationship Id="rId135" Type="http://schemas.openxmlformats.org/officeDocument/2006/relationships/control" Target="../activeX/activeX616.xml"/><Relationship Id="rId143" Type="http://schemas.openxmlformats.org/officeDocument/2006/relationships/control" Target="../activeX/activeX624.xml"/><Relationship Id="rId148" Type="http://schemas.openxmlformats.org/officeDocument/2006/relationships/control" Target="../activeX/activeX629.xml"/><Relationship Id="rId151" Type="http://schemas.openxmlformats.org/officeDocument/2006/relationships/control" Target="../activeX/activeX632.xml"/><Relationship Id="rId156" Type="http://schemas.openxmlformats.org/officeDocument/2006/relationships/control" Target="../activeX/activeX637.xml"/><Relationship Id="rId4" Type="http://schemas.openxmlformats.org/officeDocument/2006/relationships/control" Target="../activeX/activeX485.xml"/><Relationship Id="rId9" Type="http://schemas.openxmlformats.org/officeDocument/2006/relationships/control" Target="../activeX/activeX490.xml"/><Relationship Id="rId13" Type="http://schemas.openxmlformats.org/officeDocument/2006/relationships/control" Target="../activeX/activeX494.xml"/><Relationship Id="rId18" Type="http://schemas.openxmlformats.org/officeDocument/2006/relationships/control" Target="../activeX/activeX499.xml"/><Relationship Id="rId39" Type="http://schemas.openxmlformats.org/officeDocument/2006/relationships/control" Target="../activeX/activeX520.xml"/><Relationship Id="rId109" Type="http://schemas.openxmlformats.org/officeDocument/2006/relationships/control" Target="../activeX/activeX590.xml"/><Relationship Id="rId34" Type="http://schemas.openxmlformats.org/officeDocument/2006/relationships/control" Target="../activeX/activeX515.xml"/><Relationship Id="rId50" Type="http://schemas.openxmlformats.org/officeDocument/2006/relationships/control" Target="../activeX/activeX531.xml"/><Relationship Id="rId55" Type="http://schemas.openxmlformats.org/officeDocument/2006/relationships/control" Target="../activeX/activeX536.xml"/><Relationship Id="rId76" Type="http://schemas.openxmlformats.org/officeDocument/2006/relationships/control" Target="../activeX/activeX557.xml"/><Relationship Id="rId97" Type="http://schemas.openxmlformats.org/officeDocument/2006/relationships/control" Target="../activeX/activeX578.xml"/><Relationship Id="rId104" Type="http://schemas.openxmlformats.org/officeDocument/2006/relationships/control" Target="../activeX/activeX585.xml"/><Relationship Id="rId120" Type="http://schemas.openxmlformats.org/officeDocument/2006/relationships/control" Target="../activeX/activeX601.xml"/><Relationship Id="rId125" Type="http://schemas.openxmlformats.org/officeDocument/2006/relationships/control" Target="../activeX/activeX606.xml"/><Relationship Id="rId141" Type="http://schemas.openxmlformats.org/officeDocument/2006/relationships/control" Target="../activeX/activeX622.xml"/><Relationship Id="rId146" Type="http://schemas.openxmlformats.org/officeDocument/2006/relationships/control" Target="../activeX/activeX627.xml"/><Relationship Id="rId7" Type="http://schemas.openxmlformats.org/officeDocument/2006/relationships/control" Target="../activeX/activeX488.xml"/><Relationship Id="rId71" Type="http://schemas.openxmlformats.org/officeDocument/2006/relationships/control" Target="../activeX/activeX552.xml"/><Relationship Id="rId92" Type="http://schemas.openxmlformats.org/officeDocument/2006/relationships/control" Target="../activeX/activeX573.xml"/><Relationship Id="rId2" Type="http://schemas.openxmlformats.org/officeDocument/2006/relationships/drawing" Target="../drawings/drawing9.xml"/><Relationship Id="rId29" Type="http://schemas.openxmlformats.org/officeDocument/2006/relationships/control" Target="../activeX/activeX510.xml"/><Relationship Id="rId24" Type="http://schemas.openxmlformats.org/officeDocument/2006/relationships/control" Target="../activeX/activeX505.xml"/><Relationship Id="rId40" Type="http://schemas.openxmlformats.org/officeDocument/2006/relationships/control" Target="../activeX/activeX521.xml"/><Relationship Id="rId45" Type="http://schemas.openxmlformats.org/officeDocument/2006/relationships/control" Target="../activeX/activeX526.xml"/><Relationship Id="rId66" Type="http://schemas.openxmlformats.org/officeDocument/2006/relationships/control" Target="../activeX/activeX547.xml"/><Relationship Id="rId87" Type="http://schemas.openxmlformats.org/officeDocument/2006/relationships/control" Target="../activeX/activeX568.xml"/><Relationship Id="rId110" Type="http://schemas.openxmlformats.org/officeDocument/2006/relationships/control" Target="../activeX/activeX591.xml"/><Relationship Id="rId115" Type="http://schemas.openxmlformats.org/officeDocument/2006/relationships/control" Target="../activeX/activeX596.xml"/><Relationship Id="rId131" Type="http://schemas.openxmlformats.org/officeDocument/2006/relationships/control" Target="../activeX/activeX612.xml"/><Relationship Id="rId136" Type="http://schemas.openxmlformats.org/officeDocument/2006/relationships/control" Target="../activeX/activeX617.xml"/><Relationship Id="rId157" Type="http://schemas.openxmlformats.org/officeDocument/2006/relationships/control" Target="../activeX/activeX638.xml"/><Relationship Id="rId61" Type="http://schemas.openxmlformats.org/officeDocument/2006/relationships/control" Target="../activeX/activeX542.xml"/><Relationship Id="rId82" Type="http://schemas.openxmlformats.org/officeDocument/2006/relationships/control" Target="../activeX/activeX563.xml"/><Relationship Id="rId152" Type="http://schemas.openxmlformats.org/officeDocument/2006/relationships/control" Target="../activeX/activeX633.xml"/><Relationship Id="rId19" Type="http://schemas.openxmlformats.org/officeDocument/2006/relationships/control" Target="../activeX/activeX500.xml"/><Relationship Id="rId14" Type="http://schemas.openxmlformats.org/officeDocument/2006/relationships/control" Target="../activeX/activeX495.xml"/><Relationship Id="rId30" Type="http://schemas.openxmlformats.org/officeDocument/2006/relationships/control" Target="../activeX/activeX511.xml"/><Relationship Id="rId35" Type="http://schemas.openxmlformats.org/officeDocument/2006/relationships/control" Target="../activeX/activeX516.xml"/><Relationship Id="rId56" Type="http://schemas.openxmlformats.org/officeDocument/2006/relationships/control" Target="../activeX/activeX537.xml"/><Relationship Id="rId77" Type="http://schemas.openxmlformats.org/officeDocument/2006/relationships/control" Target="../activeX/activeX558.xml"/><Relationship Id="rId100" Type="http://schemas.openxmlformats.org/officeDocument/2006/relationships/control" Target="../activeX/activeX581.xml"/><Relationship Id="rId105" Type="http://schemas.openxmlformats.org/officeDocument/2006/relationships/control" Target="../activeX/activeX586.xml"/><Relationship Id="rId126" Type="http://schemas.openxmlformats.org/officeDocument/2006/relationships/control" Target="../activeX/activeX607.xml"/><Relationship Id="rId147" Type="http://schemas.openxmlformats.org/officeDocument/2006/relationships/control" Target="../activeX/activeX628.xml"/><Relationship Id="rId8" Type="http://schemas.openxmlformats.org/officeDocument/2006/relationships/control" Target="../activeX/activeX489.xml"/><Relationship Id="rId51" Type="http://schemas.openxmlformats.org/officeDocument/2006/relationships/control" Target="../activeX/activeX532.xml"/><Relationship Id="rId72" Type="http://schemas.openxmlformats.org/officeDocument/2006/relationships/control" Target="../activeX/activeX553.xml"/><Relationship Id="rId93" Type="http://schemas.openxmlformats.org/officeDocument/2006/relationships/control" Target="../activeX/activeX574.xml"/><Relationship Id="rId98" Type="http://schemas.openxmlformats.org/officeDocument/2006/relationships/control" Target="../activeX/activeX579.xml"/><Relationship Id="rId121" Type="http://schemas.openxmlformats.org/officeDocument/2006/relationships/control" Target="../activeX/activeX602.xml"/><Relationship Id="rId142" Type="http://schemas.openxmlformats.org/officeDocument/2006/relationships/control" Target="../activeX/activeX623.xml"/><Relationship Id="rId3" Type="http://schemas.openxmlformats.org/officeDocument/2006/relationships/vmlDrawing" Target="../drawings/vmlDrawing24.vml"/><Relationship Id="rId25" Type="http://schemas.openxmlformats.org/officeDocument/2006/relationships/control" Target="../activeX/activeX506.xml"/><Relationship Id="rId46" Type="http://schemas.openxmlformats.org/officeDocument/2006/relationships/control" Target="../activeX/activeX527.xml"/><Relationship Id="rId67" Type="http://schemas.openxmlformats.org/officeDocument/2006/relationships/control" Target="../activeX/activeX548.xml"/><Relationship Id="rId116" Type="http://schemas.openxmlformats.org/officeDocument/2006/relationships/control" Target="../activeX/activeX597.xml"/><Relationship Id="rId137" Type="http://schemas.openxmlformats.org/officeDocument/2006/relationships/control" Target="../activeX/activeX618.xml"/><Relationship Id="rId158" Type="http://schemas.openxmlformats.org/officeDocument/2006/relationships/control" Target="../activeX/activeX639.xml"/></Relationships>
</file>

<file path=xl/worksheets/_rels/sheet26.xml.rels><?xml version="1.0" encoding="UTF-8" standalone="yes"?>
<Relationships xmlns="http://schemas.openxmlformats.org/package/2006/relationships"><Relationship Id="rId3" Type="http://schemas.openxmlformats.org/officeDocument/2006/relationships/control" Target="../activeX/activeX640.xml"/><Relationship Id="rId7" Type="http://schemas.openxmlformats.org/officeDocument/2006/relationships/control" Target="../activeX/activeX644.xml"/><Relationship Id="rId2" Type="http://schemas.openxmlformats.org/officeDocument/2006/relationships/vmlDrawing" Target="../drawings/vmlDrawing25.vml"/><Relationship Id="rId1" Type="http://schemas.openxmlformats.org/officeDocument/2006/relationships/drawing" Target="../drawings/drawing10.xml"/><Relationship Id="rId6" Type="http://schemas.openxmlformats.org/officeDocument/2006/relationships/control" Target="../activeX/activeX643.xml"/><Relationship Id="rId5" Type="http://schemas.openxmlformats.org/officeDocument/2006/relationships/control" Target="../activeX/activeX642.xml"/><Relationship Id="rId4" Type="http://schemas.openxmlformats.org/officeDocument/2006/relationships/control" Target="../activeX/activeX641.xml"/></Relationships>
</file>

<file path=xl/worksheets/_rels/sheet27.xml.rels><?xml version="1.0" encoding="UTF-8" standalone="yes"?>
<Relationships xmlns="http://schemas.openxmlformats.org/package/2006/relationships"><Relationship Id="rId3" Type="http://schemas.openxmlformats.org/officeDocument/2006/relationships/control" Target="../activeX/activeX645.xml"/><Relationship Id="rId7" Type="http://schemas.openxmlformats.org/officeDocument/2006/relationships/control" Target="../activeX/activeX649.xml"/><Relationship Id="rId2" Type="http://schemas.openxmlformats.org/officeDocument/2006/relationships/vmlDrawing" Target="../drawings/vmlDrawing26.vml"/><Relationship Id="rId1" Type="http://schemas.openxmlformats.org/officeDocument/2006/relationships/drawing" Target="../drawings/drawing11.xml"/><Relationship Id="rId6" Type="http://schemas.openxmlformats.org/officeDocument/2006/relationships/control" Target="../activeX/activeX648.xml"/><Relationship Id="rId5" Type="http://schemas.openxmlformats.org/officeDocument/2006/relationships/control" Target="../activeX/activeX647.xml"/><Relationship Id="rId4" Type="http://schemas.openxmlformats.org/officeDocument/2006/relationships/control" Target="../activeX/activeX646.xml"/></Relationships>
</file>

<file path=xl/worksheets/_rels/sheet28.xml.rels><?xml version="1.0" encoding="UTF-8" standalone="yes"?>
<Relationships xmlns="http://schemas.openxmlformats.org/package/2006/relationships"><Relationship Id="rId8" Type="http://schemas.openxmlformats.org/officeDocument/2006/relationships/control" Target="../activeX/activeX654.xml"/><Relationship Id="rId13" Type="http://schemas.openxmlformats.org/officeDocument/2006/relationships/control" Target="../activeX/activeX659.xml"/><Relationship Id="rId18" Type="http://schemas.openxmlformats.org/officeDocument/2006/relationships/control" Target="../activeX/activeX664.xml"/><Relationship Id="rId26" Type="http://schemas.openxmlformats.org/officeDocument/2006/relationships/control" Target="../activeX/activeX672.xml"/><Relationship Id="rId39" Type="http://schemas.openxmlformats.org/officeDocument/2006/relationships/control" Target="../activeX/activeX685.xml"/><Relationship Id="rId3" Type="http://schemas.openxmlformats.org/officeDocument/2006/relationships/vmlDrawing" Target="../drawings/vmlDrawing27.vml"/><Relationship Id="rId21" Type="http://schemas.openxmlformats.org/officeDocument/2006/relationships/control" Target="../activeX/activeX667.xml"/><Relationship Id="rId34" Type="http://schemas.openxmlformats.org/officeDocument/2006/relationships/control" Target="../activeX/activeX680.xml"/><Relationship Id="rId42" Type="http://schemas.openxmlformats.org/officeDocument/2006/relationships/control" Target="../activeX/activeX688.xml"/><Relationship Id="rId47" Type="http://schemas.openxmlformats.org/officeDocument/2006/relationships/control" Target="../activeX/activeX693.xml"/><Relationship Id="rId7" Type="http://schemas.openxmlformats.org/officeDocument/2006/relationships/control" Target="../activeX/activeX653.xml"/><Relationship Id="rId12" Type="http://schemas.openxmlformats.org/officeDocument/2006/relationships/control" Target="../activeX/activeX658.xml"/><Relationship Id="rId17" Type="http://schemas.openxmlformats.org/officeDocument/2006/relationships/control" Target="../activeX/activeX663.xml"/><Relationship Id="rId25" Type="http://schemas.openxmlformats.org/officeDocument/2006/relationships/control" Target="../activeX/activeX671.xml"/><Relationship Id="rId33" Type="http://schemas.openxmlformats.org/officeDocument/2006/relationships/control" Target="../activeX/activeX679.xml"/><Relationship Id="rId38" Type="http://schemas.openxmlformats.org/officeDocument/2006/relationships/control" Target="../activeX/activeX684.xml"/><Relationship Id="rId46" Type="http://schemas.openxmlformats.org/officeDocument/2006/relationships/control" Target="../activeX/activeX692.xml"/><Relationship Id="rId2" Type="http://schemas.openxmlformats.org/officeDocument/2006/relationships/drawing" Target="../drawings/drawing12.xml"/><Relationship Id="rId16" Type="http://schemas.openxmlformats.org/officeDocument/2006/relationships/control" Target="../activeX/activeX662.xml"/><Relationship Id="rId20" Type="http://schemas.openxmlformats.org/officeDocument/2006/relationships/control" Target="../activeX/activeX666.xml"/><Relationship Id="rId29" Type="http://schemas.openxmlformats.org/officeDocument/2006/relationships/control" Target="../activeX/activeX675.xml"/><Relationship Id="rId41" Type="http://schemas.openxmlformats.org/officeDocument/2006/relationships/control" Target="../activeX/activeX687.xml"/><Relationship Id="rId1" Type="http://schemas.openxmlformats.org/officeDocument/2006/relationships/printerSettings" Target="../printerSettings/printerSettings19.bin"/><Relationship Id="rId6" Type="http://schemas.openxmlformats.org/officeDocument/2006/relationships/control" Target="../activeX/activeX652.xml"/><Relationship Id="rId11" Type="http://schemas.openxmlformats.org/officeDocument/2006/relationships/control" Target="../activeX/activeX657.xml"/><Relationship Id="rId24" Type="http://schemas.openxmlformats.org/officeDocument/2006/relationships/control" Target="../activeX/activeX670.xml"/><Relationship Id="rId32" Type="http://schemas.openxmlformats.org/officeDocument/2006/relationships/control" Target="../activeX/activeX678.xml"/><Relationship Id="rId37" Type="http://schemas.openxmlformats.org/officeDocument/2006/relationships/control" Target="../activeX/activeX683.xml"/><Relationship Id="rId40" Type="http://schemas.openxmlformats.org/officeDocument/2006/relationships/control" Target="../activeX/activeX686.xml"/><Relationship Id="rId45" Type="http://schemas.openxmlformats.org/officeDocument/2006/relationships/control" Target="../activeX/activeX691.xml"/><Relationship Id="rId5" Type="http://schemas.openxmlformats.org/officeDocument/2006/relationships/control" Target="../activeX/activeX651.xml"/><Relationship Id="rId15" Type="http://schemas.openxmlformats.org/officeDocument/2006/relationships/control" Target="../activeX/activeX661.xml"/><Relationship Id="rId23" Type="http://schemas.openxmlformats.org/officeDocument/2006/relationships/control" Target="../activeX/activeX669.xml"/><Relationship Id="rId28" Type="http://schemas.openxmlformats.org/officeDocument/2006/relationships/control" Target="../activeX/activeX674.xml"/><Relationship Id="rId36" Type="http://schemas.openxmlformats.org/officeDocument/2006/relationships/control" Target="../activeX/activeX682.xml"/><Relationship Id="rId10" Type="http://schemas.openxmlformats.org/officeDocument/2006/relationships/control" Target="../activeX/activeX656.xml"/><Relationship Id="rId19" Type="http://schemas.openxmlformats.org/officeDocument/2006/relationships/control" Target="../activeX/activeX665.xml"/><Relationship Id="rId31" Type="http://schemas.openxmlformats.org/officeDocument/2006/relationships/control" Target="../activeX/activeX677.xml"/><Relationship Id="rId44" Type="http://schemas.openxmlformats.org/officeDocument/2006/relationships/control" Target="../activeX/activeX690.xml"/><Relationship Id="rId4" Type="http://schemas.openxmlformats.org/officeDocument/2006/relationships/control" Target="../activeX/activeX650.xml"/><Relationship Id="rId9" Type="http://schemas.openxmlformats.org/officeDocument/2006/relationships/control" Target="../activeX/activeX655.xml"/><Relationship Id="rId14" Type="http://schemas.openxmlformats.org/officeDocument/2006/relationships/control" Target="../activeX/activeX660.xml"/><Relationship Id="rId22" Type="http://schemas.openxmlformats.org/officeDocument/2006/relationships/control" Target="../activeX/activeX668.xml"/><Relationship Id="rId27" Type="http://schemas.openxmlformats.org/officeDocument/2006/relationships/control" Target="../activeX/activeX673.xml"/><Relationship Id="rId30" Type="http://schemas.openxmlformats.org/officeDocument/2006/relationships/control" Target="../activeX/activeX676.xml"/><Relationship Id="rId35" Type="http://schemas.openxmlformats.org/officeDocument/2006/relationships/control" Target="../activeX/activeX681.xml"/><Relationship Id="rId43" Type="http://schemas.openxmlformats.org/officeDocument/2006/relationships/control" Target="../activeX/activeX689.xml"/><Relationship Id="rId48" Type="http://schemas.openxmlformats.org/officeDocument/2006/relationships/comments" Target="../comments9.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31.xml.rels><?xml version="1.0" encoding="UTF-8" standalone="yes"?>
<Relationships xmlns="http://schemas.openxmlformats.org/package/2006/relationships"><Relationship Id="rId8" Type="http://schemas.openxmlformats.org/officeDocument/2006/relationships/control" Target="../activeX/activeX699.xml"/><Relationship Id="rId13" Type="http://schemas.openxmlformats.org/officeDocument/2006/relationships/control" Target="../activeX/activeX704.xml"/><Relationship Id="rId3" Type="http://schemas.openxmlformats.org/officeDocument/2006/relationships/control" Target="../activeX/activeX694.xml"/><Relationship Id="rId7" Type="http://schemas.openxmlformats.org/officeDocument/2006/relationships/control" Target="../activeX/activeX698.xml"/><Relationship Id="rId12" Type="http://schemas.openxmlformats.org/officeDocument/2006/relationships/control" Target="../activeX/activeX703.xml"/><Relationship Id="rId2" Type="http://schemas.openxmlformats.org/officeDocument/2006/relationships/vmlDrawing" Target="../drawings/vmlDrawing28.vml"/><Relationship Id="rId1" Type="http://schemas.openxmlformats.org/officeDocument/2006/relationships/drawing" Target="../drawings/drawing14.xml"/><Relationship Id="rId6" Type="http://schemas.openxmlformats.org/officeDocument/2006/relationships/control" Target="../activeX/activeX697.xml"/><Relationship Id="rId11" Type="http://schemas.openxmlformats.org/officeDocument/2006/relationships/control" Target="../activeX/activeX702.xml"/><Relationship Id="rId5" Type="http://schemas.openxmlformats.org/officeDocument/2006/relationships/control" Target="../activeX/activeX696.xml"/><Relationship Id="rId10" Type="http://schemas.openxmlformats.org/officeDocument/2006/relationships/control" Target="../activeX/activeX701.xml"/><Relationship Id="rId4" Type="http://schemas.openxmlformats.org/officeDocument/2006/relationships/control" Target="../activeX/activeX695.xml"/><Relationship Id="rId9" Type="http://schemas.openxmlformats.org/officeDocument/2006/relationships/control" Target="../activeX/activeX700.xml"/></Relationships>
</file>

<file path=xl/worksheets/_rels/sheet32.xml.rels><?xml version="1.0" encoding="UTF-8" standalone="yes"?>
<Relationships xmlns="http://schemas.openxmlformats.org/package/2006/relationships"><Relationship Id="rId3" Type="http://schemas.openxmlformats.org/officeDocument/2006/relationships/control" Target="../activeX/activeX705.xml"/><Relationship Id="rId2" Type="http://schemas.openxmlformats.org/officeDocument/2006/relationships/vmlDrawing" Target="../drawings/vmlDrawing29.vml"/><Relationship Id="rId1" Type="http://schemas.openxmlformats.org/officeDocument/2006/relationships/printerSettings" Target="../printerSettings/printerSettings21.bin"/><Relationship Id="rId5" Type="http://schemas.openxmlformats.org/officeDocument/2006/relationships/control" Target="../activeX/activeX707.xml"/><Relationship Id="rId4" Type="http://schemas.openxmlformats.org/officeDocument/2006/relationships/control" Target="../activeX/activeX706.xml"/></Relationships>
</file>

<file path=xl/worksheets/_rels/sheet33.xml.rels><?xml version="1.0" encoding="UTF-8" standalone="yes"?>
<Relationships xmlns="http://schemas.openxmlformats.org/package/2006/relationships"><Relationship Id="rId3" Type="http://schemas.openxmlformats.org/officeDocument/2006/relationships/control" Target="../activeX/activeX708.xml"/><Relationship Id="rId2" Type="http://schemas.openxmlformats.org/officeDocument/2006/relationships/vmlDrawing" Target="../drawings/vmlDrawing30.vml"/><Relationship Id="rId1" Type="http://schemas.openxmlformats.org/officeDocument/2006/relationships/printerSettings" Target="../printerSettings/printerSettings22.bin"/><Relationship Id="rId5" Type="http://schemas.openxmlformats.org/officeDocument/2006/relationships/control" Target="../activeX/activeX710.xml"/><Relationship Id="rId4" Type="http://schemas.openxmlformats.org/officeDocument/2006/relationships/control" Target="../activeX/activeX709.xml"/></Relationships>
</file>

<file path=xl/worksheets/sheet1.xml><?xml version="1.0" encoding="utf-8"?>
<worksheet xmlns="http://schemas.openxmlformats.org/spreadsheetml/2006/main" xmlns:r="http://schemas.openxmlformats.org/officeDocument/2006/relationships">
  <sheetPr codeName="Sheet13">
    <tabColor theme="5" tint="0.39997558519241921"/>
  </sheetPr>
  <dimension ref="A1:AM733"/>
  <sheetViews>
    <sheetView showGridLines="0" showRowColHeaders="0" workbookViewId="0">
      <selection activeCell="B5" sqref="B5"/>
    </sheetView>
  </sheetViews>
  <sheetFormatPr defaultRowHeight="15"/>
  <cols>
    <col min="1" max="1" width="26.5703125" style="1" customWidth="1"/>
    <col min="2" max="2" width="11.140625" style="1" bestFit="1" customWidth="1"/>
    <col min="3" max="3" width="13.42578125" style="1" bestFit="1" customWidth="1"/>
    <col min="4" max="4" width="9.7109375" style="1" bestFit="1" customWidth="1"/>
    <col min="5" max="5" width="9.140625" style="1"/>
    <col min="6" max="10" width="9.140625" style="1" customWidth="1"/>
    <col min="11" max="25" width="9.140625" style="1"/>
    <col min="26" max="26" width="9.7109375" style="1" bestFit="1" customWidth="1"/>
    <col min="27" max="27" width="9.140625" style="1"/>
    <col min="28" max="28" width="9.140625" style="1" hidden="1" customWidth="1"/>
    <col min="29" max="29" width="13" style="2" hidden="1" customWidth="1"/>
    <col min="30" max="30" width="9.140625" style="1" hidden="1" customWidth="1"/>
    <col min="31" max="31" width="11" style="1" hidden="1" customWidth="1"/>
    <col min="32" max="32" width="12.42578125" style="351" hidden="1" customWidth="1"/>
    <col min="33" max="33" width="12" style="1" hidden="1" customWidth="1"/>
    <col min="34" max="38" width="9.140625" style="1" hidden="1" customWidth="1"/>
    <col min="39" max="39" width="11.28515625" style="1" hidden="1" customWidth="1"/>
    <col min="40" max="16384" width="9.140625" style="1"/>
  </cols>
  <sheetData>
    <row r="1" spans="1:39" ht="31.5">
      <c r="A1" s="517"/>
      <c r="B1" s="518"/>
      <c r="C1" s="518"/>
      <c r="D1" s="518"/>
      <c r="F1" s="1" t="s">
        <v>947</v>
      </c>
      <c r="G1" s="1" t="s">
        <v>0</v>
      </c>
      <c r="H1" s="1" t="s">
        <v>1</v>
      </c>
      <c r="I1" s="1" t="s">
        <v>2</v>
      </c>
    </row>
    <row r="2" spans="1:39" ht="13.5" customHeight="1">
      <c r="F2" s="1" t="s">
        <v>948</v>
      </c>
      <c r="G2" s="1" t="s">
        <v>3</v>
      </c>
      <c r="H2" s="1" t="s">
        <v>4</v>
      </c>
      <c r="I2" s="1" t="s">
        <v>5</v>
      </c>
      <c r="AE2" s="1" t="s">
        <v>6</v>
      </c>
      <c r="AF2" s="351" t="s">
        <v>7</v>
      </c>
      <c r="AG2" s="1" t="s">
        <v>8</v>
      </c>
      <c r="AM2" s="1" t="s">
        <v>9</v>
      </c>
    </row>
    <row r="3" spans="1:39" ht="13.5" customHeight="1">
      <c r="A3" s="1" t="s">
        <v>862</v>
      </c>
      <c r="B3" s="3"/>
      <c r="G3" s="1" t="s">
        <v>10</v>
      </c>
      <c r="H3" s="1" t="s">
        <v>11</v>
      </c>
      <c r="I3" s="1" t="s">
        <v>12</v>
      </c>
      <c r="P3" s="1">
        <f>IF(B3="",1,0)</f>
        <v>1</v>
      </c>
    </row>
    <row r="4" spans="1:39" ht="13.5" customHeight="1">
      <c r="A4" s="1" t="s">
        <v>13</v>
      </c>
      <c r="B4" s="3"/>
      <c r="H4" s="1" t="s">
        <v>14</v>
      </c>
      <c r="I4" s="1" t="s">
        <v>15</v>
      </c>
      <c r="P4" s="1">
        <f>IF(B4="",1,0)</f>
        <v>1</v>
      </c>
      <c r="AB4" s="1">
        <f>WEEKDAY(AC4)</f>
        <v>4</v>
      </c>
      <c r="AC4" s="352">
        <v>41640</v>
      </c>
      <c r="AE4" s="2">
        <v>41640</v>
      </c>
      <c r="AF4" s="351">
        <f>WEEKDAY(AE4)</f>
        <v>4</v>
      </c>
      <c r="AG4" s="2">
        <f>AE4+(VLOOKUP(AF4, $AJ$4:$AK$10, 2, FALSE))</f>
        <v>41645</v>
      </c>
      <c r="AI4" s="1">
        <f>VLOOKUP(AC4,AE:AF, 2, FALSE)</f>
        <v>4</v>
      </c>
      <c r="AJ4" s="1">
        <v>1</v>
      </c>
      <c r="AK4" s="1">
        <v>4</v>
      </c>
      <c r="AM4" s="2">
        <v>41659</v>
      </c>
    </row>
    <row r="5" spans="1:39">
      <c r="A5" s="1" t="s">
        <v>16</v>
      </c>
      <c r="B5" s="3"/>
      <c r="E5" s="1">
        <f>IF(B5="No", 1, 0)</f>
        <v>0</v>
      </c>
      <c r="L5" s="1" t="s">
        <v>306</v>
      </c>
      <c r="M5" s="3"/>
      <c r="N5" s="1" t="s">
        <v>307</v>
      </c>
      <c r="O5" s="3"/>
      <c r="P5" s="1">
        <f>IF(B5="",1,0)</f>
        <v>1</v>
      </c>
      <c r="AB5" s="1">
        <f t="shared" ref="AB5:AB23" si="0">WEEKDAY(AC5)</f>
        <v>2</v>
      </c>
      <c r="AC5" s="352">
        <v>41659</v>
      </c>
      <c r="AE5" s="2">
        <v>41641</v>
      </c>
      <c r="AF5" s="351">
        <f t="shared" ref="AF5:AF68" si="1">WEEKDAY(AE5)</f>
        <v>5</v>
      </c>
      <c r="AG5" s="2">
        <f t="shared" ref="AG5:AG68" si="2">AE5+(VLOOKUP(AF5, $AJ$4:$AK$10, 2, FALSE))</f>
        <v>41646</v>
      </c>
      <c r="AJ5" s="1">
        <v>2</v>
      </c>
      <c r="AK5" s="1">
        <v>4</v>
      </c>
      <c r="AM5" s="2">
        <v>41687</v>
      </c>
    </row>
    <row r="6" spans="1:39">
      <c r="A6" s="1" t="s">
        <v>17</v>
      </c>
      <c r="B6" s="3"/>
      <c r="E6" s="1">
        <f>IF(B6="No", 1, 0)</f>
        <v>0</v>
      </c>
      <c r="L6" s="1" t="s">
        <v>306</v>
      </c>
      <c r="M6" s="3"/>
      <c r="N6" s="1" t="s">
        <v>307</v>
      </c>
      <c r="O6" s="3"/>
      <c r="P6" s="1">
        <f>IF(B6="",1,0)</f>
        <v>1</v>
      </c>
      <c r="AB6" s="1">
        <f t="shared" si="0"/>
        <v>2</v>
      </c>
      <c r="AC6" s="352">
        <v>41687</v>
      </c>
      <c r="AE6" s="2">
        <v>41642</v>
      </c>
      <c r="AF6" s="351">
        <f t="shared" si="1"/>
        <v>6</v>
      </c>
      <c r="AG6" s="2">
        <f t="shared" si="2"/>
        <v>41647</v>
      </c>
      <c r="AJ6" s="1">
        <v>3</v>
      </c>
      <c r="AK6" s="1">
        <v>6</v>
      </c>
      <c r="AM6" s="2">
        <v>41785</v>
      </c>
    </row>
    <row r="7" spans="1:39" hidden="1">
      <c r="A7" s="1" t="s">
        <v>18</v>
      </c>
      <c r="B7" s="353"/>
      <c r="H7" s="1" t="s">
        <v>19</v>
      </c>
      <c r="AB7" s="1">
        <f t="shared" si="0"/>
        <v>2</v>
      </c>
      <c r="AC7" s="352">
        <v>41785</v>
      </c>
      <c r="AE7" s="2">
        <v>41643</v>
      </c>
      <c r="AF7" s="351">
        <f t="shared" si="1"/>
        <v>7</v>
      </c>
      <c r="AG7" s="2">
        <f t="shared" si="2"/>
        <v>41648</v>
      </c>
      <c r="AJ7" s="1">
        <v>4</v>
      </c>
      <c r="AK7" s="1">
        <v>5</v>
      </c>
      <c r="AM7" s="2">
        <v>41824</v>
      </c>
    </row>
    <row r="8" spans="1:39">
      <c r="A8" s="1" t="s">
        <v>726</v>
      </c>
      <c r="B8" s="1" t="str">
        <f>IF(B22&gt;30, "Yes", "No")</f>
        <v>Yes</v>
      </c>
      <c r="E8" s="1">
        <f>IF(B8="Yes", 1, 0)</f>
        <v>1</v>
      </c>
      <c r="AB8" s="1">
        <f t="shared" si="0"/>
        <v>6</v>
      </c>
      <c r="AC8" s="352">
        <v>41824</v>
      </c>
      <c r="AE8" s="2">
        <v>41644</v>
      </c>
      <c r="AF8" s="351">
        <f t="shared" si="1"/>
        <v>1</v>
      </c>
      <c r="AG8" s="2">
        <f t="shared" si="2"/>
        <v>41648</v>
      </c>
      <c r="AJ8" s="1">
        <v>5</v>
      </c>
      <c r="AK8" s="1">
        <v>5</v>
      </c>
      <c r="AM8" s="2">
        <v>41883</v>
      </c>
    </row>
    <row r="9" spans="1:39" hidden="1">
      <c r="A9" s="1" t="s">
        <v>20</v>
      </c>
      <c r="B9" s="3"/>
      <c r="AB9" s="1">
        <f t="shared" si="0"/>
        <v>2</v>
      </c>
      <c r="AC9" s="352">
        <v>41883</v>
      </c>
      <c r="AE9" s="2">
        <v>41645</v>
      </c>
      <c r="AF9" s="351">
        <f t="shared" si="1"/>
        <v>2</v>
      </c>
      <c r="AG9" s="2">
        <f t="shared" si="2"/>
        <v>41649</v>
      </c>
      <c r="AJ9" s="1">
        <v>6</v>
      </c>
      <c r="AK9" s="1">
        <v>5</v>
      </c>
      <c r="AM9" s="2">
        <v>41925</v>
      </c>
    </row>
    <row r="10" spans="1:39">
      <c r="A10" s="1" t="s">
        <v>21</v>
      </c>
      <c r="B10" s="354"/>
      <c r="P10" s="1">
        <f>IF(B10="",1,0)</f>
        <v>1</v>
      </c>
      <c r="AB10" s="1">
        <f t="shared" si="0"/>
        <v>2</v>
      </c>
      <c r="AC10" s="352">
        <v>41925</v>
      </c>
      <c r="AE10" s="2">
        <v>41646</v>
      </c>
      <c r="AF10" s="351">
        <f t="shared" si="1"/>
        <v>3</v>
      </c>
      <c r="AG10" s="2">
        <f t="shared" si="2"/>
        <v>41652</v>
      </c>
      <c r="AJ10" s="1">
        <v>7</v>
      </c>
      <c r="AK10" s="1">
        <v>5</v>
      </c>
      <c r="AM10" s="2"/>
    </row>
    <row r="11" spans="1:39" hidden="1">
      <c r="A11" s="1" t="s">
        <v>22</v>
      </c>
      <c r="B11" s="354"/>
      <c r="AB11" s="1">
        <f t="shared" si="0"/>
        <v>7</v>
      </c>
      <c r="AE11" s="2">
        <v>41647</v>
      </c>
      <c r="AF11" s="351">
        <f t="shared" si="1"/>
        <v>4</v>
      </c>
      <c r="AG11" s="2">
        <f t="shared" si="2"/>
        <v>41652</v>
      </c>
      <c r="AM11" s="2">
        <v>41954</v>
      </c>
    </row>
    <row r="12" spans="1:39">
      <c r="A12" s="1" t="s">
        <v>23</v>
      </c>
      <c r="B12" s="1" t="str">
        <f>IF(E24&gt;0, "SUSPENDED", "APPROVED")</f>
        <v>SUSPENDED</v>
      </c>
      <c r="AB12" s="1">
        <f t="shared" si="0"/>
        <v>3</v>
      </c>
      <c r="AC12" s="352">
        <v>41954</v>
      </c>
      <c r="AE12" s="2">
        <v>41648</v>
      </c>
      <c r="AF12" s="351">
        <f t="shared" si="1"/>
        <v>5</v>
      </c>
      <c r="AG12" s="2">
        <f t="shared" si="2"/>
        <v>41653</v>
      </c>
      <c r="AM12" s="2">
        <v>41970</v>
      </c>
    </row>
    <row r="13" spans="1:39">
      <c r="A13" s="1" t="s">
        <v>27</v>
      </c>
      <c r="B13" s="353">
        <f>B20</f>
        <v>0</v>
      </c>
      <c r="AB13" s="1">
        <f t="shared" si="0"/>
        <v>5</v>
      </c>
      <c r="AC13" s="352">
        <v>41970</v>
      </c>
      <c r="AE13" s="2">
        <v>41649</v>
      </c>
      <c r="AF13" s="351">
        <f t="shared" si="1"/>
        <v>6</v>
      </c>
      <c r="AG13" s="2">
        <f t="shared" si="2"/>
        <v>41654</v>
      </c>
      <c r="AM13" s="2">
        <v>41998</v>
      </c>
    </row>
    <row r="14" spans="1:39">
      <c r="A14" s="1" t="s">
        <v>24</v>
      </c>
      <c r="B14" s="353"/>
      <c r="C14" s="2" t="e">
        <f>B14+B16</f>
        <v>#VALUE!</v>
      </c>
      <c r="AB14" s="1">
        <f t="shared" si="0"/>
        <v>5</v>
      </c>
      <c r="AC14" s="352">
        <v>41998</v>
      </c>
      <c r="AE14" s="2">
        <v>41650</v>
      </c>
      <c r="AF14" s="351">
        <f t="shared" si="1"/>
        <v>7</v>
      </c>
      <c r="AG14" s="2">
        <f t="shared" si="2"/>
        <v>41655</v>
      </c>
      <c r="AM14" s="2">
        <v>42005</v>
      </c>
    </row>
    <row r="15" spans="1:39">
      <c r="A15" s="1" t="str">
        <f>IF(B26="No", "PER DIEM AMOUNT:", "MONTHLY INTEREST AMOUNT:")</f>
        <v>MONTHLY INTEREST AMOUNT:</v>
      </c>
      <c r="B15" s="354"/>
      <c r="P15" s="1">
        <f>IF(B15="",1,0)</f>
        <v>1</v>
      </c>
      <c r="AB15" s="1">
        <f t="shared" si="0"/>
        <v>5</v>
      </c>
      <c r="AC15" s="352">
        <v>42005</v>
      </c>
      <c r="AE15" s="2">
        <v>41651</v>
      </c>
      <c r="AF15" s="351">
        <f t="shared" si="1"/>
        <v>1</v>
      </c>
      <c r="AG15" s="2">
        <f t="shared" si="2"/>
        <v>41655</v>
      </c>
      <c r="AM15" s="2">
        <v>42023</v>
      </c>
    </row>
    <row r="16" spans="1:39">
      <c r="A16" s="1" t="s">
        <v>25</v>
      </c>
      <c r="B16" s="351" t="str">
        <f>IF(B22&gt;0, B22, 0)</f>
        <v/>
      </c>
      <c r="C16" s="4"/>
      <c r="AB16" s="1">
        <f t="shared" si="0"/>
        <v>2</v>
      </c>
      <c r="AC16" s="352">
        <v>42023</v>
      </c>
      <c r="AE16" s="2">
        <v>41652</v>
      </c>
      <c r="AF16" s="351">
        <f t="shared" si="1"/>
        <v>2</v>
      </c>
      <c r="AG16" s="2">
        <f t="shared" si="2"/>
        <v>41656</v>
      </c>
      <c r="AM16" s="2">
        <v>42051</v>
      </c>
    </row>
    <row r="17" spans="1:39">
      <c r="A17" s="1" t="s">
        <v>26</v>
      </c>
      <c r="B17" s="4">
        <f>IF(B26="No",(B10+(B15*B16)), IF(B16=0, B10, (B10+B15)))</f>
        <v>0</v>
      </c>
      <c r="C17" s="4"/>
      <c r="AB17" s="1">
        <f t="shared" si="0"/>
        <v>2</v>
      </c>
      <c r="AC17" s="352">
        <v>42051</v>
      </c>
      <c r="AE17" s="2">
        <v>41653</v>
      </c>
      <c r="AF17" s="351">
        <f t="shared" si="1"/>
        <v>3</v>
      </c>
      <c r="AG17" s="2">
        <v>41660</v>
      </c>
      <c r="AM17" s="2">
        <v>42149</v>
      </c>
    </row>
    <row r="18" spans="1:39">
      <c r="A18" s="1" t="s">
        <v>949</v>
      </c>
      <c r="B18" s="3"/>
      <c r="P18" s="1">
        <f>IF(B18="",1,0)</f>
        <v>1</v>
      </c>
      <c r="AB18" s="1">
        <f t="shared" si="0"/>
        <v>2</v>
      </c>
      <c r="AC18" s="352">
        <v>42149</v>
      </c>
      <c r="AE18" s="2">
        <v>41654</v>
      </c>
      <c r="AF18" s="351">
        <f t="shared" si="1"/>
        <v>4</v>
      </c>
      <c r="AG18" s="2">
        <v>41660</v>
      </c>
      <c r="AM18" s="2">
        <v>42254</v>
      </c>
    </row>
    <row r="19" spans="1:39">
      <c r="A19" s="1" t="s">
        <v>950</v>
      </c>
      <c r="B19" s="401"/>
      <c r="P19" s="1">
        <f>IF(B19="",1,0)</f>
        <v>1</v>
      </c>
      <c r="AB19" s="1">
        <f t="shared" si="0"/>
        <v>2</v>
      </c>
      <c r="AC19" s="352">
        <v>42254</v>
      </c>
      <c r="AE19" s="2">
        <v>41655</v>
      </c>
      <c r="AF19" s="351">
        <f t="shared" si="1"/>
        <v>5</v>
      </c>
      <c r="AG19" s="2">
        <v>41661</v>
      </c>
      <c r="AM19" s="2">
        <v>42289</v>
      </c>
    </row>
    <row r="20" spans="1:39">
      <c r="A20" s="355" t="s">
        <v>27</v>
      </c>
      <c r="B20" s="353"/>
      <c r="D20" s="2"/>
      <c r="P20" s="1">
        <f>IF(B20="",1,0)</f>
        <v>1</v>
      </c>
      <c r="AB20" s="1">
        <f t="shared" si="0"/>
        <v>2</v>
      </c>
      <c r="AC20" s="352">
        <v>42289</v>
      </c>
      <c r="AE20" s="2">
        <v>41656</v>
      </c>
      <c r="AF20" s="351">
        <f t="shared" si="1"/>
        <v>6</v>
      </c>
      <c r="AG20" s="2">
        <v>41662</v>
      </c>
      <c r="AM20" s="2">
        <v>42319</v>
      </c>
    </row>
    <row r="21" spans="1:39">
      <c r="A21" s="355" t="s">
        <v>28</v>
      </c>
      <c r="B21" s="2" t="str">
        <f>IFERROR((WORKDAY(VLOOKUP(B20, AE4:AG733, 3,FALSE ), 5, AC4:AC23)), "")</f>
        <v/>
      </c>
      <c r="AB21" s="1">
        <f t="shared" si="0"/>
        <v>4</v>
      </c>
      <c r="AC21" s="352">
        <v>42319</v>
      </c>
      <c r="AE21" s="2">
        <v>41657</v>
      </c>
      <c r="AF21" s="351">
        <f t="shared" si="1"/>
        <v>7</v>
      </c>
      <c r="AG21" s="2">
        <v>41663</v>
      </c>
      <c r="AM21" s="2">
        <v>42334</v>
      </c>
    </row>
    <row r="22" spans="1:39">
      <c r="A22" s="1" t="s">
        <v>29</v>
      </c>
      <c r="B22" s="351" t="str">
        <f>IFERROR(IF(B25="Yes", B23-B14, B21-B14), "")</f>
        <v/>
      </c>
      <c r="AB22" s="1">
        <f t="shared" si="0"/>
        <v>5</v>
      </c>
      <c r="AC22" s="352">
        <v>42334</v>
      </c>
      <c r="AE22" s="2">
        <v>41658</v>
      </c>
      <c r="AF22" s="351">
        <f t="shared" si="1"/>
        <v>1</v>
      </c>
      <c r="AG22" s="2">
        <v>41663</v>
      </c>
      <c r="AM22" s="2">
        <v>42363</v>
      </c>
    </row>
    <row r="23" spans="1:39">
      <c r="A23" s="355" t="s">
        <v>305</v>
      </c>
      <c r="B23" s="2">
        <f>WORKDAY(B20, 6, AC4:AC23)</f>
        <v>9</v>
      </c>
      <c r="AB23" s="1">
        <f t="shared" si="0"/>
        <v>6</v>
      </c>
      <c r="AC23" s="352">
        <v>42363</v>
      </c>
      <c r="AE23" s="2">
        <v>41659</v>
      </c>
      <c r="AF23" s="351">
        <f t="shared" si="1"/>
        <v>2</v>
      </c>
      <c r="AG23" s="2">
        <f t="shared" si="2"/>
        <v>41663</v>
      </c>
    </row>
    <row r="24" spans="1:39">
      <c r="E24" s="1">
        <f>SUM(E3:E23)</f>
        <v>1</v>
      </c>
      <c r="AC24" s="356">
        <v>41644</v>
      </c>
      <c r="AE24" s="2">
        <v>41660</v>
      </c>
      <c r="AF24" s="351">
        <f t="shared" si="1"/>
        <v>3</v>
      </c>
      <c r="AG24" s="2">
        <f t="shared" si="2"/>
        <v>41666</v>
      </c>
    </row>
    <row r="25" spans="1:39">
      <c r="A25" s="1" t="s">
        <v>308</v>
      </c>
      <c r="B25" s="3"/>
      <c r="P25" s="1">
        <f>IF(B25="",1,0)</f>
        <v>1</v>
      </c>
      <c r="AC25" s="2">
        <v>41651</v>
      </c>
      <c r="AE25" s="2">
        <v>41661</v>
      </c>
      <c r="AF25" s="351">
        <f t="shared" si="1"/>
        <v>4</v>
      </c>
      <c r="AG25" s="2">
        <f t="shared" si="2"/>
        <v>41666</v>
      </c>
    </row>
    <row r="26" spans="1:39">
      <c r="A26" s="1" t="s">
        <v>725</v>
      </c>
      <c r="B26" s="3"/>
      <c r="P26" s="1">
        <f>IF(B26="",1,0)</f>
        <v>1</v>
      </c>
      <c r="AC26" s="2">
        <v>41658</v>
      </c>
      <c r="AE26" s="2">
        <v>41662</v>
      </c>
      <c r="AF26" s="351">
        <f t="shared" si="1"/>
        <v>5</v>
      </c>
      <c r="AG26" s="2">
        <f t="shared" si="2"/>
        <v>41667</v>
      </c>
    </row>
    <row r="27" spans="1:39">
      <c r="P27" s="1">
        <f>SUM(P3:P26)</f>
        <v>11</v>
      </c>
      <c r="AC27" s="2">
        <v>41665</v>
      </c>
      <c r="AE27" s="2">
        <v>41663</v>
      </c>
      <c r="AF27" s="351">
        <f t="shared" si="1"/>
        <v>6</v>
      </c>
      <c r="AG27" s="2">
        <f t="shared" si="2"/>
        <v>41668</v>
      </c>
    </row>
    <row r="28" spans="1:39">
      <c r="AC28" s="2">
        <v>41672</v>
      </c>
      <c r="AE28" s="2">
        <v>41664</v>
      </c>
      <c r="AF28" s="351">
        <f t="shared" si="1"/>
        <v>7</v>
      </c>
      <c r="AG28" s="2">
        <f t="shared" si="2"/>
        <v>41669</v>
      </c>
    </row>
    <row r="29" spans="1:39">
      <c r="AC29" s="2">
        <v>41679</v>
      </c>
      <c r="AE29" s="2">
        <v>41665</v>
      </c>
      <c r="AF29" s="351">
        <f t="shared" si="1"/>
        <v>1</v>
      </c>
      <c r="AG29" s="2">
        <f t="shared" si="2"/>
        <v>41669</v>
      </c>
    </row>
    <row r="30" spans="1:39">
      <c r="A30" s="2">
        <f ca="1">TODAY()</f>
        <v>42466</v>
      </c>
      <c r="AC30" s="2">
        <v>41686</v>
      </c>
      <c r="AE30" s="2">
        <v>41666</v>
      </c>
      <c r="AF30" s="351">
        <f t="shared" si="1"/>
        <v>2</v>
      </c>
      <c r="AG30" s="2">
        <f t="shared" si="2"/>
        <v>41670</v>
      </c>
    </row>
    <row r="31" spans="1:39">
      <c r="A31" s="2">
        <f ca="1">WORKDAY(A30, 3)</f>
        <v>42471</v>
      </c>
      <c r="AC31" s="2">
        <v>41693</v>
      </c>
      <c r="AE31" s="2">
        <v>41667</v>
      </c>
      <c r="AF31" s="351">
        <f t="shared" si="1"/>
        <v>3</v>
      </c>
      <c r="AG31" s="2">
        <f t="shared" si="2"/>
        <v>41673</v>
      </c>
    </row>
    <row r="32" spans="1:39">
      <c r="AC32" s="2">
        <v>41700</v>
      </c>
      <c r="AE32" s="2">
        <v>41668</v>
      </c>
      <c r="AF32" s="351">
        <f t="shared" si="1"/>
        <v>4</v>
      </c>
      <c r="AG32" s="2">
        <f t="shared" si="2"/>
        <v>41673</v>
      </c>
    </row>
    <row r="33" spans="1:33">
      <c r="AC33" s="2">
        <v>41707</v>
      </c>
      <c r="AE33" s="2">
        <v>41669</v>
      </c>
      <c r="AF33" s="351">
        <f t="shared" si="1"/>
        <v>5</v>
      </c>
      <c r="AG33" s="2">
        <f t="shared" si="2"/>
        <v>41674</v>
      </c>
    </row>
    <row r="34" spans="1:33">
      <c r="AC34" s="2">
        <v>41714</v>
      </c>
      <c r="AE34" s="2">
        <v>41670</v>
      </c>
      <c r="AF34" s="351">
        <f t="shared" si="1"/>
        <v>6</v>
      </c>
      <c r="AG34" s="2">
        <f t="shared" si="2"/>
        <v>41675</v>
      </c>
    </row>
    <row r="35" spans="1:33">
      <c r="AC35" s="2">
        <v>41721</v>
      </c>
      <c r="AE35" s="2">
        <v>41671</v>
      </c>
      <c r="AF35" s="351">
        <f t="shared" si="1"/>
        <v>7</v>
      </c>
      <c r="AG35" s="2">
        <f t="shared" si="2"/>
        <v>41676</v>
      </c>
    </row>
    <row r="36" spans="1:33">
      <c r="AC36" s="2">
        <v>41728</v>
      </c>
      <c r="AE36" s="2">
        <v>41672</v>
      </c>
      <c r="AF36" s="351">
        <f t="shared" si="1"/>
        <v>1</v>
      </c>
      <c r="AG36" s="2">
        <f t="shared" si="2"/>
        <v>41676</v>
      </c>
    </row>
    <row r="37" spans="1:33">
      <c r="AC37" s="2">
        <v>41735</v>
      </c>
      <c r="AE37" s="2">
        <v>41673</v>
      </c>
      <c r="AF37" s="351">
        <f t="shared" si="1"/>
        <v>2</v>
      </c>
      <c r="AG37" s="2">
        <f t="shared" si="2"/>
        <v>41677</v>
      </c>
    </row>
    <row r="38" spans="1:33">
      <c r="AC38" s="2">
        <v>41742</v>
      </c>
      <c r="AE38" s="2">
        <v>41674</v>
      </c>
      <c r="AF38" s="351">
        <f t="shared" si="1"/>
        <v>3</v>
      </c>
      <c r="AG38" s="2">
        <f t="shared" si="2"/>
        <v>41680</v>
      </c>
    </row>
    <row r="39" spans="1:33">
      <c r="AC39" s="2">
        <v>41749</v>
      </c>
      <c r="AE39" s="2">
        <v>41675</v>
      </c>
      <c r="AF39" s="351">
        <f t="shared" si="1"/>
        <v>4</v>
      </c>
      <c r="AG39" s="2">
        <f t="shared" si="2"/>
        <v>41680</v>
      </c>
    </row>
    <row r="40" spans="1:33">
      <c r="AC40" s="2">
        <v>41756</v>
      </c>
      <c r="AE40" s="2">
        <v>41676</v>
      </c>
      <c r="AF40" s="351">
        <f t="shared" si="1"/>
        <v>5</v>
      </c>
      <c r="AG40" s="2">
        <f t="shared" si="2"/>
        <v>41681</v>
      </c>
    </row>
    <row r="41" spans="1:33">
      <c r="A41" s="4">
        <f>PRODUCT(B15,B16)</f>
        <v>0</v>
      </c>
      <c r="AC41" s="2">
        <v>41763</v>
      </c>
      <c r="AE41" s="2">
        <v>41677</v>
      </c>
      <c r="AF41" s="351">
        <f t="shared" si="1"/>
        <v>6</v>
      </c>
      <c r="AG41" s="2">
        <f t="shared" si="2"/>
        <v>41682</v>
      </c>
    </row>
    <row r="42" spans="1:33">
      <c r="AC42" s="2">
        <v>41770</v>
      </c>
      <c r="AE42" s="2">
        <v>41678</v>
      </c>
      <c r="AF42" s="351">
        <f t="shared" si="1"/>
        <v>7</v>
      </c>
      <c r="AG42" s="2">
        <f t="shared" si="2"/>
        <v>41683</v>
      </c>
    </row>
    <row r="43" spans="1:33">
      <c r="AC43" s="2">
        <v>41777</v>
      </c>
      <c r="AE43" s="2">
        <v>41679</v>
      </c>
      <c r="AF43" s="351">
        <f t="shared" si="1"/>
        <v>1</v>
      </c>
      <c r="AG43" s="2">
        <f t="shared" si="2"/>
        <v>41683</v>
      </c>
    </row>
    <row r="44" spans="1:33">
      <c r="AC44" s="2">
        <v>41784</v>
      </c>
      <c r="AE44" s="2">
        <v>41680</v>
      </c>
      <c r="AF44" s="351">
        <f t="shared" si="1"/>
        <v>2</v>
      </c>
      <c r="AG44" s="2">
        <f t="shared" si="2"/>
        <v>41684</v>
      </c>
    </row>
    <row r="45" spans="1:33">
      <c r="AC45" s="2">
        <v>41791</v>
      </c>
      <c r="AE45" s="2">
        <v>41681</v>
      </c>
      <c r="AF45" s="351">
        <f t="shared" si="1"/>
        <v>3</v>
      </c>
      <c r="AG45" s="2">
        <v>41688</v>
      </c>
    </row>
    <row r="46" spans="1:33">
      <c r="AC46" s="2">
        <v>41798</v>
      </c>
      <c r="AE46" s="2">
        <v>41682</v>
      </c>
      <c r="AF46" s="351">
        <f t="shared" si="1"/>
        <v>4</v>
      </c>
      <c r="AG46" s="2">
        <v>41688</v>
      </c>
    </row>
    <row r="47" spans="1:33">
      <c r="AC47" s="2">
        <v>41805</v>
      </c>
      <c r="AE47" s="2">
        <v>41683</v>
      </c>
      <c r="AF47" s="351">
        <f t="shared" si="1"/>
        <v>5</v>
      </c>
      <c r="AG47" s="2">
        <v>41689</v>
      </c>
    </row>
    <row r="48" spans="1:33">
      <c r="AC48" s="2">
        <v>41812</v>
      </c>
      <c r="AE48" s="2">
        <v>41684</v>
      </c>
      <c r="AF48" s="351">
        <f t="shared" si="1"/>
        <v>6</v>
      </c>
      <c r="AG48" s="2">
        <v>41690</v>
      </c>
    </row>
    <row r="49" spans="26:33">
      <c r="AC49" s="2">
        <v>41819</v>
      </c>
      <c r="AE49" s="2">
        <v>41685</v>
      </c>
      <c r="AF49" s="351">
        <f t="shared" si="1"/>
        <v>7</v>
      </c>
      <c r="AG49" s="2">
        <v>41691</v>
      </c>
    </row>
    <row r="50" spans="26:33">
      <c r="Z50" s="1" t="s">
        <v>957</v>
      </c>
      <c r="AC50" s="2">
        <v>41826</v>
      </c>
      <c r="AE50" s="2">
        <v>41686</v>
      </c>
      <c r="AF50" s="351">
        <f t="shared" si="1"/>
        <v>1</v>
      </c>
      <c r="AG50" s="2">
        <v>41691</v>
      </c>
    </row>
    <row r="51" spans="26:33">
      <c r="Z51" s="40" t="s">
        <v>966</v>
      </c>
      <c r="AC51" s="2">
        <v>41833</v>
      </c>
      <c r="AE51" s="2">
        <v>41687</v>
      </c>
      <c r="AF51" s="351">
        <f t="shared" si="1"/>
        <v>2</v>
      </c>
      <c r="AG51" s="2">
        <f t="shared" si="2"/>
        <v>41691</v>
      </c>
    </row>
    <row r="52" spans="26:33">
      <c r="Z52" s="1" t="s">
        <v>958</v>
      </c>
      <c r="AC52" s="2">
        <v>41840</v>
      </c>
      <c r="AE52" s="2">
        <v>41688</v>
      </c>
      <c r="AF52" s="351">
        <f t="shared" si="1"/>
        <v>3</v>
      </c>
      <c r="AG52" s="2">
        <f t="shared" si="2"/>
        <v>41694</v>
      </c>
    </row>
    <row r="53" spans="26:33">
      <c r="Z53" s="2" t="s">
        <v>959</v>
      </c>
      <c r="AC53" s="2">
        <v>41847</v>
      </c>
      <c r="AE53" s="2">
        <v>41689</v>
      </c>
      <c r="AF53" s="351">
        <f t="shared" si="1"/>
        <v>4</v>
      </c>
      <c r="AG53" s="2">
        <f t="shared" si="2"/>
        <v>41694</v>
      </c>
    </row>
    <row r="54" spans="26:33">
      <c r="Z54" s="2" t="s">
        <v>960</v>
      </c>
      <c r="AC54" s="2">
        <v>41854</v>
      </c>
      <c r="AE54" s="2">
        <v>41690</v>
      </c>
      <c r="AF54" s="351">
        <f t="shared" si="1"/>
        <v>5</v>
      </c>
      <c r="AG54" s="2">
        <f t="shared" si="2"/>
        <v>41695</v>
      </c>
    </row>
    <row r="55" spans="26:33">
      <c r="Z55" s="2" t="s">
        <v>961</v>
      </c>
      <c r="AC55" s="2">
        <v>41861</v>
      </c>
      <c r="AE55" s="2">
        <v>41691</v>
      </c>
      <c r="AF55" s="351">
        <f t="shared" si="1"/>
        <v>6</v>
      </c>
      <c r="AG55" s="2">
        <f t="shared" si="2"/>
        <v>41696</v>
      </c>
    </row>
    <row r="56" spans="26:33">
      <c r="Z56" s="2" t="s">
        <v>962</v>
      </c>
      <c r="AC56" s="2">
        <v>41868</v>
      </c>
      <c r="AE56" s="2">
        <v>41692</v>
      </c>
      <c r="AF56" s="351">
        <f t="shared" si="1"/>
        <v>7</v>
      </c>
      <c r="AG56" s="2">
        <f t="shared" si="2"/>
        <v>41697</v>
      </c>
    </row>
    <row r="57" spans="26:33">
      <c r="Z57" s="2" t="s">
        <v>963</v>
      </c>
      <c r="AC57" s="2">
        <v>41875</v>
      </c>
      <c r="AE57" s="2">
        <v>41693</v>
      </c>
      <c r="AF57" s="351">
        <f t="shared" si="1"/>
        <v>1</v>
      </c>
      <c r="AG57" s="2">
        <f t="shared" si="2"/>
        <v>41697</v>
      </c>
    </row>
    <row r="58" spans="26:33">
      <c r="Z58" s="1" t="s">
        <v>964</v>
      </c>
      <c r="AC58" s="2">
        <v>41882</v>
      </c>
      <c r="AE58" s="2">
        <v>41694</v>
      </c>
      <c r="AF58" s="351">
        <f t="shared" si="1"/>
        <v>2</v>
      </c>
      <c r="AG58" s="2">
        <f t="shared" si="2"/>
        <v>41698</v>
      </c>
    </row>
    <row r="59" spans="26:33">
      <c r="Z59" s="1" t="s">
        <v>965</v>
      </c>
      <c r="AC59" s="2">
        <v>41889</v>
      </c>
      <c r="AE59" s="2">
        <v>41695</v>
      </c>
      <c r="AF59" s="351">
        <f t="shared" si="1"/>
        <v>3</v>
      </c>
      <c r="AG59" s="2">
        <f t="shared" si="2"/>
        <v>41701</v>
      </c>
    </row>
    <row r="60" spans="26:33">
      <c r="AC60" s="2">
        <v>41896</v>
      </c>
      <c r="AE60" s="2">
        <v>41696</v>
      </c>
      <c r="AF60" s="351">
        <f t="shared" si="1"/>
        <v>4</v>
      </c>
      <c r="AG60" s="2">
        <f t="shared" si="2"/>
        <v>41701</v>
      </c>
    </row>
    <row r="61" spans="26:33">
      <c r="AC61" s="2">
        <v>41903</v>
      </c>
      <c r="AE61" s="2">
        <v>41697</v>
      </c>
      <c r="AF61" s="351">
        <f t="shared" si="1"/>
        <v>5</v>
      </c>
      <c r="AG61" s="2">
        <f t="shared" si="2"/>
        <v>41702</v>
      </c>
    </row>
    <row r="62" spans="26:33">
      <c r="AC62" s="2">
        <v>41910</v>
      </c>
      <c r="AE62" s="2">
        <v>41698</v>
      </c>
      <c r="AF62" s="351">
        <f t="shared" si="1"/>
        <v>6</v>
      </c>
      <c r="AG62" s="2">
        <f t="shared" si="2"/>
        <v>41703</v>
      </c>
    </row>
    <row r="63" spans="26:33">
      <c r="AC63" s="2">
        <v>41917</v>
      </c>
      <c r="AE63" s="2">
        <v>41699</v>
      </c>
      <c r="AF63" s="351">
        <f t="shared" si="1"/>
        <v>7</v>
      </c>
      <c r="AG63" s="2">
        <f t="shared" si="2"/>
        <v>41704</v>
      </c>
    </row>
    <row r="64" spans="26:33">
      <c r="AC64" s="2">
        <v>41924</v>
      </c>
      <c r="AE64" s="2">
        <v>41700</v>
      </c>
      <c r="AF64" s="351">
        <f t="shared" si="1"/>
        <v>1</v>
      </c>
      <c r="AG64" s="2">
        <f t="shared" si="2"/>
        <v>41704</v>
      </c>
    </row>
    <row r="65" spans="29:33">
      <c r="AC65" s="2">
        <v>41931</v>
      </c>
      <c r="AE65" s="2">
        <v>41701</v>
      </c>
      <c r="AF65" s="351">
        <f t="shared" si="1"/>
        <v>2</v>
      </c>
      <c r="AG65" s="2">
        <f t="shared" si="2"/>
        <v>41705</v>
      </c>
    </row>
    <row r="66" spans="29:33">
      <c r="AC66" s="2">
        <v>41938</v>
      </c>
      <c r="AE66" s="2">
        <v>41702</v>
      </c>
      <c r="AF66" s="351">
        <f t="shared" si="1"/>
        <v>3</v>
      </c>
      <c r="AG66" s="2">
        <f t="shared" si="2"/>
        <v>41708</v>
      </c>
    </row>
    <row r="67" spans="29:33">
      <c r="AC67" s="2">
        <v>41945</v>
      </c>
      <c r="AE67" s="2">
        <v>41703</v>
      </c>
      <c r="AF67" s="351">
        <f t="shared" si="1"/>
        <v>4</v>
      </c>
      <c r="AG67" s="2">
        <f t="shared" si="2"/>
        <v>41708</v>
      </c>
    </row>
    <row r="68" spans="29:33">
      <c r="AC68" s="2">
        <v>41952</v>
      </c>
      <c r="AE68" s="2">
        <v>41704</v>
      </c>
      <c r="AF68" s="351">
        <f t="shared" si="1"/>
        <v>5</v>
      </c>
      <c r="AG68" s="2">
        <f t="shared" si="2"/>
        <v>41709</v>
      </c>
    </row>
    <row r="69" spans="29:33">
      <c r="AC69" s="2">
        <v>41959</v>
      </c>
      <c r="AE69" s="2">
        <v>41705</v>
      </c>
      <c r="AF69" s="351">
        <f t="shared" ref="AF69:AF132" si="3">WEEKDAY(AE69)</f>
        <v>6</v>
      </c>
      <c r="AG69" s="2">
        <f t="shared" ref="AG69:AG132" si="4">AE69+(VLOOKUP(AF69, $AJ$4:$AK$10, 2, FALSE))</f>
        <v>41710</v>
      </c>
    </row>
    <row r="70" spans="29:33">
      <c r="AC70" s="2">
        <v>41966</v>
      </c>
      <c r="AE70" s="2">
        <v>41706</v>
      </c>
      <c r="AF70" s="351">
        <f t="shared" si="3"/>
        <v>7</v>
      </c>
      <c r="AG70" s="2">
        <f t="shared" si="4"/>
        <v>41711</v>
      </c>
    </row>
    <row r="71" spans="29:33">
      <c r="AC71" s="2">
        <v>41973</v>
      </c>
      <c r="AE71" s="2">
        <v>41707</v>
      </c>
      <c r="AF71" s="351">
        <f t="shared" si="3"/>
        <v>1</v>
      </c>
      <c r="AG71" s="2">
        <f t="shared" si="4"/>
        <v>41711</v>
      </c>
    </row>
    <row r="72" spans="29:33">
      <c r="AC72" s="2">
        <v>41980</v>
      </c>
      <c r="AE72" s="2">
        <v>41708</v>
      </c>
      <c r="AF72" s="351">
        <f t="shared" si="3"/>
        <v>2</v>
      </c>
      <c r="AG72" s="2">
        <f t="shared" si="4"/>
        <v>41712</v>
      </c>
    </row>
    <row r="73" spans="29:33">
      <c r="AC73" s="2">
        <v>41987</v>
      </c>
      <c r="AE73" s="2">
        <v>41709</v>
      </c>
      <c r="AF73" s="351">
        <f t="shared" si="3"/>
        <v>3</v>
      </c>
      <c r="AG73" s="2">
        <f t="shared" si="4"/>
        <v>41715</v>
      </c>
    </row>
    <row r="74" spans="29:33">
      <c r="AC74" s="2">
        <v>41994</v>
      </c>
      <c r="AE74" s="2">
        <v>41710</v>
      </c>
      <c r="AF74" s="351">
        <f t="shared" si="3"/>
        <v>4</v>
      </c>
      <c r="AG74" s="2">
        <f t="shared" si="4"/>
        <v>41715</v>
      </c>
    </row>
    <row r="75" spans="29:33">
      <c r="AC75" s="2">
        <v>42001</v>
      </c>
      <c r="AE75" s="2">
        <v>41711</v>
      </c>
      <c r="AF75" s="351">
        <f t="shared" si="3"/>
        <v>5</v>
      </c>
      <c r="AG75" s="2">
        <f t="shared" si="4"/>
        <v>41716</v>
      </c>
    </row>
    <row r="76" spans="29:33">
      <c r="AC76" s="2">
        <v>42008</v>
      </c>
      <c r="AE76" s="2">
        <v>41712</v>
      </c>
      <c r="AF76" s="351">
        <f t="shared" si="3"/>
        <v>6</v>
      </c>
      <c r="AG76" s="2">
        <f t="shared" si="4"/>
        <v>41717</v>
      </c>
    </row>
    <row r="77" spans="29:33">
      <c r="AC77" s="2">
        <v>42015</v>
      </c>
      <c r="AE77" s="2">
        <v>41713</v>
      </c>
      <c r="AF77" s="351">
        <f t="shared" si="3"/>
        <v>7</v>
      </c>
      <c r="AG77" s="2">
        <f t="shared" si="4"/>
        <v>41718</v>
      </c>
    </row>
    <row r="78" spans="29:33">
      <c r="AC78" s="2">
        <v>42022</v>
      </c>
      <c r="AE78" s="2">
        <v>41714</v>
      </c>
      <c r="AF78" s="351">
        <f t="shared" si="3"/>
        <v>1</v>
      </c>
      <c r="AG78" s="2">
        <f t="shared" si="4"/>
        <v>41718</v>
      </c>
    </row>
    <row r="79" spans="29:33">
      <c r="AC79" s="2">
        <v>42029</v>
      </c>
      <c r="AE79" s="2">
        <v>41715</v>
      </c>
      <c r="AF79" s="351">
        <f t="shared" si="3"/>
        <v>2</v>
      </c>
      <c r="AG79" s="2">
        <f t="shared" si="4"/>
        <v>41719</v>
      </c>
    </row>
    <row r="80" spans="29:33">
      <c r="AC80" s="2">
        <v>42036</v>
      </c>
      <c r="AE80" s="2">
        <v>41716</v>
      </c>
      <c r="AF80" s="351">
        <f t="shared" si="3"/>
        <v>3</v>
      </c>
      <c r="AG80" s="2">
        <f t="shared" si="4"/>
        <v>41722</v>
      </c>
    </row>
    <row r="81" spans="29:33">
      <c r="AC81" s="2">
        <v>42043</v>
      </c>
      <c r="AE81" s="2">
        <v>41717</v>
      </c>
      <c r="AF81" s="351">
        <f t="shared" si="3"/>
        <v>4</v>
      </c>
      <c r="AG81" s="2">
        <f t="shared" si="4"/>
        <v>41722</v>
      </c>
    </row>
    <row r="82" spans="29:33">
      <c r="AC82" s="2">
        <v>42050</v>
      </c>
      <c r="AE82" s="2">
        <v>41718</v>
      </c>
      <c r="AF82" s="351">
        <f t="shared" si="3"/>
        <v>5</v>
      </c>
      <c r="AG82" s="2">
        <f t="shared" si="4"/>
        <v>41723</v>
      </c>
    </row>
    <row r="83" spans="29:33">
      <c r="AC83" s="2">
        <v>42057</v>
      </c>
      <c r="AE83" s="2">
        <v>41719</v>
      </c>
      <c r="AF83" s="351">
        <f t="shared" si="3"/>
        <v>6</v>
      </c>
      <c r="AG83" s="2">
        <f t="shared" si="4"/>
        <v>41724</v>
      </c>
    </row>
    <row r="84" spans="29:33">
      <c r="AC84" s="2">
        <v>42064</v>
      </c>
      <c r="AE84" s="2">
        <v>41720</v>
      </c>
      <c r="AF84" s="351">
        <f t="shared" si="3"/>
        <v>7</v>
      </c>
      <c r="AG84" s="2">
        <f t="shared" si="4"/>
        <v>41725</v>
      </c>
    </row>
    <row r="85" spans="29:33">
      <c r="AC85" s="2">
        <v>42071</v>
      </c>
      <c r="AE85" s="2">
        <v>41721</v>
      </c>
      <c r="AF85" s="351">
        <f t="shared" si="3"/>
        <v>1</v>
      </c>
      <c r="AG85" s="2">
        <f t="shared" si="4"/>
        <v>41725</v>
      </c>
    </row>
    <row r="86" spans="29:33">
      <c r="AC86" s="2">
        <v>42078</v>
      </c>
      <c r="AE86" s="2">
        <v>41722</v>
      </c>
      <c r="AF86" s="351">
        <f t="shared" si="3"/>
        <v>2</v>
      </c>
      <c r="AG86" s="2">
        <f t="shared" si="4"/>
        <v>41726</v>
      </c>
    </row>
    <row r="87" spans="29:33">
      <c r="AC87" s="2">
        <v>42085</v>
      </c>
      <c r="AE87" s="2">
        <v>41723</v>
      </c>
      <c r="AF87" s="351">
        <f t="shared" si="3"/>
        <v>3</v>
      </c>
      <c r="AG87" s="2">
        <f t="shared" si="4"/>
        <v>41729</v>
      </c>
    </row>
    <row r="88" spans="29:33">
      <c r="AC88" s="2">
        <v>42092</v>
      </c>
      <c r="AE88" s="2">
        <v>41724</v>
      </c>
      <c r="AF88" s="351">
        <f t="shared" si="3"/>
        <v>4</v>
      </c>
      <c r="AG88" s="2">
        <f t="shared" si="4"/>
        <v>41729</v>
      </c>
    </row>
    <row r="89" spans="29:33">
      <c r="AC89" s="2">
        <v>42099</v>
      </c>
      <c r="AE89" s="2">
        <v>41725</v>
      </c>
      <c r="AF89" s="351">
        <f t="shared" si="3"/>
        <v>5</v>
      </c>
      <c r="AG89" s="2">
        <f t="shared" si="4"/>
        <v>41730</v>
      </c>
    </row>
    <row r="90" spans="29:33">
      <c r="AC90" s="2">
        <v>42106</v>
      </c>
      <c r="AE90" s="2">
        <v>41726</v>
      </c>
      <c r="AF90" s="351">
        <f t="shared" si="3"/>
        <v>6</v>
      </c>
      <c r="AG90" s="2">
        <f t="shared" si="4"/>
        <v>41731</v>
      </c>
    </row>
    <row r="91" spans="29:33">
      <c r="AC91" s="2">
        <v>42113</v>
      </c>
      <c r="AE91" s="2">
        <v>41727</v>
      </c>
      <c r="AF91" s="351">
        <f t="shared" si="3"/>
        <v>7</v>
      </c>
      <c r="AG91" s="2">
        <f t="shared" si="4"/>
        <v>41732</v>
      </c>
    </row>
    <row r="92" spans="29:33">
      <c r="AC92" s="2">
        <v>42120</v>
      </c>
      <c r="AE92" s="2">
        <v>41728</v>
      </c>
      <c r="AF92" s="351">
        <f t="shared" si="3"/>
        <v>1</v>
      </c>
      <c r="AG92" s="2">
        <f t="shared" si="4"/>
        <v>41732</v>
      </c>
    </row>
    <row r="93" spans="29:33">
      <c r="AC93" s="2">
        <v>42127</v>
      </c>
      <c r="AE93" s="2">
        <v>41729</v>
      </c>
      <c r="AF93" s="351">
        <f t="shared" si="3"/>
        <v>2</v>
      </c>
      <c r="AG93" s="2">
        <f t="shared" si="4"/>
        <v>41733</v>
      </c>
    </row>
    <row r="94" spans="29:33">
      <c r="AC94" s="2">
        <v>42134</v>
      </c>
      <c r="AE94" s="2">
        <v>41730</v>
      </c>
      <c r="AF94" s="351">
        <f t="shared" si="3"/>
        <v>3</v>
      </c>
      <c r="AG94" s="2">
        <f t="shared" si="4"/>
        <v>41736</v>
      </c>
    </row>
    <row r="95" spans="29:33">
      <c r="AC95" s="2">
        <v>42141</v>
      </c>
      <c r="AE95" s="2">
        <v>41731</v>
      </c>
      <c r="AF95" s="351">
        <f t="shared" si="3"/>
        <v>4</v>
      </c>
      <c r="AG95" s="2">
        <f t="shared" si="4"/>
        <v>41736</v>
      </c>
    </row>
    <row r="96" spans="29:33">
      <c r="AC96" s="2">
        <v>42148</v>
      </c>
      <c r="AE96" s="2">
        <v>41732</v>
      </c>
      <c r="AF96" s="351">
        <f t="shared" si="3"/>
        <v>5</v>
      </c>
      <c r="AG96" s="2">
        <f t="shared" si="4"/>
        <v>41737</v>
      </c>
    </row>
    <row r="97" spans="29:33">
      <c r="AC97" s="2">
        <v>42155</v>
      </c>
      <c r="AE97" s="2">
        <v>41733</v>
      </c>
      <c r="AF97" s="351">
        <f t="shared" si="3"/>
        <v>6</v>
      </c>
      <c r="AG97" s="2">
        <f t="shared" si="4"/>
        <v>41738</v>
      </c>
    </row>
    <row r="98" spans="29:33">
      <c r="AC98" s="2">
        <v>42162</v>
      </c>
      <c r="AE98" s="2">
        <v>41734</v>
      </c>
      <c r="AF98" s="351">
        <f t="shared" si="3"/>
        <v>7</v>
      </c>
      <c r="AG98" s="2">
        <f t="shared" si="4"/>
        <v>41739</v>
      </c>
    </row>
    <row r="99" spans="29:33">
      <c r="AC99" s="2">
        <v>42169</v>
      </c>
      <c r="AE99" s="2">
        <v>41735</v>
      </c>
      <c r="AF99" s="351">
        <f t="shared" si="3"/>
        <v>1</v>
      </c>
      <c r="AG99" s="2">
        <f t="shared" si="4"/>
        <v>41739</v>
      </c>
    </row>
    <row r="100" spans="29:33">
      <c r="AC100" s="2">
        <v>42176</v>
      </c>
      <c r="AE100" s="2">
        <v>41736</v>
      </c>
      <c r="AF100" s="351">
        <f t="shared" si="3"/>
        <v>2</v>
      </c>
      <c r="AG100" s="2">
        <f t="shared" si="4"/>
        <v>41740</v>
      </c>
    </row>
    <row r="101" spans="29:33">
      <c r="AC101" s="2">
        <v>42183</v>
      </c>
      <c r="AE101" s="2">
        <v>41737</v>
      </c>
      <c r="AF101" s="351">
        <f t="shared" si="3"/>
        <v>3</v>
      </c>
      <c r="AG101" s="2">
        <f t="shared" si="4"/>
        <v>41743</v>
      </c>
    </row>
    <row r="102" spans="29:33">
      <c r="AC102" s="2">
        <v>42190</v>
      </c>
      <c r="AE102" s="2">
        <v>41738</v>
      </c>
      <c r="AF102" s="351">
        <f t="shared" si="3"/>
        <v>4</v>
      </c>
      <c r="AG102" s="2">
        <f t="shared" si="4"/>
        <v>41743</v>
      </c>
    </row>
    <row r="103" spans="29:33">
      <c r="AC103" s="2">
        <v>42197</v>
      </c>
      <c r="AE103" s="2">
        <v>41739</v>
      </c>
      <c r="AF103" s="351">
        <f t="shared" si="3"/>
        <v>5</v>
      </c>
      <c r="AG103" s="2">
        <f t="shared" si="4"/>
        <v>41744</v>
      </c>
    </row>
    <row r="104" spans="29:33">
      <c r="AC104" s="2">
        <v>42204</v>
      </c>
      <c r="AE104" s="2">
        <v>41740</v>
      </c>
      <c r="AF104" s="351">
        <f t="shared" si="3"/>
        <v>6</v>
      </c>
      <c r="AG104" s="2">
        <f t="shared" si="4"/>
        <v>41745</v>
      </c>
    </row>
    <row r="105" spans="29:33">
      <c r="AC105" s="2">
        <v>42211</v>
      </c>
      <c r="AE105" s="2">
        <v>41741</v>
      </c>
      <c r="AF105" s="351">
        <f t="shared" si="3"/>
        <v>7</v>
      </c>
      <c r="AG105" s="2">
        <f t="shared" si="4"/>
        <v>41746</v>
      </c>
    </row>
    <row r="106" spans="29:33">
      <c r="AC106" s="2">
        <v>42218</v>
      </c>
      <c r="AE106" s="2">
        <v>41742</v>
      </c>
      <c r="AF106" s="351">
        <f t="shared" si="3"/>
        <v>1</v>
      </c>
      <c r="AG106" s="2">
        <f t="shared" si="4"/>
        <v>41746</v>
      </c>
    </row>
    <row r="107" spans="29:33">
      <c r="AC107" s="2">
        <v>42225</v>
      </c>
      <c r="AE107" s="2">
        <v>41743</v>
      </c>
      <c r="AF107" s="351">
        <f t="shared" si="3"/>
        <v>2</v>
      </c>
      <c r="AG107" s="2">
        <f t="shared" si="4"/>
        <v>41747</v>
      </c>
    </row>
    <row r="108" spans="29:33">
      <c r="AC108" s="2">
        <v>42232</v>
      </c>
      <c r="AE108" s="2">
        <v>41744</v>
      </c>
      <c r="AF108" s="351">
        <f t="shared" si="3"/>
        <v>3</v>
      </c>
      <c r="AG108" s="2">
        <f t="shared" si="4"/>
        <v>41750</v>
      </c>
    </row>
    <row r="109" spans="29:33">
      <c r="AC109" s="2">
        <v>42239</v>
      </c>
      <c r="AE109" s="2">
        <v>41745</v>
      </c>
      <c r="AF109" s="351">
        <f t="shared" si="3"/>
        <v>4</v>
      </c>
      <c r="AG109" s="2">
        <f t="shared" si="4"/>
        <v>41750</v>
      </c>
    </row>
    <row r="110" spans="29:33">
      <c r="AC110" s="2">
        <v>42246</v>
      </c>
      <c r="AE110" s="2">
        <v>41746</v>
      </c>
      <c r="AF110" s="351">
        <f t="shared" si="3"/>
        <v>5</v>
      </c>
      <c r="AG110" s="2">
        <f t="shared" si="4"/>
        <v>41751</v>
      </c>
    </row>
    <row r="111" spans="29:33">
      <c r="AC111" s="2">
        <v>42253</v>
      </c>
      <c r="AE111" s="2">
        <v>41747</v>
      </c>
      <c r="AF111" s="351">
        <f t="shared" si="3"/>
        <v>6</v>
      </c>
      <c r="AG111" s="2">
        <f t="shared" si="4"/>
        <v>41752</v>
      </c>
    </row>
    <row r="112" spans="29:33">
      <c r="AC112" s="2">
        <v>42260</v>
      </c>
      <c r="AE112" s="2">
        <v>41748</v>
      </c>
      <c r="AF112" s="351">
        <f t="shared" si="3"/>
        <v>7</v>
      </c>
      <c r="AG112" s="2">
        <f t="shared" si="4"/>
        <v>41753</v>
      </c>
    </row>
    <row r="113" spans="29:33">
      <c r="AC113" s="2">
        <v>42267</v>
      </c>
      <c r="AE113" s="2">
        <v>41749</v>
      </c>
      <c r="AF113" s="351">
        <f t="shared" si="3"/>
        <v>1</v>
      </c>
      <c r="AG113" s="2">
        <f t="shared" si="4"/>
        <v>41753</v>
      </c>
    </row>
    <row r="114" spans="29:33">
      <c r="AC114" s="2">
        <v>42274</v>
      </c>
      <c r="AE114" s="2">
        <v>41750</v>
      </c>
      <c r="AF114" s="351">
        <f t="shared" si="3"/>
        <v>2</v>
      </c>
      <c r="AG114" s="2">
        <f t="shared" si="4"/>
        <v>41754</v>
      </c>
    </row>
    <row r="115" spans="29:33">
      <c r="AC115" s="2">
        <v>42281</v>
      </c>
      <c r="AE115" s="2">
        <v>41751</v>
      </c>
      <c r="AF115" s="351">
        <f t="shared" si="3"/>
        <v>3</v>
      </c>
      <c r="AG115" s="2">
        <f t="shared" si="4"/>
        <v>41757</v>
      </c>
    </row>
    <row r="116" spans="29:33">
      <c r="AC116" s="2">
        <v>42288</v>
      </c>
      <c r="AE116" s="2">
        <v>41752</v>
      </c>
      <c r="AF116" s="351">
        <f t="shared" si="3"/>
        <v>4</v>
      </c>
      <c r="AG116" s="2">
        <f t="shared" si="4"/>
        <v>41757</v>
      </c>
    </row>
    <row r="117" spans="29:33">
      <c r="AC117" s="2">
        <v>42295</v>
      </c>
      <c r="AE117" s="2">
        <v>41753</v>
      </c>
      <c r="AF117" s="351">
        <f t="shared" si="3"/>
        <v>5</v>
      </c>
      <c r="AG117" s="2">
        <f t="shared" si="4"/>
        <v>41758</v>
      </c>
    </row>
    <row r="118" spans="29:33">
      <c r="AC118" s="2">
        <v>42302</v>
      </c>
      <c r="AE118" s="2">
        <v>41754</v>
      </c>
      <c r="AF118" s="351">
        <f t="shared" si="3"/>
        <v>6</v>
      </c>
      <c r="AG118" s="2">
        <f t="shared" si="4"/>
        <v>41759</v>
      </c>
    </row>
    <row r="119" spans="29:33">
      <c r="AC119" s="2">
        <v>42309</v>
      </c>
      <c r="AE119" s="2">
        <v>41755</v>
      </c>
      <c r="AF119" s="351">
        <f t="shared" si="3"/>
        <v>7</v>
      </c>
      <c r="AG119" s="2">
        <f t="shared" si="4"/>
        <v>41760</v>
      </c>
    </row>
    <row r="120" spans="29:33">
      <c r="AC120" s="2">
        <v>42316</v>
      </c>
      <c r="AE120" s="2">
        <v>41756</v>
      </c>
      <c r="AF120" s="351">
        <f t="shared" si="3"/>
        <v>1</v>
      </c>
      <c r="AG120" s="2">
        <f t="shared" si="4"/>
        <v>41760</v>
      </c>
    </row>
    <row r="121" spans="29:33">
      <c r="AC121" s="2">
        <v>42323</v>
      </c>
      <c r="AE121" s="2">
        <v>41757</v>
      </c>
      <c r="AF121" s="351">
        <f t="shared" si="3"/>
        <v>2</v>
      </c>
      <c r="AG121" s="2">
        <f t="shared" si="4"/>
        <v>41761</v>
      </c>
    </row>
    <row r="122" spans="29:33">
      <c r="AC122" s="2">
        <v>42330</v>
      </c>
      <c r="AE122" s="2">
        <v>41758</v>
      </c>
      <c r="AF122" s="351">
        <f t="shared" si="3"/>
        <v>3</v>
      </c>
      <c r="AG122" s="2">
        <f t="shared" si="4"/>
        <v>41764</v>
      </c>
    </row>
    <row r="123" spans="29:33">
      <c r="AC123" s="2">
        <v>42337</v>
      </c>
      <c r="AE123" s="2">
        <v>41759</v>
      </c>
      <c r="AF123" s="351">
        <f t="shared" si="3"/>
        <v>4</v>
      </c>
      <c r="AG123" s="2">
        <f t="shared" si="4"/>
        <v>41764</v>
      </c>
    </row>
    <row r="124" spans="29:33">
      <c r="AC124" s="2">
        <v>42344</v>
      </c>
      <c r="AE124" s="2">
        <v>41760</v>
      </c>
      <c r="AF124" s="351">
        <f t="shared" si="3"/>
        <v>5</v>
      </c>
      <c r="AG124" s="2">
        <f t="shared" si="4"/>
        <v>41765</v>
      </c>
    </row>
    <row r="125" spans="29:33">
      <c r="AC125" s="2">
        <v>42351</v>
      </c>
      <c r="AE125" s="2">
        <v>41761</v>
      </c>
      <c r="AF125" s="351">
        <f t="shared" si="3"/>
        <v>6</v>
      </c>
      <c r="AG125" s="2">
        <f t="shared" si="4"/>
        <v>41766</v>
      </c>
    </row>
    <row r="126" spans="29:33">
      <c r="AC126" s="2">
        <v>42358</v>
      </c>
      <c r="AE126" s="2">
        <v>41762</v>
      </c>
      <c r="AF126" s="351">
        <f t="shared" si="3"/>
        <v>7</v>
      </c>
      <c r="AG126" s="2">
        <f t="shared" si="4"/>
        <v>41767</v>
      </c>
    </row>
    <row r="127" spans="29:33">
      <c r="AC127" s="2">
        <v>42365</v>
      </c>
      <c r="AE127" s="2">
        <v>41763</v>
      </c>
      <c r="AF127" s="351">
        <f t="shared" si="3"/>
        <v>1</v>
      </c>
      <c r="AG127" s="2">
        <f t="shared" si="4"/>
        <v>41767</v>
      </c>
    </row>
    <row r="128" spans="29:33">
      <c r="AC128" s="2">
        <v>42372</v>
      </c>
      <c r="AE128" s="2">
        <v>41764</v>
      </c>
      <c r="AF128" s="351">
        <f t="shared" si="3"/>
        <v>2</v>
      </c>
      <c r="AG128" s="2">
        <f t="shared" si="4"/>
        <v>41768</v>
      </c>
    </row>
    <row r="129" spans="29:33">
      <c r="AC129" s="357"/>
      <c r="AE129" s="2">
        <v>41765</v>
      </c>
      <c r="AF129" s="351">
        <f t="shared" si="3"/>
        <v>3</v>
      </c>
      <c r="AG129" s="2">
        <f t="shared" si="4"/>
        <v>41771</v>
      </c>
    </row>
    <row r="130" spans="29:33">
      <c r="AC130" s="357"/>
      <c r="AE130" s="2">
        <v>41766</v>
      </c>
      <c r="AF130" s="351">
        <f t="shared" si="3"/>
        <v>4</v>
      </c>
      <c r="AG130" s="2">
        <f t="shared" si="4"/>
        <v>41771</v>
      </c>
    </row>
    <row r="131" spans="29:33">
      <c r="AC131" s="357"/>
      <c r="AE131" s="2">
        <v>41767</v>
      </c>
      <c r="AF131" s="351">
        <f t="shared" si="3"/>
        <v>5</v>
      </c>
      <c r="AG131" s="2">
        <f t="shared" si="4"/>
        <v>41772</v>
      </c>
    </row>
    <row r="132" spans="29:33">
      <c r="AC132" s="357"/>
      <c r="AE132" s="2">
        <v>41768</v>
      </c>
      <c r="AF132" s="351">
        <f t="shared" si="3"/>
        <v>6</v>
      </c>
      <c r="AG132" s="2">
        <f t="shared" si="4"/>
        <v>41773</v>
      </c>
    </row>
    <row r="133" spans="29:33">
      <c r="AC133" s="357"/>
      <c r="AE133" s="2">
        <v>41769</v>
      </c>
      <c r="AF133" s="351">
        <f t="shared" ref="AF133:AF196" si="5">WEEKDAY(AE133)</f>
        <v>7</v>
      </c>
      <c r="AG133" s="2">
        <f t="shared" ref="AG133:AG196" si="6">AE133+(VLOOKUP(AF133, $AJ$4:$AK$10, 2, FALSE))</f>
        <v>41774</v>
      </c>
    </row>
    <row r="134" spans="29:33">
      <c r="AC134" s="357"/>
      <c r="AE134" s="2">
        <v>41770</v>
      </c>
      <c r="AF134" s="351">
        <f t="shared" si="5"/>
        <v>1</v>
      </c>
      <c r="AG134" s="2">
        <f t="shared" si="6"/>
        <v>41774</v>
      </c>
    </row>
    <row r="135" spans="29:33">
      <c r="AC135" s="357"/>
      <c r="AE135" s="2">
        <v>41771</v>
      </c>
      <c r="AF135" s="351">
        <f t="shared" si="5"/>
        <v>2</v>
      </c>
      <c r="AG135" s="2">
        <f t="shared" si="6"/>
        <v>41775</v>
      </c>
    </row>
    <row r="136" spans="29:33">
      <c r="AC136" s="357"/>
      <c r="AE136" s="2">
        <v>41772</v>
      </c>
      <c r="AF136" s="351">
        <f t="shared" si="5"/>
        <v>3</v>
      </c>
      <c r="AG136" s="2">
        <f t="shared" si="6"/>
        <v>41778</v>
      </c>
    </row>
    <row r="137" spans="29:33">
      <c r="AC137" s="357"/>
      <c r="AE137" s="2">
        <v>41773</v>
      </c>
      <c r="AF137" s="351">
        <f t="shared" si="5"/>
        <v>4</v>
      </c>
      <c r="AG137" s="2">
        <f t="shared" si="6"/>
        <v>41778</v>
      </c>
    </row>
    <row r="138" spans="29:33">
      <c r="AC138" s="357"/>
      <c r="AE138" s="2">
        <v>41774</v>
      </c>
      <c r="AF138" s="351">
        <f t="shared" si="5"/>
        <v>5</v>
      </c>
      <c r="AG138" s="2">
        <f t="shared" si="6"/>
        <v>41779</v>
      </c>
    </row>
    <row r="139" spans="29:33">
      <c r="AC139" s="357"/>
      <c r="AE139" s="2">
        <v>41775</v>
      </c>
      <c r="AF139" s="351">
        <f t="shared" si="5"/>
        <v>6</v>
      </c>
      <c r="AG139" s="2">
        <f t="shared" si="6"/>
        <v>41780</v>
      </c>
    </row>
    <row r="140" spans="29:33">
      <c r="AC140" s="357"/>
      <c r="AE140" s="2">
        <v>41776</v>
      </c>
      <c r="AF140" s="351">
        <f t="shared" si="5"/>
        <v>7</v>
      </c>
      <c r="AG140" s="2">
        <f t="shared" si="6"/>
        <v>41781</v>
      </c>
    </row>
    <row r="141" spans="29:33">
      <c r="AC141" s="357"/>
      <c r="AE141" s="2">
        <v>41777</v>
      </c>
      <c r="AF141" s="351">
        <f t="shared" si="5"/>
        <v>1</v>
      </c>
      <c r="AG141" s="2">
        <f t="shared" si="6"/>
        <v>41781</v>
      </c>
    </row>
    <row r="142" spans="29:33">
      <c r="AC142" s="357"/>
      <c r="AE142" s="2">
        <v>41778</v>
      </c>
      <c r="AF142" s="351">
        <f t="shared" si="5"/>
        <v>2</v>
      </c>
      <c r="AG142" s="2">
        <f t="shared" si="6"/>
        <v>41782</v>
      </c>
    </row>
    <row r="143" spans="29:33">
      <c r="AC143" s="357"/>
      <c r="AE143" s="2">
        <v>41779</v>
      </c>
      <c r="AF143" s="351">
        <f t="shared" si="5"/>
        <v>3</v>
      </c>
      <c r="AG143" s="2">
        <v>41786</v>
      </c>
    </row>
    <row r="144" spans="29:33">
      <c r="AC144" s="357"/>
      <c r="AE144" s="2">
        <v>41780</v>
      </c>
      <c r="AF144" s="351">
        <f t="shared" si="5"/>
        <v>4</v>
      </c>
      <c r="AG144" s="2">
        <v>41786</v>
      </c>
    </row>
    <row r="145" spans="29:33">
      <c r="AC145" s="357"/>
      <c r="AE145" s="2">
        <v>41781</v>
      </c>
      <c r="AF145" s="351">
        <f t="shared" si="5"/>
        <v>5</v>
      </c>
      <c r="AG145" s="2">
        <v>41787</v>
      </c>
    </row>
    <row r="146" spans="29:33">
      <c r="AC146" s="357"/>
      <c r="AE146" s="2">
        <v>41782</v>
      </c>
      <c r="AF146" s="351">
        <f t="shared" si="5"/>
        <v>6</v>
      </c>
      <c r="AG146" s="2">
        <v>41788</v>
      </c>
    </row>
    <row r="147" spans="29:33">
      <c r="AC147" s="357"/>
      <c r="AE147" s="2">
        <v>41783</v>
      </c>
      <c r="AF147" s="351">
        <f t="shared" si="5"/>
        <v>7</v>
      </c>
      <c r="AG147" s="2">
        <v>41789</v>
      </c>
    </row>
    <row r="148" spans="29:33">
      <c r="AC148" s="357"/>
      <c r="AE148" s="2">
        <v>41784</v>
      </c>
      <c r="AF148" s="351">
        <f t="shared" si="5"/>
        <v>1</v>
      </c>
      <c r="AG148" s="2">
        <v>41789</v>
      </c>
    </row>
    <row r="149" spans="29:33">
      <c r="AC149" s="357"/>
      <c r="AE149" s="2">
        <v>41785</v>
      </c>
      <c r="AF149" s="351">
        <f t="shared" si="5"/>
        <v>2</v>
      </c>
      <c r="AG149" s="2">
        <f t="shared" si="6"/>
        <v>41789</v>
      </c>
    </row>
    <row r="150" spans="29:33">
      <c r="AC150" s="357"/>
      <c r="AE150" s="2">
        <v>41786</v>
      </c>
      <c r="AF150" s="351">
        <f t="shared" si="5"/>
        <v>3</v>
      </c>
      <c r="AG150" s="2">
        <f t="shared" si="6"/>
        <v>41792</v>
      </c>
    </row>
    <row r="151" spans="29:33">
      <c r="AC151" s="357"/>
      <c r="AE151" s="2">
        <v>41787</v>
      </c>
      <c r="AF151" s="351">
        <f t="shared" si="5"/>
        <v>4</v>
      </c>
      <c r="AG151" s="2">
        <f t="shared" si="6"/>
        <v>41792</v>
      </c>
    </row>
    <row r="152" spans="29:33">
      <c r="AC152" s="357"/>
      <c r="AE152" s="2">
        <v>41788</v>
      </c>
      <c r="AF152" s="351">
        <f t="shared" si="5"/>
        <v>5</v>
      </c>
      <c r="AG152" s="2">
        <f t="shared" si="6"/>
        <v>41793</v>
      </c>
    </row>
    <row r="153" spans="29:33">
      <c r="AC153" s="357"/>
      <c r="AE153" s="2">
        <v>41789</v>
      </c>
      <c r="AF153" s="351">
        <f t="shared" si="5"/>
        <v>6</v>
      </c>
      <c r="AG153" s="2">
        <f t="shared" si="6"/>
        <v>41794</v>
      </c>
    </row>
    <row r="154" spans="29:33">
      <c r="AC154" s="357"/>
      <c r="AE154" s="2">
        <v>41790</v>
      </c>
      <c r="AF154" s="351">
        <f t="shared" si="5"/>
        <v>7</v>
      </c>
      <c r="AG154" s="2">
        <f t="shared" si="6"/>
        <v>41795</v>
      </c>
    </row>
    <row r="155" spans="29:33">
      <c r="AC155" s="357"/>
      <c r="AE155" s="2">
        <v>41791</v>
      </c>
      <c r="AF155" s="351">
        <f t="shared" si="5"/>
        <v>1</v>
      </c>
      <c r="AG155" s="2">
        <f t="shared" si="6"/>
        <v>41795</v>
      </c>
    </row>
    <row r="156" spans="29:33">
      <c r="AC156" s="357"/>
      <c r="AE156" s="2">
        <v>41792</v>
      </c>
      <c r="AF156" s="351">
        <f t="shared" si="5"/>
        <v>2</v>
      </c>
      <c r="AG156" s="2">
        <f t="shared" si="6"/>
        <v>41796</v>
      </c>
    </row>
    <row r="157" spans="29:33">
      <c r="AC157" s="357"/>
      <c r="AE157" s="2">
        <v>41793</v>
      </c>
      <c r="AF157" s="351">
        <f t="shared" si="5"/>
        <v>3</v>
      </c>
      <c r="AG157" s="2">
        <f t="shared" si="6"/>
        <v>41799</v>
      </c>
    </row>
    <row r="158" spans="29:33">
      <c r="AC158" s="357"/>
      <c r="AE158" s="2">
        <v>41794</v>
      </c>
      <c r="AF158" s="351">
        <f t="shared" si="5"/>
        <v>4</v>
      </c>
      <c r="AG158" s="2">
        <f t="shared" si="6"/>
        <v>41799</v>
      </c>
    </row>
    <row r="159" spans="29:33">
      <c r="AC159" s="357"/>
      <c r="AE159" s="2">
        <v>41795</v>
      </c>
      <c r="AF159" s="351">
        <f t="shared" si="5"/>
        <v>5</v>
      </c>
      <c r="AG159" s="2">
        <f t="shared" si="6"/>
        <v>41800</v>
      </c>
    </row>
    <row r="160" spans="29:33">
      <c r="AC160" s="357"/>
      <c r="AE160" s="2">
        <v>41796</v>
      </c>
      <c r="AF160" s="351">
        <f t="shared" si="5"/>
        <v>6</v>
      </c>
      <c r="AG160" s="2">
        <f t="shared" si="6"/>
        <v>41801</v>
      </c>
    </row>
    <row r="161" spans="29:33">
      <c r="AC161" s="357"/>
      <c r="AE161" s="2">
        <v>41797</v>
      </c>
      <c r="AF161" s="351">
        <f t="shared" si="5"/>
        <v>7</v>
      </c>
      <c r="AG161" s="2">
        <f t="shared" si="6"/>
        <v>41802</v>
      </c>
    </row>
    <row r="162" spans="29:33">
      <c r="AC162" s="357"/>
      <c r="AE162" s="2">
        <v>41798</v>
      </c>
      <c r="AF162" s="351">
        <f t="shared" si="5"/>
        <v>1</v>
      </c>
      <c r="AG162" s="2">
        <f t="shared" si="6"/>
        <v>41802</v>
      </c>
    </row>
    <row r="163" spans="29:33">
      <c r="AC163" s="357"/>
      <c r="AE163" s="2">
        <v>41799</v>
      </c>
      <c r="AF163" s="351">
        <f t="shared" si="5"/>
        <v>2</v>
      </c>
      <c r="AG163" s="2">
        <f t="shared" si="6"/>
        <v>41803</v>
      </c>
    </row>
    <row r="164" spans="29:33">
      <c r="AC164" s="357"/>
      <c r="AE164" s="2">
        <v>41800</v>
      </c>
      <c r="AF164" s="351">
        <f t="shared" si="5"/>
        <v>3</v>
      </c>
      <c r="AG164" s="2">
        <f t="shared" si="6"/>
        <v>41806</v>
      </c>
    </row>
    <row r="165" spans="29:33">
      <c r="AC165" s="357"/>
      <c r="AE165" s="2">
        <v>41801</v>
      </c>
      <c r="AF165" s="351">
        <f t="shared" si="5"/>
        <v>4</v>
      </c>
      <c r="AG165" s="2">
        <f t="shared" si="6"/>
        <v>41806</v>
      </c>
    </row>
    <row r="166" spans="29:33">
      <c r="AC166" s="357"/>
      <c r="AE166" s="2">
        <v>41802</v>
      </c>
      <c r="AF166" s="351">
        <f t="shared" si="5"/>
        <v>5</v>
      </c>
      <c r="AG166" s="2">
        <f t="shared" si="6"/>
        <v>41807</v>
      </c>
    </row>
    <row r="167" spans="29:33">
      <c r="AC167" s="357"/>
      <c r="AE167" s="2">
        <v>41803</v>
      </c>
      <c r="AF167" s="351">
        <f t="shared" si="5"/>
        <v>6</v>
      </c>
      <c r="AG167" s="2">
        <f t="shared" si="6"/>
        <v>41808</v>
      </c>
    </row>
    <row r="168" spans="29:33">
      <c r="AC168" s="357"/>
      <c r="AE168" s="2">
        <v>41804</v>
      </c>
      <c r="AF168" s="351">
        <f t="shared" si="5"/>
        <v>7</v>
      </c>
      <c r="AG168" s="2">
        <f t="shared" si="6"/>
        <v>41809</v>
      </c>
    </row>
    <row r="169" spans="29:33">
      <c r="AC169" s="357"/>
      <c r="AE169" s="2">
        <v>41805</v>
      </c>
      <c r="AF169" s="351">
        <f t="shared" si="5"/>
        <v>1</v>
      </c>
      <c r="AG169" s="2">
        <f t="shared" si="6"/>
        <v>41809</v>
      </c>
    </row>
    <row r="170" spans="29:33">
      <c r="AC170" s="357"/>
      <c r="AE170" s="2">
        <v>41806</v>
      </c>
      <c r="AF170" s="351">
        <f t="shared" si="5"/>
        <v>2</v>
      </c>
      <c r="AG170" s="2">
        <f t="shared" si="6"/>
        <v>41810</v>
      </c>
    </row>
    <row r="171" spans="29:33">
      <c r="AC171" s="357"/>
      <c r="AE171" s="2">
        <v>41807</v>
      </c>
      <c r="AF171" s="351">
        <f t="shared" si="5"/>
        <v>3</v>
      </c>
      <c r="AG171" s="2">
        <f t="shared" si="6"/>
        <v>41813</v>
      </c>
    </row>
    <row r="172" spans="29:33">
      <c r="AC172" s="357"/>
      <c r="AE172" s="2">
        <v>41808</v>
      </c>
      <c r="AF172" s="351">
        <f t="shared" si="5"/>
        <v>4</v>
      </c>
      <c r="AG172" s="2">
        <f t="shared" si="6"/>
        <v>41813</v>
      </c>
    </row>
    <row r="173" spans="29:33">
      <c r="AC173" s="357"/>
      <c r="AE173" s="2">
        <v>41809</v>
      </c>
      <c r="AF173" s="351">
        <f t="shared" si="5"/>
        <v>5</v>
      </c>
      <c r="AG173" s="2">
        <f t="shared" si="6"/>
        <v>41814</v>
      </c>
    </row>
    <row r="174" spans="29:33">
      <c r="AC174" s="357"/>
      <c r="AE174" s="2">
        <v>41810</v>
      </c>
      <c r="AF174" s="351">
        <f t="shared" si="5"/>
        <v>6</v>
      </c>
      <c r="AG174" s="2">
        <f t="shared" si="6"/>
        <v>41815</v>
      </c>
    </row>
    <row r="175" spans="29:33">
      <c r="AC175" s="357"/>
      <c r="AE175" s="2">
        <v>41811</v>
      </c>
      <c r="AF175" s="351">
        <f t="shared" si="5"/>
        <v>7</v>
      </c>
      <c r="AG175" s="2">
        <f t="shared" si="6"/>
        <v>41816</v>
      </c>
    </row>
    <row r="176" spans="29:33">
      <c r="AC176" s="357"/>
      <c r="AE176" s="2">
        <v>41812</v>
      </c>
      <c r="AF176" s="351">
        <f t="shared" si="5"/>
        <v>1</v>
      </c>
      <c r="AG176" s="2">
        <f t="shared" si="6"/>
        <v>41816</v>
      </c>
    </row>
    <row r="177" spans="29:33">
      <c r="AC177" s="357"/>
      <c r="AE177" s="2">
        <v>41813</v>
      </c>
      <c r="AF177" s="351">
        <f t="shared" si="5"/>
        <v>2</v>
      </c>
      <c r="AG177" s="2">
        <f t="shared" si="6"/>
        <v>41817</v>
      </c>
    </row>
    <row r="178" spans="29:33">
      <c r="AC178" s="357"/>
      <c r="AE178" s="2">
        <v>41814</v>
      </c>
      <c r="AF178" s="351">
        <f t="shared" si="5"/>
        <v>3</v>
      </c>
      <c r="AG178" s="2">
        <f t="shared" si="6"/>
        <v>41820</v>
      </c>
    </row>
    <row r="179" spans="29:33">
      <c r="AC179" s="357"/>
      <c r="AE179" s="2">
        <v>41815</v>
      </c>
      <c r="AF179" s="351">
        <f t="shared" si="5"/>
        <v>4</v>
      </c>
      <c r="AG179" s="2">
        <f t="shared" si="6"/>
        <v>41820</v>
      </c>
    </row>
    <row r="180" spans="29:33">
      <c r="AC180" s="357"/>
      <c r="AE180" s="2">
        <v>41816</v>
      </c>
      <c r="AF180" s="351">
        <f t="shared" si="5"/>
        <v>5</v>
      </c>
      <c r="AG180" s="2">
        <f t="shared" si="6"/>
        <v>41821</v>
      </c>
    </row>
    <row r="181" spans="29:33">
      <c r="AC181" s="357"/>
      <c r="AE181" s="2">
        <v>41817</v>
      </c>
      <c r="AF181" s="351">
        <f t="shared" si="5"/>
        <v>6</v>
      </c>
      <c r="AG181" s="2">
        <f t="shared" si="6"/>
        <v>41822</v>
      </c>
    </row>
    <row r="182" spans="29:33">
      <c r="AC182" s="357"/>
      <c r="AE182" s="2">
        <v>41818</v>
      </c>
      <c r="AF182" s="351">
        <f t="shared" si="5"/>
        <v>7</v>
      </c>
      <c r="AG182" s="2">
        <f t="shared" si="6"/>
        <v>41823</v>
      </c>
    </row>
    <row r="183" spans="29:33">
      <c r="AE183" s="2">
        <v>41819</v>
      </c>
      <c r="AF183" s="351">
        <f t="shared" si="5"/>
        <v>1</v>
      </c>
      <c r="AG183" s="2">
        <f t="shared" si="6"/>
        <v>41823</v>
      </c>
    </row>
    <row r="184" spans="29:33">
      <c r="AE184" s="2">
        <v>41820</v>
      </c>
      <c r="AF184" s="351">
        <f t="shared" si="5"/>
        <v>2</v>
      </c>
      <c r="AG184" s="2">
        <v>41827</v>
      </c>
    </row>
    <row r="185" spans="29:33">
      <c r="AE185" s="2">
        <v>41821</v>
      </c>
      <c r="AF185" s="351">
        <f t="shared" si="5"/>
        <v>3</v>
      </c>
      <c r="AG185" s="2">
        <f t="shared" si="6"/>
        <v>41827</v>
      </c>
    </row>
    <row r="186" spans="29:33">
      <c r="AE186" s="2">
        <v>41822</v>
      </c>
      <c r="AF186" s="351">
        <f t="shared" si="5"/>
        <v>4</v>
      </c>
      <c r="AG186" s="2">
        <v>41828</v>
      </c>
    </row>
    <row r="187" spans="29:33">
      <c r="AE187" s="2">
        <v>41823</v>
      </c>
      <c r="AF187" s="351">
        <f t="shared" si="5"/>
        <v>5</v>
      </c>
      <c r="AG187" s="2">
        <v>41829</v>
      </c>
    </row>
    <row r="188" spans="29:33">
      <c r="AE188" s="2">
        <v>41824</v>
      </c>
      <c r="AF188" s="351">
        <f t="shared" si="5"/>
        <v>6</v>
      </c>
      <c r="AG188" s="2">
        <f t="shared" si="6"/>
        <v>41829</v>
      </c>
    </row>
    <row r="189" spans="29:33">
      <c r="AE189" s="2">
        <v>41825</v>
      </c>
      <c r="AF189" s="351">
        <f t="shared" si="5"/>
        <v>7</v>
      </c>
      <c r="AG189" s="2">
        <f t="shared" si="6"/>
        <v>41830</v>
      </c>
    </row>
    <row r="190" spans="29:33">
      <c r="AE190" s="2">
        <v>41826</v>
      </c>
      <c r="AF190" s="351">
        <f t="shared" si="5"/>
        <v>1</v>
      </c>
      <c r="AG190" s="2">
        <f t="shared" si="6"/>
        <v>41830</v>
      </c>
    </row>
    <row r="191" spans="29:33">
      <c r="AE191" s="2">
        <v>41827</v>
      </c>
      <c r="AF191" s="351">
        <f t="shared" si="5"/>
        <v>2</v>
      </c>
      <c r="AG191" s="2">
        <f t="shared" si="6"/>
        <v>41831</v>
      </c>
    </row>
    <row r="192" spans="29:33">
      <c r="AE192" s="2">
        <v>41828</v>
      </c>
      <c r="AF192" s="351">
        <f t="shared" si="5"/>
        <v>3</v>
      </c>
      <c r="AG192" s="2">
        <f t="shared" si="6"/>
        <v>41834</v>
      </c>
    </row>
    <row r="193" spans="31:33">
      <c r="AE193" s="2">
        <v>41829</v>
      </c>
      <c r="AF193" s="351">
        <f t="shared" si="5"/>
        <v>4</v>
      </c>
      <c r="AG193" s="2">
        <f t="shared" si="6"/>
        <v>41834</v>
      </c>
    </row>
    <row r="194" spans="31:33">
      <c r="AE194" s="2">
        <v>41830</v>
      </c>
      <c r="AF194" s="351">
        <f t="shared" si="5"/>
        <v>5</v>
      </c>
      <c r="AG194" s="2">
        <f t="shared" si="6"/>
        <v>41835</v>
      </c>
    </row>
    <row r="195" spans="31:33">
      <c r="AE195" s="2">
        <v>41831</v>
      </c>
      <c r="AF195" s="351">
        <f t="shared" si="5"/>
        <v>6</v>
      </c>
      <c r="AG195" s="2">
        <f t="shared" si="6"/>
        <v>41836</v>
      </c>
    </row>
    <row r="196" spans="31:33">
      <c r="AE196" s="2">
        <v>41832</v>
      </c>
      <c r="AF196" s="351">
        <f t="shared" si="5"/>
        <v>7</v>
      </c>
      <c r="AG196" s="2">
        <f t="shared" si="6"/>
        <v>41837</v>
      </c>
    </row>
    <row r="197" spans="31:33">
      <c r="AE197" s="2">
        <v>41833</v>
      </c>
      <c r="AF197" s="351">
        <f t="shared" ref="AF197:AF260" si="7">WEEKDAY(AE197)</f>
        <v>1</v>
      </c>
      <c r="AG197" s="2">
        <f t="shared" ref="AG197:AG260" si="8">AE197+(VLOOKUP(AF197, $AJ$4:$AK$10, 2, FALSE))</f>
        <v>41837</v>
      </c>
    </row>
    <row r="198" spans="31:33">
      <c r="AE198" s="2">
        <v>41834</v>
      </c>
      <c r="AF198" s="351">
        <f t="shared" si="7"/>
        <v>2</v>
      </c>
      <c r="AG198" s="2">
        <f t="shared" si="8"/>
        <v>41838</v>
      </c>
    </row>
    <row r="199" spans="31:33">
      <c r="AE199" s="2">
        <v>41835</v>
      </c>
      <c r="AF199" s="351">
        <f t="shared" si="7"/>
        <v>3</v>
      </c>
      <c r="AG199" s="2">
        <f t="shared" si="8"/>
        <v>41841</v>
      </c>
    </row>
    <row r="200" spans="31:33">
      <c r="AE200" s="2">
        <v>41836</v>
      </c>
      <c r="AF200" s="351">
        <f t="shared" si="7"/>
        <v>4</v>
      </c>
      <c r="AG200" s="2">
        <f t="shared" si="8"/>
        <v>41841</v>
      </c>
    </row>
    <row r="201" spans="31:33">
      <c r="AE201" s="2">
        <v>41837</v>
      </c>
      <c r="AF201" s="351">
        <f t="shared" si="7"/>
        <v>5</v>
      </c>
      <c r="AG201" s="2">
        <f t="shared" si="8"/>
        <v>41842</v>
      </c>
    </row>
    <row r="202" spans="31:33">
      <c r="AE202" s="2">
        <v>41838</v>
      </c>
      <c r="AF202" s="351">
        <f t="shared" si="7"/>
        <v>6</v>
      </c>
      <c r="AG202" s="2">
        <f t="shared" si="8"/>
        <v>41843</v>
      </c>
    </row>
    <row r="203" spans="31:33">
      <c r="AE203" s="2">
        <v>41839</v>
      </c>
      <c r="AF203" s="351">
        <f t="shared" si="7"/>
        <v>7</v>
      </c>
      <c r="AG203" s="2">
        <f t="shared" si="8"/>
        <v>41844</v>
      </c>
    </row>
    <row r="204" spans="31:33">
      <c r="AE204" s="2">
        <v>41840</v>
      </c>
      <c r="AF204" s="351">
        <f t="shared" si="7"/>
        <v>1</v>
      </c>
      <c r="AG204" s="2">
        <f t="shared" si="8"/>
        <v>41844</v>
      </c>
    </row>
    <row r="205" spans="31:33">
      <c r="AE205" s="2">
        <v>41841</v>
      </c>
      <c r="AF205" s="351">
        <f t="shared" si="7"/>
        <v>2</v>
      </c>
      <c r="AG205" s="2">
        <f t="shared" si="8"/>
        <v>41845</v>
      </c>
    </row>
    <row r="206" spans="31:33">
      <c r="AE206" s="2">
        <v>41842</v>
      </c>
      <c r="AF206" s="351">
        <f t="shared" si="7"/>
        <v>3</v>
      </c>
      <c r="AG206" s="2">
        <f t="shared" si="8"/>
        <v>41848</v>
      </c>
    </row>
    <row r="207" spans="31:33">
      <c r="AE207" s="2">
        <v>41843</v>
      </c>
      <c r="AF207" s="351">
        <f t="shared" si="7"/>
        <v>4</v>
      </c>
      <c r="AG207" s="2">
        <f t="shared" si="8"/>
        <v>41848</v>
      </c>
    </row>
    <row r="208" spans="31:33">
      <c r="AE208" s="2">
        <v>41844</v>
      </c>
      <c r="AF208" s="351">
        <f t="shared" si="7"/>
        <v>5</v>
      </c>
      <c r="AG208" s="2">
        <f t="shared" si="8"/>
        <v>41849</v>
      </c>
    </row>
    <row r="209" spans="31:33">
      <c r="AE209" s="2">
        <v>41845</v>
      </c>
      <c r="AF209" s="351">
        <f t="shared" si="7"/>
        <v>6</v>
      </c>
      <c r="AG209" s="2">
        <f t="shared" si="8"/>
        <v>41850</v>
      </c>
    </row>
    <row r="210" spans="31:33">
      <c r="AE210" s="2">
        <v>41846</v>
      </c>
      <c r="AF210" s="351">
        <f t="shared" si="7"/>
        <v>7</v>
      </c>
      <c r="AG210" s="2">
        <f t="shared" si="8"/>
        <v>41851</v>
      </c>
    </row>
    <row r="211" spans="31:33">
      <c r="AE211" s="2">
        <v>41847</v>
      </c>
      <c r="AF211" s="351">
        <f t="shared" si="7"/>
        <v>1</v>
      </c>
      <c r="AG211" s="2">
        <f t="shared" si="8"/>
        <v>41851</v>
      </c>
    </row>
    <row r="212" spans="31:33">
      <c r="AE212" s="2">
        <v>41848</v>
      </c>
      <c r="AF212" s="351">
        <f t="shared" si="7"/>
        <v>2</v>
      </c>
      <c r="AG212" s="2">
        <f t="shared" si="8"/>
        <v>41852</v>
      </c>
    </row>
    <row r="213" spans="31:33">
      <c r="AE213" s="2">
        <v>41849</v>
      </c>
      <c r="AF213" s="351">
        <f t="shared" si="7"/>
        <v>3</v>
      </c>
      <c r="AG213" s="2">
        <f t="shared" si="8"/>
        <v>41855</v>
      </c>
    </row>
    <row r="214" spans="31:33">
      <c r="AE214" s="2">
        <v>41850</v>
      </c>
      <c r="AF214" s="351">
        <f t="shared" si="7"/>
        <v>4</v>
      </c>
      <c r="AG214" s="2">
        <f t="shared" si="8"/>
        <v>41855</v>
      </c>
    </row>
    <row r="215" spans="31:33">
      <c r="AE215" s="2">
        <v>41851</v>
      </c>
      <c r="AF215" s="351">
        <f t="shared" si="7"/>
        <v>5</v>
      </c>
      <c r="AG215" s="2">
        <f t="shared" si="8"/>
        <v>41856</v>
      </c>
    </row>
    <row r="216" spans="31:33">
      <c r="AE216" s="2">
        <v>41852</v>
      </c>
      <c r="AF216" s="351">
        <f t="shared" si="7"/>
        <v>6</v>
      </c>
      <c r="AG216" s="2">
        <f t="shared" si="8"/>
        <v>41857</v>
      </c>
    </row>
    <row r="217" spans="31:33">
      <c r="AE217" s="2">
        <v>41853</v>
      </c>
      <c r="AF217" s="351">
        <f t="shared" si="7"/>
        <v>7</v>
      </c>
      <c r="AG217" s="2">
        <f t="shared" si="8"/>
        <v>41858</v>
      </c>
    </row>
    <row r="218" spans="31:33">
      <c r="AE218" s="2">
        <v>41854</v>
      </c>
      <c r="AF218" s="351">
        <f t="shared" si="7"/>
        <v>1</v>
      </c>
      <c r="AG218" s="2">
        <f t="shared" si="8"/>
        <v>41858</v>
      </c>
    </row>
    <row r="219" spans="31:33">
      <c r="AE219" s="2">
        <v>41855</v>
      </c>
      <c r="AF219" s="351">
        <f t="shared" si="7"/>
        <v>2</v>
      </c>
      <c r="AG219" s="2">
        <f t="shared" si="8"/>
        <v>41859</v>
      </c>
    </row>
    <row r="220" spans="31:33">
      <c r="AE220" s="2">
        <v>41856</v>
      </c>
      <c r="AF220" s="351">
        <f t="shared" si="7"/>
        <v>3</v>
      </c>
      <c r="AG220" s="2">
        <f t="shared" si="8"/>
        <v>41862</v>
      </c>
    </row>
    <row r="221" spans="31:33">
      <c r="AE221" s="2">
        <v>41857</v>
      </c>
      <c r="AF221" s="351">
        <f t="shared" si="7"/>
        <v>4</v>
      </c>
      <c r="AG221" s="2">
        <f t="shared" si="8"/>
        <v>41862</v>
      </c>
    </row>
    <row r="222" spans="31:33">
      <c r="AE222" s="2">
        <v>41858</v>
      </c>
      <c r="AF222" s="351">
        <f t="shared" si="7"/>
        <v>5</v>
      </c>
      <c r="AG222" s="2">
        <f t="shared" si="8"/>
        <v>41863</v>
      </c>
    </row>
    <row r="223" spans="31:33">
      <c r="AE223" s="2">
        <v>41859</v>
      </c>
      <c r="AF223" s="351">
        <f t="shared" si="7"/>
        <v>6</v>
      </c>
      <c r="AG223" s="2">
        <f t="shared" si="8"/>
        <v>41864</v>
      </c>
    </row>
    <row r="224" spans="31:33">
      <c r="AE224" s="2">
        <v>41860</v>
      </c>
      <c r="AF224" s="351">
        <f t="shared" si="7"/>
        <v>7</v>
      </c>
      <c r="AG224" s="2">
        <f t="shared" si="8"/>
        <v>41865</v>
      </c>
    </row>
    <row r="225" spans="31:33">
      <c r="AE225" s="2">
        <v>41861</v>
      </c>
      <c r="AF225" s="351">
        <f t="shared" si="7"/>
        <v>1</v>
      </c>
      <c r="AG225" s="2">
        <f t="shared" si="8"/>
        <v>41865</v>
      </c>
    </row>
    <row r="226" spans="31:33">
      <c r="AE226" s="2">
        <v>41862</v>
      </c>
      <c r="AF226" s="351">
        <f t="shared" si="7"/>
        <v>2</v>
      </c>
      <c r="AG226" s="2">
        <f t="shared" si="8"/>
        <v>41866</v>
      </c>
    </row>
    <row r="227" spans="31:33">
      <c r="AE227" s="2">
        <v>41863</v>
      </c>
      <c r="AF227" s="351">
        <f t="shared" si="7"/>
        <v>3</v>
      </c>
      <c r="AG227" s="2">
        <f t="shared" si="8"/>
        <v>41869</v>
      </c>
    </row>
    <row r="228" spans="31:33">
      <c r="AE228" s="2">
        <v>41864</v>
      </c>
      <c r="AF228" s="351">
        <f t="shared" si="7"/>
        <v>4</v>
      </c>
      <c r="AG228" s="2">
        <f t="shared" si="8"/>
        <v>41869</v>
      </c>
    </row>
    <row r="229" spans="31:33">
      <c r="AE229" s="2">
        <v>41865</v>
      </c>
      <c r="AF229" s="351">
        <f t="shared" si="7"/>
        <v>5</v>
      </c>
      <c r="AG229" s="2">
        <f t="shared" si="8"/>
        <v>41870</v>
      </c>
    </row>
    <row r="230" spans="31:33">
      <c r="AE230" s="2">
        <v>41866</v>
      </c>
      <c r="AF230" s="351">
        <f t="shared" si="7"/>
        <v>6</v>
      </c>
      <c r="AG230" s="2">
        <f t="shared" si="8"/>
        <v>41871</v>
      </c>
    </row>
    <row r="231" spans="31:33">
      <c r="AE231" s="2">
        <v>41867</v>
      </c>
      <c r="AF231" s="351">
        <f t="shared" si="7"/>
        <v>7</v>
      </c>
      <c r="AG231" s="2">
        <f t="shared" si="8"/>
        <v>41872</v>
      </c>
    </row>
    <row r="232" spans="31:33">
      <c r="AE232" s="2">
        <v>41868</v>
      </c>
      <c r="AF232" s="351">
        <f t="shared" si="7"/>
        <v>1</v>
      </c>
      <c r="AG232" s="2">
        <f t="shared" si="8"/>
        <v>41872</v>
      </c>
    </row>
    <row r="233" spans="31:33">
      <c r="AE233" s="2">
        <v>41869</v>
      </c>
      <c r="AF233" s="351">
        <f t="shared" si="7"/>
        <v>2</v>
      </c>
      <c r="AG233" s="2">
        <f t="shared" si="8"/>
        <v>41873</v>
      </c>
    </row>
    <row r="234" spans="31:33">
      <c r="AE234" s="2">
        <v>41870</v>
      </c>
      <c r="AF234" s="351">
        <f t="shared" si="7"/>
        <v>3</v>
      </c>
      <c r="AG234" s="2">
        <f t="shared" si="8"/>
        <v>41876</v>
      </c>
    </row>
    <row r="235" spans="31:33">
      <c r="AE235" s="2">
        <v>41871</v>
      </c>
      <c r="AF235" s="351">
        <f t="shared" si="7"/>
        <v>4</v>
      </c>
      <c r="AG235" s="2">
        <f t="shared" si="8"/>
        <v>41876</v>
      </c>
    </row>
    <row r="236" spans="31:33">
      <c r="AE236" s="2">
        <v>41872</v>
      </c>
      <c r="AF236" s="351">
        <f t="shared" si="7"/>
        <v>5</v>
      </c>
      <c r="AG236" s="2">
        <f t="shared" si="8"/>
        <v>41877</v>
      </c>
    </row>
    <row r="237" spans="31:33">
      <c r="AE237" s="2">
        <v>41873</v>
      </c>
      <c r="AF237" s="351">
        <f t="shared" si="7"/>
        <v>6</v>
      </c>
      <c r="AG237" s="2">
        <f t="shared" si="8"/>
        <v>41878</v>
      </c>
    </row>
    <row r="238" spans="31:33">
      <c r="AE238" s="2">
        <v>41874</v>
      </c>
      <c r="AF238" s="351">
        <f t="shared" si="7"/>
        <v>7</v>
      </c>
      <c r="AG238" s="2">
        <f t="shared" si="8"/>
        <v>41879</v>
      </c>
    </row>
    <row r="239" spans="31:33">
      <c r="AE239" s="2">
        <v>41875</v>
      </c>
      <c r="AF239" s="351">
        <f t="shared" si="7"/>
        <v>1</v>
      </c>
      <c r="AG239" s="2">
        <f t="shared" si="8"/>
        <v>41879</v>
      </c>
    </row>
    <row r="240" spans="31:33">
      <c r="AE240" s="2">
        <v>41876</v>
      </c>
      <c r="AF240" s="351">
        <f t="shared" si="7"/>
        <v>2</v>
      </c>
      <c r="AG240" s="2">
        <f t="shared" si="8"/>
        <v>41880</v>
      </c>
    </row>
    <row r="241" spans="31:33">
      <c r="AE241" s="2">
        <v>41877</v>
      </c>
      <c r="AF241" s="351">
        <f t="shared" si="7"/>
        <v>3</v>
      </c>
      <c r="AG241" s="2">
        <v>41884</v>
      </c>
    </row>
    <row r="242" spans="31:33">
      <c r="AE242" s="2">
        <v>41878</v>
      </c>
      <c r="AF242" s="351">
        <f t="shared" si="7"/>
        <v>4</v>
      </c>
      <c r="AG242" s="2">
        <v>41884</v>
      </c>
    </row>
    <row r="243" spans="31:33">
      <c r="AE243" s="2">
        <v>41879</v>
      </c>
      <c r="AF243" s="351">
        <f t="shared" si="7"/>
        <v>5</v>
      </c>
      <c r="AG243" s="2">
        <v>41885</v>
      </c>
    </row>
    <row r="244" spans="31:33">
      <c r="AE244" s="2">
        <v>41880</v>
      </c>
      <c r="AF244" s="351">
        <f t="shared" si="7"/>
        <v>6</v>
      </c>
      <c r="AG244" s="2">
        <v>41886</v>
      </c>
    </row>
    <row r="245" spans="31:33">
      <c r="AE245" s="2">
        <v>41881</v>
      </c>
      <c r="AF245" s="351">
        <f t="shared" si="7"/>
        <v>7</v>
      </c>
      <c r="AG245" s="2">
        <v>41887</v>
      </c>
    </row>
    <row r="246" spans="31:33">
      <c r="AE246" s="2">
        <v>41882</v>
      </c>
      <c r="AF246" s="351">
        <f t="shared" si="7"/>
        <v>1</v>
      </c>
      <c r="AG246" s="2">
        <v>41887</v>
      </c>
    </row>
    <row r="247" spans="31:33">
      <c r="AE247" s="2">
        <v>41883</v>
      </c>
      <c r="AF247" s="351">
        <f t="shared" si="7"/>
        <v>2</v>
      </c>
      <c r="AG247" s="2">
        <f t="shared" si="8"/>
        <v>41887</v>
      </c>
    </row>
    <row r="248" spans="31:33">
      <c r="AE248" s="2">
        <v>41884</v>
      </c>
      <c r="AF248" s="351">
        <f t="shared" si="7"/>
        <v>3</v>
      </c>
      <c r="AG248" s="2">
        <f t="shared" si="8"/>
        <v>41890</v>
      </c>
    </row>
    <row r="249" spans="31:33">
      <c r="AE249" s="2">
        <v>41885</v>
      </c>
      <c r="AF249" s="351">
        <f t="shared" si="7"/>
        <v>4</v>
      </c>
      <c r="AG249" s="2">
        <f t="shared" si="8"/>
        <v>41890</v>
      </c>
    </row>
    <row r="250" spans="31:33">
      <c r="AE250" s="2">
        <v>41886</v>
      </c>
      <c r="AF250" s="351">
        <f t="shared" si="7"/>
        <v>5</v>
      </c>
      <c r="AG250" s="2">
        <f t="shared" si="8"/>
        <v>41891</v>
      </c>
    </row>
    <row r="251" spans="31:33">
      <c r="AE251" s="2">
        <v>41887</v>
      </c>
      <c r="AF251" s="351">
        <f t="shared" si="7"/>
        <v>6</v>
      </c>
      <c r="AG251" s="2">
        <f t="shared" si="8"/>
        <v>41892</v>
      </c>
    </row>
    <row r="252" spans="31:33">
      <c r="AE252" s="2">
        <v>41888</v>
      </c>
      <c r="AF252" s="351">
        <f t="shared" si="7"/>
        <v>7</v>
      </c>
      <c r="AG252" s="2">
        <f t="shared" si="8"/>
        <v>41893</v>
      </c>
    </row>
    <row r="253" spans="31:33">
      <c r="AE253" s="2">
        <v>41889</v>
      </c>
      <c r="AF253" s="351">
        <f t="shared" si="7"/>
        <v>1</v>
      </c>
      <c r="AG253" s="2">
        <f t="shared" si="8"/>
        <v>41893</v>
      </c>
    </row>
    <row r="254" spans="31:33">
      <c r="AE254" s="2">
        <v>41890</v>
      </c>
      <c r="AF254" s="351">
        <f t="shared" si="7"/>
        <v>2</v>
      </c>
      <c r="AG254" s="2">
        <f t="shared" si="8"/>
        <v>41894</v>
      </c>
    </row>
    <row r="255" spans="31:33">
      <c r="AE255" s="2">
        <v>41891</v>
      </c>
      <c r="AF255" s="351">
        <f t="shared" si="7"/>
        <v>3</v>
      </c>
      <c r="AG255" s="2">
        <f t="shared" si="8"/>
        <v>41897</v>
      </c>
    </row>
    <row r="256" spans="31:33">
      <c r="AE256" s="2">
        <v>41892</v>
      </c>
      <c r="AF256" s="351">
        <f t="shared" si="7"/>
        <v>4</v>
      </c>
      <c r="AG256" s="2">
        <f t="shared" si="8"/>
        <v>41897</v>
      </c>
    </row>
    <row r="257" spans="31:33">
      <c r="AE257" s="2">
        <v>41893</v>
      </c>
      <c r="AF257" s="351">
        <f t="shared" si="7"/>
        <v>5</v>
      </c>
      <c r="AG257" s="2">
        <f t="shared" si="8"/>
        <v>41898</v>
      </c>
    </row>
    <row r="258" spans="31:33">
      <c r="AE258" s="2">
        <v>41894</v>
      </c>
      <c r="AF258" s="351">
        <f t="shared" si="7"/>
        <v>6</v>
      </c>
      <c r="AG258" s="2">
        <f t="shared" si="8"/>
        <v>41899</v>
      </c>
    </row>
    <row r="259" spans="31:33">
      <c r="AE259" s="2">
        <v>41895</v>
      </c>
      <c r="AF259" s="351">
        <f t="shared" si="7"/>
        <v>7</v>
      </c>
      <c r="AG259" s="2">
        <f t="shared" si="8"/>
        <v>41900</v>
      </c>
    </row>
    <row r="260" spans="31:33">
      <c r="AE260" s="2">
        <v>41896</v>
      </c>
      <c r="AF260" s="351">
        <f t="shared" si="7"/>
        <v>1</v>
      </c>
      <c r="AG260" s="2">
        <f t="shared" si="8"/>
        <v>41900</v>
      </c>
    </row>
    <row r="261" spans="31:33">
      <c r="AE261" s="2">
        <v>41897</v>
      </c>
      <c r="AF261" s="351">
        <f t="shared" ref="AF261:AF324" si="9">WEEKDAY(AE261)</f>
        <v>2</v>
      </c>
      <c r="AG261" s="2">
        <f t="shared" ref="AG261:AG324" si="10">AE261+(VLOOKUP(AF261, $AJ$4:$AK$10, 2, FALSE))</f>
        <v>41901</v>
      </c>
    </row>
    <row r="262" spans="31:33">
      <c r="AE262" s="2">
        <v>41898</v>
      </c>
      <c r="AF262" s="351">
        <f t="shared" si="9"/>
        <v>3</v>
      </c>
      <c r="AG262" s="2">
        <f t="shared" si="10"/>
        <v>41904</v>
      </c>
    </row>
    <row r="263" spans="31:33">
      <c r="AE263" s="2">
        <v>41899</v>
      </c>
      <c r="AF263" s="351">
        <f t="shared" si="9"/>
        <v>4</v>
      </c>
      <c r="AG263" s="2">
        <f t="shared" si="10"/>
        <v>41904</v>
      </c>
    </row>
    <row r="264" spans="31:33">
      <c r="AE264" s="2">
        <v>41900</v>
      </c>
      <c r="AF264" s="351">
        <f t="shared" si="9"/>
        <v>5</v>
      </c>
      <c r="AG264" s="2">
        <f t="shared" si="10"/>
        <v>41905</v>
      </c>
    </row>
    <row r="265" spans="31:33">
      <c r="AE265" s="2">
        <v>41901</v>
      </c>
      <c r="AF265" s="351">
        <f t="shared" si="9"/>
        <v>6</v>
      </c>
      <c r="AG265" s="2">
        <f t="shared" si="10"/>
        <v>41906</v>
      </c>
    </row>
    <row r="266" spans="31:33">
      <c r="AE266" s="2">
        <v>41902</v>
      </c>
      <c r="AF266" s="351">
        <f t="shared" si="9"/>
        <v>7</v>
      </c>
      <c r="AG266" s="2">
        <f t="shared" si="10"/>
        <v>41907</v>
      </c>
    </row>
    <row r="267" spans="31:33">
      <c r="AE267" s="2">
        <v>41903</v>
      </c>
      <c r="AF267" s="351">
        <f t="shared" si="9"/>
        <v>1</v>
      </c>
      <c r="AG267" s="2">
        <f t="shared" si="10"/>
        <v>41907</v>
      </c>
    </row>
    <row r="268" spans="31:33">
      <c r="AE268" s="2">
        <v>41904</v>
      </c>
      <c r="AF268" s="351">
        <f t="shared" si="9"/>
        <v>2</v>
      </c>
      <c r="AG268" s="2">
        <f t="shared" si="10"/>
        <v>41908</v>
      </c>
    </row>
    <row r="269" spans="31:33">
      <c r="AE269" s="2">
        <v>41905</v>
      </c>
      <c r="AF269" s="351">
        <f t="shared" si="9"/>
        <v>3</v>
      </c>
      <c r="AG269" s="2">
        <f t="shared" si="10"/>
        <v>41911</v>
      </c>
    </row>
    <row r="270" spans="31:33">
      <c r="AE270" s="2">
        <v>41906</v>
      </c>
      <c r="AF270" s="351">
        <f t="shared" si="9"/>
        <v>4</v>
      </c>
      <c r="AG270" s="2">
        <f t="shared" si="10"/>
        <v>41911</v>
      </c>
    </row>
    <row r="271" spans="31:33">
      <c r="AE271" s="2">
        <v>41907</v>
      </c>
      <c r="AF271" s="351">
        <f t="shared" si="9"/>
        <v>5</v>
      </c>
      <c r="AG271" s="2">
        <f t="shared" si="10"/>
        <v>41912</v>
      </c>
    </row>
    <row r="272" spans="31:33">
      <c r="AE272" s="2">
        <v>41908</v>
      </c>
      <c r="AF272" s="351">
        <f t="shared" si="9"/>
        <v>6</v>
      </c>
      <c r="AG272" s="2">
        <f t="shared" si="10"/>
        <v>41913</v>
      </c>
    </row>
    <row r="273" spans="31:33">
      <c r="AE273" s="2">
        <v>41909</v>
      </c>
      <c r="AF273" s="351">
        <f t="shared" si="9"/>
        <v>7</v>
      </c>
      <c r="AG273" s="2">
        <f t="shared" si="10"/>
        <v>41914</v>
      </c>
    </row>
    <row r="274" spans="31:33">
      <c r="AE274" s="2">
        <v>41910</v>
      </c>
      <c r="AF274" s="351">
        <f t="shared" si="9"/>
        <v>1</v>
      </c>
      <c r="AG274" s="2">
        <f t="shared" si="10"/>
        <v>41914</v>
      </c>
    </row>
    <row r="275" spans="31:33">
      <c r="AE275" s="2">
        <v>41911</v>
      </c>
      <c r="AF275" s="351">
        <f t="shared" si="9"/>
        <v>2</v>
      </c>
      <c r="AG275" s="2">
        <f t="shared" si="10"/>
        <v>41915</v>
      </c>
    </row>
    <row r="276" spans="31:33">
      <c r="AE276" s="2">
        <v>41912</v>
      </c>
      <c r="AF276" s="351">
        <f t="shared" si="9"/>
        <v>3</v>
      </c>
      <c r="AG276" s="2">
        <f t="shared" si="10"/>
        <v>41918</v>
      </c>
    </row>
    <row r="277" spans="31:33">
      <c r="AE277" s="2">
        <v>41913</v>
      </c>
      <c r="AF277" s="351">
        <f t="shared" si="9"/>
        <v>4</v>
      </c>
      <c r="AG277" s="2">
        <f t="shared" si="10"/>
        <v>41918</v>
      </c>
    </row>
    <row r="278" spans="31:33">
      <c r="AE278" s="2">
        <v>41914</v>
      </c>
      <c r="AF278" s="351">
        <f t="shared" si="9"/>
        <v>5</v>
      </c>
      <c r="AG278" s="2">
        <f t="shared" si="10"/>
        <v>41919</v>
      </c>
    </row>
    <row r="279" spans="31:33">
      <c r="AE279" s="2">
        <v>41915</v>
      </c>
      <c r="AF279" s="351">
        <f t="shared" si="9"/>
        <v>6</v>
      </c>
      <c r="AG279" s="2">
        <f t="shared" si="10"/>
        <v>41920</v>
      </c>
    </row>
    <row r="280" spans="31:33">
      <c r="AE280" s="2">
        <v>41916</v>
      </c>
      <c r="AF280" s="351">
        <f t="shared" si="9"/>
        <v>7</v>
      </c>
      <c r="AG280" s="2">
        <f t="shared" si="10"/>
        <v>41921</v>
      </c>
    </row>
    <row r="281" spans="31:33">
      <c r="AE281" s="2">
        <v>41917</v>
      </c>
      <c r="AF281" s="351">
        <f t="shared" si="9"/>
        <v>1</v>
      </c>
      <c r="AG281" s="2">
        <f t="shared" si="10"/>
        <v>41921</v>
      </c>
    </row>
    <row r="282" spans="31:33">
      <c r="AE282" s="2">
        <v>41918</v>
      </c>
      <c r="AF282" s="351">
        <f t="shared" si="9"/>
        <v>2</v>
      </c>
      <c r="AG282" s="2">
        <f t="shared" si="10"/>
        <v>41922</v>
      </c>
    </row>
    <row r="283" spans="31:33">
      <c r="AE283" s="2">
        <v>41919</v>
      </c>
      <c r="AF283" s="351">
        <f t="shared" si="9"/>
        <v>3</v>
      </c>
      <c r="AG283" s="2">
        <v>41926</v>
      </c>
    </row>
    <row r="284" spans="31:33">
      <c r="AE284" s="2">
        <v>41920</v>
      </c>
      <c r="AF284" s="351">
        <f t="shared" si="9"/>
        <v>4</v>
      </c>
      <c r="AG284" s="2">
        <v>41926</v>
      </c>
    </row>
    <row r="285" spans="31:33">
      <c r="AE285" s="2">
        <v>41921</v>
      </c>
      <c r="AF285" s="351">
        <f t="shared" si="9"/>
        <v>5</v>
      </c>
      <c r="AG285" s="2">
        <v>41927</v>
      </c>
    </row>
    <row r="286" spans="31:33">
      <c r="AE286" s="2">
        <v>41922</v>
      </c>
      <c r="AF286" s="351">
        <f t="shared" si="9"/>
        <v>6</v>
      </c>
      <c r="AG286" s="2">
        <v>41928</v>
      </c>
    </row>
    <row r="287" spans="31:33">
      <c r="AE287" s="2">
        <v>41923</v>
      </c>
      <c r="AF287" s="351">
        <f t="shared" si="9"/>
        <v>7</v>
      </c>
      <c r="AG287" s="2">
        <v>41929</v>
      </c>
    </row>
    <row r="288" spans="31:33">
      <c r="AE288" s="2">
        <v>41924</v>
      </c>
      <c r="AF288" s="351">
        <f t="shared" si="9"/>
        <v>1</v>
      </c>
      <c r="AG288" s="2">
        <v>41929</v>
      </c>
    </row>
    <row r="289" spans="31:33">
      <c r="AE289" s="2">
        <v>41925</v>
      </c>
      <c r="AF289" s="351">
        <f t="shared" si="9"/>
        <v>2</v>
      </c>
      <c r="AG289" s="2">
        <f t="shared" si="10"/>
        <v>41929</v>
      </c>
    </row>
    <row r="290" spans="31:33">
      <c r="AE290" s="2">
        <v>41926</v>
      </c>
      <c r="AF290" s="351">
        <f t="shared" si="9"/>
        <v>3</v>
      </c>
      <c r="AG290" s="2">
        <f t="shared" si="10"/>
        <v>41932</v>
      </c>
    </row>
    <row r="291" spans="31:33">
      <c r="AE291" s="2">
        <v>41927</v>
      </c>
      <c r="AF291" s="351">
        <f t="shared" si="9"/>
        <v>4</v>
      </c>
      <c r="AG291" s="2">
        <f t="shared" si="10"/>
        <v>41932</v>
      </c>
    </row>
    <row r="292" spans="31:33">
      <c r="AE292" s="2">
        <v>41928</v>
      </c>
      <c r="AF292" s="351">
        <f t="shared" si="9"/>
        <v>5</v>
      </c>
      <c r="AG292" s="2">
        <f t="shared" si="10"/>
        <v>41933</v>
      </c>
    </row>
    <row r="293" spans="31:33">
      <c r="AE293" s="2">
        <v>41929</v>
      </c>
      <c r="AF293" s="351">
        <f t="shared" si="9"/>
        <v>6</v>
      </c>
      <c r="AG293" s="2">
        <f t="shared" si="10"/>
        <v>41934</v>
      </c>
    </row>
    <row r="294" spans="31:33">
      <c r="AE294" s="2">
        <v>41930</v>
      </c>
      <c r="AF294" s="351">
        <f t="shared" si="9"/>
        <v>7</v>
      </c>
      <c r="AG294" s="2">
        <f t="shared" si="10"/>
        <v>41935</v>
      </c>
    </row>
    <row r="295" spans="31:33">
      <c r="AE295" s="2">
        <v>41931</v>
      </c>
      <c r="AF295" s="351">
        <f t="shared" si="9"/>
        <v>1</v>
      </c>
      <c r="AG295" s="2">
        <f t="shared" si="10"/>
        <v>41935</v>
      </c>
    </row>
    <row r="296" spans="31:33">
      <c r="AE296" s="2">
        <v>41932</v>
      </c>
      <c r="AF296" s="351">
        <f t="shared" si="9"/>
        <v>2</v>
      </c>
      <c r="AG296" s="2">
        <f t="shared" si="10"/>
        <v>41936</v>
      </c>
    </row>
    <row r="297" spans="31:33">
      <c r="AE297" s="2">
        <v>41933</v>
      </c>
      <c r="AF297" s="351">
        <f t="shared" si="9"/>
        <v>3</v>
      </c>
      <c r="AG297" s="2">
        <f t="shared" si="10"/>
        <v>41939</v>
      </c>
    </row>
    <row r="298" spans="31:33">
      <c r="AE298" s="2">
        <v>41934</v>
      </c>
      <c r="AF298" s="351">
        <f t="shared" si="9"/>
        <v>4</v>
      </c>
      <c r="AG298" s="2">
        <f t="shared" si="10"/>
        <v>41939</v>
      </c>
    </row>
    <row r="299" spans="31:33">
      <c r="AE299" s="2">
        <v>41935</v>
      </c>
      <c r="AF299" s="351">
        <f t="shared" si="9"/>
        <v>5</v>
      </c>
      <c r="AG299" s="2">
        <f t="shared" si="10"/>
        <v>41940</v>
      </c>
    </row>
    <row r="300" spans="31:33">
      <c r="AE300" s="2">
        <v>41936</v>
      </c>
      <c r="AF300" s="351">
        <f t="shared" si="9"/>
        <v>6</v>
      </c>
      <c r="AG300" s="2">
        <f t="shared" si="10"/>
        <v>41941</v>
      </c>
    </row>
    <row r="301" spans="31:33">
      <c r="AE301" s="2">
        <v>41937</v>
      </c>
      <c r="AF301" s="351">
        <f t="shared" si="9"/>
        <v>7</v>
      </c>
      <c r="AG301" s="2">
        <f t="shared" si="10"/>
        <v>41942</v>
      </c>
    </row>
    <row r="302" spans="31:33">
      <c r="AE302" s="2">
        <v>41938</v>
      </c>
      <c r="AF302" s="351">
        <f t="shared" si="9"/>
        <v>1</v>
      </c>
      <c r="AG302" s="2">
        <f t="shared" si="10"/>
        <v>41942</v>
      </c>
    </row>
    <row r="303" spans="31:33">
      <c r="AE303" s="2">
        <v>41939</v>
      </c>
      <c r="AF303" s="351">
        <f t="shared" si="9"/>
        <v>2</v>
      </c>
      <c r="AG303" s="2">
        <f t="shared" si="10"/>
        <v>41943</v>
      </c>
    </row>
    <row r="304" spans="31:33">
      <c r="AE304" s="2">
        <v>41940</v>
      </c>
      <c r="AF304" s="351">
        <f t="shared" si="9"/>
        <v>3</v>
      </c>
      <c r="AG304" s="2">
        <f t="shared" si="10"/>
        <v>41946</v>
      </c>
    </row>
    <row r="305" spans="31:33">
      <c r="AE305" s="2">
        <v>41941</v>
      </c>
      <c r="AF305" s="351">
        <f t="shared" si="9"/>
        <v>4</v>
      </c>
      <c r="AG305" s="2">
        <f t="shared" si="10"/>
        <v>41946</v>
      </c>
    </row>
    <row r="306" spans="31:33">
      <c r="AE306" s="2">
        <v>41942</v>
      </c>
      <c r="AF306" s="351">
        <f t="shared" si="9"/>
        <v>5</v>
      </c>
      <c r="AG306" s="2">
        <f t="shared" si="10"/>
        <v>41947</v>
      </c>
    </row>
    <row r="307" spans="31:33">
      <c r="AE307" s="2">
        <v>41943</v>
      </c>
      <c r="AF307" s="351">
        <f t="shared" si="9"/>
        <v>6</v>
      </c>
      <c r="AG307" s="2">
        <f t="shared" si="10"/>
        <v>41948</v>
      </c>
    </row>
    <row r="308" spans="31:33">
      <c r="AE308" s="2">
        <v>41944</v>
      </c>
      <c r="AF308" s="351">
        <f t="shared" si="9"/>
        <v>7</v>
      </c>
      <c r="AG308" s="2">
        <f t="shared" si="10"/>
        <v>41949</v>
      </c>
    </row>
    <row r="309" spans="31:33">
      <c r="AE309" s="2">
        <v>41945</v>
      </c>
      <c r="AF309" s="351">
        <f t="shared" si="9"/>
        <v>1</v>
      </c>
      <c r="AG309" s="2">
        <f t="shared" si="10"/>
        <v>41949</v>
      </c>
    </row>
    <row r="310" spans="31:33">
      <c r="AE310" s="2">
        <v>41946</v>
      </c>
      <c r="AF310" s="351">
        <f t="shared" si="9"/>
        <v>2</v>
      </c>
      <c r="AG310" s="2">
        <f t="shared" si="10"/>
        <v>41950</v>
      </c>
    </row>
    <row r="311" spans="31:33">
      <c r="AE311" s="2">
        <v>41947</v>
      </c>
      <c r="AF311" s="351">
        <f t="shared" si="9"/>
        <v>3</v>
      </c>
      <c r="AG311" s="2">
        <f t="shared" si="10"/>
        <v>41953</v>
      </c>
    </row>
    <row r="312" spans="31:33">
      <c r="AE312" s="2">
        <v>41948</v>
      </c>
      <c r="AF312" s="351">
        <f t="shared" si="9"/>
        <v>4</v>
      </c>
      <c r="AG312" s="2">
        <f t="shared" si="10"/>
        <v>41953</v>
      </c>
    </row>
    <row r="313" spans="31:33">
      <c r="AE313" s="2">
        <v>41949</v>
      </c>
      <c r="AF313" s="351">
        <f t="shared" si="9"/>
        <v>5</v>
      </c>
      <c r="AG313" s="2">
        <v>41955</v>
      </c>
    </row>
    <row r="314" spans="31:33">
      <c r="AE314" s="2">
        <v>41950</v>
      </c>
      <c r="AF314" s="351">
        <f t="shared" si="9"/>
        <v>6</v>
      </c>
      <c r="AG314" s="2">
        <v>41956</v>
      </c>
    </row>
    <row r="315" spans="31:33">
      <c r="AE315" s="2">
        <v>41951</v>
      </c>
      <c r="AF315" s="351">
        <f t="shared" si="9"/>
        <v>7</v>
      </c>
      <c r="AG315" s="2">
        <v>41957</v>
      </c>
    </row>
    <row r="316" spans="31:33">
      <c r="AE316" s="2">
        <v>41952</v>
      </c>
      <c r="AF316" s="351">
        <f t="shared" si="9"/>
        <v>1</v>
      </c>
      <c r="AG316" s="2">
        <v>41957</v>
      </c>
    </row>
    <row r="317" spans="31:33">
      <c r="AE317" s="2">
        <v>41953</v>
      </c>
      <c r="AF317" s="351">
        <f t="shared" si="9"/>
        <v>2</v>
      </c>
      <c r="AG317" s="2">
        <v>41960</v>
      </c>
    </row>
    <row r="318" spans="31:33">
      <c r="AE318" s="2">
        <v>41954</v>
      </c>
      <c r="AF318" s="351">
        <f t="shared" si="9"/>
        <v>3</v>
      </c>
      <c r="AG318" s="2">
        <f t="shared" si="10"/>
        <v>41960</v>
      </c>
    </row>
    <row r="319" spans="31:33">
      <c r="AE319" s="2">
        <v>41955</v>
      </c>
      <c r="AF319" s="351">
        <f t="shared" si="9"/>
        <v>4</v>
      </c>
      <c r="AG319" s="2">
        <f t="shared" si="10"/>
        <v>41960</v>
      </c>
    </row>
    <row r="320" spans="31:33">
      <c r="AE320" s="2">
        <v>41956</v>
      </c>
      <c r="AF320" s="351">
        <f t="shared" si="9"/>
        <v>5</v>
      </c>
      <c r="AG320" s="2">
        <f t="shared" si="10"/>
        <v>41961</v>
      </c>
    </row>
    <row r="321" spans="31:33">
      <c r="AE321" s="2">
        <v>41957</v>
      </c>
      <c r="AF321" s="351">
        <f t="shared" si="9"/>
        <v>6</v>
      </c>
      <c r="AG321" s="2">
        <f t="shared" si="10"/>
        <v>41962</v>
      </c>
    </row>
    <row r="322" spans="31:33">
      <c r="AE322" s="2">
        <v>41958</v>
      </c>
      <c r="AF322" s="351">
        <f t="shared" si="9"/>
        <v>7</v>
      </c>
      <c r="AG322" s="2">
        <f t="shared" si="10"/>
        <v>41963</v>
      </c>
    </row>
    <row r="323" spans="31:33">
      <c r="AE323" s="2">
        <v>41959</v>
      </c>
      <c r="AF323" s="351">
        <f t="shared" si="9"/>
        <v>1</v>
      </c>
      <c r="AG323" s="2">
        <f t="shared" si="10"/>
        <v>41963</v>
      </c>
    </row>
    <row r="324" spans="31:33">
      <c r="AE324" s="2">
        <v>41960</v>
      </c>
      <c r="AF324" s="351">
        <f t="shared" si="9"/>
        <v>2</v>
      </c>
      <c r="AG324" s="2">
        <f t="shared" si="10"/>
        <v>41964</v>
      </c>
    </row>
    <row r="325" spans="31:33">
      <c r="AE325" s="2">
        <v>41961</v>
      </c>
      <c r="AF325" s="351">
        <f t="shared" ref="AF325:AF388" si="11">WEEKDAY(AE325)</f>
        <v>3</v>
      </c>
      <c r="AG325" s="2">
        <f t="shared" ref="AG325:AG388" si="12">AE325+(VLOOKUP(AF325, $AJ$4:$AK$10, 2, FALSE))</f>
        <v>41967</v>
      </c>
    </row>
    <row r="326" spans="31:33">
      <c r="AE326" s="2">
        <v>41962</v>
      </c>
      <c r="AF326" s="351">
        <f t="shared" si="11"/>
        <v>4</v>
      </c>
      <c r="AG326" s="2">
        <f t="shared" si="12"/>
        <v>41967</v>
      </c>
    </row>
    <row r="327" spans="31:33">
      <c r="AE327" s="2">
        <v>41963</v>
      </c>
      <c r="AF327" s="351">
        <f t="shared" si="11"/>
        <v>5</v>
      </c>
      <c r="AG327" s="2">
        <f t="shared" si="12"/>
        <v>41968</v>
      </c>
    </row>
    <row r="328" spans="31:33">
      <c r="AE328" s="2">
        <v>41964</v>
      </c>
      <c r="AF328" s="351">
        <f t="shared" si="11"/>
        <v>6</v>
      </c>
      <c r="AG328" s="2">
        <f t="shared" si="12"/>
        <v>41969</v>
      </c>
    </row>
    <row r="329" spans="31:33">
      <c r="AE329" s="2">
        <v>41965</v>
      </c>
      <c r="AF329" s="351">
        <f t="shared" si="11"/>
        <v>7</v>
      </c>
      <c r="AG329" s="2">
        <v>41971</v>
      </c>
    </row>
    <row r="330" spans="31:33">
      <c r="AE330" s="2">
        <v>41966</v>
      </c>
      <c r="AF330" s="351">
        <f t="shared" si="11"/>
        <v>1</v>
      </c>
      <c r="AG330" s="2">
        <v>41971</v>
      </c>
    </row>
    <row r="331" spans="31:33">
      <c r="AE331" s="2">
        <v>41967</v>
      </c>
      <c r="AF331" s="351">
        <f t="shared" si="11"/>
        <v>2</v>
      </c>
      <c r="AG331" s="2">
        <v>41974</v>
      </c>
    </row>
    <row r="332" spans="31:33">
      <c r="AE332" s="2">
        <v>41968</v>
      </c>
      <c r="AF332" s="351">
        <f t="shared" si="11"/>
        <v>3</v>
      </c>
      <c r="AG332" s="2">
        <f t="shared" si="12"/>
        <v>41974</v>
      </c>
    </row>
    <row r="333" spans="31:33">
      <c r="AE333" s="2">
        <v>41969</v>
      </c>
      <c r="AF333" s="351">
        <f t="shared" si="11"/>
        <v>4</v>
      </c>
      <c r="AG333" s="2">
        <v>41975</v>
      </c>
    </row>
    <row r="334" spans="31:33">
      <c r="AE334" s="2">
        <v>41970</v>
      </c>
      <c r="AF334" s="351">
        <f t="shared" si="11"/>
        <v>5</v>
      </c>
      <c r="AG334" s="2">
        <f t="shared" si="12"/>
        <v>41975</v>
      </c>
    </row>
    <row r="335" spans="31:33">
      <c r="AE335" s="2">
        <v>41971</v>
      </c>
      <c r="AF335" s="351">
        <f t="shared" si="11"/>
        <v>6</v>
      </c>
      <c r="AG335" s="2">
        <f t="shared" si="12"/>
        <v>41976</v>
      </c>
    </row>
    <row r="336" spans="31:33">
      <c r="AE336" s="2">
        <v>41972</v>
      </c>
      <c r="AF336" s="351">
        <f t="shared" si="11"/>
        <v>7</v>
      </c>
      <c r="AG336" s="2">
        <f t="shared" si="12"/>
        <v>41977</v>
      </c>
    </row>
    <row r="337" spans="31:33">
      <c r="AE337" s="2">
        <v>41973</v>
      </c>
      <c r="AF337" s="351">
        <f t="shared" si="11"/>
        <v>1</v>
      </c>
      <c r="AG337" s="2">
        <f t="shared" si="12"/>
        <v>41977</v>
      </c>
    </row>
    <row r="338" spans="31:33">
      <c r="AE338" s="2">
        <v>41974</v>
      </c>
      <c r="AF338" s="351">
        <f t="shared" si="11"/>
        <v>2</v>
      </c>
      <c r="AG338" s="2">
        <f t="shared" si="12"/>
        <v>41978</v>
      </c>
    </row>
    <row r="339" spans="31:33">
      <c r="AE339" s="2">
        <v>41975</v>
      </c>
      <c r="AF339" s="351">
        <f t="shared" si="11"/>
        <v>3</v>
      </c>
      <c r="AG339" s="2">
        <f t="shared" si="12"/>
        <v>41981</v>
      </c>
    </row>
    <row r="340" spans="31:33">
      <c r="AE340" s="2">
        <v>41976</v>
      </c>
      <c r="AF340" s="351">
        <f t="shared" si="11"/>
        <v>4</v>
      </c>
      <c r="AG340" s="2">
        <f t="shared" si="12"/>
        <v>41981</v>
      </c>
    </row>
    <row r="341" spans="31:33">
      <c r="AE341" s="2">
        <v>41977</v>
      </c>
      <c r="AF341" s="351">
        <f t="shared" si="11"/>
        <v>5</v>
      </c>
      <c r="AG341" s="2">
        <f t="shared" si="12"/>
        <v>41982</v>
      </c>
    </row>
    <row r="342" spans="31:33">
      <c r="AE342" s="2">
        <v>41978</v>
      </c>
      <c r="AF342" s="351">
        <f t="shared" si="11"/>
        <v>6</v>
      </c>
      <c r="AG342" s="2">
        <f t="shared" si="12"/>
        <v>41983</v>
      </c>
    </row>
    <row r="343" spans="31:33">
      <c r="AE343" s="2">
        <v>41979</v>
      </c>
      <c r="AF343" s="351">
        <f t="shared" si="11"/>
        <v>7</v>
      </c>
      <c r="AG343" s="2">
        <f t="shared" si="12"/>
        <v>41984</v>
      </c>
    </row>
    <row r="344" spans="31:33">
      <c r="AE344" s="2">
        <v>41980</v>
      </c>
      <c r="AF344" s="351">
        <f t="shared" si="11"/>
        <v>1</v>
      </c>
      <c r="AG344" s="2">
        <f t="shared" si="12"/>
        <v>41984</v>
      </c>
    </row>
    <row r="345" spans="31:33">
      <c r="AE345" s="2">
        <v>41981</v>
      </c>
      <c r="AF345" s="351">
        <f t="shared" si="11"/>
        <v>2</v>
      </c>
      <c r="AG345" s="2">
        <f t="shared" si="12"/>
        <v>41985</v>
      </c>
    </row>
    <row r="346" spans="31:33">
      <c r="AE346" s="2">
        <v>41982</v>
      </c>
      <c r="AF346" s="351">
        <f t="shared" si="11"/>
        <v>3</v>
      </c>
      <c r="AG346" s="2">
        <f t="shared" si="12"/>
        <v>41988</v>
      </c>
    </row>
    <row r="347" spans="31:33">
      <c r="AE347" s="2">
        <v>41983</v>
      </c>
      <c r="AF347" s="351">
        <f t="shared" si="11"/>
        <v>4</v>
      </c>
      <c r="AG347" s="2">
        <f t="shared" si="12"/>
        <v>41988</v>
      </c>
    </row>
    <row r="348" spans="31:33">
      <c r="AE348" s="2">
        <v>41984</v>
      </c>
      <c r="AF348" s="351">
        <f t="shared" si="11"/>
        <v>5</v>
      </c>
      <c r="AG348" s="2">
        <f t="shared" si="12"/>
        <v>41989</v>
      </c>
    </row>
    <row r="349" spans="31:33">
      <c r="AE349" s="2">
        <v>41985</v>
      </c>
      <c r="AF349" s="351">
        <f t="shared" si="11"/>
        <v>6</v>
      </c>
      <c r="AG349" s="2">
        <f t="shared" si="12"/>
        <v>41990</v>
      </c>
    </row>
    <row r="350" spans="31:33">
      <c r="AE350" s="2">
        <v>41986</v>
      </c>
      <c r="AF350" s="351">
        <f t="shared" si="11"/>
        <v>7</v>
      </c>
      <c r="AG350" s="2">
        <f t="shared" si="12"/>
        <v>41991</v>
      </c>
    </row>
    <row r="351" spans="31:33">
      <c r="AE351" s="2">
        <v>41987</v>
      </c>
      <c r="AF351" s="351">
        <f t="shared" si="11"/>
        <v>1</v>
      </c>
      <c r="AG351" s="2">
        <f t="shared" si="12"/>
        <v>41991</v>
      </c>
    </row>
    <row r="352" spans="31:33">
      <c r="AE352" s="2">
        <v>41988</v>
      </c>
      <c r="AF352" s="351">
        <f t="shared" si="11"/>
        <v>2</v>
      </c>
      <c r="AG352" s="2">
        <f t="shared" si="12"/>
        <v>41992</v>
      </c>
    </row>
    <row r="353" spans="31:33">
      <c r="AE353" s="2">
        <v>41989</v>
      </c>
      <c r="AF353" s="351">
        <f t="shared" si="11"/>
        <v>3</v>
      </c>
      <c r="AG353" s="2">
        <f t="shared" si="12"/>
        <v>41995</v>
      </c>
    </row>
    <row r="354" spans="31:33">
      <c r="AE354" s="2">
        <v>41990</v>
      </c>
      <c r="AF354" s="351">
        <f t="shared" si="11"/>
        <v>4</v>
      </c>
      <c r="AG354" s="2">
        <f t="shared" si="12"/>
        <v>41995</v>
      </c>
    </row>
    <row r="355" spans="31:33">
      <c r="AE355" s="2">
        <v>41991</v>
      </c>
      <c r="AF355" s="351">
        <f t="shared" si="11"/>
        <v>5</v>
      </c>
      <c r="AG355" s="2">
        <f t="shared" si="12"/>
        <v>41996</v>
      </c>
    </row>
    <row r="356" spans="31:33">
      <c r="AE356" s="2">
        <v>41992</v>
      </c>
      <c r="AF356" s="351">
        <f t="shared" si="11"/>
        <v>6</v>
      </c>
      <c r="AG356" s="2">
        <f t="shared" si="12"/>
        <v>41997</v>
      </c>
    </row>
    <row r="357" spans="31:33">
      <c r="AE357" s="2">
        <v>41993</v>
      </c>
      <c r="AF357" s="351">
        <f t="shared" si="11"/>
        <v>7</v>
      </c>
      <c r="AG357" s="2">
        <v>41999</v>
      </c>
    </row>
    <row r="358" spans="31:33">
      <c r="AE358" s="2">
        <v>41994</v>
      </c>
      <c r="AF358" s="351">
        <f t="shared" si="11"/>
        <v>1</v>
      </c>
      <c r="AG358" s="2">
        <v>41999</v>
      </c>
    </row>
    <row r="359" spans="31:33">
      <c r="AE359" s="2">
        <v>41995</v>
      </c>
      <c r="AF359" s="351">
        <f t="shared" si="11"/>
        <v>2</v>
      </c>
      <c r="AG359" s="2">
        <v>42002</v>
      </c>
    </row>
    <row r="360" spans="31:33">
      <c r="AE360" s="2">
        <v>41996</v>
      </c>
      <c r="AF360" s="351">
        <f t="shared" si="11"/>
        <v>3</v>
      </c>
      <c r="AG360" s="2">
        <f t="shared" si="12"/>
        <v>42002</v>
      </c>
    </row>
    <row r="361" spans="31:33">
      <c r="AE361" s="2">
        <v>41997</v>
      </c>
      <c r="AF361" s="351">
        <f t="shared" si="11"/>
        <v>4</v>
      </c>
      <c r="AG361" s="2">
        <v>42003</v>
      </c>
    </row>
    <row r="362" spans="31:33">
      <c r="AE362" s="2">
        <v>41998</v>
      </c>
      <c r="AF362" s="351">
        <f t="shared" si="11"/>
        <v>5</v>
      </c>
      <c r="AG362" s="2">
        <f t="shared" si="12"/>
        <v>42003</v>
      </c>
    </row>
    <row r="363" spans="31:33">
      <c r="AE363" s="2">
        <v>41999</v>
      </c>
      <c r="AF363" s="351">
        <f t="shared" si="11"/>
        <v>6</v>
      </c>
      <c r="AG363" s="2">
        <f t="shared" si="12"/>
        <v>42004</v>
      </c>
    </row>
    <row r="364" spans="31:33">
      <c r="AE364" s="2">
        <v>42000</v>
      </c>
      <c r="AF364" s="351">
        <f t="shared" si="11"/>
        <v>7</v>
      </c>
      <c r="AG364" s="2">
        <v>42006</v>
      </c>
    </row>
    <row r="365" spans="31:33">
      <c r="AE365" s="2">
        <v>42001</v>
      </c>
      <c r="AF365" s="351">
        <f t="shared" si="11"/>
        <v>1</v>
      </c>
      <c r="AG365" s="2">
        <v>42006</v>
      </c>
    </row>
    <row r="366" spans="31:33">
      <c r="AE366" s="2">
        <v>42002</v>
      </c>
      <c r="AF366" s="351">
        <f t="shared" si="11"/>
        <v>2</v>
      </c>
      <c r="AG366" s="2">
        <v>42009</v>
      </c>
    </row>
    <row r="367" spans="31:33">
      <c r="AE367" s="2">
        <v>42003</v>
      </c>
      <c r="AF367" s="351">
        <f t="shared" si="11"/>
        <v>3</v>
      </c>
      <c r="AG367" s="2">
        <f t="shared" si="12"/>
        <v>42009</v>
      </c>
    </row>
    <row r="368" spans="31:33">
      <c r="AE368" s="2">
        <v>42004</v>
      </c>
      <c r="AF368" s="351">
        <f t="shared" si="11"/>
        <v>4</v>
      </c>
      <c r="AG368" s="2">
        <v>42010</v>
      </c>
    </row>
    <row r="369" spans="31:33">
      <c r="AE369" s="2">
        <v>42005</v>
      </c>
      <c r="AF369" s="351">
        <f t="shared" si="11"/>
        <v>5</v>
      </c>
      <c r="AG369" s="2">
        <f t="shared" si="12"/>
        <v>42010</v>
      </c>
    </row>
    <row r="370" spans="31:33">
      <c r="AE370" s="2">
        <v>42006</v>
      </c>
      <c r="AF370" s="351">
        <f t="shared" si="11"/>
        <v>6</v>
      </c>
      <c r="AG370" s="2">
        <f t="shared" si="12"/>
        <v>42011</v>
      </c>
    </row>
    <row r="371" spans="31:33">
      <c r="AE371" s="2">
        <v>42007</v>
      </c>
      <c r="AF371" s="351">
        <f t="shared" si="11"/>
        <v>7</v>
      </c>
      <c r="AG371" s="2">
        <f t="shared" si="12"/>
        <v>42012</v>
      </c>
    </row>
    <row r="372" spans="31:33">
      <c r="AE372" s="2">
        <v>42008</v>
      </c>
      <c r="AF372" s="351">
        <f t="shared" si="11"/>
        <v>1</v>
      </c>
      <c r="AG372" s="2">
        <f t="shared" si="12"/>
        <v>42012</v>
      </c>
    </row>
    <row r="373" spans="31:33">
      <c r="AE373" s="2">
        <v>42009</v>
      </c>
      <c r="AF373" s="351">
        <f t="shared" si="11"/>
        <v>2</v>
      </c>
      <c r="AG373" s="2">
        <f t="shared" si="12"/>
        <v>42013</v>
      </c>
    </row>
    <row r="374" spans="31:33">
      <c r="AE374" s="2">
        <v>42010</v>
      </c>
      <c r="AF374" s="351">
        <f t="shared" si="11"/>
        <v>3</v>
      </c>
      <c r="AG374" s="2">
        <f t="shared" si="12"/>
        <v>42016</v>
      </c>
    </row>
    <row r="375" spans="31:33">
      <c r="AE375" s="2">
        <v>42011</v>
      </c>
      <c r="AF375" s="351">
        <f t="shared" si="11"/>
        <v>4</v>
      </c>
      <c r="AG375" s="2">
        <f t="shared" si="12"/>
        <v>42016</v>
      </c>
    </row>
    <row r="376" spans="31:33">
      <c r="AE376" s="2">
        <v>42012</v>
      </c>
      <c r="AF376" s="351">
        <f t="shared" si="11"/>
        <v>5</v>
      </c>
      <c r="AG376" s="2">
        <f t="shared" si="12"/>
        <v>42017</v>
      </c>
    </row>
    <row r="377" spans="31:33">
      <c r="AE377" s="2">
        <v>42013</v>
      </c>
      <c r="AF377" s="351">
        <f t="shared" si="11"/>
        <v>6</v>
      </c>
      <c r="AG377" s="2">
        <f t="shared" si="12"/>
        <v>42018</v>
      </c>
    </row>
    <row r="378" spans="31:33">
      <c r="AE378" s="2">
        <v>42014</v>
      </c>
      <c r="AF378" s="351">
        <f t="shared" si="11"/>
        <v>7</v>
      </c>
      <c r="AG378" s="2">
        <f t="shared" si="12"/>
        <v>42019</v>
      </c>
    </row>
    <row r="379" spans="31:33">
      <c r="AE379" s="2">
        <v>42015</v>
      </c>
      <c r="AF379" s="351">
        <f t="shared" si="11"/>
        <v>1</v>
      </c>
      <c r="AG379" s="2">
        <f t="shared" si="12"/>
        <v>42019</v>
      </c>
    </row>
    <row r="380" spans="31:33">
      <c r="AE380" s="2">
        <v>42016</v>
      </c>
      <c r="AF380" s="351">
        <f t="shared" si="11"/>
        <v>2</v>
      </c>
      <c r="AG380" s="2">
        <f t="shared" si="12"/>
        <v>42020</v>
      </c>
    </row>
    <row r="381" spans="31:33">
      <c r="AE381" s="2">
        <v>42017</v>
      </c>
      <c r="AF381" s="351">
        <f t="shared" si="11"/>
        <v>3</v>
      </c>
      <c r="AG381" s="2">
        <v>42024</v>
      </c>
    </row>
    <row r="382" spans="31:33">
      <c r="AE382" s="2">
        <v>42018</v>
      </c>
      <c r="AF382" s="351">
        <f t="shared" si="11"/>
        <v>4</v>
      </c>
      <c r="AG382" s="2">
        <v>42024</v>
      </c>
    </row>
    <row r="383" spans="31:33">
      <c r="AE383" s="2">
        <v>42019</v>
      </c>
      <c r="AF383" s="351">
        <f t="shared" si="11"/>
        <v>5</v>
      </c>
      <c r="AG383" s="2">
        <v>42025</v>
      </c>
    </row>
    <row r="384" spans="31:33">
      <c r="AE384" s="2">
        <v>42020</v>
      </c>
      <c r="AF384" s="351">
        <f t="shared" si="11"/>
        <v>6</v>
      </c>
      <c r="AG384" s="2">
        <v>42026</v>
      </c>
    </row>
    <row r="385" spans="31:33">
      <c r="AE385" s="2">
        <v>42021</v>
      </c>
      <c r="AF385" s="351">
        <f t="shared" si="11"/>
        <v>7</v>
      </c>
      <c r="AG385" s="2">
        <v>42027</v>
      </c>
    </row>
    <row r="386" spans="31:33">
      <c r="AE386" s="2">
        <v>42022</v>
      </c>
      <c r="AF386" s="351">
        <f t="shared" si="11"/>
        <v>1</v>
      </c>
      <c r="AG386" s="2">
        <v>42027</v>
      </c>
    </row>
    <row r="387" spans="31:33">
      <c r="AE387" s="2">
        <v>42023</v>
      </c>
      <c r="AF387" s="351">
        <f t="shared" si="11"/>
        <v>2</v>
      </c>
      <c r="AG387" s="2">
        <f t="shared" si="12"/>
        <v>42027</v>
      </c>
    </row>
    <row r="388" spans="31:33">
      <c r="AE388" s="2">
        <v>42024</v>
      </c>
      <c r="AF388" s="351">
        <f t="shared" si="11"/>
        <v>3</v>
      </c>
      <c r="AG388" s="2">
        <f t="shared" si="12"/>
        <v>42030</v>
      </c>
    </row>
    <row r="389" spans="31:33">
      <c r="AE389" s="2">
        <v>42025</v>
      </c>
      <c r="AF389" s="351">
        <f t="shared" ref="AF389:AF452" si="13">WEEKDAY(AE389)</f>
        <v>4</v>
      </c>
      <c r="AG389" s="2">
        <f t="shared" ref="AG389:AG452" si="14">AE389+(VLOOKUP(AF389, $AJ$4:$AK$10, 2, FALSE))</f>
        <v>42030</v>
      </c>
    </row>
    <row r="390" spans="31:33">
      <c r="AE390" s="2">
        <v>42026</v>
      </c>
      <c r="AF390" s="351">
        <f t="shared" si="13"/>
        <v>5</v>
      </c>
      <c r="AG390" s="2">
        <f t="shared" si="14"/>
        <v>42031</v>
      </c>
    </row>
    <row r="391" spans="31:33">
      <c r="AE391" s="2">
        <v>42027</v>
      </c>
      <c r="AF391" s="351">
        <f t="shared" si="13"/>
        <v>6</v>
      </c>
      <c r="AG391" s="2">
        <f t="shared" si="14"/>
        <v>42032</v>
      </c>
    </row>
    <row r="392" spans="31:33">
      <c r="AE392" s="2">
        <v>42028</v>
      </c>
      <c r="AF392" s="351">
        <f t="shared" si="13"/>
        <v>7</v>
      </c>
      <c r="AG392" s="2">
        <f t="shared" si="14"/>
        <v>42033</v>
      </c>
    </row>
    <row r="393" spans="31:33">
      <c r="AE393" s="2">
        <v>42029</v>
      </c>
      <c r="AF393" s="351">
        <f t="shared" si="13"/>
        <v>1</v>
      </c>
      <c r="AG393" s="2">
        <f t="shared" si="14"/>
        <v>42033</v>
      </c>
    </row>
    <row r="394" spans="31:33">
      <c r="AE394" s="2">
        <v>42030</v>
      </c>
      <c r="AF394" s="351">
        <f t="shared" si="13"/>
        <v>2</v>
      </c>
      <c r="AG394" s="2">
        <f t="shared" si="14"/>
        <v>42034</v>
      </c>
    </row>
    <row r="395" spans="31:33">
      <c r="AE395" s="2">
        <v>42031</v>
      </c>
      <c r="AF395" s="351">
        <f t="shared" si="13"/>
        <v>3</v>
      </c>
      <c r="AG395" s="2">
        <f t="shared" si="14"/>
        <v>42037</v>
      </c>
    </row>
    <row r="396" spans="31:33">
      <c r="AE396" s="2">
        <v>42032</v>
      </c>
      <c r="AF396" s="351">
        <f t="shared" si="13"/>
        <v>4</v>
      </c>
      <c r="AG396" s="2">
        <f t="shared" si="14"/>
        <v>42037</v>
      </c>
    </row>
    <row r="397" spans="31:33">
      <c r="AE397" s="2">
        <v>42033</v>
      </c>
      <c r="AF397" s="351">
        <f t="shared" si="13"/>
        <v>5</v>
      </c>
      <c r="AG397" s="2">
        <f t="shared" si="14"/>
        <v>42038</v>
      </c>
    </row>
    <row r="398" spans="31:33">
      <c r="AE398" s="2">
        <v>42034</v>
      </c>
      <c r="AF398" s="351">
        <f t="shared" si="13"/>
        <v>6</v>
      </c>
      <c r="AG398" s="2">
        <f t="shared" si="14"/>
        <v>42039</v>
      </c>
    </row>
    <row r="399" spans="31:33">
      <c r="AE399" s="2">
        <v>42035</v>
      </c>
      <c r="AF399" s="351">
        <f t="shared" si="13"/>
        <v>7</v>
      </c>
      <c r="AG399" s="2">
        <f t="shared" si="14"/>
        <v>42040</v>
      </c>
    </row>
    <row r="400" spans="31:33">
      <c r="AE400" s="2">
        <v>42036</v>
      </c>
      <c r="AF400" s="351">
        <f t="shared" si="13"/>
        <v>1</v>
      </c>
      <c r="AG400" s="2">
        <f t="shared" si="14"/>
        <v>42040</v>
      </c>
    </row>
    <row r="401" spans="31:33">
      <c r="AE401" s="2">
        <v>42037</v>
      </c>
      <c r="AF401" s="351">
        <f t="shared" si="13"/>
        <v>2</v>
      </c>
      <c r="AG401" s="2">
        <f t="shared" si="14"/>
        <v>42041</v>
      </c>
    </row>
    <row r="402" spans="31:33">
      <c r="AE402" s="2">
        <v>42038</v>
      </c>
      <c r="AF402" s="351">
        <f t="shared" si="13"/>
        <v>3</v>
      </c>
      <c r="AG402" s="2">
        <f t="shared" si="14"/>
        <v>42044</v>
      </c>
    </row>
    <row r="403" spans="31:33">
      <c r="AE403" s="2">
        <v>42039</v>
      </c>
      <c r="AF403" s="351">
        <f t="shared" si="13"/>
        <v>4</v>
      </c>
      <c r="AG403" s="2">
        <f t="shared" si="14"/>
        <v>42044</v>
      </c>
    </row>
    <row r="404" spans="31:33">
      <c r="AE404" s="2">
        <v>42040</v>
      </c>
      <c r="AF404" s="351">
        <f t="shared" si="13"/>
        <v>5</v>
      </c>
      <c r="AG404" s="2">
        <f t="shared" si="14"/>
        <v>42045</v>
      </c>
    </row>
    <row r="405" spans="31:33">
      <c r="AE405" s="2">
        <v>42041</v>
      </c>
      <c r="AF405" s="351">
        <f t="shared" si="13"/>
        <v>6</v>
      </c>
      <c r="AG405" s="2">
        <f t="shared" si="14"/>
        <v>42046</v>
      </c>
    </row>
    <row r="406" spans="31:33">
      <c r="AE406" s="2">
        <v>42042</v>
      </c>
      <c r="AF406" s="351">
        <f t="shared" si="13"/>
        <v>7</v>
      </c>
      <c r="AG406" s="2">
        <f t="shared" si="14"/>
        <v>42047</v>
      </c>
    </row>
    <row r="407" spans="31:33">
      <c r="AE407" s="2">
        <v>42043</v>
      </c>
      <c r="AF407" s="351">
        <f t="shared" si="13"/>
        <v>1</v>
      </c>
      <c r="AG407" s="2">
        <f t="shared" si="14"/>
        <v>42047</v>
      </c>
    </row>
    <row r="408" spans="31:33">
      <c r="AE408" s="2">
        <v>42044</v>
      </c>
      <c r="AF408" s="351">
        <f t="shared" si="13"/>
        <v>2</v>
      </c>
      <c r="AG408" s="2">
        <f t="shared" si="14"/>
        <v>42048</v>
      </c>
    </row>
    <row r="409" spans="31:33">
      <c r="AE409" s="2">
        <v>42045</v>
      </c>
      <c r="AF409" s="351">
        <f t="shared" si="13"/>
        <v>3</v>
      </c>
      <c r="AG409" s="2">
        <v>42052</v>
      </c>
    </row>
    <row r="410" spans="31:33">
      <c r="AE410" s="2">
        <v>42046</v>
      </c>
      <c r="AF410" s="351">
        <f t="shared" si="13"/>
        <v>4</v>
      </c>
      <c r="AG410" s="2">
        <v>42052</v>
      </c>
    </row>
    <row r="411" spans="31:33">
      <c r="AE411" s="2">
        <v>42047</v>
      </c>
      <c r="AF411" s="351">
        <f t="shared" si="13"/>
        <v>5</v>
      </c>
      <c r="AG411" s="2">
        <v>42053</v>
      </c>
    </row>
    <row r="412" spans="31:33">
      <c r="AE412" s="2">
        <v>42048</v>
      </c>
      <c r="AF412" s="351">
        <f t="shared" si="13"/>
        <v>6</v>
      </c>
      <c r="AG412" s="2">
        <v>42054</v>
      </c>
    </row>
    <row r="413" spans="31:33">
      <c r="AE413" s="2">
        <v>42049</v>
      </c>
      <c r="AF413" s="351">
        <f t="shared" si="13"/>
        <v>7</v>
      </c>
      <c r="AG413" s="2">
        <v>42055</v>
      </c>
    </row>
    <row r="414" spans="31:33">
      <c r="AE414" s="2">
        <v>42050</v>
      </c>
      <c r="AF414" s="351">
        <f t="shared" si="13"/>
        <v>1</v>
      </c>
      <c r="AG414" s="2">
        <v>42055</v>
      </c>
    </row>
    <row r="415" spans="31:33">
      <c r="AE415" s="2">
        <v>42051</v>
      </c>
      <c r="AF415" s="351">
        <f t="shared" si="13"/>
        <v>2</v>
      </c>
      <c r="AG415" s="2">
        <f t="shared" si="14"/>
        <v>42055</v>
      </c>
    </row>
    <row r="416" spans="31:33">
      <c r="AE416" s="2">
        <v>42052</v>
      </c>
      <c r="AF416" s="351">
        <f t="shared" si="13"/>
        <v>3</v>
      </c>
      <c r="AG416" s="2">
        <f t="shared" si="14"/>
        <v>42058</v>
      </c>
    </row>
    <row r="417" spans="31:33">
      <c r="AE417" s="2">
        <v>42053</v>
      </c>
      <c r="AF417" s="351">
        <f t="shared" si="13"/>
        <v>4</v>
      </c>
      <c r="AG417" s="2">
        <f t="shared" si="14"/>
        <v>42058</v>
      </c>
    </row>
    <row r="418" spans="31:33">
      <c r="AE418" s="2">
        <v>42054</v>
      </c>
      <c r="AF418" s="351">
        <f t="shared" si="13"/>
        <v>5</v>
      </c>
      <c r="AG418" s="2">
        <f t="shared" si="14"/>
        <v>42059</v>
      </c>
    </row>
    <row r="419" spans="31:33">
      <c r="AE419" s="2">
        <v>42055</v>
      </c>
      <c r="AF419" s="351">
        <f t="shared" si="13"/>
        <v>6</v>
      </c>
      <c r="AG419" s="2">
        <f t="shared" si="14"/>
        <v>42060</v>
      </c>
    </row>
    <row r="420" spans="31:33">
      <c r="AE420" s="2">
        <v>42056</v>
      </c>
      <c r="AF420" s="351">
        <f t="shared" si="13"/>
        <v>7</v>
      </c>
      <c r="AG420" s="2">
        <f t="shared" si="14"/>
        <v>42061</v>
      </c>
    </row>
    <row r="421" spans="31:33">
      <c r="AE421" s="2">
        <v>42057</v>
      </c>
      <c r="AF421" s="351">
        <f t="shared" si="13"/>
        <v>1</v>
      </c>
      <c r="AG421" s="2">
        <f t="shared" si="14"/>
        <v>42061</v>
      </c>
    </row>
    <row r="422" spans="31:33">
      <c r="AE422" s="2">
        <v>42058</v>
      </c>
      <c r="AF422" s="351">
        <f t="shared" si="13"/>
        <v>2</v>
      </c>
      <c r="AG422" s="2">
        <f t="shared" si="14"/>
        <v>42062</v>
      </c>
    </row>
    <row r="423" spans="31:33">
      <c r="AE423" s="2">
        <v>42059</v>
      </c>
      <c r="AF423" s="351">
        <f t="shared" si="13"/>
        <v>3</v>
      </c>
      <c r="AG423" s="2">
        <f t="shared" si="14"/>
        <v>42065</v>
      </c>
    </row>
    <row r="424" spans="31:33">
      <c r="AE424" s="2">
        <v>42060</v>
      </c>
      <c r="AF424" s="351">
        <f t="shared" si="13"/>
        <v>4</v>
      </c>
      <c r="AG424" s="2">
        <f t="shared" si="14"/>
        <v>42065</v>
      </c>
    </row>
    <row r="425" spans="31:33">
      <c r="AE425" s="2">
        <v>42061</v>
      </c>
      <c r="AF425" s="351">
        <f t="shared" si="13"/>
        <v>5</v>
      </c>
      <c r="AG425" s="2">
        <f t="shared" si="14"/>
        <v>42066</v>
      </c>
    </row>
    <row r="426" spans="31:33">
      <c r="AE426" s="2">
        <v>42062</v>
      </c>
      <c r="AF426" s="351">
        <f t="shared" si="13"/>
        <v>6</v>
      </c>
      <c r="AG426" s="2">
        <f t="shared" si="14"/>
        <v>42067</v>
      </c>
    </row>
    <row r="427" spans="31:33">
      <c r="AE427" s="2">
        <v>42063</v>
      </c>
      <c r="AF427" s="351">
        <f t="shared" si="13"/>
        <v>7</v>
      </c>
      <c r="AG427" s="2">
        <f t="shared" si="14"/>
        <v>42068</v>
      </c>
    </row>
    <row r="428" spans="31:33">
      <c r="AE428" s="2">
        <v>42064</v>
      </c>
      <c r="AF428" s="351">
        <f t="shared" si="13"/>
        <v>1</v>
      </c>
      <c r="AG428" s="2">
        <f t="shared" si="14"/>
        <v>42068</v>
      </c>
    </row>
    <row r="429" spans="31:33">
      <c r="AE429" s="2">
        <v>42065</v>
      </c>
      <c r="AF429" s="351">
        <f t="shared" si="13"/>
        <v>2</v>
      </c>
      <c r="AG429" s="2">
        <f t="shared" si="14"/>
        <v>42069</v>
      </c>
    </row>
    <row r="430" spans="31:33">
      <c r="AE430" s="2">
        <v>42066</v>
      </c>
      <c r="AF430" s="351">
        <f t="shared" si="13"/>
        <v>3</v>
      </c>
      <c r="AG430" s="2">
        <f t="shared" si="14"/>
        <v>42072</v>
      </c>
    </row>
    <row r="431" spans="31:33">
      <c r="AE431" s="2">
        <v>42067</v>
      </c>
      <c r="AF431" s="351">
        <f t="shared" si="13"/>
        <v>4</v>
      </c>
      <c r="AG431" s="2">
        <f t="shared" si="14"/>
        <v>42072</v>
      </c>
    </row>
    <row r="432" spans="31:33">
      <c r="AE432" s="2">
        <v>42068</v>
      </c>
      <c r="AF432" s="351">
        <f t="shared" si="13"/>
        <v>5</v>
      </c>
      <c r="AG432" s="2">
        <f t="shared" si="14"/>
        <v>42073</v>
      </c>
    </row>
    <row r="433" spans="31:33">
      <c r="AE433" s="2">
        <v>42069</v>
      </c>
      <c r="AF433" s="351">
        <f t="shared" si="13"/>
        <v>6</v>
      </c>
      <c r="AG433" s="2">
        <f t="shared" si="14"/>
        <v>42074</v>
      </c>
    </row>
    <row r="434" spans="31:33">
      <c r="AE434" s="2">
        <v>42070</v>
      </c>
      <c r="AF434" s="351">
        <f t="shared" si="13"/>
        <v>7</v>
      </c>
      <c r="AG434" s="2">
        <f t="shared" si="14"/>
        <v>42075</v>
      </c>
    </row>
    <row r="435" spans="31:33">
      <c r="AE435" s="2">
        <v>42071</v>
      </c>
      <c r="AF435" s="351">
        <f t="shared" si="13"/>
        <v>1</v>
      </c>
      <c r="AG435" s="2">
        <f t="shared" si="14"/>
        <v>42075</v>
      </c>
    </row>
    <row r="436" spans="31:33">
      <c r="AE436" s="2">
        <v>42072</v>
      </c>
      <c r="AF436" s="351">
        <f t="shared" si="13"/>
        <v>2</v>
      </c>
      <c r="AG436" s="2">
        <f t="shared" si="14"/>
        <v>42076</v>
      </c>
    </row>
    <row r="437" spans="31:33">
      <c r="AE437" s="2">
        <v>42073</v>
      </c>
      <c r="AF437" s="351">
        <f t="shared" si="13"/>
        <v>3</v>
      </c>
      <c r="AG437" s="2">
        <f t="shared" si="14"/>
        <v>42079</v>
      </c>
    </row>
    <row r="438" spans="31:33">
      <c r="AE438" s="2">
        <v>42074</v>
      </c>
      <c r="AF438" s="351">
        <f t="shared" si="13"/>
        <v>4</v>
      </c>
      <c r="AG438" s="2">
        <f t="shared" si="14"/>
        <v>42079</v>
      </c>
    </row>
    <row r="439" spans="31:33">
      <c r="AE439" s="2">
        <v>42075</v>
      </c>
      <c r="AF439" s="351">
        <f t="shared" si="13"/>
        <v>5</v>
      </c>
      <c r="AG439" s="2">
        <f t="shared" si="14"/>
        <v>42080</v>
      </c>
    </row>
    <row r="440" spans="31:33">
      <c r="AE440" s="2">
        <v>42076</v>
      </c>
      <c r="AF440" s="351">
        <f t="shared" si="13"/>
        <v>6</v>
      </c>
      <c r="AG440" s="2">
        <f t="shared" si="14"/>
        <v>42081</v>
      </c>
    </row>
    <row r="441" spans="31:33">
      <c r="AE441" s="2">
        <v>42077</v>
      </c>
      <c r="AF441" s="351">
        <f t="shared" si="13"/>
        <v>7</v>
      </c>
      <c r="AG441" s="2">
        <f t="shared" si="14"/>
        <v>42082</v>
      </c>
    </row>
    <row r="442" spans="31:33">
      <c r="AE442" s="2">
        <v>42078</v>
      </c>
      <c r="AF442" s="351">
        <f t="shared" si="13"/>
        <v>1</v>
      </c>
      <c r="AG442" s="2">
        <f t="shared" si="14"/>
        <v>42082</v>
      </c>
    </row>
    <row r="443" spans="31:33">
      <c r="AE443" s="2">
        <v>42079</v>
      </c>
      <c r="AF443" s="351">
        <f t="shared" si="13"/>
        <v>2</v>
      </c>
      <c r="AG443" s="2">
        <f t="shared" si="14"/>
        <v>42083</v>
      </c>
    </row>
    <row r="444" spans="31:33">
      <c r="AE444" s="2">
        <v>42080</v>
      </c>
      <c r="AF444" s="351">
        <f t="shared" si="13"/>
        <v>3</v>
      </c>
      <c r="AG444" s="2">
        <f t="shared" si="14"/>
        <v>42086</v>
      </c>
    </row>
    <row r="445" spans="31:33">
      <c r="AE445" s="2">
        <v>42081</v>
      </c>
      <c r="AF445" s="351">
        <f t="shared" si="13"/>
        <v>4</v>
      </c>
      <c r="AG445" s="2">
        <f t="shared" si="14"/>
        <v>42086</v>
      </c>
    </row>
    <row r="446" spans="31:33">
      <c r="AE446" s="2">
        <v>42082</v>
      </c>
      <c r="AF446" s="351">
        <f t="shared" si="13"/>
        <v>5</v>
      </c>
      <c r="AG446" s="2">
        <f t="shared" si="14"/>
        <v>42087</v>
      </c>
    </row>
    <row r="447" spans="31:33">
      <c r="AE447" s="2">
        <v>42083</v>
      </c>
      <c r="AF447" s="351">
        <f t="shared" si="13"/>
        <v>6</v>
      </c>
      <c r="AG447" s="2">
        <f t="shared" si="14"/>
        <v>42088</v>
      </c>
    </row>
    <row r="448" spans="31:33">
      <c r="AE448" s="2">
        <v>42084</v>
      </c>
      <c r="AF448" s="351">
        <f t="shared" si="13"/>
        <v>7</v>
      </c>
      <c r="AG448" s="2">
        <f t="shared" si="14"/>
        <v>42089</v>
      </c>
    </row>
    <row r="449" spans="31:33">
      <c r="AE449" s="2">
        <v>42085</v>
      </c>
      <c r="AF449" s="351">
        <f t="shared" si="13"/>
        <v>1</v>
      </c>
      <c r="AG449" s="2">
        <f t="shared" si="14"/>
        <v>42089</v>
      </c>
    </row>
    <row r="450" spans="31:33">
      <c r="AE450" s="2">
        <v>42086</v>
      </c>
      <c r="AF450" s="351">
        <f t="shared" si="13"/>
        <v>2</v>
      </c>
      <c r="AG450" s="2">
        <f t="shared" si="14"/>
        <v>42090</v>
      </c>
    </row>
    <row r="451" spans="31:33">
      <c r="AE451" s="2">
        <v>42087</v>
      </c>
      <c r="AF451" s="351">
        <f t="shared" si="13"/>
        <v>3</v>
      </c>
      <c r="AG451" s="2">
        <f t="shared" si="14"/>
        <v>42093</v>
      </c>
    </row>
    <row r="452" spans="31:33">
      <c r="AE452" s="2">
        <v>42088</v>
      </c>
      <c r="AF452" s="351">
        <f t="shared" si="13"/>
        <v>4</v>
      </c>
      <c r="AG452" s="2">
        <f t="shared" si="14"/>
        <v>42093</v>
      </c>
    </row>
    <row r="453" spans="31:33">
      <c r="AE453" s="2">
        <v>42089</v>
      </c>
      <c r="AF453" s="351">
        <f t="shared" ref="AF453:AF516" si="15">WEEKDAY(AE453)</f>
        <v>5</v>
      </c>
      <c r="AG453" s="2">
        <f t="shared" ref="AG453:AG516" si="16">AE453+(VLOOKUP(AF453, $AJ$4:$AK$10, 2, FALSE))</f>
        <v>42094</v>
      </c>
    </row>
    <row r="454" spans="31:33">
      <c r="AE454" s="2">
        <v>42090</v>
      </c>
      <c r="AF454" s="351">
        <f t="shared" si="15"/>
        <v>6</v>
      </c>
      <c r="AG454" s="2">
        <f t="shared" si="16"/>
        <v>42095</v>
      </c>
    </row>
    <row r="455" spans="31:33">
      <c r="AE455" s="2">
        <v>42091</v>
      </c>
      <c r="AF455" s="351">
        <f t="shared" si="15"/>
        <v>7</v>
      </c>
      <c r="AG455" s="2">
        <f t="shared" si="16"/>
        <v>42096</v>
      </c>
    </row>
    <row r="456" spans="31:33">
      <c r="AE456" s="2">
        <v>42092</v>
      </c>
      <c r="AF456" s="351">
        <f t="shared" si="15"/>
        <v>1</v>
      </c>
      <c r="AG456" s="2">
        <f t="shared" si="16"/>
        <v>42096</v>
      </c>
    </row>
    <row r="457" spans="31:33">
      <c r="AE457" s="2">
        <v>42093</v>
      </c>
      <c r="AF457" s="351">
        <f t="shared" si="15"/>
        <v>2</v>
      </c>
      <c r="AG457" s="2">
        <f t="shared" si="16"/>
        <v>42097</v>
      </c>
    </row>
    <row r="458" spans="31:33">
      <c r="AE458" s="2">
        <v>42094</v>
      </c>
      <c r="AF458" s="351">
        <f t="shared" si="15"/>
        <v>3</v>
      </c>
      <c r="AG458" s="2">
        <f t="shared" si="16"/>
        <v>42100</v>
      </c>
    </row>
    <row r="459" spans="31:33">
      <c r="AE459" s="2">
        <v>42095</v>
      </c>
      <c r="AF459" s="351">
        <f t="shared" si="15"/>
        <v>4</v>
      </c>
      <c r="AG459" s="2">
        <f t="shared" si="16"/>
        <v>42100</v>
      </c>
    </row>
    <row r="460" spans="31:33">
      <c r="AE460" s="2">
        <v>42096</v>
      </c>
      <c r="AF460" s="351">
        <f t="shared" si="15"/>
        <v>5</v>
      </c>
      <c r="AG460" s="2">
        <f t="shared" si="16"/>
        <v>42101</v>
      </c>
    </row>
    <row r="461" spans="31:33">
      <c r="AE461" s="2">
        <v>42097</v>
      </c>
      <c r="AF461" s="351">
        <f t="shared" si="15"/>
        <v>6</v>
      </c>
      <c r="AG461" s="2">
        <f t="shared" si="16"/>
        <v>42102</v>
      </c>
    </row>
    <row r="462" spans="31:33">
      <c r="AE462" s="2">
        <v>42098</v>
      </c>
      <c r="AF462" s="351">
        <f t="shared" si="15"/>
        <v>7</v>
      </c>
      <c r="AG462" s="2">
        <f t="shared" si="16"/>
        <v>42103</v>
      </c>
    </row>
    <row r="463" spans="31:33">
      <c r="AE463" s="2">
        <v>42099</v>
      </c>
      <c r="AF463" s="351">
        <f t="shared" si="15"/>
        <v>1</v>
      </c>
      <c r="AG463" s="2">
        <f t="shared" si="16"/>
        <v>42103</v>
      </c>
    </row>
    <row r="464" spans="31:33">
      <c r="AE464" s="2">
        <v>42100</v>
      </c>
      <c r="AF464" s="351">
        <f t="shared" si="15"/>
        <v>2</v>
      </c>
      <c r="AG464" s="2">
        <f t="shared" si="16"/>
        <v>42104</v>
      </c>
    </row>
    <row r="465" spans="31:33">
      <c r="AE465" s="2">
        <v>42101</v>
      </c>
      <c r="AF465" s="351">
        <f t="shared" si="15"/>
        <v>3</v>
      </c>
      <c r="AG465" s="2">
        <f t="shared" si="16"/>
        <v>42107</v>
      </c>
    </row>
    <row r="466" spans="31:33">
      <c r="AE466" s="2">
        <v>42102</v>
      </c>
      <c r="AF466" s="351">
        <f t="shared" si="15"/>
        <v>4</v>
      </c>
      <c r="AG466" s="2">
        <f t="shared" si="16"/>
        <v>42107</v>
      </c>
    </row>
    <row r="467" spans="31:33">
      <c r="AE467" s="2">
        <v>42103</v>
      </c>
      <c r="AF467" s="351">
        <f t="shared" si="15"/>
        <v>5</v>
      </c>
      <c r="AG467" s="2">
        <f t="shared" si="16"/>
        <v>42108</v>
      </c>
    </row>
    <row r="468" spans="31:33">
      <c r="AE468" s="2">
        <v>42104</v>
      </c>
      <c r="AF468" s="351">
        <f t="shared" si="15"/>
        <v>6</v>
      </c>
      <c r="AG468" s="2">
        <f t="shared" si="16"/>
        <v>42109</v>
      </c>
    </row>
    <row r="469" spans="31:33">
      <c r="AE469" s="2">
        <v>42105</v>
      </c>
      <c r="AF469" s="351">
        <f t="shared" si="15"/>
        <v>7</v>
      </c>
      <c r="AG469" s="2">
        <f t="shared" si="16"/>
        <v>42110</v>
      </c>
    </row>
    <row r="470" spans="31:33">
      <c r="AE470" s="2">
        <v>42106</v>
      </c>
      <c r="AF470" s="351">
        <f t="shared" si="15"/>
        <v>1</v>
      </c>
      <c r="AG470" s="2">
        <f t="shared" si="16"/>
        <v>42110</v>
      </c>
    </row>
    <row r="471" spans="31:33">
      <c r="AE471" s="2">
        <v>42107</v>
      </c>
      <c r="AF471" s="351">
        <f t="shared" si="15"/>
        <v>2</v>
      </c>
      <c r="AG471" s="2">
        <f t="shared" si="16"/>
        <v>42111</v>
      </c>
    </row>
    <row r="472" spans="31:33">
      <c r="AE472" s="2">
        <v>42108</v>
      </c>
      <c r="AF472" s="351">
        <f t="shared" si="15"/>
        <v>3</v>
      </c>
      <c r="AG472" s="2">
        <f t="shared" si="16"/>
        <v>42114</v>
      </c>
    </row>
    <row r="473" spans="31:33">
      <c r="AE473" s="2">
        <v>42109</v>
      </c>
      <c r="AF473" s="351">
        <f t="shared" si="15"/>
        <v>4</v>
      </c>
      <c r="AG473" s="2">
        <f t="shared" si="16"/>
        <v>42114</v>
      </c>
    </row>
    <row r="474" spans="31:33">
      <c r="AE474" s="2">
        <v>42110</v>
      </c>
      <c r="AF474" s="351">
        <f t="shared" si="15"/>
        <v>5</v>
      </c>
      <c r="AG474" s="2">
        <f t="shared" si="16"/>
        <v>42115</v>
      </c>
    </row>
    <row r="475" spans="31:33">
      <c r="AE475" s="2">
        <v>42111</v>
      </c>
      <c r="AF475" s="351">
        <f t="shared" si="15"/>
        <v>6</v>
      </c>
      <c r="AG475" s="2">
        <f t="shared" si="16"/>
        <v>42116</v>
      </c>
    </row>
    <row r="476" spans="31:33">
      <c r="AE476" s="2">
        <v>42112</v>
      </c>
      <c r="AF476" s="351">
        <f t="shared" si="15"/>
        <v>7</v>
      </c>
      <c r="AG476" s="2">
        <f t="shared" si="16"/>
        <v>42117</v>
      </c>
    </row>
    <row r="477" spans="31:33">
      <c r="AE477" s="2">
        <v>42113</v>
      </c>
      <c r="AF477" s="351">
        <f t="shared" si="15"/>
        <v>1</v>
      </c>
      <c r="AG477" s="2">
        <f t="shared" si="16"/>
        <v>42117</v>
      </c>
    </row>
    <row r="478" spans="31:33">
      <c r="AE478" s="2">
        <v>42114</v>
      </c>
      <c r="AF478" s="351">
        <f t="shared" si="15"/>
        <v>2</v>
      </c>
      <c r="AG478" s="2">
        <f t="shared" si="16"/>
        <v>42118</v>
      </c>
    </row>
    <row r="479" spans="31:33">
      <c r="AE479" s="2">
        <v>42115</v>
      </c>
      <c r="AF479" s="351">
        <f t="shared" si="15"/>
        <v>3</v>
      </c>
      <c r="AG479" s="2">
        <f t="shared" si="16"/>
        <v>42121</v>
      </c>
    </row>
    <row r="480" spans="31:33">
      <c r="AE480" s="2">
        <v>42116</v>
      </c>
      <c r="AF480" s="351">
        <f t="shared" si="15"/>
        <v>4</v>
      </c>
      <c r="AG480" s="2">
        <f t="shared" si="16"/>
        <v>42121</v>
      </c>
    </row>
    <row r="481" spans="31:33">
      <c r="AE481" s="2">
        <v>42117</v>
      </c>
      <c r="AF481" s="351">
        <f t="shared" si="15"/>
        <v>5</v>
      </c>
      <c r="AG481" s="2">
        <f t="shared" si="16"/>
        <v>42122</v>
      </c>
    </row>
    <row r="482" spans="31:33">
      <c r="AE482" s="2">
        <v>42118</v>
      </c>
      <c r="AF482" s="351">
        <f t="shared" si="15"/>
        <v>6</v>
      </c>
      <c r="AG482" s="2">
        <f t="shared" si="16"/>
        <v>42123</v>
      </c>
    </row>
    <row r="483" spans="31:33">
      <c r="AE483" s="2">
        <v>42119</v>
      </c>
      <c r="AF483" s="351">
        <f t="shared" si="15"/>
        <v>7</v>
      </c>
      <c r="AG483" s="2">
        <f t="shared" si="16"/>
        <v>42124</v>
      </c>
    </row>
    <row r="484" spans="31:33">
      <c r="AE484" s="2">
        <v>42120</v>
      </c>
      <c r="AF484" s="351">
        <f t="shared" si="15"/>
        <v>1</v>
      </c>
      <c r="AG484" s="2">
        <f t="shared" si="16"/>
        <v>42124</v>
      </c>
    </row>
    <row r="485" spans="31:33">
      <c r="AE485" s="2">
        <v>42121</v>
      </c>
      <c r="AF485" s="351">
        <f t="shared" si="15"/>
        <v>2</v>
      </c>
      <c r="AG485" s="2">
        <f t="shared" si="16"/>
        <v>42125</v>
      </c>
    </row>
    <row r="486" spans="31:33">
      <c r="AE486" s="2">
        <v>42122</v>
      </c>
      <c r="AF486" s="351">
        <f t="shared" si="15"/>
        <v>3</v>
      </c>
      <c r="AG486" s="2">
        <f t="shared" si="16"/>
        <v>42128</v>
      </c>
    </row>
    <row r="487" spans="31:33">
      <c r="AE487" s="2">
        <v>42123</v>
      </c>
      <c r="AF487" s="351">
        <f t="shared" si="15"/>
        <v>4</v>
      </c>
      <c r="AG487" s="2">
        <f t="shared" si="16"/>
        <v>42128</v>
      </c>
    </row>
    <row r="488" spans="31:33">
      <c r="AE488" s="2">
        <v>42124</v>
      </c>
      <c r="AF488" s="351">
        <f t="shared" si="15"/>
        <v>5</v>
      </c>
      <c r="AG488" s="2">
        <f t="shared" si="16"/>
        <v>42129</v>
      </c>
    </row>
    <row r="489" spans="31:33">
      <c r="AE489" s="2">
        <v>42125</v>
      </c>
      <c r="AF489" s="351">
        <f t="shared" si="15"/>
        <v>6</v>
      </c>
      <c r="AG489" s="2">
        <f t="shared" si="16"/>
        <v>42130</v>
      </c>
    </row>
    <row r="490" spans="31:33">
      <c r="AE490" s="2">
        <v>42126</v>
      </c>
      <c r="AF490" s="351">
        <f t="shared" si="15"/>
        <v>7</v>
      </c>
      <c r="AG490" s="2">
        <f t="shared" si="16"/>
        <v>42131</v>
      </c>
    </row>
    <row r="491" spans="31:33">
      <c r="AE491" s="2">
        <v>42127</v>
      </c>
      <c r="AF491" s="351">
        <f t="shared" si="15"/>
        <v>1</v>
      </c>
      <c r="AG491" s="2">
        <f t="shared" si="16"/>
        <v>42131</v>
      </c>
    </row>
    <row r="492" spans="31:33">
      <c r="AE492" s="2">
        <v>42128</v>
      </c>
      <c r="AF492" s="351">
        <f t="shared" si="15"/>
        <v>2</v>
      </c>
      <c r="AG492" s="2">
        <f t="shared" si="16"/>
        <v>42132</v>
      </c>
    </row>
    <row r="493" spans="31:33">
      <c r="AE493" s="2">
        <v>42129</v>
      </c>
      <c r="AF493" s="351">
        <f t="shared" si="15"/>
        <v>3</v>
      </c>
      <c r="AG493" s="2">
        <f t="shared" si="16"/>
        <v>42135</v>
      </c>
    </row>
    <row r="494" spans="31:33">
      <c r="AE494" s="2">
        <v>42130</v>
      </c>
      <c r="AF494" s="351">
        <f t="shared" si="15"/>
        <v>4</v>
      </c>
      <c r="AG494" s="2">
        <f t="shared" si="16"/>
        <v>42135</v>
      </c>
    </row>
    <row r="495" spans="31:33">
      <c r="AE495" s="2">
        <v>42131</v>
      </c>
      <c r="AF495" s="351">
        <f t="shared" si="15"/>
        <v>5</v>
      </c>
      <c r="AG495" s="2">
        <f t="shared" si="16"/>
        <v>42136</v>
      </c>
    </row>
    <row r="496" spans="31:33">
      <c r="AE496" s="2">
        <v>42132</v>
      </c>
      <c r="AF496" s="351">
        <f t="shared" si="15"/>
        <v>6</v>
      </c>
      <c r="AG496" s="2">
        <f t="shared" si="16"/>
        <v>42137</v>
      </c>
    </row>
    <row r="497" spans="31:33">
      <c r="AE497" s="2">
        <v>42133</v>
      </c>
      <c r="AF497" s="351">
        <f t="shared" si="15"/>
        <v>7</v>
      </c>
      <c r="AG497" s="2">
        <f t="shared" si="16"/>
        <v>42138</v>
      </c>
    </row>
    <row r="498" spans="31:33">
      <c r="AE498" s="2">
        <v>42134</v>
      </c>
      <c r="AF498" s="351">
        <f t="shared" si="15"/>
        <v>1</v>
      </c>
      <c r="AG498" s="2">
        <f t="shared" si="16"/>
        <v>42138</v>
      </c>
    </row>
    <row r="499" spans="31:33">
      <c r="AE499" s="2">
        <v>42135</v>
      </c>
      <c r="AF499" s="351">
        <f t="shared" si="15"/>
        <v>2</v>
      </c>
      <c r="AG499" s="2">
        <f t="shared" si="16"/>
        <v>42139</v>
      </c>
    </row>
    <row r="500" spans="31:33">
      <c r="AE500" s="2">
        <v>42136</v>
      </c>
      <c r="AF500" s="351">
        <f t="shared" si="15"/>
        <v>3</v>
      </c>
      <c r="AG500" s="2">
        <f t="shared" si="16"/>
        <v>42142</v>
      </c>
    </row>
    <row r="501" spans="31:33">
      <c r="AE501" s="2">
        <v>42137</v>
      </c>
      <c r="AF501" s="351">
        <f t="shared" si="15"/>
        <v>4</v>
      </c>
      <c r="AG501" s="2">
        <f t="shared" si="16"/>
        <v>42142</v>
      </c>
    </row>
    <row r="502" spans="31:33">
      <c r="AE502" s="2">
        <v>42138</v>
      </c>
      <c r="AF502" s="351">
        <f t="shared" si="15"/>
        <v>5</v>
      </c>
      <c r="AG502" s="2">
        <f t="shared" si="16"/>
        <v>42143</v>
      </c>
    </row>
    <row r="503" spans="31:33">
      <c r="AE503" s="2">
        <v>42139</v>
      </c>
      <c r="AF503" s="351">
        <f t="shared" si="15"/>
        <v>6</v>
      </c>
      <c r="AG503" s="2">
        <f t="shared" si="16"/>
        <v>42144</v>
      </c>
    </row>
    <row r="504" spans="31:33">
      <c r="AE504" s="2">
        <v>42140</v>
      </c>
      <c r="AF504" s="351">
        <f t="shared" si="15"/>
        <v>7</v>
      </c>
      <c r="AG504" s="2">
        <f t="shared" si="16"/>
        <v>42145</v>
      </c>
    </row>
    <row r="505" spans="31:33">
      <c r="AE505" s="2">
        <v>42141</v>
      </c>
      <c r="AF505" s="351">
        <f t="shared" si="15"/>
        <v>1</v>
      </c>
      <c r="AG505" s="2">
        <f t="shared" si="16"/>
        <v>42145</v>
      </c>
    </row>
    <row r="506" spans="31:33">
      <c r="AE506" s="2">
        <v>42142</v>
      </c>
      <c r="AF506" s="351">
        <f t="shared" si="15"/>
        <v>2</v>
      </c>
      <c r="AG506" s="2">
        <f t="shared" si="16"/>
        <v>42146</v>
      </c>
    </row>
    <row r="507" spans="31:33">
      <c r="AE507" s="2">
        <v>42143</v>
      </c>
      <c r="AF507" s="351">
        <f t="shared" si="15"/>
        <v>3</v>
      </c>
      <c r="AG507" s="2">
        <v>42150</v>
      </c>
    </row>
    <row r="508" spans="31:33">
      <c r="AE508" s="2">
        <v>42144</v>
      </c>
      <c r="AF508" s="351">
        <f t="shared" si="15"/>
        <v>4</v>
      </c>
      <c r="AG508" s="2">
        <v>42150</v>
      </c>
    </row>
    <row r="509" spans="31:33">
      <c r="AE509" s="2">
        <v>42145</v>
      </c>
      <c r="AF509" s="351">
        <f t="shared" si="15"/>
        <v>5</v>
      </c>
      <c r="AG509" s="2">
        <v>42151</v>
      </c>
    </row>
    <row r="510" spans="31:33">
      <c r="AE510" s="2">
        <v>42146</v>
      </c>
      <c r="AF510" s="351">
        <f t="shared" si="15"/>
        <v>6</v>
      </c>
      <c r="AG510" s="2">
        <v>42152</v>
      </c>
    </row>
    <row r="511" spans="31:33">
      <c r="AE511" s="2">
        <v>42147</v>
      </c>
      <c r="AF511" s="351">
        <f t="shared" si="15"/>
        <v>7</v>
      </c>
      <c r="AG511" s="2">
        <v>42153</v>
      </c>
    </row>
    <row r="512" spans="31:33">
      <c r="AE512" s="2">
        <v>42148</v>
      </c>
      <c r="AF512" s="351">
        <f t="shared" si="15"/>
        <v>1</v>
      </c>
      <c r="AG512" s="2">
        <v>42153</v>
      </c>
    </row>
    <row r="513" spans="31:33">
      <c r="AE513" s="2">
        <v>42149</v>
      </c>
      <c r="AF513" s="351">
        <f t="shared" si="15"/>
        <v>2</v>
      </c>
      <c r="AG513" s="2">
        <f t="shared" si="16"/>
        <v>42153</v>
      </c>
    </row>
    <row r="514" spans="31:33">
      <c r="AE514" s="2">
        <v>42150</v>
      </c>
      <c r="AF514" s="351">
        <f t="shared" si="15"/>
        <v>3</v>
      </c>
      <c r="AG514" s="2">
        <f t="shared" si="16"/>
        <v>42156</v>
      </c>
    </row>
    <row r="515" spans="31:33">
      <c r="AE515" s="2">
        <v>42151</v>
      </c>
      <c r="AF515" s="351">
        <f t="shared" si="15"/>
        <v>4</v>
      </c>
      <c r="AG515" s="2">
        <f t="shared" si="16"/>
        <v>42156</v>
      </c>
    </row>
    <row r="516" spans="31:33">
      <c r="AE516" s="2">
        <v>42152</v>
      </c>
      <c r="AF516" s="351">
        <f t="shared" si="15"/>
        <v>5</v>
      </c>
      <c r="AG516" s="2">
        <f t="shared" si="16"/>
        <v>42157</v>
      </c>
    </row>
    <row r="517" spans="31:33">
      <c r="AE517" s="2">
        <v>42153</v>
      </c>
      <c r="AF517" s="351">
        <f t="shared" ref="AF517:AF580" si="17">WEEKDAY(AE517)</f>
        <v>6</v>
      </c>
      <c r="AG517" s="2">
        <f t="shared" ref="AG517:AG580" si="18">AE517+(VLOOKUP(AF517, $AJ$4:$AK$10, 2, FALSE))</f>
        <v>42158</v>
      </c>
    </row>
    <row r="518" spans="31:33">
      <c r="AE518" s="2">
        <v>42154</v>
      </c>
      <c r="AF518" s="351">
        <f t="shared" si="17"/>
        <v>7</v>
      </c>
      <c r="AG518" s="2">
        <f t="shared" si="18"/>
        <v>42159</v>
      </c>
    </row>
    <row r="519" spans="31:33">
      <c r="AE519" s="2">
        <v>42155</v>
      </c>
      <c r="AF519" s="351">
        <f t="shared" si="17"/>
        <v>1</v>
      </c>
      <c r="AG519" s="2">
        <f t="shared" si="18"/>
        <v>42159</v>
      </c>
    </row>
    <row r="520" spans="31:33">
      <c r="AE520" s="2">
        <v>42156</v>
      </c>
      <c r="AF520" s="351">
        <f t="shared" si="17"/>
        <v>2</v>
      </c>
      <c r="AG520" s="2">
        <f t="shared" si="18"/>
        <v>42160</v>
      </c>
    </row>
    <row r="521" spans="31:33">
      <c r="AE521" s="2">
        <v>42157</v>
      </c>
      <c r="AF521" s="351">
        <f t="shared" si="17"/>
        <v>3</v>
      </c>
      <c r="AG521" s="2">
        <f t="shared" si="18"/>
        <v>42163</v>
      </c>
    </row>
    <row r="522" spans="31:33">
      <c r="AE522" s="2">
        <v>42158</v>
      </c>
      <c r="AF522" s="351">
        <f t="shared" si="17"/>
        <v>4</v>
      </c>
      <c r="AG522" s="2">
        <f t="shared" si="18"/>
        <v>42163</v>
      </c>
    </row>
    <row r="523" spans="31:33">
      <c r="AE523" s="2">
        <v>42159</v>
      </c>
      <c r="AF523" s="351">
        <f t="shared" si="17"/>
        <v>5</v>
      </c>
      <c r="AG523" s="2">
        <f t="shared" si="18"/>
        <v>42164</v>
      </c>
    </row>
    <row r="524" spans="31:33">
      <c r="AE524" s="2">
        <v>42160</v>
      </c>
      <c r="AF524" s="351">
        <f t="shared" si="17"/>
        <v>6</v>
      </c>
      <c r="AG524" s="2">
        <f t="shared" si="18"/>
        <v>42165</v>
      </c>
    </row>
    <row r="525" spans="31:33">
      <c r="AE525" s="2">
        <v>42161</v>
      </c>
      <c r="AF525" s="351">
        <f t="shared" si="17"/>
        <v>7</v>
      </c>
      <c r="AG525" s="2">
        <f t="shared" si="18"/>
        <v>42166</v>
      </c>
    </row>
    <row r="526" spans="31:33">
      <c r="AE526" s="2">
        <v>42162</v>
      </c>
      <c r="AF526" s="351">
        <f t="shared" si="17"/>
        <v>1</v>
      </c>
      <c r="AG526" s="2">
        <f t="shared" si="18"/>
        <v>42166</v>
      </c>
    </row>
    <row r="527" spans="31:33">
      <c r="AE527" s="2">
        <v>42163</v>
      </c>
      <c r="AF527" s="351">
        <f t="shared" si="17"/>
        <v>2</v>
      </c>
      <c r="AG527" s="2">
        <f t="shared" si="18"/>
        <v>42167</v>
      </c>
    </row>
    <row r="528" spans="31:33">
      <c r="AE528" s="2">
        <v>42164</v>
      </c>
      <c r="AF528" s="351">
        <f t="shared" si="17"/>
        <v>3</v>
      </c>
      <c r="AG528" s="2">
        <f t="shared" si="18"/>
        <v>42170</v>
      </c>
    </row>
    <row r="529" spans="31:33">
      <c r="AE529" s="2">
        <v>42165</v>
      </c>
      <c r="AF529" s="351">
        <f t="shared" si="17"/>
        <v>4</v>
      </c>
      <c r="AG529" s="2">
        <f t="shared" si="18"/>
        <v>42170</v>
      </c>
    </row>
    <row r="530" spans="31:33">
      <c r="AE530" s="2">
        <v>42166</v>
      </c>
      <c r="AF530" s="351">
        <f t="shared" si="17"/>
        <v>5</v>
      </c>
      <c r="AG530" s="2">
        <f t="shared" si="18"/>
        <v>42171</v>
      </c>
    </row>
    <row r="531" spans="31:33">
      <c r="AE531" s="2">
        <v>42167</v>
      </c>
      <c r="AF531" s="351">
        <f t="shared" si="17"/>
        <v>6</v>
      </c>
      <c r="AG531" s="2">
        <f t="shared" si="18"/>
        <v>42172</v>
      </c>
    </row>
    <row r="532" spans="31:33">
      <c r="AE532" s="2">
        <v>42168</v>
      </c>
      <c r="AF532" s="351">
        <f t="shared" si="17"/>
        <v>7</v>
      </c>
      <c r="AG532" s="2">
        <f t="shared" si="18"/>
        <v>42173</v>
      </c>
    </row>
    <row r="533" spans="31:33">
      <c r="AE533" s="2">
        <v>42169</v>
      </c>
      <c r="AF533" s="351">
        <f t="shared" si="17"/>
        <v>1</v>
      </c>
      <c r="AG533" s="2">
        <f t="shared" si="18"/>
        <v>42173</v>
      </c>
    </row>
    <row r="534" spans="31:33">
      <c r="AE534" s="2">
        <v>42170</v>
      </c>
      <c r="AF534" s="351">
        <f t="shared" si="17"/>
        <v>2</v>
      </c>
      <c r="AG534" s="2">
        <f t="shared" si="18"/>
        <v>42174</v>
      </c>
    </row>
    <row r="535" spans="31:33">
      <c r="AE535" s="2">
        <v>42171</v>
      </c>
      <c r="AF535" s="351">
        <f t="shared" si="17"/>
        <v>3</v>
      </c>
      <c r="AG535" s="2">
        <f t="shared" si="18"/>
        <v>42177</v>
      </c>
    </row>
    <row r="536" spans="31:33">
      <c r="AE536" s="2">
        <v>42172</v>
      </c>
      <c r="AF536" s="351">
        <f t="shared" si="17"/>
        <v>4</v>
      </c>
      <c r="AG536" s="2">
        <f t="shared" si="18"/>
        <v>42177</v>
      </c>
    </row>
    <row r="537" spans="31:33">
      <c r="AE537" s="2">
        <v>42173</v>
      </c>
      <c r="AF537" s="351">
        <f t="shared" si="17"/>
        <v>5</v>
      </c>
      <c r="AG537" s="2">
        <f t="shared" si="18"/>
        <v>42178</v>
      </c>
    </row>
    <row r="538" spans="31:33">
      <c r="AE538" s="2">
        <v>42174</v>
      </c>
      <c r="AF538" s="351">
        <f t="shared" si="17"/>
        <v>6</v>
      </c>
      <c r="AG538" s="2">
        <f t="shared" si="18"/>
        <v>42179</v>
      </c>
    </row>
    <row r="539" spans="31:33">
      <c r="AE539" s="2">
        <v>42175</v>
      </c>
      <c r="AF539" s="351">
        <f t="shared" si="17"/>
        <v>7</v>
      </c>
      <c r="AG539" s="2">
        <f t="shared" si="18"/>
        <v>42180</v>
      </c>
    </row>
    <row r="540" spans="31:33">
      <c r="AE540" s="2">
        <v>42176</v>
      </c>
      <c r="AF540" s="351">
        <f t="shared" si="17"/>
        <v>1</v>
      </c>
      <c r="AG540" s="2">
        <f t="shared" si="18"/>
        <v>42180</v>
      </c>
    </row>
    <row r="541" spans="31:33">
      <c r="AE541" s="2">
        <v>42177</v>
      </c>
      <c r="AF541" s="351">
        <f t="shared" si="17"/>
        <v>2</v>
      </c>
      <c r="AG541" s="2">
        <f t="shared" si="18"/>
        <v>42181</v>
      </c>
    </row>
    <row r="542" spans="31:33">
      <c r="AE542" s="2">
        <v>42178</v>
      </c>
      <c r="AF542" s="351">
        <f t="shared" si="17"/>
        <v>3</v>
      </c>
      <c r="AG542" s="2">
        <f t="shared" si="18"/>
        <v>42184</v>
      </c>
    </row>
    <row r="543" spans="31:33">
      <c r="AE543" s="2">
        <v>42179</v>
      </c>
      <c r="AF543" s="351">
        <f t="shared" si="17"/>
        <v>4</v>
      </c>
      <c r="AG543" s="2">
        <f t="shared" si="18"/>
        <v>42184</v>
      </c>
    </row>
    <row r="544" spans="31:33">
      <c r="AE544" s="2">
        <v>42180</v>
      </c>
      <c r="AF544" s="351">
        <f t="shared" si="17"/>
        <v>5</v>
      </c>
      <c r="AG544" s="2">
        <f t="shared" si="18"/>
        <v>42185</v>
      </c>
    </row>
    <row r="545" spans="31:33">
      <c r="AE545" s="2">
        <v>42181</v>
      </c>
      <c r="AF545" s="351">
        <f t="shared" si="17"/>
        <v>6</v>
      </c>
      <c r="AG545" s="2">
        <f t="shared" si="18"/>
        <v>42186</v>
      </c>
    </row>
    <row r="546" spans="31:33">
      <c r="AE546" s="2">
        <v>42182</v>
      </c>
      <c r="AF546" s="351">
        <f t="shared" si="17"/>
        <v>7</v>
      </c>
      <c r="AG546" s="2">
        <f t="shared" si="18"/>
        <v>42187</v>
      </c>
    </row>
    <row r="547" spans="31:33">
      <c r="AE547" s="2">
        <v>42183</v>
      </c>
      <c r="AF547" s="351">
        <f t="shared" si="17"/>
        <v>1</v>
      </c>
      <c r="AG547" s="2">
        <f t="shared" si="18"/>
        <v>42187</v>
      </c>
    </row>
    <row r="548" spans="31:33">
      <c r="AE548" s="2">
        <v>42184</v>
      </c>
      <c r="AF548" s="351">
        <f t="shared" si="17"/>
        <v>2</v>
      </c>
      <c r="AG548" s="2">
        <f t="shared" si="18"/>
        <v>42188</v>
      </c>
    </row>
    <row r="549" spans="31:33">
      <c r="AE549" s="2">
        <v>42185</v>
      </c>
      <c r="AF549" s="351">
        <f t="shared" si="17"/>
        <v>3</v>
      </c>
      <c r="AG549" s="2">
        <f t="shared" si="18"/>
        <v>42191</v>
      </c>
    </row>
    <row r="550" spans="31:33">
      <c r="AE550" s="2">
        <v>42186</v>
      </c>
      <c r="AF550" s="351">
        <f t="shared" si="17"/>
        <v>4</v>
      </c>
      <c r="AG550" s="2">
        <v>42192</v>
      </c>
    </row>
    <row r="551" spans="31:33">
      <c r="AE551" s="2">
        <v>42187</v>
      </c>
      <c r="AF551" s="351">
        <f t="shared" si="17"/>
        <v>5</v>
      </c>
      <c r="AG551" s="2">
        <v>42193</v>
      </c>
    </row>
    <row r="552" spans="31:33">
      <c r="AE552" s="2">
        <v>42188</v>
      </c>
      <c r="AF552" s="351">
        <f t="shared" si="17"/>
        <v>6</v>
      </c>
      <c r="AG552" s="2">
        <v>42194</v>
      </c>
    </row>
    <row r="553" spans="31:33">
      <c r="AE553" s="2">
        <v>42189</v>
      </c>
      <c r="AF553" s="351">
        <f t="shared" si="17"/>
        <v>7</v>
      </c>
      <c r="AG553" s="2">
        <f t="shared" si="18"/>
        <v>42194</v>
      </c>
    </row>
    <row r="554" spans="31:33">
      <c r="AE554" s="2">
        <v>42190</v>
      </c>
      <c r="AF554" s="351">
        <f t="shared" si="17"/>
        <v>1</v>
      </c>
      <c r="AG554" s="2">
        <f t="shared" si="18"/>
        <v>42194</v>
      </c>
    </row>
    <row r="555" spans="31:33">
      <c r="AE555" s="2">
        <v>42191</v>
      </c>
      <c r="AF555" s="351">
        <f t="shared" si="17"/>
        <v>2</v>
      </c>
      <c r="AG555" s="2">
        <f t="shared" si="18"/>
        <v>42195</v>
      </c>
    </row>
    <row r="556" spans="31:33">
      <c r="AE556" s="2">
        <v>42192</v>
      </c>
      <c r="AF556" s="351">
        <f t="shared" si="17"/>
        <v>3</v>
      </c>
      <c r="AG556" s="2">
        <f t="shared" si="18"/>
        <v>42198</v>
      </c>
    </row>
    <row r="557" spans="31:33">
      <c r="AE557" s="2">
        <v>42193</v>
      </c>
      <c r="AF557" s="351">
        <f t="shared" si="17"/>
        <v>4</v>
      </c>
      <c r="AG557" s="2">
        <f t="shared" si="18"/>
        <v>42198</v>
      </c>
    </row>
    <row r="558" spans="31:33">
      <c r="AE558" s="2">
        <v>42194</v>
      </c>
      <c r="AF558" s="351">
        <f t="shared" si="17"/>
        <v>5</v>
      </c>
      <c r="AG558" s="2">
        <f t="shared" si="18"/>
        <v>42199</v>
      </c>
    </row>
    <row r="559" spans="31:33">
      <c r="AE559" s="2">
        <v>42195</v>
      </c>
      <c r="AF559" s="351">
        <f t="shared" si="17"/>
        <v>6</v>
      </c>
      <c r="AG559" s="2">
        <f t="shared" si="18"/>
        <v>42200</v>
      </c>
    </row>
    <row r="560" spans="31:33">
      <c r="AE560" s="2">
        <v>42196</v>
      </c>
      <c r="AF560" s="351">
        <f t="shared" si="17"/>
        <v>7</v>
      </c>
      <c r="AG560" s="2">
        <f t="shared" si="18"/>
        <v>42201</v>
      </c>
    </row>
    <row r="561" spans="31:33">
      <c r="AE561" s="2">
        <v>42197</v>
      </c>
      <c r="AF561" s="351">
        <f t="shared" si="17"/>
        <v>1</v>
      </c>
      <c r="AG561" s="2">
        <f t="shared" si="18"/>
        <v>42201</v>
      </c>
    </row>
    <row r="562" spans="31:33">
      <c r="AE562" s="2">
        <v>42198</v>
      </c>
      <c r="AF562" s="351">
        <f t="shared" si="17"/>
        <v>2</v>
      </c>
      <c r="AG562" s="2">
        <f t="shared" si="18"/>
        <v>42202</v>
      </c>
    </row>
    <row r="563" spans="31:33">
      <c r="AE563" s="2">
        <v>42199</v>
      </c>
      <c r="AF563" s="351">
        <f t="shared" si="17"/>
        <v>3</v>
      </c>
      <c r="AG563" s="2">
        <f t="shared" si="18"/>
        <v>42205</v>
      </c>
    </row>
    <row r="564" spans="31:33">
      <c r="AE564" s="2">
        <v>42200</v>
      </c>
      <c r="AF564" s="351">
        <f t="shared" si="17"/>
        <v>4</v>
      </c>
      <c r="AG564" s="2">
        <f t="shared" si="18"/>
        <v>42205</v>
      </c>
    </row>
    <row r="565" spans="31:33">
      <c r="AE565" s="2">
        <v>42201</v>
      </c>
      <c r="AF565" s="351">
        <f t="shared" si="17"/>
        <v>5</v>
      </c>
      <c r="AG565" s="2">
        <f t="shared" si="18"/>
        <v>42206</v>
      </c>
    </row>
    <row r="566" spans="31:33">
      <c r="AE566" s="2">
        <v>42202</v>
      </c>
      <c r="AF566" s="351">
        <f t="shared" si="17"/>
        <v>6</v>
      </c>
      <c r="AG566" s="2">
        <f t="shared" si="18"/>
        <v>42207</v>
      </c>
    </row>
    <row r="567" spans="31:33">
      <c r="AE567" s="2">
        <v>42203</v>
      </c>
      <c r="AF567" s="351">
        <f t="shared" si="17"/>
        <v>7</v>
      </c>
      <c r="AG567" s="2">
        <f t="shared" si="18"/>
        <v>42208</v>
      </c>
    </row>
    <row r="568" spans="31:33">
      <c r="AE568" s="2">
        <v>42204</v>
      </c>
      <c r="AF568" s="351">
        <f t="shared" si="17"/>
        <v>1</v>
      </c>
      <c r="AG568" s="2">
        <f t="shared" si="18"/>
        <v>42208</v>
      </c>
    </row>
    <row r="569" spans="31:33">
      <c r="AE569" s="2">
        <v>42205</v>
      </c>
      <c r="AF569" s="351">
        <f t="shared" si="17"/>
        <v>2</v>
      </c>
      <c r="AG569" s="2">
        <f t="shared" si="18"/>
        <v>42209</v>
      </c>
    </row>
    <row r="570" spans="31:33">
      <c r="AE570" s="2">
        <v>42206</v>
      </c>
      <c r="AF570" s="351">
        <f t="shared" si="17"/>
        <v>3</v>
      </c>
      <c r="AG570" s="2">
        <f t="shared" si="18"/>
        <v>42212</v>
      </c>
    </row>
    <row r="571" spans="31:33">
      <c r="AE571" s="2">
        <v>42207</v>
      </c>
      <c r="AF571" s="351">
        <f t="shared" si="17"/>
        <v>4</v>
      </c>
      <c r="AG571" s="2">
        <f t="shared" si="18"/>
        <v>42212</v>
      </c>
    </row>
    <row r="572" spans="31:33">
      <c r="AE572" s="2">
        <v>42208</v>
      </c>
      <c r="AF572" s="351">
        <f t="shared" si="17"/>
        <v>5</v>
      </c>
      <c r="AG572" s="2">
        <f t="shared" si="18"/>
        <v>42213</v>
      </c>
    </row>
    <row r="573" spans="31:33">
      <c r="AE573" s="2">
        <v>42209</v>
      </c>
      <c r="AF573" s="351">
        <f t="shared" si="17"/>
        <v>6</v>
      </c>
      <c r="AG573" s="2">
        <f t="shared" si="18"/>
        <v>42214</v>
      </c>
    </row>
    <row r="574" spans="31:33">
      <c r="AE574" s="2">
        <v>42210</v>
      </c>
      <c r="AF574" s="351">
        <f t="shared" si="17"/>
        <v>7</v>
      </c>
      <c r="AG574" s="2">
        <f t="shared" si="18"/>
        <v>42215</v>
      </c>
    </row>
    <row r="575" spans="31:33">
      <c r="AE575" s="2">
        <v>42211</v>
      </c>
      <c r="AF575" s="351">
        <f t="shared" si="17"/>
        <v>1</v>
      </c>
      <c r="AG575" s="2">
        <f t="shared" si="18"/>
        <v>42215</v>
      </c>
    </row>
    <row r="576" spans="31:33">
      <c r="AE576" s="2">
        <v>42212</v>
      </c>
      <c r="AF576" s="351">
        <f t="shared" si="17"/>
        <v>2</v>
      </c>
      <c r="AG576" s="2">
        <f t="shared" si="18"/>
        <v>42216</v>
      </c>
    </row>
    <row r="577" spans="31:33">
      <c r="AE577" s="2">
        <v>42213</v>
      </c>
      <c r="AF577" s="351">
        <f t="shared" si="17"/>
        <v>3</v>
      </c>
      <c r="AG577" s="2">
        <f t="shared" si="18"/>
        <v>42219</v>
      </c>
    </row>
    <row r="578" spans="31:33">
      <c r="AE578" s="2">
        <v>42214</v>
      </c>
      <c r="AF578" s="351">
        <f t="shared" si="17"/>
        <v>4</v>
      </c>
      <c r="AG578" s="2">
        <f t="shared" si="18"/>
        <v>42219</v>
      </c>
    </row>
    <row r="579" spans="31:33">
      <c r="AE579" s="2">
        <v>42215</v>
      </c>
      <c r="AF579" s="351">
        <f t="shared" si="17"/>
        <v>5</v>
      </c>
      <c r="AG579" s="2">
        <f t="shared" si="18"/>
        <v>42220</v>
      </c>
    </row>
    <row r="580" spans="31:33">
      <c r="AE580" s="2">
        <v>42216</v>
      </c>
      <c r="AF580" s="351">
        <f t="shared" si="17"/>
        <v>6</v>
      </c>
      <c r="AG580" s="2">
        <f t="shared" si="18"/>
        <v>42221</v>
      </c>
    </row>
    <row r="581" spans="31:33">
      <c r="AE581" s="2">
        <v>42217</v>
      </c>
      <c r="AF581" s="351">
        <f t="shared" ref="AF581:AF644" si="19">WEEKDAY(AE581)</f>
        <v>7</v>
      </c>
      <c r="AG581" s="2">
        <f t="shared" ref="AG581:AG644" si="20">AE581+(VLOOKUP(AF581, $AJ$4:$AK$10, 2, FALSE))</f>
        <v>42222</v>
      </c>
    </row>
    <row r="582" spans="31:33">
      <c r="AE582" s="2">
        <v>42218</v>
      </c>
      <c r="AF582" s="351">
        <f t="shared" si="19"/>
        <v>1</v>
      </c>
      <c r="AG582" s="2">
        <f t="shared" si="20"/>
        <v>42222</v>
      </c>
    </row>
    <row r="583" spans="31:33">
      <c r="AE583" s="2">
        <v>42219</v>
      </c>
      <c r="AF583" s="351">
        <f t="shared" si="19"/>
        <v>2</v>
      </c>
      <c r="AG583" s="2">
        <f t="shared" si="20"/>
        <v>42223</v>
      </c>
    </row>
    <row r="584" spans="31:33">
      <c r="AE584" s="2">
        <v>42220</v>
      </c>
      <c r="AF584" s="351">
        <f t="shared" si="19"/>
        <v>3</v>
      </c>
      <c r="AG584" s="2">
        <f t="shared" si="20"/>
        <v>42226</v>
      </c>
    </row>
    <row r="585" spans="31:33">
      <c r="AE585" s="2">
        <v>42221</v>
      </c>
      <c r="AF585" s="351">
        <f t="shared" si="19"/>
        <v>4</v>
      </c>
      <c r="AG585" s="2">
        <f t="shared" si="20"/>
        <v>42226</v>
      </c>
    </row>
    <row r="586" spans="31:33">
      <c r="AE586" s="2">
        <v>42222</v>
      </c>
      <c r="AF586" s="351">
        <f t="shared" si="19"/>
        <v>5</v>
      </c>
      <c r="AG586" s="2">
        <f t="shared" si="20"/>
        <v>42227</v>
      </c>
    </row>
    <row r="587" spans="31:33">
      <c r="AE587" s="2">
        <v>42223</v>
      </c>
      <c r="AF587" s="351">
        <f t="shared" si="19"/>
        <v>6</v>
      </c>
      <c r="AG587" s="2">
        <f t="shared" si="20"/>
        <v>42228</v>
      </c>
    </row>
    <row r="588" spans="31:33">
      <c r="AE588" s="2">
        <v>42224</v>
      </c>
      <c r="AF588" s="351">
        <f t="shared" si="19"/>
        <v>7</v>
      </c>
      <c r="AG588" s="2">
        <f t="shared" si="20"/>
        <v>42229</v>
      </c>
    </row>
    <row r="589" spans="31:33">
      <c r="AE589" s="2">
        <v>42225</v>
      </c>
      <c r="AF589" s="351">
        <f t="shared" si="19"/>
        <v>1</v>
      </c>
      <c r="AG589" s="2">
        <f t="shared" si="20"/>
        <v>42229</v>
      </c>
    </row>
    <row r="590" spans="31:33">
      <c r="AE590" s="2">
        <v>42226</v>
      </c>
      <c r="AF590" s="351">
        <f t="shared" si="19"/>
        <v>2</v>
      </c>
      <c r="AG590" s="2">
        <f t="shared" si="20"/>
        <v>42230</v>
      </c>
    </row>
    <row r="591" spans="31:33">
      <c r="AE591" s="2">
        <v>42227</v>
      </c>
      <c r="AF591" s="351">
        <f t="shared" si="19"/>
        <v>3</v>
      </c>
      <c r="AG591" s="2">
        <f t="shared" si="20"/>
        <v>42233</v>
      </c>
    </row>
    <row r="592" spans="31:33">
      <c r="AE592" s="2">
        <v>42228</v>
      </c>
      <c r="AF592" s="351">
        <f t="shared" si="19"/>
        <v>4</v>
      </c>
      <c r="AG592" s="2">
        <f t="shared" si="20"/>
        <v>42233</v>
      </c>
    </row>
    <row r="593" spans="31:33">
      <c r="AE593" s="2">
        <v>42229</v>
      </c>
      <c r="AF593" s="351">
        <f t="shared" si="19"/>
        <v>5</v>
      </c>
      <c r="AG593" s="2">
        <f t="shared" si="20"/>
        <v>42234</v>
      </c>
    </row>
    <row r="594" spans="31:33">
      <c r="AE594" s="2">
        <v>42230</v>
      </c>
      <c r="AF594" s="351">
        <f t="shared" si="19"/>
        <v>6</v>
      </c>
      <c r="AG594" s="2">
        <f t="shared" si="20"/>
        <v>42235</v>
      </c>
    </row>
    <row r="595" spans="31:33">
      <c r="AE595" s="2">
        <v>42231</v>
      </c>
      <c r="AF595" s="351">
        <f t="shared" si="19"/>
        <v>7</v>
      </c>
      <c r="AG595" s="2">
        <f t="shared" si="20"/>
        <v>42236</v>
      </c>
    </row>
    <row r="596" spans="31:33">
      <c r="AE596" s="2">
        <v>42232</v>
      </c>
      <c r="AF596" s="351">
        <f t="shared" si="19"/>
        <v>1</v>
      </c>
      <c r="AG596" s="2">
        <f t="shared" si="20"/>
        <v>42236</v>
      </c>
    </row>
    <row r="597" spans="31:33">
      <c r="AE597" s="2">
        <v>42233</v>
      </c>
      <c r="AF597" s="351">
        <f t="shared" si="19"/>
        <v>2</v>
      </c>
      <c r="AG597" s="2">
        <f t="shared" si="20"/>
        <v>42237</v>
      </c>
    </row>
    <row r="598" spans="31:33">
      <c r="AE598" s="2">
        <v>42234</v>
      </c>
      <c r="AF598" s="351">
        <f t="shared" si="19"/>
        <v>3</v>
      </c>
      <c r="AG598" s="2">
        <f t="shared" si="20"/>
        <v>42240</v>
      </c>
    </row>
    <row r="599" spans="31:33">
      <c r="AE599" s="2">
        <v>42235</v>
      </c>
      <c r="AF599" s="351">
        <f t="shared" si="19"/>
        <v>4</v>
      </c>
      <c r="AG599" s="2">
        <f t="shared" si="20"/>
        <v>42240</v>
      </c>
    </row>
    <row r="600" spans="31:33">
      <c r="AE600" s="2">
        <v>42236</v>
      </c>
      <c r="AF600" s="351">
        <f t="shared" si="19"/>
        <v>5</v>
      </c>
      <c r="AG600" s="2">
        <f t="shared" si="20"/>
        <v>42241</v>
      </c>
    </row>
    <row r="601" spans="31:33">
      <c r="AE601" s="2">
        <v>42237</v>
      </c>
      <c r="AF601" s="351">
        <f t="shared" si="19"/>
        <v>6</v>
      </c>
      <c r="AG601" s="2">
        <f t="shared" si="20"/>
        <v>42242</v>
      </c>
    </row>
    <row r="602" spans="31:33">
      <c r="AE602" s="2">
        <v>42238</v>
      </c>
      <c r="AF602" s="351">
        <f t="shared" si="19"/>
        <v>7</v>
      </c>
      <c r="AG602" s="2">
        <f t="shared" si="20"/>
        <v>42243</v>
      </c>
    </row>
    <row r="603" spans="31:33">
      <c r="AE603" s="2">
        <v>42239</v>
      </c>
      <c r="AF603" s="351">
        <f t="shared" si="19"/>
        <v>1</v>
      </c>
      <c r="AG603" s="2">
        <f t="shared" si="20"/>
        <v>42243</v>
      </c>
    </row>
    <row r="604" spans="31:33">
      <c r="AE604" s="2">
        <v>42240</v>
      </c>
      <c r="AF604" s="351">
        <f t="shared" si="19"/>
        <v>2</v>
      </c>
      <c r="AG604" s="2">
        <f t="shared" si="20"/>
        <v>42244</v>
      </c>
    </row>
    <row r="605" spans="31:33">
      <c r="AE605" s="2">
        <v>42241</v>
      </c>
      <c r="AF605" s="351">
        <f t="shared" si="19"/>
        <v>3</v>
      </c>
      <c r="AG605" s="2">
        <f t="shared" si="20"/>
        <v>42247</v>
      </c>
    </row>
    <row r="606" spans="31:33">
      <c r="AE606" s="2">
        <v>42242</v>
      </c>
      <c r="AF606" s="351">
        <f t="shared" si="19"/>
        <v>4</v>
      </c>
      <c r="AG606" s="2">
        <f t="shared" si="20"/>
        <v>42247</v>
      </c>
    </row>
    <row r="607" spans="31:33">
      <c r="AE607" s="2">
        <v>42243</v>
      </c>
      <c r="AF607" s="351">
        <f t="shared" si="19"/>
        <v>5</v>
      </c>
      <c r="AG607" s="2">
        <f t="shared" si="20"/>
        <v>42248</v>
      </c>
    </row>
    <row r="608" spans="31:33">
      <c r="AE608" s="2">
        <v>42244</v>
      </c>
      <c r="AF608" s="351">
        <f t="shared" si="19"/>
        <v>6</v>
      </c>
      <c r="AG608" s="2">
        <f t="shared" si="20"/>
        <v>42249</v>
      </c>
    </row>
    <row r="609" spans="31:33">
      <c r="AE609" s="2">
        <v>42245</v>
      </c>
      <c r="AF609" s="351">
        <f t="shared" si="19"/>
        <v>7</v>
      </c>
      <c r="AG609" s="2">
        <f t="shared" si="20"/>
        <v>42250</v>
      </c>
    </row>
    <row r="610" spans="31:33">
      <c r="AE610" s="2">
        <v>42246</v>
      </c>
      <c r="AF610" s="351">
        <f t="shared" si="19"/>
        <v>1</v>
      </c>
      <c r="AG610" s="2">
        <f t="shared" si="20"/>
        <v>42250</v>
      </c>
    </row>
    <row r="611" spans="31:33">
      <c r="AE611" s="2">
        <v>42247</v>
      </c>
      <c r="AF611" s="351">
        <f t="shared" si="19"/>
        <v>2</v>
      </c>
      <c r="AG611" s="2">
        <f t="shared" si="20"/>
        <v>42251</v>
      </c>
    </row>
    <row r="612" spans="31:33">
      <c r="AE612" s="2">
        <v>42248</v>
      </c>
      <c r="AF612" s="351">
        <f t="shared" si="19"/>
        <v>3</v>
      </c>
      <c r="AG612" s="2">
        <v>42255</v>
      </c>
    </row>
    <row r="613" spans="31:33">
      <c r="AE613" s="2">
        <v>42249</v>
      </c>
      <c r="AF613" s="351">
        <f t="shared" si="19"/>
        <v>4</v>
      </c>
      <c r="AG613" s="2">
        <v>42255</v>
      </c>
    </row>
    <row r="614" spans="31:33">
      <c r="AE614" s="2">
        <v>42250</v>
      </c>
      <c r="AF614" s="351">
        <f t="shared" si="19"/>
        <v>5</v>
      </c>
      <c r="AG614" s="2">
        <v>42256</v>
      </c>
    </row>
    <row r="615" spans="31:33">
      <c r="AE615" s="2">
        <v>42251</v>
      </c>
      <c r="AF615" s="351">
        <f t="shared" si="19"/>
        <v>6</v>
      </c>
      <c r="AG615" s="2">
        <v>42257</v>
      </c>
    </row>
    <row r="616" spans="31:33">
      <c r="AE616" s="2">
        <v>42252</v>
      </c>
      <c r="AF616" s="351">
        <f t="shared" si="19"/>
        <v>7</v>
      </c>
      <c r="AG616" s="2">
        <v>42258</v>
      </c>
    </row>
    <row r="617" spans="31:33">
      <c r="AE617" s="2">
        <v>42253</v>
      </c>
      <c r="AF617" s="351">
        <f t="shared" si="19"/>
        <v>1</v>
      </c>
      <c r="AG617" s="2">
        <v>42258</v>
      </c>
    </row>
    <row r="618" spans="31:33">
      <c r="AE618" s="2">
        <v>42254</v>
      </c>
      <c r="AF618" s="351">
        <f t="shared" si="19"/>
        <v>2</v>
      </c>
      <c r="AG618" s="2">
        <f t="shared" si="20"/>
        <v>42258</v>
      </c>
    </row>
    <row r="619" spans="31:33">
      <c r="AE619" s="2">
        <v>42255</v>
      </c>
      <c r="AF619" s="351">
        <f t="shared" si="19"/>
        <v>3</v>
      </c>
      <c r="AG619" s="2">
        <f t="shared" si="20"/>
        <v>42261</v>
      </c>
    </row>
    <row r="620" spans="31:33">
      <c r="AE620" s="2">
        <v>42256</v>
      </c>
      <c r="AF620" s="351">
        <f t="shared" si="19"/>
        <v>4</v>
      </c>
      <c r="AG620" s="2">
        <f t="shared" si="20"/>
        <v>42261</v>
      </c>
    </row>
    <row r="621" spans="31:33">
      <c r="AE621" s="2">
        <v>42257</v>
      </c>
      <c r="AF621" s="351">
        <f t="shared" si="19"/>
        <v>5</v>
      </c>
      <c r="AG621" s="2">
        <f t="shared" si="20"/>
        <v>42262</v>
      </c>
    </row>
    <row r="622" spans="31:33">
      <c r="AE622" s="2">
        <v>42258</v>
      </c>
      <c r="AF622" s="351">
        <f t="shared" si="19"/>
        <v>6</v>
      </c>
      <c r="AG622" s="2">
        <f t="shared" si="20"/>
        <v>42263</v>
      </c>
    </row>
    <row r="623" spans="31:33">
      <c r="AE623" s="2">
        <v>42259</v>
      </c>
      <c r="AF623" s="351">
        <f t="shared" si="19"/>
        <v>7</v>
      </c>
      <c r="AG623" s="2">
        <f t="shared" si="20"/>
        <v>42264</v>
      </c>
    </row>
    <row r="624" spans="31:33">
      <c r="AE624" s="2">
        <v>42260</v>
      </c>
      <c r="AF624" s="351">
        <f t="shared" si="19"/>
        <v>1</v>
      </c>
      <c r="AG624" s="2">
        <f t="shared" si="20"/>
        <v>42264</v>
      </c>
    </row>
    <row r="625" spans="31:33">
      <c r="AE625" s="2">
        <v>42261</v>
      </c>
      <c r="AF625" s="351">
        <f t="shared" si="19"/>
        <v>2</v>
      </c>
      <c r="AG625" s="2">
        <f t="shared" si="20"/>
        <v>42265</v>
      </c>
    </row>
    <row r="626" spans="31:33">
      <c r="AE626" s="2">
        <v>42262</v>
      </c>
      <c r="AF626" s="351">
        <f t="shared" si="19"/>
        <v>3</v>
      </c>
      <c r="AG626" s="2">
        <f t="shared" si="20"/>
        <v>42268</v>
      </c>
    </row>
    <row r="627" spans="31:33">
      <c r="AE627" s="2">
        <v>42263</v>
      </c>
      <c r="AF627" s="351">
        <f t="shared" si="19"/>
        <v>4</v>
      </c>
      <c r="AG627" s="2">
        <f t="shared" si="20"/>
        <v>42268</v>
      </c>
    </row>
    <row r="628" spans="31:33">
      <c r="AE628" s="2">
        <v>42264</v>
      </c>
      <c r="AF628" s="351">
        <f t="shared" si="19"/>
        <v>5</v>
      </c>
      <c r="AG628" s="2">
        <f t="shared" si="20"/>
        <v>42269</v>
      </c>
    </row>
    <row r="629" spans="31:33">
      <c r="AE629" s="2">
        <v>42265</v>
      </c>
      <c r="AF629" s="351">
        <f t="shared" si="19"/>
        <v>6</v>
      </c>
      <c r="AG629" s="2">
        <f t="shared" si="20"/>
        <v>42270</v>
      </c>
    </row>
    <row r="630" spans="31:33">
      <c r="AE630" s="2">
        <v>42266</v>
      </c>
      <c r="AF630" s="351">
        <f t="shared" si="19"/>
        <v>7</v>
      </c>
      <c r="AG630" s="2">
        <f t="shared" si="20"/>
        <v>42271</v>
      </c>
    </row>
    <row r="631" spans="31:33">
      <c r="AE631" s="2">
        <v>42267</v>
      </c>
      <c r="AF631" s="351">
        <f t="shared" si="19"/>
        <v>1</v>
      </c>
      <c r="AG631" s="2">
        <f t="shared" si="20"/>
        <v>42271</v>
      </c>
    </row>
    <row r="632" spans="31:33">
      <c r="AE632" s="2">
        <v>42268</v>
      </c>
      <c r="AF632" s="351">
        <f t="shared" si="19"/>
        <v>2</v>
      </c>
      <c r="AG632" s="2">
        <f t="shared" si="20"/>
        <v>42272</v>
      </c>
    </row>
    <row r="633" spans="31:33">
      <c r="AE633" s="2">
        <v>42269</v>
      </c>
      <c r="AF633" s="351">
        <f t="shared" si="19"/>
        <v>3</v>
      </c>
      <c r="AG633" s="2">
        <f t="shared" si="20"/>
        <v>42275</v>
      </c>
    </row>
    <row r="634" spans="31:33">
      <c r="AE634" s="2">
        <v>42270</v>
      </c>
      <c r="AF634" s="351">
        <f t="shared" si="19"/>
        <v>4</v>
      </c>
      <c r="AG634" s="2">
        <f t="shared" si="20"/>
        <v>42275</v>
      </c>
    </row>
    <row r="635" spans="31:33">
      <c r="AE635" s="2">
        <v>42271</v>
      </c>
      <c r="AF635" s="351">
        <f t="shared" si="19"/>
        <v>5</v>
      </c>
      <c r="AG635" s="2">
        <f t="shared" si="20"/>
        <v>42276</v>
      </c>
    </row>
    <row r="636" spans="31:33">
      <c r="AE636" s="2">
        <v>42272</v>
      </c>
      <c r="AF636" s="351">
        <f t="shared" si="19"/>
        <v>6</v>
      </c>
      <c r="AG636" s="2">
        <f t="shared" si="20"/>
        <v>42277</v>
      </c>
    </row>
    <row r="637" spans="31:33">
      <c r="AE637" s="2">
        <v>42273</v>
      </c>
      <c r="AF637" s="351">
        <f t="shared" si="19"/>
        <v>7</v>
      </c>
      <c r="AG637" s="2">
        <f t="shared" si="20"/>
        <v>42278</v>
      </c>
    </row>
    <row r="638" spans="31:33">
      <c r="AE638" s="2">
        <v>42274</v>
      </c>
      <c r="AF638" s="351">
        <f t="shared" si="19"/>
        <v>1</v>
      </c>
      <c r="AG638" s="2">
        <f t="shared" si="20"/>
        <v>42278</v>
      </c>
    </row>
    <row r="639" spans="31:33">
      <c r="AE639" s="2">
        <v>42275</v>
      </c>
      <c r="AF639" s="351">
        <f t="shared" si="19"/>
        <v>2</v>
      </c>
      <c r="AG639" s="2">
        <f t="shared" si="20"/>
        <v>42279</v>
      </c>
    </row>
    <row r="640" spans="31:33">
      <c r="AE640" s="2">
        <v>42276</v>
      </c>
      <c r="AF640" s="351">
        <f t="shared" si="19"/>
        <v>3</v>
      </c>
      <c r="AG640" s="2">
        <f t="shared" si="20"/>
        <v>42282</v>
      </c>
    </row>
    <row r="641" spans="31:33">
      <c r="AE641" s="2">
        <v>42277</v>
      </c>
      <c r="AF641" s="351">
        <f t="shared" si="19"/>
        <v>4</v>
      </c>
      <c r="AG641" s="2">
        <f t="shared" si="20"/>
        <v>42282</v>
      </c>
    </row>
    <row r="642" spans="31:33">
      <c r="AE642" s="2">
        <v>42278</v>
      </c>
      <c r="AF642" s="351">
        <f t="shared" si="19"/>
        <v>5</v>
      </c>
      <c r="AG642" s="2">
        <f t="shared" si="20"/>
        <v>42283</v>
      </c>
    </row>
    <row r="643" spans="31:33">
      <c r="AE643" s="2">
        <v>42279</v>
      </c>
      <c r="AF643" s="351">
        <f t="shared" si="19"/>
        <v>6</v>
      </c>
      <c r="AG643" s="2">
        <f t="shared" si="20"/>
        <v>42284</v>
      </c>
    </row>
    <row r="644" spans="31:33">
      <c r="AE644" s="2">
        <v>42280</v>
      </c>
      <c r="AF644" s="351">
        <f t="shared" si="19"/>
        <v>7</v>
      </c>
      <c r="AG644" s="2">
        <f t="shared" si="20"/>
        <v>42285</v>
      </c>
    </row>
    <row r="645" spans="31:33">
      <c r="AE645" s="2">
        <v>42281</v>
      </c>
      <c r="AF645" s="351">
        <f t="shared" ref="AF645:AF708" si="21">WEEKDAY(AE645)</f>
        <v>1</v>
      </c>
      <c r="AG645" s="2">
        <f t="shared" ref="AG645:AG708" si="22">AE645+(VLOOKUP(AF645, $AJ$4:$AK$10, 2, FALSE))</f>
        <v>42285</v>
      </c>
    </row>
    <row r="646" spans="31:33">
      <c r="AE646" s="2">
        <v>42282</v>
      </c>
      <c r="AF646" s="351">
        <f t="shared" si="21"/>
        <v>2</v>
      </c>
      <c r="AG646" s="2">
        <f t="shared" si="22"/>
        <v>42286</v>
      </c>
    </row>
    <row r="647" spans="31:33">
      <c r="AE647" s="2">
        <v>42283</v>
      </c>
      <c r="AF647" s="351">
        <f t="shared" si="21"/>
        <v>3</v>
      </c>
      <c r="AG647" s="2">
        <v>42290</v>
      </c>
    </row>
    <row r="648" spans="31:33">
      <c r="AE648" s="2">
        <v>42284</v>
      </c>
      <c r="AF648" s="351">
        <f t="shared" si="21"/>
        <v>4</v>
      </c>
      <c r="AG648" s="2">
        <v>42290</v>
      </c>
    </row>
    <row r="649" spans="31:33">
      <c r="AE649" s="2">
        <v>42285</v>
      </c>
      <c r="AF649" s="351">
        <f t="shared" si="21"/>
        <v>5</v>
      </c>
      <c r="AG649" s="2">
        <v>42291</v>
      </c>
    </row>
    <row r="650" spans="31:33">
      <c r="AE650" s="2">
        <v>42286</v>
      </c>
      <c r="AF650" s="351">
        <f t="shared" si="21"/>
        <v>6</v>
      </c>
      <c r="AG650" s="2">
        <v>42292</v>
      </c>
    </row>
    <row r="651" spans="31:33">
      <c r="AE651" s="2">
        <v>42287</v>
      </c>
      <c r="AF651" s="351">
        <f t="shared" si="21"/>
        <v>7</v>
      </c>
      <c r="AG651" s="2">
        <v>42293</v>
      </c>
    </row>
    <row r="652" spans="31:33">
      <c r="AE652" s="2">
        <v>42288</v>
      </c>
      <c r="AF652" s="351">
        <f t="shared" si="21"/>
        <v>1</v>
      </c>
      <c r="AG652" s="2">
        <v>42293</v>
      </c>
    </row>
    <row r="653" spans="31:33">
      <c r="AE653" s="2">
        <v>42289</v>
      </c>
      <c r="AF653" s="351">
        <f t="shared" si="21"/>
        <v>2</v>
      </c>
      <c r="AG653" s="2">
        <f t="shared" si="22"/>
        <v>42293</v>
      </c>
    </row>
    <row r="654" spans="31:33">
      <c r="AE654" s="2">
        <v>42290</v>
      </c>
      <c r="AF654" s="351">
        <f t="shared" si="21"/>
        <v>3</v>
      </c>
      <c r="AG654" s="2">
        <f t="shared" si="22"/>
        <v>42296</v>
      </c>
    </row>
    <row r="655" spans="31:33">
      <c r="AE655" s="2">
        <v>42291</v>
      </c>
      <c r="AF655" s="351">
        <f t="shared" si="21"/>
        <v>4</v>
      </c>
      <c r="AG655" s="2">
        <f t="shared" si="22"/>
        <v>42296</v>
      </c>
    </row>
    <row r="656" spans="31:33">
      <c r="AE656" s="2">
        <v>42292</v>
      </c>
      <c r="AF656" s="351">
        <f t="shared" si="21"/>
        <v>5</v>
      </c>
      <c r="AG656" s="2">
        <f t="shared" si="22"/>
        <v>42297</v>
      </c>
    </row>
    <row r="657" spans="31:33">
      <c r="AE657" s="2">
        <v>42293</v>
      </c>
      <c r="AF657" s="351">
        <f t="shared" si="21"/>
        <v>6</v>
      </c>
      <c r="AG657" s="2">
        <f t="shared" si="22"/>
        <v>42298</v>
      </c>
    </row>
    <row r="658" spans="31:33">
      <c r="AE658" s="2">
        <v>42294</v>
      </c>
      <c r="AF658" s="351">
        <f t="shared" si="21"/>
        <v>7</v>
      </c>
      <c r="AG658" s="2">
        <f t="shared" si="22"/>
        <v>42299</v>
      </c>
    </row>
    <row r="659" spans="31:33">
      <c r="AE659" s="2">
        <v>42295</v>
      </c>
      <c r="AF659" s="351">
        <f t="shared" si="21"/>
        <v>1</v>
      </c>
      <c r="AG659" s="2">
        <f t="shared" si="22"/>
        <v>42299</v>
      </c>
    </row>
    <row r="660" spans="31:33">
      <c r="AE660" s="2">
        <v>42296</v>
      </c>
      <c r="AF660" s="351">
        <f t="shared" si="21"/>
        <v>2</v>
      </c>
      <c r="AG660" s="2">
        <f t="shared" si="22"/>
        <v>42300</v>
      </c>
    </row>
    <row r="661" spans="31:33">
      <c r="AE661" s="2">
        <v>42297</v>
      </c>
      <c r="AF661" s="351">
        <f t="shared" si="21"/>
        <v>3</v>
      </c>
      <c r="AG661" s="2">
        <f t="shared" si="22"/>
        <v>42303</v>
      </c>
    </row>
    <row r="662" spans="31:33">
      <c r="AE662" s="2">
        <v>42298</v>
      </c>
      <c r="AF662" s="351">
        <f t="shared" si="21"/>
        <v>4</v>
      </c>
      <c r="AG662" s="2">
        <f t="shared" si="22"/>
        <v>42303</v>
      </c>
    </row>
    <row r="663" spans="31:33">
      <c r="AE663" s="2">
        <v>42299</v>
      </c>
      <c r="AF663" s="351">
        <f t="shared" si="21"/>
        <v>5</v>
      </c>
      <c r="AG663" s="2">
        <f t="shared" si="22"/>
        <v>42304</v>
      </c>
    </row>
    <row r="664" spans="31:33">
      <c r="AE664" s="2">
        <v>42300</v>
      </c>
      <c r="AF664" s="351">
        <f t="shared" si="21"/>
        <v>6</v>
      </c>
      <c r="AG664" s="2">
        <f t="shared" si="22"/>
        <v>42305</v>
      </c>
    </row>
    <row r="665" spans="31:33">
      <c r="AE665" s="2">
        <v>42301</v>
      </c>
      <c r="AF665" s="351">
        <f t="shared" si="21"/>
        <v>7</v>
      </c>
      <c r="AG665" s="2">
        <f t="shared" si="22"/>
        <v>42306</v>
      </c>
    </row>
    <row r="666" spans="31:33">
      <c r="AE666" s="2">
        <v>42302</v>
      </c>
      <c r="AF666" s="351">
        <f t="shared" si="21"/>
        <v>1</v>
      </c>
      <c r="AG666" s="2">
        <f t="shared" si="22"/>
        <v>42306</v>
      </c>
    </row>
    <row r="667" spans="31:33">
      <c r="AE667" s="2">
        <v>42303</v>
      </c>
      <c r="AF667" s="351">
        <f t="shared" si="21"/>
        <v>2</v>
      </c>
      <c r="AG667" s="2">
        <f t="shared" si="22"/>
        <v>42307</v>
      </c>
    </row>
    <row r="668" spans="31:33">
      <c r="AE668" s="2">
        <v>42304</v>
      </c>
      <c r="AF668" s="351">
        <f t="shared" si="21"/>
        <v>3</v>
      </c>
      <c r="AG668" s="2">
        <f t="shared" si="22"/>
        <v>42310</v>
      </c>
    </row>
    <row r="669" spans="31:33">
      <c r="AE669" s="2">
        <v>42305</v>
      </c>
      <c r="AF669" s="351">
        <f t="shared" si="21"/>
        <v>4</v>
      </c>
      <c r="AG669" s="2">
        <f t="shared" si="22"/>
        <v>42310</v>
      </c>
    </row>
    <row r="670" spans="31:33">
      <c r="AE670" s="2">
        <v>42306</v>
      </c>
      <c r="AF670" s="351">
        <f t="shared" si="21"/>
        <v>5</v>
      </c>
      <c r="AG670" s="2">
        <f t="shared" si="22"/>
        <v>42311</v>
      </c>
    </row>
    <row r="671" spans="31:33">
      <c r="AE671" s="2">
        <v>42307</v>
      </c>
      <c r="AF671" s="351">
        <f t="shared" si="21"/>
        <v>6</v>
      </c>
      <c r="AG671" s="2">
        <f t="shared" si="22"/>
        <v>42312</v>
      </c>
    </row>
    <row r="672" spans="31:33">
      <c r="AE672" s="2">
        <v>42308</v>
      </c>
      <c r="AF672" s="351">
        <f t="shared" si="21"/>
        <v>7</v>
      </c>
      <c r="AG672" s="2">
        <f t="shared" si="22"/>
        <v>42313</v>
      </c>
    </row>
    <row r="673" spans="31:33">
      <c r="AE673" s="2">
        <v>42309</v>
      </c>
      <c r="AF673" s="351">
        <f t="shared" si="21"/>
        <v>1</v>
      </c>
      <c r="AG673" s="2">
        <f t="shared" si="22"/>
        <v>42313</v>
      </c>
    </row>
    <row r="674" spans="31:33">
      <c r="AE674" s="2">
        <v>42310</v>
      </c>
      <c r="AF674" s="351">
        <f t="shared" si="21"/>
        <v>2</v>
      </c>
      <c r="AG674" s="2">
        <f t="shared" si="22"/>
        <v>42314</v>
      </c>
    </row>
    <row r="675" spans="31:33">
      <c r="AE675" s="2">
        <v>42311</v>
      </c>
      <c r="AF675" s="351">
        <f t="shared" si="21"/>
        <v>3</v>
      </c>
      <c r="AG675" s="2">
        <f t="shared" si="22"/>
        <v>42317</v>
      </c>
    </row>
    <row r="676" spans="31:33">
      <c r="AE676" s="2">
        <v>42312</v>
      </c>
      <c r="AF676" s="351">
        <f t="shared" si="21"/>
        <v>4</v>
      </c>
      <c r="AG676" s="2">
        <f t="shared" si="22"/>
        <v>42317</v>
      </c>
    </row>
    <row r="677" spans="31:33">
      <c r="AE677" s="2">
        <v>42313</v>
      </c>
      <c r="AF677" s="351">
        <f t="shared" si="21"/>
        <v>5</v>
      </c>
      <c r="AG677" s="2">
        <f t="shared" si="22"/>
        <v>42318</v>
      </c>
    </row>
    <row r="678" spans="31:33">
      <c r="AE678" s="2">
        <v>42314</v>
      </c>
      <c r="AF678" s="351">
        <f t="shared" si="21"/>
        <v>6</v>
      </c>
      <c r="AG678" s="2">
        <v>42320</v>
      </c>
    </row>
    <row r="679" spans="31:33">
      <c r="AE679" s="2">
        <v>42315</v>
      </c>
      <c r="AF679" s="351">
        <f t="shared" si="21"/>
        <v>7</v>
      </c>
      <c r="AG679" s="2">
        <v>42321</v>
      </c>
    </row>
    <row r="680" spans="31:33">
      <c r="AE680" s="2">
        <v>42316</v>
      </c>
      <c r="AF680" s="351">
        <f t="shared" si="21"/>
        <v>1</v>
      </c>
      <c r="AG680" s="2">
        <v>42321</v>
      </c>
    </row>
    <row r="681" spans="31:33">
      <c r="AE681" s="2">
        <v>42317</v>
      </c>
      <c r="AF681" s="351">
        <f t="shared" si="21"/>
        <v>2</v>
      </c>
      <c r="AG681" s="2">
        <v>42324</v>
      </c>
    </row>
    <row r="682" spans="31:33">
      <c r="AE682" s="2">
        <v>42318</v>
      </c>
      <c r="AF682" s="351">
        <f t="shared" si="21"/>
        <v>3</v>
      </c>
      <c r="AG682" s="2">
        <f>AE682+(VLOOKUP(AF682, $AJ$4:$AK$10, 2, FALSE))</f>
        <v>42324</v>
      </c>
    </row>
    <row r="683" spans="31:33">
      <c r="AE683" s="2">
        <v>42319</v>
      </c>
      <c r="AF683" s="351">
        <f t="shared" si="21"/>
        <v>4</v>
      </c>
      <c r="AG683" s="2">
        <f t="shared" si="22"/>
        <v>42324</v>
      </c>
    </row>
    <row r="684" spans="31:33">
      <c r="AE684" s="2">
        <v>42320</v>
      </c>
      <c r="AF684" s="351">
        <f t="shared" si="21"/>
        <v>5</v>
      </c>
      <c r="AG684" s="2">
        <f t="shared" si="22"/>
        <v>42325</v>
      </c>
    </row>
    <row r="685" spans="31:33">
      <c r="AE685" s="2">
        <v>42321</v>
      </c>
      <c r="AF685" s="351">
        <f t="shared" si="21"/>
        <v>6</v>
      </c>
      <c r="AG685" s="2">
        <f t="shared" si="22"/>
        <v>42326</v>
      </c>
    </row>
    <row r="686" spans="31:33">
      <c r="AE686" s="2">
        <v>42322</v>
      </c>
      <c r="AF686" s="351">
        <f t="shared" si="21"/>
        <v>7</v>
      </c>
      <c r="AG686" s="2">
        <f t="shared" si="22"/>
        <v>42327</v>
      </c>
    </row>
    <row r="687" spans="31:33">
      <c r="AE687" s="2">
        <v>42323</v>
      </c>
      <c r="AF687" s="351">
        <f t="shared" si="21"/>
        <v>1</v>
      </c>
      <c r="AG687" s="2">
        <f t="shared" si="22"/>
        <v>42327</v>
      </c>
    </row>
    <row r="688" spans="31:33">
      <c r="AE688" s="2">
        <v>42324</v>
      </c>
      <c r="AF688" s="351">
        <f t="shared" si="21"/>
        <v>2</v>
      </c>
      <c r="AG688" s="2">
        <f t="shared" si="22"/>
        <v>42328</v>
      </c>
    </row>
    <row r="689" spans="31:33">
      <c r="AE689" s="2">
        <v>42325</v>
      </c>
      <c r="AF689" s="351">
        <f t="shared" si="21"/>
        <v>3</v>
      </c>
      <c r="AG689" s="2">
        <f t="shared" si="22"/>
        <v>42331</v>
      </c>
    </row>
    <row r="690" spans="31:33">
      <c r="AE690" s="2">
        <v>42326</v>
      </c>
      <c r="AF690" s="351">
        <f t="shared" si="21"/>
        <v>4</v>
      </c>
      <c r="AG690" s="2">
        <f t="shared" si="22"/>
        <v>42331</v>
      </c>
    </row>
    <row r="691" spans="31:33">
      <c r="AE691" s="2">
        <v>42327</v>
      </c>
      <c r="AF691" s="351">
        <f t="shared" si="21"/>
        <v>5</v>
      </c>
      <c r="AG691" s="2">
        <f t="shared" si="22"/>
        <v>42332</v>
      </c>
    </row>
    <row r="692" spans="31:33">
      <c r="AE692" s="2">
        <v>42328</v>
      </c>
      <c r="AF692" s="351">
        <f t="shared" si="21"/>
        <v>6</v>
      </c>
      <c r="AG692" s="2">
        <f t="shared" si="22"/>
        <v>42333</v>
      </c>
    </row>
    <row r="693" spans="31:33">
      <c r="AE693" s="2">
        <v>42329</v>
      </c>
      <c r="AF693" s="351">
        <f t="shared" si="21"/>
        <v>7</v>
      </c>
      <c r="AG693" s="2">
        <v>42335</v>
      </c>
    </row>
    <row r="694" spans="31:33">
      <c r="AE694" s="2">
        <v>42330</v>
      </c>
      <c r="AF694" s="351">
        <f t="shared" si="21"/>
        <v>1</v>
      </c>
      <c r="AG694" s="2">
        <v>42335</v>
      </c>
    </row>
    <row r="695" spans="31:33">
      <c r="AE695" s="2">
        <v>42331</v>
      </c>
      <c r="AF695" s="351">
        <f t="shared" si="21"/>
        <v>2</v>
      </c>
      <c r="AG695" s="2">
        <v>42338</v>
      </c>
    </row>
    <row r="696" spans="31:33">
      <c r="AE696" s="2">
        <v>42332</v>
      </c>
      <c r="AF696" s="351">
        <f t="shared" si="21"/>
        <v>3</v>
      </c>
      <c r="AG696" s="2">
        <f t="shared" si="22"/>
        <v>42338</v>
      </c>
    </row>
    <row r="697" spans="31:33">
      <c r="AE697" s="2">
        <v>42333</v>
      </c>
      <c r="AF697" s="351">
        <f t="shared" si="21"/>
        <v>4</v>
      </c>
      <c r="AG697" s="2">
        <v>42339</v>
      </c>
    </row>
    <row r="698" spans="31:33">
      <c r="AE698" s="2">
        <v>42334</v>
      </c>
      <c r="AF698" s="351">
        <f t="shared" si="21"/>
        <v>5</v>
      </c>
      <c r="AG698" s="2">
        <f t="shared" si="22"/>
        <v>42339</v>
      </c>
    </row>
    <row r="699" spans="31:33">
      <c r="AE699" s="2">
        <v>42335</v>
      </c>
      <c r="AF699" s="351">
        <f t="shared" si="21"/>
        <v>6</v>
      </c>
      <c r="AG699" s="2">
        <f t="shared" si="22"/>
        <v>42340</v>
      </c>
    </row>
    <row r="700" spans="31:33">
      <c r="AE700" s="2">
        <v>42336</v>
      </c>
      <c r="AF700" s="351">
        <f t="shared" si="21"/>
        <v>7</v>
      </c>
      <c r="AG700" s="2">
        <f t="shared" si="22"/>
        <v>42341</v>
      </c>
    </row>
    <row r="701" spans="31:33">
      <c r="AE701" s="2">
        <v>42337</v>
      </c>
      <c r="AF701" s="351">
        <f t="shared" si="21"/>
        <v>1</v>
      </c>
      <c r="AG701" s="2">
        <f t="shared" si="22"/>
        <v>42341</v>
      </c>
    </row>
    <row r="702" spans="31:33">
      <c r="AE702" s="2">
        <v>42338</v>
      </c>
      <c r="AF702" s="351">
        <f t="shared" si="21"/>
        <v>2</v>
      </c>
      <c r="AG702" s="2">
        <f t="shared" si="22"/>
        <v>42342</v>
      </c>
    </row>
    <row r="703" spans="31:33">
      <c r="AE703" s="2">
        <v>42339</v>
      </c>
      <c r="AF703" s="351">
        <f t="shared" si="21"/>
        <v>3</v>
      </c>
      <c r="AG703" s="2">
        <f t="shared" si="22"/>
        <v>42345</v>
      </c>
    </row>
    <row r="704" spans="31:33">
      <c r="AE704" s="2">
        <v>42340</v>
      </c>
      <c r="AF704" s="351">
        <f t="shared" si="21"/>
        <v>4</v>
      </c>
      <c r="AG704" s="2">
        <f t="shared" si="22"/>
        <v>42345</v>
      </c>
    </row>
    <row r="705" spans="31:33">
      <c r="AE705" s="2">
        <v>42341</v>
      </c>
      <c r="AF705" s="351">
        <f t="shared" si="21"/>
        <v>5</v>
      </c>
      <c r="AG705" s="2">
        <f t="shared" si="22"/>
        <v>42346</v>
      </c>
    </row>
    <row r="706" spans="31:33">
      <c r="AE706" s="2">
        <v>42342</v>
      </c>
      <c r="AF706" s="351">
        <f t="shared" si="21"/>
        <v>6</v>
      </c>
      <c r="AG706" s="2">
        <f t="shared" si="22"/>
        <v>42347</v>
      </c>
    </row>
    <row r="707" spans="31:33">
      <c r="AE707" s="2">
        <v>42343</v>
      </c>
      <c r="AF707" s="351">
        <f t="shared" si="21"/>
        <v>7</v>
      </c>
      <c r="AG707" s="2">
        <f t="shared" si="22"/>
        <v>42348</v>
      </c>
    </row>
    <row r="708" spans="31:33">
      <c r="AE708" s="2">
        <v>42344</v>
      </c>
      <c r="AF708" s="351">
        <f t="shared" si="21"/>
        <v>1</v>
      </c>
      <c r="AG708" s="2">
        <f t="shared" si="22"/>
        <v>42348</v>
      </c>
    </row>
    <row r="709" spans="31:33">
      <c r="AE709" s="2">
        <v>42345</v>
      </c>
      <c r="AF709" s="351">
        <f t="shared" ref="AF709:AF733" si="23">WEEKDAY(AE709)</f>
        <v>2</v>
      </c>
      <c r="AG709" s="2">
        <f t="shared" ref="AG709:AG731" si="24">AE709+(VLOOKUP(AF709, $AJ$4:$AK$10, 2, FALSE))</f>
        <v>42349</v>
      </c>
    </row>
    <row r="710" spans="31:33">
      <c r="AE710" s="2">
        <v>42346</v>
      </c>
      <c r="AF710" s="351">
        <f t="shared" si="23"/>
        <v>3</v>
      </c>
      <c r="AG710" s="2">
        <f t="shared" si="24"/>
        <v>42352</v>
      </c>
    </row>
    <row r="711" spans="31:33">
      <c r="AE711" s="2">
        <v>42347</v>
      </c>
      <c r="AF711" s="351">
        <f t="shared" si="23"/>
        <v>4</v>
      </c>
      <c r="AG711" s="2">
        <f t="shared" si="24"/>
        <v>42352</v>
      </c>
    </row>
    <row r="712" spans="31:33">
      <c r="AE712" s="2">
        <v>42348</v>
      </c>
      <c r="AF712" s="351">
        <f t="shared" si="23"/>
        <v>5</v>
      </c>
      <c r="AG712" s="2">
        <f t="shared" si="24"/>
        <v>42353</v>
      </c>
    </row>
    <row r="713" spans="31:33">
      <c r="AE713" s="2">
        <v>42349</v>
      </c>
      <c r="AF713" s="351">
        <f t="shared" si="23"/>
        <v>6</v>
      </c>
      <c r="AG713" s="2">
        <f t="shared" si="24"/>
        <v>42354</v>
      </c>
    </row>
    <row r="714" spans="31:33">
      <c r="AE714" s="2">
        <v>42350</v>
      </c>
      <c r="AF714" s="351">
        <f t="shared" si="23"/>
        <v>7</v>
      </c>
      <c r="AG714" s="2">
        <f t="shared" si="24"/>
        <v>42355</v>
      </c>
    </row>
    <row r="715" spans="31:33">
      <c r="AE715" s="2">
        <v>42351</v>
      </c>
      <c r="AF715" s="351">
        <f t="shared" si="23"/>
        <v>1</v>
      </c>
      <c r="AG715" s="2">
        <f t="shared" si="24"/>
        <v>42355</v>
      </c>
    </row>
    <row r="716" spans="31:33">
      <c r="AE716" s="2">
        <v>42352</v>
      </c>
      <c r="AF716" s="351">
        <f t="shared" si="23"/>
        <v>2</v>
      </c>
      <c r="AG716" s="2">
        <f t="shared" si="24"/>
        <v>42356</v>
      </c>
    </row>
    <row r="717" spans="31:33">
      <c r="AE717" s="2">
        <v>42353</v>
      </c>
      <c r="AF717" s="351">
        <f t="shared" si="23"/>
        <v>3</v>
      </c>
      <c r="AG717" s="2">
        <f t="shared" si="24"/>
        <v>42359</v>
      </c>
    </row>
    <row r="718" spans="31:33">
      <c r="AE718" s="2">
        <v>42354</v>
      </c>
      <c r="AF718" s="351">
        <f t="shared" si="23"/>
        <v>4</v>
      </c>
      <c r="AG718" s="2">
        <f t="shared" si="24"/>
        <v>42359</v>
      </c>
    </row>
    <row r="719" spans="31:33">
      <c r="AE719" s="2">
        <v>42355</v>
      </c>
      <c r="AF719" s="351">
        <f t="shared" si="23"/>
        <v>5</v>
      </c>
      <c r="AG719" s="2">
        <f t="shared" si="24"/>
        <v>42360</v>
      </c>
    </row>
    <row r="720" spans="31:33">
      <c r="AE720" s="2">
        <v>42356</v>
      </c>
      <c r="AF720" s="351">
        <f t="shared" si="23"/>
        <v>6</v>
      </c>
      <c r="AG720" s="2">
        <f t="shared" si="24"/>
        <v>42361</v>
      </c>
    </row>
    <row r="721" spans="31:33">
      <c r="AE721" s="2">
        <v>42357</v>
      </c>
      <c r="AF721" s="351">
        <f t="shared" si="23"/>
        <v>7</v>
      </c>
      <c r="AG721" s="2">
        <f t="shared" si="24"/>
        <v>42362</v>
      </c>
    </row>
    <row r="722" spans="31:33">
      <c r="AE722" s="2">
        <v>42358</v>
      </c>
      <c r="AF722" s="351">
        <f t="shared" si="23"/>
        <v>1</v>
      </c>
      <c r="AG722" s="2">
        <f t="shared" si="24"/>
        <v>42362</v>
      </c>
    </row>
    <row r="723" spans="31:33">
      <c r="AE723" s="2">
        <v>42359</v>
      </c>
      <c r="AF723" s="351">
        <f t="shared" si="23"/>
        <v>2</v>
      </c>
      <c r="AG723" s="2">
        <v>42366</v>
      </c>
    </row>
    <row r="724" spans="31:33">
      <c r="AE724" s="2">
        <v>42360</v>
      </c>
      <c r="AF724" s="351">
        <f t="shared" si="23"/>
        <v>3</v>
      </c>
      <c r="AG724" s="2">
        <f t="shared" si="24"/>
        <v>42366</v>
      </c>
    </row>
    <row r="725" spans="31:33">
      <c r="AE725" s="2">
        <v>42361</v>
      </c>
      <c r="AF725" s="351">
        <f t="shared" si="23"/>
        <v>4</v>
      </c>
      <c r="AG725" s="2">
        <v>42367</v>
      </c>
    </row>
    <row r="726" spans="31:33">
      <c r="AE726" s="2">
        <v>42362</v>
      </c>
      <c r="AF726" s="351">
        <f t="shared" si="23"/>
        <v>5</v>
      </c>
      <c r="AG726" s="2">
        <v>42368</v>
      </c>
    </row>
    <row r="727" spans="31:33">
      <c r="AE727" s="2">
        <v>42363</v>
      </c>
      <c r="AF727" s="351">
        <f t="shared" si="23"/>
        <v>6</v>
      </c>
      <c r="AG727" s="2">
        <f t="shared" si="24"/>
        <v>42368</v>
      </c>
    </row>
    <row r="728" spans="31:33">
      <c r="AE728" s="2">
        <v>42364</v>
      </c>
      <c r="AF728" s="351">
        <f t="shared" si="23"/>
        <v>7</v>
      </c>
      <c r="AG728" s="2">
        <f t="shared" si="24"/>
        <v>42369</v>
      </c>
    </row>
    <row r="729" spans="31:33">
      <c r="AE729" s="2">
        <v>42365</v>
      </c>
      <c r="AF729" s="351">
        <f t="shared" si="23"/>
        <v>1</v>
      </c>
      <c r="AG729" s="2">
        <f t="shared" si="24"/>
        <v>42369</v>
      </c>
    </row>
    <row r="730" spans="31:33">
      <c r="AE730" s="2">
        <v>42366</v>
      </c>
      <c r="AF730" s="351">
        <f t="shared" si="23"/>
        <v>2</v>
      </c>
      <c r="AG730" s="2">
        <v>42373</v>
      </c>
    </row>
    <row r="731" spans="31:33">
      <c r="AE731" s="2">
        <v>42367</v>
      </c>
      <c r="AF731" s="351">
        <f t="shared" si="23"/>
        <v>3</v>
      </c>
      <c r="AG731" s="2">
        <f t="shared" si="24"/>
        <v>42373</v>
      </c>
    </row>
    <row r="732" spans="31:33">
      <c r="AE732" s="2">
        <v>42368</v>
      </c>
      <c r="AF732" s="351">
        <f t="shared" si="23"/>
        <v>4</v>
      </c>
      <c r="AG732" s="2">
        <v>42374</v>
      </c>
    </row>
    <row r="733" spans="31:33">
      <c r="AE733" s="2">
        <v>42369</v>
      </c>
      <c r="AF733" s="351">
        <f t="shared" si="23"/>
        <v>5</v>
      </c>
      <c r="AG733" s="2">
        <v>42375</v>
      </c>
    </row>
  </sheetData>
  <sheetProtection password="C580" sheet="1" objects="1" scenarios="1" selectLockedCells="1" selectUnlockedCells="1"/>
  <mergeCells count="1">
    <mergeCell ref="A1:D1"/>
  </mergeCells>
  <dataValidations count="1">
    <dataValidation type="date" allowBlank="1" showInputMessage="1" showErrorMessage="1" sqref="B14 B20">
      <formula1>36892</formula1>
      <formula2>401768</formula2>
    </dataValidation>
  </dataValidations>
  <pageMargins left="0.7" right="0.7" top="0.75" bottom="0.75" header="0.3" footer="0.3"/>
  <pageSetup orientation="portrait" horizontalDpi="200" verticalDpi="200" r:id="rId1"/>
  <legacyDrawing r:id="rId2"/>
  <controls>
    <control shapeId="1025" r:id="rId3" name="Image1"/>
    <control shapeId="1026" r:id="rId4" name="CommandButton1"/>
  </controls>
</worksheet>
</file>

<file path=xl/worksheets/sheet2.xml><?xml version="1.0" encoding="utf-8"?>
<worksheet xmlns="http://schemas.openxmlformats.org/spreadsheetml/2006/main" xmlns:r="http://schemas.openxmlformats.org/officeDocument/2006/relationships">
  <sheetPr codeName="Sheet18">
    <tabColor theme="5" tint="0.39997558519241921"/>
  </sheetPr>
  <dimension ref="A1:M25"/>
  <sheetViews>
    <sheetView showGridLines="0" workbookViewId="0">
      <selection activeCell="B4" sqref="B4"/>
    </sheetView>
  </sheetViews>
  <sheetFormatPr defaultRowHeight="15"/>
  <cols>
    <col min="1" max="1" width="28.85546875" customWidth="1"/>
    <col min="2" max="2" width="31" customWidth="1"/>
    <col min="5" max="5" width="10.42578125" customWidth="1"/>
    <col min="11" max="11" width="4.5703125" hidden="1" customWidth="1"/>
    <col min="13" max="13" width="0" hidden="1" customWidth="1"/>
  </cols>
  <sheetData>
    <row r="1" spans="1:13" ht="15.75" thickBot="1">
      <c r="M1" t="s">
        <v>30</v>
      </c>
    </row>
    <row r="2" spans="1:13">
      <c r="A2" s="519" t="s">
        <v>31</v>
      </c>
      <c r="B2" s="520"/>
      <c r="K2" s="5">
        <v>1</v>
      </c>
      <c r="M2" t="s">
        <v>32</v>
      </c>
    </row>
    <row r="3" spans="1:13" hidden="1">
      <c r="A3" s="6"/>
      <c r="B3" s="7"/>
      <c r="K3" t="s">
        <v>10</v>
      </c>
    </row>
    <row r="4" spans="1:13">
      <c r="A4" s="6" t="s">
        <v>33</v>
      </c>
      <c r="B4" s="8"/>
      <c r="M4" t="s">
        <v>10</v>
      </c>
    </row>
    <row r="5" spans="1:13">
      <c r="A5" s="6" t="s">
        <v>34</v>
      </c>
      <c r="B5" s="8"/>
    </row>
    <row r="6" spans="1:13">
      <c r="A6" s="521" t="s">
        <v>35</v>
      </c>
      <c r="B6" s="522"/>
    </row>
    <row r="7" spans="1:13" ht="24" customHeight="1">
      <c r="A7" s="6" t="s">
        <v>36</v>
      </c>
      <c r="B7" s="9"/>
    </row>
    <row r="8" spans="1:13" ht="24" customHeight="1">
      <c r="A8" s="6" t="s">
        <v>37</v>
      </c>
      <c r="B8" s="9"/>
    </row>
    <row r="9" spans="1:13" ht="24" customHeight="1">
      <c r="A9" s="6" t="s">
        <v>38</v>
      </c>
      <c r="B9" s="9"/>
    </row>
    <row r="10" spans="1:13" ht="24" customHeight="1">
      <c r="A10" s="6" t="s">
        <v>39</v>
      </c>
      <c r="B10" s="9"/>
    </row>
    <row r="11" spans="1:13" ht="24" customHeight="1">
      <c r="A11" s="6" t="s">
        <v>40</v>
      </c>
      <c r="B11" s="9"/>
    </row>
    <row r="12" spans="1:13" ht="24" customHeight="1">
      <c r="A12" s="6" t="s">
        <v>41</v>
      </c>
      <c r="B12" s="9"/>
    </row>
    <row r="13" spans="1:13" ht="24" customHeight="1">
      <c r="A13" s="6" t="s">
        <v>42</v>
      </c>
      <c r="B13" s="9"/>
    </row>
    <row r="14" spans="1:13">
      <c r="A14" s="521" t="s">
        <v>43</v>
      </c>
      <c r="B14" s="522"/>
    </row>
    <row r="15" spans="1:13">
      <c r="A15" s="6" t="s">
        <v>44</v>
      </c>
      <c r="B15" s="10"/>
    </row>
    <row r="16" spans="1:13">
      <c r="A16" s="6" t="s">
        <v>45</v>
      </c>
      <c r="B16" s="10"/>
    </row>
    <row r="17" spans="1:3">
      <c r="A17" s="6" t="s">
        <v>46</v>
      </c>
      <c r="B17" s="11"/>
    </row>
    <row r="18" spans="1:3">
      <c r="A18" s="6" t="s">
        <v>47</v>
      </c>
      <c r="B18" s="11">
        <v>365</v>
      </c>
      <c r="C18" t="str">
        <f>IF(B17&gt;=B18, "POLICY END DATE MUST BE GREATER THAN START DATE", "")</f>
        <v/>
      </c>
    </row>
    <row r="19" spans="1:3" ht="15" customHeight="1">
      <c r="A19" s="6" t="s">
        <v>48</v>
      </c>
      <c r="B19" s="11"/>
    </row>
    <row r="20" spans="1:3" ht="30">
      <c r="A20" s="12" t="s">
        <v>49</v>
      </c>
      <c r="B20" s="9"/>
    </row>
    <row r="21" spans="1:3">
      <c r="A21" s="6" t="s">
        <v>50</v>
      </c>
      <c r="B21" s="13"/>
    </row>
    <row r="22" spans="1:3" ht="24" customHeight="1" thickBot="1">
      <c r="A22" s="14" t="s">
        <v>51</v>
      </c>
      <c r="B22" s="15"/>
    </row>
    <row r="23" spans="1:3" ht="24" customHeight="1" thickBot="1">
      <c r="A23" s="16"/>
      <c r="B23" s="17"/>
    </row>
    <row r="24" spans="1:3" ht="24" customHeight="1" thickBot="1">
      <c r="A24" s="18" t="s">
        <v>52</v>
      </c>
      <c r="B24" s="19"/>
    </row>
    <row r="25" spans="1:3">
      <c r="A25" s="20"/>
    </row>
  </sheetData>
  <sheetProtection password="C580" sheet="1" objects="1" scenarios="1" formatRows="0" selectLockedCells="1" sort="0" autoFilter="0"/>
  <mergeCells count="3">
    <mergeCell ref="A2:B2"/>
    <mergeCell ref="A6:B6"/>
    <mergeCell ref="A14:B14"/>
  </mergeCells>
  <conditionalFormatting sqref="C18">
    <cfRule type="expression" dxfId="129" priority="1" stopIfTrue="1">
      <formula>B18=""</formula>
    </cfRule>
    <cfRule type="containsText" dxfId="128" priority="2" operator="containsText" text="POLICY END">
      <formula>NOT(ISERROR(SEARCH("POLICY END",C18)))</formula>
    </cfRule>
  </conditionalFormatting>
  <pageMargins left="0.7" right="0.7" top="0.75" bottom="0.75" header="0.3" footer="0.3"/>
  <pageSetup orientation="portrait" r:id="rId1"/>
  <legacyDrawing r:id="rId2"/>
  <controls>
    <control shapeId="2052" r:id="rId3" name="OptionButton1"/>
    <control shapeId="2053" r:id="rId4" name="OptionButton2"/>
    <control shapeId="2054" r:id="rId5" name="OptionButton3"/>
    <control shapeId="2055" r:id="rId6" name="OptionButton4"/>
    <control shapeId="2056" r:id="rId7" name="OptionButton5"/>
    <control shapeId="2057" r:id="rId8" name="OptionButton6"/>
    <control shapeId="2058" r:id="rId9" name="OptionButton7"/>
    <control shapeId="2059" r:id="rId10" name="OptionButton8"/>
    <control shapeId="2060" r:id="rId11" name="OptionButton9"/>
    <control shapeId="2061" r:id="rId12" name="OptionButton10"/>
    <control shapeId="2062" r:id="rId13" name="OptionButton11"/>
    <control shapeId="2063" r:id="rId14" name="OptionButton12"/>
    <control shapeId="2064" r:id="rId15" name="OptionButton13"/>
    <control shapeId="2065" r:id="rId16" name="OptionButton14"/>
    <control shapeId="2066" r:id="rId17" name="OptionButton15"/>
    <control shapeId="2067" r:id="rId18" name="OptionButton16"/>
    <control shapeId="2068" r:id="rId19" name="Image2"/>
    <control shapeId="2069" r:id="rId20" name="OptionButton17"/>
    <control shapeId="2070" r:id="rId21" name="OptionButton18"/>
    <control shapeId="2071" r:id="rId22" name="Image1"/>
    <control shapeId="2072" r:id="rId23" name="OptionButton19"/>
    <control shapeId="2073" r:id="rId24" name="OptionButton20"/>
    <control shapeId="2074" r:id="rId25" name="Label1"/>
    <control shapeId="2075" r:id="rId26" name="Label2"/>
    <control shapeId="2076" r:id="rId27" name="Label3"/>
    <control shapeId="2077" r:id="rId28" name="Label4"/>
    <control shapeId="2078" r:id="rId29" name="Label5"/>
    <control shapeId="2079" r:id="rId30" name="Label6"/>
    <control shapeId="2080" r:id="rId31" name="Label7"/>
    <control shapeId="2081" r:id="rId32" name="Label8"/>
  </controls>
  <tableParts count="1">
    <tablePart r:id="rId33"/>
  </tableParts>
</worksheet>
</file>

<file path=xl/worksheets/sheet3.xml><?xml version="1.0" encoding="utf-8"?>
<worksheet xmlns="http://schemas.openxmlformats.org/spreadsheetml/2006/main" xmlns:r="http://schemas.openxmlformats.org/officeDocument/2006/relationships">
  <sheetPr codeName="Sheet10">
    <tabColor theme="5" tint="0.39997558519241921"/>
  </sheetPr>
  <dimension ref="A1:O25"/>
  <sheetViews>
    <sheetView showGridLines="0" workbookViewId="0">
      <selection activeCell="B4" sqref="B4"/>
    </sheetView>
  </sheetViews>
  <sheetFormatPr defaultRowHeight="15"/>
  <cols>
    <col min="1" max="1" width="40.5703125" customWidth="1"/>
    <col min="2" max="2" width="29.85546875" customWidth="1"/>
    <col min="5" max="5" width="10.42578125" customWidth="1"/>
    <col min="11" max="11" width="4.5703125" hidden="1" customWidth="1"/>
    <col min="13" max="15" width="9.140625" hidden="1" customWidth="1"/>
  </cols>
  <sheetData>
    <row r="1" spans="1:15" ht="15.75" thickBot="1">
      <c r="M1" t="s">
        <v>30</v>
      </c>
    </row>
    <row r="2" spans="1:15">
      <c r="A2" s="519" t="s">
        <v>53</v>
      </c>
      <c r="B2" s="520"/>
      <c r="K2" s="5">
        <v>2</v>
      </c>
      <c r="M2" t="s">
        <v>32</v>
      </c>
    </row>
    <row r="3" spans="1:15" hidden="1">
      <c r="A3" s="6"/>
      <c r="B3" s="7"/>
      <c r="K3" t="s">
        <v>10</v>
      </c>
    </row>
    <row r="4" spans="1:15" ht="24" customHeight="1">
      <c r="A4" s="6" t="s">
        <v>33</v>
      </c>
      <c r="B4" s="195"/>
      <c r="E4" s="3"/>
      <c r="M4" t="s">
        <v>10</v>
      </c>
      <c r="N4">
        <f>IF(B4&lt;&gt;"",0,1)</f>
        <v>1</v>
      </c>
    </row>
    <row r="5" spans="1:15" ht="24" customHeight="1">
      <c r="A5" s="6" t="s">
        <v>34</v>
      </c>
      <c r="B5" s="195"/>
      <c r="N5" s="188">
        <f>IF(B5&lt;&gt;"",0,1)</f>
        <v>1</v>
      </c>
    </row>
    <row r="6" spans="1:15" s="188" customFormat="1" ht="24" customHeight="1">
      <c r="A6" s="6" t="s">
        <v>340</v>
      </c>
      <c r="B6" s="9"/>
      <c r="N6" s="188">
        <f>IF(B6&lt;&gt;"",0,1)</f>
        <v>1</v>
      </c>
    </row>
    <row r="7" spans="1:15" ht="24" customHeight="1">
      <c r="A7" s="6" t="s">
        <v>337</v>
      </c>
      <c r="B7" s="9"/>
      <c r="N7" s="188">
        <f>IF(B7&lt;&gt;"",0,1)</f>
        <v>1</v>
      </c>
      <c r="O7">
        <f t="shared" ref="O7:O12" si="0">IF(B7="No",1,0)</f>
        <v>0</v>
      </c>
    </row>
    <row r="8" spans="1:15" ht="24" hidden="1" customHeight="1">
      <c r="A8" s="6" t="s">
        <v>341</v>
      </c>
      <c r="B8" s="9"/>
      <c r="N8">
        <f>IF(AND(B6="Yes",B8=""),1,0)</f>
        <v>0</v>
      </c>
      <c r="O8" s="189">
        <f t="shared" si="0"/>
        <v>0</v>
      </c>
    </row>
    <row r="9" spans="1:15" ht="24" hidden="1" customHeight="1">
      <c r="A9" s="6" t="s">
        <v>336</v>
      </c>
      <c r="B9" s="9"/>
      <c r="N9" s="189">
        <f>IF(AND(B6="Yes",B9=""),1,0)</f>
        <v>0</v>
      </c>
      <c r="O9" s="189">
        <f t="shared" si="0"/>
        <v>0</v>
      </c>
    </row>
    <row r="10" spans="1:15" ht="24" customHeight="1">
      <c r="A10" s="6" t="s">
        <v>335</v>
      </c>
      <c r="B10" s="9"/>
      <c r="N10" s="188">
        <f>IF(B10&lt;&gt;"",0,1)</f>
        <v>1</v>
      </c>
      <c r="O10" s="189">
        <f t="shared" si="0"/>
        <v>0</v>
      </c>
    </row>
    <row r="11" spans="1:15" ht="24" customHeight="1">
      <c r="A11" s="6" t="s">
        <v>334</v>
      </c>
      <c r="B11" s="9"/>
      <c r="N11" s="188">
        <f>IF(B11&lt;&gt;"",0,1)</f>
        <v>1</v>
      </c>
      <c r="O11" s="189">
        <f t="shared" si="0"/>
        <v>0</v>
      </c>
    </row>
    <row r="12" spans="1:15" ht="24" customHeight="1">
      <c r="A12" s="6" t="s">
        <v>338</v>
      </c>
      <c r="B12" s="9"/>
      <c r="N12" s="188">
        <f>IF(B12&lt;&gt;"",0,1)</f>
        <v>1</v>
      </c>
      <c r="O12" s="189">
        <f t="shared" si="0"/>
        <v>0</v>
      </c>
    </row>
    <row r="13" spans="1:15" ht="24" customHeight="1">
      <c r="A13" s="6" t="s">
        <v>339</v>
      </c>
      <c r="B13" s="9"/>
      <c r="N13" s="188">
        <f>IF(B13&lt;&gt;"",0,1)</f>
        <v>1</v>
      </c>
    </row>
    <row r="14" spans="1:15">
      <c r="A14" s="521" t="s">
        <v>43</v>
      </c>
      <c r="B14" s="522"/>
    </row>
    <row r="15" spans="1:15" ht="24" customHeight="1">
      <c r="A15" s="6" t="s">
        <v>54</v>
      </c>
      <c r="B15" s="193"/>
      <c r="N15" s="188">
        <f>IF(B15&lt;&gt;"",0,1)</f>
        <v>1</v>
      </c>
    </row>
    <row r="16" spans="1:15" ht="24" customHeight="1">
      <c r="A16" s="6" t="s">
        <v>45</v>
      </c>
      <c r="B16" s="193"/>
      <c r="N16" s="188">
        <f>IF(B16&lt;&gt;"",0,1)</f>
        <v>1</v>
      </c>
    </row>
    <row r="17" spans="1:15" ht="24" customHeight="1">
      <c r="A17" s="6" t="s">
        <v>46</v>
      </c>
      <c r="B17" s="194"/>
      <c r="N17" s="188">
        <f>IF(B17&lt;&gt;"",0,1)</f>
        <v>1</v>
      </c>
    </row>
    <row r="18" spans="1:15" ht="24" customHeight="1">
      <c r="A18" s="6" t="s">
        <v>47</v>
      </c>
      <c r="B18" s="194"/>
      <c r="N18" s="188">
        <f>IF(B18&lt;&gt;"",0,1)</f>
        <v>1</v>
      </c>
    </row>
    <row r="19" spans="1:15" ht="24" hidden="1" customHeight="1">
      <c r="A19" s="6" t="s">
        <v>48</v>
      </c>
      <c r="B19" s="194"/>
      <c r="N19">
        <f>IF(AND(E4="Refi",B19=""),1,0)</f>
        <v>0</v>
      </c>
    </row>
    <row r="20" spans="1:15" ht="30" hidden="1">
      <c r="A20" s="12" t="s">
        <v>49</v>
      </c>
      <c r="B20" s="9"/>
      <c r="N20" s="189">
        <f>IF(AND(E4="Refi",B20=""),1,0)</f>
        <v>0</v>
      </c>
      <c r="O20" s="189">
        <f>IF(B20="No",1,0)</f>
        <v>0</v>
      </c>
    </row>
    <row r="21" spans="1:15" ht="24" customHeight="1">
      <c r="A21" s="6" t="s">
        <v>50</v>
      </c>
      <c r="B21" s="196"/>
      <c r="N21" s="188">
        <f>IF(B21&lt;&gt;"",0,1)</f>
        <v>1</v>
      </c>
    </row>
    <row r="22" spans="1:15" ht="24" customHeight="1">
      <c r="A22" s="6" t="s">
        <v>55</v>
      </c>
      <c r="B22" s="9"/>
      <c r="N22" s="188">
        <f>IF(B22&lt;&gt;"",0,1)</f>
        <v>1</v>
      </c>
    </row>
    <row r="23" spans="1:15" s="189" customFormat="1" ht="24" hidden="1" customHeight="1" thickBot="1">
      <c r="A23" s="191" t="s">
        <v>342</v>
      </c>
      <c r="B23" s="192"/>
      <c r="N23" s="189">
        <f>IF(AND(B22="No", B23=""),1,0)</f>
        <v>0</v>
      </c>
      <c r="O23" s="189">
        <f>IF(B23="Yes",1,0)</f>
        <v>0</v>
      </c>
    </row>
    <row r="24" spans="1:15">
      <c r="A24" s="20"/>
    </row>
    <row r="25" spans="1:15">
      <c r="N25">
        <f>SUM(N4:N24)</f>
        <v>14</v>
      </c>
      <c r="O25" s="189">
        <f>SUM(O4:O24)</f>
        <v>0</v>
      </c>
    </row>
  </sheetData>
  <sheetProtection password="C580" sheet="1" objects="1" scenarios="1" formatRows="0" selectLockedCells="1" sort="0" autoFilter="0" pivotTables="0"/>
  <mergeCells count="2">
    <mergeCell ref="A2:B2"/>
    <mergeCell ref="A14:B14"/>
  </mergeCells>
  <conditionalFormatting sqref="C18">
    <cfRule type="expression" dxfId="119" priority="1" stopIfTrue="1">
      <formula>B18=""</formula>
    </cfRule>
    <cfRule type="containsText" dxfId="118" priority="2" operator="containsText" text="POLICY END">
      <formula>NOT(ISERROR(SEARCH("POLICY END",C18)))</formula>
    </cfRule>
  </conditionalFormatting>
  <dataValidations count="3">
    <dataValidation type="whole" allowBlank="1" showInputMessage="1" showErrorMessage="1" errorTitle="Input Error" error="Only numbers can be entered!" sqref="B15">
      <formula1>0</formula1>
      <formula2>1000000000</formula2>
    </dataValidation>
    <dataValidation type="date" allowBlank="1" showInputMessage="1" showErrorMessage="1" sqref="B17:B19">
      <formula1>36892</formula1>
      <formula2>72686</formula2>
    </dataValidation>
    <dataValidation type="decimal" allowBlank="1" showInputMessage="1" showErrorMessage="1" errorTitle="Input Error" error="Only numbers can be entered!" sqref="B16">
      <formula1>0</formula1>
      <formula2>1000000000</formula2>
    </dataValidation>
  </dataValidations>
  <pageMargins left="0.7" right="0.7" top="0.75" bottom="0.75" header="0.3" footer="0.3"/>
  <pageSetup orientation="portrait" horizontalDpi="200" verticalDpi="200" r:id="rId1"/>
  <legacyDrawing r:id="rId2"/>
  <controls>
    <control shapeId="3110" r:id="rId3" name="CommandButton1"/>
    <control shapeId="3109" r:id="rId4" name="OptionButton24"/>
    <control shapeId="3108" r:id="rId5" name="OptionButton23"/>
    <control shapeId="3076" r:id="rId6" name="Image1"/>
    <control shapeId="3077" r:id="rId7" name="OptionButton1"/>
    <control shapeId="3078" r:id="rId8" name="OptionButton2"/>
    <control shapeId="3079" r:id="rId9" name="OptionButton3"/>
    <control shapeId="3080" r:id="rId10" name="OptionButton4"/>
    <control shapeId="3081" r:id="rId11" name="OptionButton5"/>
    <control shapeId="3082" r:id="rId12" name="OptionButton6"/>
    <control shapeId="3083" r:id="rId13" name="OptionButton7"/>
    <control shapeId="3084" r:id="rId14" name="OptionButton8"/>
    <control shapeId="3085" r:id="rId15" name="OptionButton9"/>
    <control shapeId="3087" r:id="rId16" name="OptionButton11"/>
    <control shapeId="3088" r:id="rId17" name="OptionButton12"/>
    <control shapeId="3089" r:id="rId18" name="OptionButton13"/>
    <control shapeId="3090" r:id="rId19" name="OptionButton14"/>
    <control shapeId="3091" r:id="rId20" name="OptionButton15"/>
    <control shapeId="3093" r:id="rId21" name="Image2"/>
    <control shapeId="3094" r:id="rId22" name="OptionButton17"/>
    <control shapeId="3095" r:id="rId23" name="OptionButton18"/>
    <control shapeId="3096" r:id="rId24" name="OptionButton19"/>
    <control shapeId="3097" r:id="rId25" name="OptionButton20"/>
    <control shapeId="3100" r:id="rId26" name="OptionButton21"/>
    <control shapeId="3101" r:id="rId27" name="OptionButton22"/>
  </controls>
  <tableParts count="1">
    <tablePart r:id="rId28"/>
  </tableParts>
</worksheet>
</file>

<file path=xl/worksheets/sheet4.xml><?xml version="1.0" encoding="utf-8"?>
<worksheet xmlns="http://schemas.openxmlformats.org/spreadsheetml/2006/main" xmlns:r="http://schemas.openxmlformats.org/officeDocument/2006/relationships">
  <sheetPr codeName="Sheet12">
    <tabColor theme="5" tint="0.39997558519241921"/>
  </sheetPr>
  <dimension ref="A1:J25"/>
  <sheetViews>
    <sheetView showGridLines="0" showRowColHeaders="0" zoomScaleNormal="100" workbookViewId="0">
      <selection activeCell="C4" sqref="C4"/>
    </sheetView>
  </sheetViews>
  <sheetFormatPr defaultRowHeight="15"/>
  <cols>
    <col min="1" max="1" width="22.85546875" style="1" customWidth="1"/>
    <col min="2" max="2" width="19.28515625" style="1" customWidth="1"/>
    <col min="3" max="3" width="11.140625" style="1" customWidth="1"/>
    <col min="4" max="4" width="11.7109375" style="1" customWidth="1"/>
    <col min="5" max="7" width="9.140625" style="1"/>
    <col min="8" max="12" width="0" style="1" hidden="1" customWidth="1"/>
    <col min="13" max="16384" width="9.140625" style="1"/>
  </cols>
  <sheetData>
    <row r="1" spans="1:10" ht="61.5">
      <c r="A1" s="523"/>
      <c r="B1" s="524"/>
      <c r="C1" s="524"/>
      <c r="D1" s="524"/>
      <c r="E1" s="21"/>
      <c r="F1" s="21"/>
      <c r="G1" s="21"/>
      <c r="I1" s="1" t="s">
        <v>0</v>
      </c>
      <c r="J1" s="1" t="s">
        <v>56</v>
      </c>
    </row>
    <row r="2" spans="1:10" s="23" customFormat="1">
      <c r="A2" s="22"/>
      <c r="B2" s="22"/>
      <c r="C2" s="22"/>
      <c r="D2" s="22"/>
      <c r="E2" s="22"/>
      <c r="F2" s="22"/>
      <c r="G2" s="22"/>
      <c r="I2" s="23" t="s">
        <v>3</v>
      </c>
      <c r="J2" s="23" t="s">
        <v>57</v>
      </c>
    </row>
    <row r="3" spans="1:10">
      <c r="A3" s="24" t="s">
        <v>332</v>
      </c>
      <c r="B3" s="25"/>
      <c r="C3" s="24"/>
      <c r="D3" s="24"/>
      <c r="E3" s="22"/>
      <c r="F3" s="22">
        <f>IF(B3&lt;&gt;"",0,1)</f>
        <v>1</v>
      </c>
      <c r="G3" s="22"/>
      <c r="I3" s="1" t="s">
        <v>10</v>
      </c>
      <c r="J3" s="1" t="s">
        <v>58</v>
      </c>
    </row>
    <row r="4" spans="1:10">
      <c r="A4" s="24" t="s">
        <v>59</v>
      </c>
      <c r="B4" s="25"/>
      <c r="C4" s="25"/>
      <c r="D4" s="24"/>
      <c r="E4" s="24"/>
      <c r="F4" s="22">
        <f t="shared" ref="F4:F14" si="0">IF(B4&lt;&gt;"",0,1)</f>
        <v>1</v>
      </c>
      <c r="G4" s="1">
        <f>IF(B4="No", 1, 0)</f>
        <v>0</v>
      </c>
      <c r="J4" s="1" t="s">
        <v>60</v>
      </c>
    </row>
    <row r="5" spans="1:10">
      <c r="A5" s="24" t="s">
        <v>61</v>
      </c>
      <c r="B5" s="25"/>
      <c r="C5" s="25"/>
      <c r="D5" s="24"/>
      <c r="E5" s="24"/>
      <c r="F5" s="22">
        <f t="shared" si="0"/>
        <v>1</v>
      </c>
      <c r="J5" s="1" t="s">
        <v>62</v>
      </c>
    </row>
    <row r="6" spans="1:10">
      <c r="A6" s="24" t="s">
        <v>63</v>
      </c>
      <c r="B6" s="26"/>
      <c r="C6" s="26"/>
      <c r="D6" s="27"/>
      <c r="E6" s="24"/>
      <c r="F6" s="22">
        <f t="shared" si="0"/>
        <v>1</v>
      </c>
      <c r="G6" s="1">
        <f>IF(B6="No", 1, 0)</f>
        <v>0</v>
      </c>
      <c r="J6" s="1" t="s">
        <v>64</v>
      </c>
    </row>
    <row r="7" spans="1:10">
      <c r="A7" s="24" t="s">
        <v>65</v>
      </c>
      <c r="B7" s="25"/>
      <c r="C7" s="25"/>
      <c r="D7" s="24"/>
      <c r="E7" s="24"/>
      <c r="F7" s="22">
        <f t="shared" si="0"/>
        <v>1</v>
      </c>
      <c r="G7" s="1">
        <f>IF(B7="No", 1, 0)</f>
        <v>0</v>
      </c>
    </row>
    <row r="8" spans="1:10">
      <c r="A8" s="22" t="s">
        <v>66</v>
      </c>
      <c r="B8" s="25"/>
      <c r="C8" s="25"/>
      <c r="D8" s="24"/>
      <c r="E8" s="24"/>
      <c r="F8" s="22">
        <f t="shared" si="0"/>
        <v>1</v>
      </c>
      <c r="G8" s="1">
        <f>IF(B8="No", 1, 0)</f>
        <v>0</v>
      </c>
    </row>
    <row r="9" spans="1:10">
      <c r="A9" s="22" t="s">
        <v>67</v>
      </c>
      <c r="B9" s="25"/>
      <c r="C9" s="25"/>
      <c r="D9" s="24"/>
      <c r="E9" s="24"/>
      <c r="F9" s="22">
        <f t="shared" si="0"/>
        <v>1</v>
      </c>
      <c r="G9" s="1">
        <f>IF(B9="No", 1, 0)</f>
        <v>0</v>
      </c>
    </row>
    <row r="10" spans="1:10">
      <c r="A10" s="22" t="s">
        <v>68</v>
      </c>
      <c r="B10" s="25"/>
      <c r="C10" s="25"/>
      <c r="D10" s="24"/>
      <c r="E10" s="24"/>
      <c r="F10" s="22">
        <f t="shared" si="0"/>
        <v>1</v>
      </c>
      <c r="G10" s="1">
        <f>IF(B10="No", 1, 0)</f>
        <v>0</v>
      </c>
    </row>
    <row r="11" spans="1:10" hidden="1">
      <c r="A11" s="22" t="s">
        <v>69</v>
      </c>
      <c r="B11" s="25"/>
      <c r="C11" s="25"/>
      <c r="D11" s="24"/>
      <c r="E11" s="24"/>
      <c r="F11" s="22"/>
    </row>
    <row r="12" spans="1:10">
      <c r="A12" s="22" t="s">
        <v>70</v>
      </c>
      <c r="B12" s="25"/>
      <c r="C12" s="25"/>
      <c r="D12" s="24"/>
      <c r="E12" s="24"/>
      <c r="F12" s="22">
        <f t="shared" si="0"/>
        <v>1</v>
      </c>
      <c r="G12" s="1">
        <f t="shared" ref="G12:G17" si="1">IF(B12="No", 1, 0)</f>
        <v>0</v>
      </c>
    </row>
    <row r="13" spans="1:10">
      <c r="A13" s="22" t="s">
        <v>71</v>
      </c>
      <c r="B13" s="25"/>
      <c r="C13" s="25"/>
      <c r="D13" s="24"/>
      <c r="E13" s="24"/>
      <c r="F13" s="22">
        <f t="shared" si="0"/>
        <v>1</v>
      </c>
      <c r="G13" s="1">
        <f t="shared" si="1"/>
        <v>0</v>
      </c>
    </row>
    <row r="14" spans="1:10">
      <c r="A14" s="22" t="s">
        <v>331</v>
      </c>
      <c r="B14" s="25"/>
      <c r="C14" s="24"/>
      <c r="D14" s="24"/>
      <c r="E14" s="24"/>
      <c r="F14" s="22">
        <f t="shared" si="0"/>
        <v>1</v>
      </c>
      <c r="G14" s="1">
        <f t="shared" si="1"/>
        <v>0</v>
      </c>
    </row>
    <row r="15" spans="1:10">
      <c r="A15" s="22" t="s">
        <v>625</v>
      </c>
      <c r="B15" s="25"/>
      <c r="C15" s="24"/>
      <c r="D15" s="24"/>
      <c r="E15" s="24"/>
      <c r="F15" s="22">
        <f>IF(AND(B15="", $B$3="VA"),1,0)</f>
        <v>0</v>
      </c>
      <c r="G15" s="1">
        <f t="shared" si="1"/>
        <v>0</v>
      </c>
    </row>
    <row r="16" spans="1:10">
      <c r="A16" s="22" t="s">
        <v>626</v>
      </c>
      <c r="B16" s="25"/>
      <c r="C16" s="24"/>
      <c r="D16" s="24"/>
      <c r="E16" s="24"/>
      <c r="F16" s="22">
        <f>IF(AND(B16="", $B$3="VA"),1,0)</f>
        <v>0</v>
      </c>
      <c r="G16" s="1">
        <f t="shared" si="1"/>
        <v>0</v>
      </c>
    </row>
    <row r="17" spans="1:7">
      <c r="A17" s="22" t="s">
        <v>627</v>
      </c>
      <c r="B17" s="25"/>
      <c r="C17" s="24"/>
      <c r="D17" s="24"/>
      <c r="E17" s="24"/>
      <c r="F17" s="22">
        <f>IF(AND(B17="", $B$3="VA"),1,0)</f>
        <v>0</v>
      </c>
      <c r="G17" s="1">
        <f t="shared" si="1"/>
        <v>0</v>
      </c>
    </row>
    <row r="18" spans="1:7">
      <c r="A18" s="343" t="s">
        <v>333</v>
      </c>
      <c r="B18" s="28"/>
      <c r="C18" s="28"/>
      <c r="D18" s="343"/>
      <c r="E18" s="24"/>
      <c r="F18" s="22">
        <f>IF(AND(B18="", $B$3="VA"),1,0)</f>
        <v>0</v>
      </c>
    </row>
    <row r="19" spans="1:7">
      <c r="A19" s="343"/>
      <c r="B19" s="28"/>
      <c r="C19" s="28"/>
      <c r="D19" s="343"/>
      <c r="E19" s="24"/>
      <c r="F19" s="24">
        <f>SUM(F3:F18)</f>
        <v>11</v>
      </c>
      <c r="G19" s="24">
        <f>SUM(G4:G18)</f>
        <v>0</v>
      </c>
    </row>
    <row r="20" spans="1:7">
      <c r="A20" s="343"/>
      <c r="B20" s="28"/>
      <c r="C20" s="28"/>
      <c r="D20" s="343"/>
      <c r="E20" s="24"/>
      <c r="F20" s="24"/>
    </row>
    <row r="21" spans="1:7">
      <c r="A21" s="343"/>
      <c r="B21" s="28"/>
      <c r="C21" s="28"/>
      <c r="D21" s="343"/>
      <c r="E21" s="24"/>
      <c r="F21" s="24"/>
    </row>
    <row r="22" spans="1:7">
      <c r="A22" s="343"/>
      <c r="B22" s="343"/>
      <c r="C22" s="343"/>
      <c r="D22" s="343"/>
      <c r="E22" s="24"/>
      <c r="F22" s="24"/>
    </row>
    <row r="23" spans="1:7">
      <c r="A23" s="343"/>
      <c r="B23" s="343"/>
      <c r="C23" s="343"/>
      <c r="D23" s="343"/>
      <c r="E23" s="24"/>
      <c r="F23" s="24"/>
    </row>
    <row r="24" spans="1:7">
      <c r="A24" s="343"/>
      <c r="B24" s="343"/>
      <c r="C24" s="343"/>
      <c r="D24" s="343"/>
      <c r="E24" s="24"/>
      <c r="F24" s="24"/>
    </row>
    <row r="25" spans="1:7" ht="21" customHeight="1">
      <c r="A25" s="343"/>
      <c r="B25" s="343"/>
      <c r="C25" s="343"/>
      <c r="D25" s="343"/>
    </row>
  </sheetData>
  <sheetProtection password="C580" sheet="1" objects="1" scenarios="1" selectLockedCells="1" selectUnlockedCells="1"/>
  <mergeCells count="1">
    <mergeCell ref="A1:D1"/>
  </mergeCells>
  <pageMargins left="0.7" right="0.7" top="0.75" bottom="0.75" header="0.3" footer="0.3"/>
  <pageSetup orientation="portrait" r:id="rId1"/>
  <legacyDrawing r:id="rId2"/>
  <controls>
    <control shapeId="4097" r:id="rId3" name="CommandButton1"/>
    <control shapeId="4098" r:id="rId4" name="Image1"/>
  </controls>
</worksheet>
</file>

<file path=xl/worksheets/sheet5.xml><?xml version="1.0" encoding="utf-8"?>
<worksheet xmlns="http://schemas.openxmlformats.org/spreadsheetml/2006/main" xmlns:r="http://schemas.openxmlformats.org/officeDocument/2006/relationships">
  <sheetPr codeName="Sheet9">
    <tabColor theme="5" tint="0.39997558519241921"/>
  </sheetPr>
  <dimension ref="A1:AB88"/>
  <sheetViews>
    <sheetView showGridLines="0" zoomScaleNormal="100" workbookViewId="0">
      <selection activeCell="B4" sqref="B4"/>
    </sheetView>
  </sheetViews>
  <sheetFormatPr defaultRowHeight="15"/>
  <cols>
    <col min="1" max="1" width="56.140625" customWidth="1"/>
    <col min="2" max="2" width="18.28515625" customWidth="1"/>
    <col min="3" max="3" width="41.42578125" customWidth="1"/>
    <col min="4" max="4" width="29.42578125" style="175" customWidth="1"/>
    <col min="5" max="5" width="25.28515625" style="175" customWidth="1"/>
    <col min="6" max="7" width="9.140625" customWidth="1"/>
    <col min="8" max="9" width="10.140625" bestFit="1" customWidth="1"/>
    <col min="11" max="12" width="9.140625" hidden="1" customWidth="1"/>
    <col min="13" max="13" width="9.140625" customWidth="1"/>
    <col min="22" max="22" width="0" hidden="1" customWidth="1"/>
    <col min="23" max="23" width="11.7109375" hidden="1" customWidth="1"/>
  </cols>
  <sheetData>
    <row r="1" spans="1:28" ht="32.25" thickBot="1">
      <c r="A1" s="525" t="s">
        <v>72</v>
      </c>
      <c r="B1" s="526"/>
      <c r="C1" s="527"/>
      <c r="D1" s="29" t="s">
        <v>73</v>
      </c>
      <c r="V1" t="s">
        <v>74</v>
      </c>
      <c r="W1" t="s">
        <v>75</v>
      </c>
      <c r="AA1" s="344"/>
      <c r="AB1" s="344"/>
    </row>
    <row r="2" spans="1:28" ht="6" customHeight="1" thickBot="1">
      <c r="A2" s="30"/>
      <c r="B2" s="30"/>
      <c r="C2" s="30"/>
      <c r="V2" t="s">
        <v>76</v>
      </c>
      <c r="W2" t="s">
        <v>77</v>
      </c>
      <c r="AA2" s="344"/>
      <c r="AB2" s="344"/>
    </row>
    <row r="3" spans="1:28" ht="23.25">
      <c r="A3" s="31" t="s">
        <v>78</v>
      </c>
      <c r="B3" s="32" t="s">
        <v>79</v>
      </c>
      <c r="C3" s="33" t="s">
        <v>323</v>
      </c>
      <c r="D3" s="177" t="s">
        <v>324</v>
      </c>
      <c r="E3" s="178" t="s">
        <v>325</v>
      </c>
      <c r="K3" s="176" t="s">
        <v>326</v>
      </c>
      <c r="L3" s="176" t="s">
        <v>327</v>
      </c>
      <c r="V3" t="s">
        <v>80</v>
      </c>
      <c r="W3" t="s">
        <v>81</v>
      </c>
      <c r="AA3" s="344"/>
      <c r="AB3" s="344"/>
    </row>
    <row r="4" spans="1:28" s="176" customFormat="1" ht="18.75">
      <c r="A4" s="34" t="s">
        <v>322</v>
      </c>
      <c r="B4" s="35"/>
      <c r="C4" s="38" t="str">
        <f>IF(B4="No", " - Borrower name(s) mismatch", "")</f>
        <v/>
      </c>
      <c r="D4" s="179"/>
      <c r="E4" s="180"/>
      <c r="K4" s="176">
        <f>IF(B4&lt;&gt;"",0,1)</f>
        <v>1</v>
      </c>
      <c r="AA4" s="344"/>
      <c r="AB4" s="344"/>
    </row>
    <row r="5" spans="1:28" s="176" customFormat="1" ht="18.75">
      <c r="A5" s="34" t="s">
        <v>321</v>
      </c>
      <c r="B5" s="35"/>
      <c r="C5" s="38" t="str">
        <f>IF(B5="No", " - Do not proceed with the review!", "")</f>
        <v/>
      </c>
      <c r="D5" s="179"/>
      <c r="E5" s="180"/>
      <c r="K5" s="176">
        <f t="shared" ref="K5:K17" si="0">IF(B5&lt;&gt;"",0,1)</f>
        <v>1</v>
      </c>
      <c r="L5" s="176">
        <f>IF(B5="No",1,0)</f>
        <v>0</v>
      </c>
      <c r="AA5" s="344"/>
      <c r="AB5" s="344"/>
    </row>
    <row r="6" spans="1:28" ht="18.75">
      <c r="A6" s="34" t="s">
        <v>320</v>
      </c>
      <c r="B6" s="35"/>
      <c r="C6" s="38" t="str">
        <f>IF(B6="No", " - Enter missing borrower(s):", "")</f>
        <v/>
      </c>
      <c r="D6" s="179"/>
      <c r="E6" s="180"/>
      <c r="K6" s="176">
        <f t="shared" si="0"/>
        <v>1</v>
      </c>
      <c r="L6" s="176">
        <f>IF(B6="No",1,0)</f>
        <v>0</v>
      </c>
      <c r="AA6" s="344"/>
      <c r="AB6" s="344"/>
    </row>
    <row r="7" spans="1:28" s="176" customFormat="1" ht="18.75">
      <c r="A7" s="34" t="s">
        <v>319</v>
      </c>
      <c r="B7" s="35"/>
      <c r="C7" s="38" t="str">
        <f>IF(B7="Yes", " - Enter additional borrower(s):", "")</f>
        <v/>
      </c>
      <c r="D7" s="179"/>
      <c r="E7" s="180"/>
      <c r="K7" s="176">
        <f t="shared" si="0"/>
        <v>1</v>
      </c>
      <c r="AA7" s="344"/>
      <c r="AB7" s="344"/>
    </row>
    <row r="8" spans="1:28" s="176" customFormat="1" ht="18.75">
      <c r="A8" s="34" t="s">
        <v>318</v>
      </c>
      <c r="B8" s="35"/>
      <c r="C8" s="38"/>
      <c r="D8" s="179"/>
      <c r="E8" s="180"/>
      <c r="K8" s="176">
        <f t="shared" si="0"/>
        <v>1</v>
      </c>
      <c r="AA8" s="344"/>
      <c r="AB8" s="344"/>
    </row>
    <row r="9" spans="1:28" ht="18.75">
      <c r="A9" s="34" t="s">
        <v>1064</v>
      </c>
      <c r="B9" s="35"/>
      <c r="C9" s="38" t="str">
        <f>IF(B9="No", " - Address mismatch", "")</f>
        <v/>
      </c>
      <c r="D9" s="179"/>
      <c r="E9" s="180"/>
      <c r="K9" s="176">
        <f t="shared" si="0"/>
        <v>1</v>
      </c>
      <c r="L9" s="176">
        <f>IF(B9="No",1,0)</f>
        <v>0</v>
      </c>
      <c r="AA9" s="344"/>
    </row>
    <row r="10" spans="1:28" ht="18.75">
      <c r="A10" s="34" t="s">
        <v>1065</v>
      </c>
      <c r="B10" s="35"/>
      <c r="C10" s="38" t="str">
        <f>IF(B10="No", " - Sales price mismatch", "")</f>
        <v/>
      </c>
      <c r="D10" s="181"/>
      <c r="E10" s="182"/>
      <c r="F10" s="4">
        <f>D10*0.02</f>
        <v>0</v>
      </c>
      <c r="G10" s="36">
        <f>D10*0.03</f>
        <v>0</v>
      </c>
      <c r="H10" s="36">
        <f>D10*0.06</f>
        <v>0</v>
      </c>
      <c r="I10" s="36">
        <f>D10*0.09</f>
        <v>0</v>
      </c>
      <c r="K10" s="176">
        <f t="shared" si="0"/>
        <v>1</v>
      </c>
      <c r="L10" s="176">
        <f>IF(B10="No",1,0)</f>
        <v>0</v>
      </c>
      <c r="AA10" s="344"/>
    </row>
    <row r="11" spans="1:28" ht="18.75">
      <c r="A11" s="34" t="s">
        <v>1066</v>
      </c>
      <c r="B11" s="35"/>
      <c r="C11" s="38" t="str">
        <f>IF(B11="No", " - Earnest money mismatch", "")</f>
        <v/>
      </c>
      <c r="D11" s="181"/>
      <c r="E11" s="182"/>
      <c r="K11" s="176">
        <f t="shared" si="0"/>
        <v>1</v>
      </c>
      <c r="L11" s="176">
        <f>IF(B11="No",1,0)</f>
        <v>0</v>
      </c>
      <c r="AA11" s="344"/>
    </row>
    <row r="12" spans="1:28" ht="18.75">
      <c r="A12" s="34" t="s">
        <v>1067</v>
      </c>
      <c r="B12" s="37"/>
      <c r="C12" s="38" t="str">
        <f>IF(B12="No", " - Seller concessions mismatch", "")</f>
        <v/>
      </c>
      <c r="D12" s="181"/>
      <c r="E12" s="183"/>
      <c r="F12" s="39"/>
      <c r="G12" s="39"/>
      <c r="K12" s="176">
        <f t="shared" si="0"/>
        <v>1</v>
      </c>
      <c r="L12" s="176">
        <f>IF(B12="No",1,0)</f>
        <v>0</v>
      </c>
      <c r="AA12" s="344"/>
    </row>
    <row r="13" spans="1:28" ht="18.75">
      <c r="A13" s="34" t="s">
        <v>1068</v>
      </c>
      <c r="B13" s="35"/>
      <c r="C13" s="38" t="str">
        <f>IF(B13="No", " - Closing date mismatch", IF(B13="OB", "- On or before:", ""))</f>
        <v/>
      </c>
      <c r="D13" s="184"/>
      <c r="E13" s="185"/>
      <c r="F13" s="3"/>
      <c r="K13" s="176">
        <f t="shared" si="0"/>
        <v>1</v>
      </c>
      <c r="L13" s="176">
        <f>IF(B13="No",1,0)</f>
        <v>0</v>
      </c>
      <c r="AA13" s="344"/>
    </row>
    <row r="14" spans="1:28" ht="18.75">
      <c r="A14" s="34" t="s">
        <v>317</v>
      </c>
      <c r="B14" s="35"/>
      <c r="C14" s="38" t="str">
        <f>IF(B14="Yes", " - The following non-realty items are listed:", "")</f>
        <v/>
      </c>
      <c r="D14" s="186"/>
      <c r="E14" s="180"/>
      <c r="K14" s="176">
        <f t="shared" si="0"/>
        <v>1</v>
      </c>
      <c r="L14" s="176">
        <f>IF(B14="Yes",1,0)</f>
        <v>0</v>
      </c>
      <c r="AA14" s="344"/>
    </row>
    <row r="15" spans="1:28" ht="18.75">
      <c r="A15" s="34" t="s">
        <v>316</v>
      </c>
      <c r="B15" s="294"/>
      <c r="C15" s="38"/>
      <c r="D15" s="187"/>
      <c r="E15" s="180"/>
      <c r="K15" s="176">
        <f t="shared" si="0"/>
        <v>1</v>
      </c>
      <c r="AA15" s="344"/>
    </row>
    <row r="16" spans="1:28" ht="18.75">
      <c r="A16" s="34" t="s">
        <v>315</v>
      </c>
      <c r="B16" s="35"/>
      <c r="C16" s="38" t="str">
        <f>IF(B16="No", " - No Real Estate Agent info listed", "")</f>
        <v/>
      </c>
      <c r="D16" s="179"/>
      <c r="E16" s="180"/>
      <c r="K16" s="176">
        <f t="shared" si="0"/>
        <v>1</v>
      </c>
      <c r="AA16" s="344"/>
    </row>
    <row r="17" spans="1:12" ht="18.75">
      <c r="A17" s="34" t="s">
        <v>330</v>
      </c>
      <c r="B17" s="35"/>
      <c r="C17" s="38" t="str">
        <f>IF(B17="No", " - Contract requires additional signatures", "")</f>
        <v/>
      </c>
      <c r="D17" s="184"/>
      <c r="E17" s="180"/>
      <c r="K17" s="176">
        <f t="shared" si="0"/>
        <v>1</v>
      </c>
      <c r="L17" s="176">
        <f>IF(B17="No",1,0)</f>
        <v>0</v>
      </c>
    </row>
    <row r="18" spans="1:12" s="176" customFormat="1" ht="18.75">
      <c r="A18" s="34" t="s">
        <v>309</v>
      </c>
      <c r="B18" s="35"/>
      <c r="C18" s="38"/>
      <c r="D18" s="184"/>
      <c r="E18" s="180"/>
      <c r="K18" s="176">
        <f>IF(B18&lt;&gt;"",0,1)</f>
        <v>1</v>
      </c>
    </row>
    <row r="19" spans="1:12" s="176" customFormat="1" ht="18.75" hidden="1" customHeight="1">
      <c r="A19" s="34" t="s">
        <v>314</v>
      </c>
      <c r="B19" s="35"/>
      <c r="C19" s="38"/>
      <c r="D19" s="184"/>
      <c r="E19" s="180"/>
      <c r="K19" s="176">
        <f>IF(AND(B18="Yes",B19=""),1,0)</f>
        <v>0</v>
      </c>
    </row>
    <row r="20" spans="1:12" s="176" customFormat="1" ht="18.75" hidden="1" customHeight="1">
      <c r="A20" s="34" t="s">
        <v>329</v>
      </c>
      <c r="B20" s="35"/>
      <c r="C20" s="38" t="str">
        <f>IF(B20="No", " - Contract requires live signatures", "")</f>
        <v/>
      </c>
      <c r="D20" s="184"/>
      <c r="E20" s="180"/>
      <c r="K20" s="176">
        <f>IF(AND(B19="Yes",B20=""),1,0)</f>
        <v>0</v>
      </c>
      <c r="L20" s="176">
        <f>IF(B20="No",1,0)</f>
        <v>0</v>
      </c>
    </row>
    <row r="21" spans="1:12" ht="18.75">
      <c r="A21" s="34" t="s">
        <v>1069</v>
      </c>
      <c r="B21" s="35"/>
      <c r="C21" s="38" t="str">
        <f>IF(B21="No", " - Contract missing the following addendums:", "")</f>
        <v/>
      </c>
      <c r="D21" s="186"/>
      <c r="E21" s="180"/>
      <c r="K21" s="176">
        <f>IF(B21&lt;&gt;"",0,1)</f>
        <v>1</v>
      </c>
      <c r="L21" s="176">
        <f>IF(B21="No",1,0)</f>
        <v>0</v>
      </c>
    </row>
    <row r="22" spans="1:12" ht="18.75">
      <c r="A22" s="34" t="s">
        <v>313</v>
      </c>
      <c r="B22" s="41"/>
      <c r="C22" s="38" t="str">
        <f>IF(B22="Yes", " - Commitment letter listed in contract is:", "")</f>
        <v/>
      </c>
      <c r="D22" s="184"/>
      <c r="E22" s="180"/>
      <c r="K22" s="176">
        <f t="shared" ref="K22:K27" si="1">IF(B22&lt;&gt;"",0,1)</f>
        <v>1</v>
      </c>
    </row>
    <row r="23" spans="1:12" ht="18.75">
      <c r="A23" s="42" t="s">
        <v>312</v>
      </c>
      <c r="B23" s="41"/>
      <c r="C23" s="38" t="str">
        <f>IF(B23="Yes", " - The following repairs must be made:", "")</f>
        <v/>
      </c>
      <c r="D23" s="184"/>
      <c r="E23" s="180"/>
      <c r="K23" s="176">
        <f t="shared" si="1"/>
        <v>1</v>
      </c>
      <c r="L23" s="176"/>
    </row>
    <row r="24" spans="1:12" ht="18.75">
      <c r="A24" s="42" t="s">
        <v>311</v>
      </c>
      <c r="B24" s="41"/>
      <c r="C24" s="38" t="str">
        <f>IF(B24="Yes", " - HUD must be obtained for the property:", "")</f>
        <v/>
      </c>
      <c r="D24" s="184"/>
      <c r="E24" s="180"/>
      <c r="K24" s="176">
        <f t="shared" si="1"/>
        <v>1</v>
      </c>
      <c r="L24" s="176"/>
    </row>
    <row r="25" spans="1:12" ht="18.75">
      <c r="A25" s="34" t="s">
        <v>310</v>
      </c>
      <c r="B25" s="41"/>
      <c r="C25" s="38" t="str">
        <f>IF(B25="Yes", " - A LOE must be obtained &amp; reviewed by UW", "")</f>
        <v/>
      </c>
      <c r="D25" s="184"/>
      <c r="E25" s="180"/>
      <c r="K25" s="176">
        <f t="shared" si="1"/>
        <v>1</v>
      </c>
      <c r="L25" s="176">
        <f>IF(B25="Yes",1,0)</f>
        <v>0</v>
      </c>
    </row>
    <row r="26" spans="1:12" s="176" customFormat="1" ht="18.75" hidden="1" customHeight="1">
      <c r="A26" s="34" t="s">
        <v>328</v>
      </c>
      <c r="B26" s="41"/>
      <c r="C26" s="38" t="str">
        <f>IF(B26="No", " - VA Clause must be provided before funding", "")</f>
        <v/>
      </c>
      <c r="D26" s="184"/>
      <c r="E26" s="180"/>
      <c r="K26" s="176">
        <f>IF(AND(B4="VA",B26=""),1,0)</f>
        <v>0</v>
      </c>
    </row>
    <row r="27" spans="1:12" s="287" customFormat="1" ht="19.5" thickBot="1">
      <c r="A27" s="291" t="s">
        <v>616</v>
      </c>
      <c r="B27" s="292"/>
      <c r="C27" s="293" t="str">
        <f>IF(B27="No", " - No Settlement Company info listed", "")</f>
        <v/>
      </c>
      <c r="D27" s="528"/>
      <c r="E27" s="529"/>
      <c r="K27" s="287">
        <f t="shared" si="1"/>
        <v>1</v>
      </c>
    </row>
    <row r="28" spans="1:12">
      <c r="A28" s="24"/>
      <c r="B28" s="24"/>
      <c r="C28" s="43"/>
      <c r="G28" s="40" t="s">
        <v>84</v>
      </c>
      <c r="K28">
        <f>SUM(K4:K26)</f>
        <v>20</v>
      </c>
      <c r="L28" s="176">
        <f>SUM(L4:L26)</f>
        <v>0</v>
      </c>
    </row>
    <row r="29" spans="1:12">
      <c r="A29" s="24"/>
      <c r="B29" s="44"/>
      <c r="C29" s="43"/>
    </row>
    <row r="30" spans="1:12">
      <c r="A30" s="24"/>
      <c r="B30" s="45"/>
      <c r="C30" s="43"/>
    </row>
    <row r="31" spans="1:12">
      <c r="A31" s="24"/>
      <c r="B31" s="24"/>
      <c r="C31" s="43"/>
    </row>
    <row r="32" spans="1:12">
      <c r="A32" s="24"/>
      <c r="B32" s="24"/>
      <c r="C32" s="43"/>
    </row>
    <row r="33" spans="1:3">
      <c r="A33" s="1"/>
      <c r="B33" s="2"/>
      <c r="C33" s="43"/>
    </row>
    <row r="34" spans="1:3">
      <c r="A34" s="1"/>
      <c r="B34" s="46"/>
      <c r="C34" s="47"/>
    </row>
    <row r="35" spans="1:3">
      <c r="A35" s="43"/>
      <c r="B35" s="47"/>
      <c r="C35" s="47"/>
    </row>
    <row r="36" spans="1:3">
      <c r="A36" s="47"/>
      <c r="B36" s="47"/>
      <c r="C36" s="47"/>
    </row>
    <row r="37" spans="1:3">
      <c r="A37" s="47"/>
      <c r="B37" s="47"/>
      <c r="C37" s="47"/>
    </row>
    <row r="38" spans="1:3">
      <c r="A38" s="47"/>
      <c r="B38" s="47"/>
      <c r="C38" s="47"/>
    </row>
    <row r="39" spans="1:3">
      <c r="B39" s="47"/>
    </row>
    <row r="40" spans="1:3">
      <c r="B40" s="47"/>
    </row>
    <row r="41" spans="1:3">
      <c r="B41" s="47"/>
    </row>
    <row r="42" spans="1:3">
      <c r="B42" s="47"/>
    </row>
    <row r="43" spans="1:3">
      <c r="B43" s="47"/>
    </row>
    <row r="44" spans="1:3" hidden="1">
      <c r="A44" s="345" t="s">
        <v>686</v>
      </c>
      <c r="B44" s="47" t="s">
        <v>685</v>
      </c>
      <c r="C44" s="345" t="s">
        <v>684</v>
      </c>
    </row>
    <row r="45" spans="1:3" hidden="1">
      <c r="A45" s="346" t="s">
        <v>689</v>
      </c>
      <c r="B45" s="47" t="s">
        <v>673</v>
      </c>
      <c r="C45" s="345" t="s">
        <v>674</v>
      </c>
    </row>
    <row r="46" spans="1:3" hidden="1">
      <c r="A46" s="346" t="s">
        <v>688</v>
      </c>
      <c r="B46" s="47" t="s">
        <v>673</v>
      </c>
      <c r="C46" s="344" t="s">
        <v>674</v>
      </c>
    </row>
    <row r="47" spans="1:3" hidden="1">
      <c r="A47" s="346" t="s">
        <v>691</v>
      </c>
      <c r="B47" s="47" t="s">
        <v>673</v>
      </c>
      <c r="C47" s="344" t="s">
        <v>674</v>
      </c>
    </row>
    <row r="48" spans="1:3" hidden="1">
      <c r="A48" s="346" t="s">
        <v>690</v>
      </c>
      <c r="B48" s="47" t="s">
        <v>673</v>
      </c>
      <c r="C48" s="344" t="s">
        <v>674</v>
      </c>
    </row>
    <row r="49" spans="1:3" hidden="1">
      <c r="A49" s="346" t="s">
        <v>693</v>
      </c>
      <c r="B49" s="47" t="s">
        <v>673</v>
      </c>
      <c r="C49" s="344" t="s">
        <v>674</v>
      </c>
    </row>
    <row r="50" spans="1:3" hidden="1">
      <c r="A50" s="346" t="s">
        <v>692</v>
      </c>
      <c r="B50" s="47" t="s">
        <v>673</v>
      </c>
      <c r="C50" s="344" t="s">
        <v>674</v>
      </c>
    </row>
    <row r="51" spans="1:3" hidden="1">
      <c r="A51" s="345" t="s">
        <v>694</v>
      </c>
      <c r="B51" s="47" t="s">
        <v>673</v>
      </c>
      <c r="C51" s="344" t="s">
        <v>674</v>
      </c>
    </row>
    <row r="52" spans="1:3" hidden="1">
      <c r="A52" s="345" t="s">
        <v>695</v>
      </c>
      <c r="B52" s="47" t="s">
        <v>673</v>
      </c>
      <c r="C52" s="344" t="s">
        <v>674</v>
      </c>
    </row>
    <row r="53" spans="1:3" hidden="1">
      <c r="A53" s="345" t="s">
        <v>675</v>
      </c>
      <c r="B53" s="47" t="s">
        <v>687</v>
      </c>
      <c r="C53" s="47" t="s">
        <v>682</v>
      </c>
    </row>
    <row r="54" spans="1:3" hidden="1">
      <c r="A54" s="345" t="s">
        <v>676</v>
      </c>
      <c r="B54" s="47" t="s">
        <v>687</v>
      </c>
      <c r="C54" s="47" t="s">
        <v>682</v>
      </c>
    </row>
    <row r="55" spans="1:3" hidden="1">
      <c r="A55" s="345" t="s">
        <v>677</v>
      </c>
      <c r="B55" s="47" t="s">
        <v>687</v>
      </c>
      <c r="C55" s="47" t="s">
        <v>683</v>
      </c>
    </row>
    <row r="56" spans="1:3" hidden="1">
      <c r="A56" s="345" t="s">
        <v>678</v>
      </c>
      <c r="B56" s="47" t="s">
        <v>687</v>
      </c>
      <c r="C56" s="47" t="s">
        <v>683</v>
      </c>
    </row>
    <row r="57" spans="1:3" hidden="1">
      <c r="A57" s="345" t="s">
        <v>679</v>
      </c>
      <c r="B57" s="47" t="s">
        <v>687</v>
      </c>
      <c r="C57" s="47" t="s">
        <v>683</v>
      </c>
    </row>
    <row r="58" spans="1:3" hidden="1">
      <c r="A58" s="345" t="s">
        <v>680</v>
      </c>
      <c r="B58" s="47" t="s">
        <v>687</v>
      </c>
      <c r="C58" s="47" t="s">
        <v>683</v>
      </c>
    </row>
    <row r="59" spans="1:3" hidden="1">
      <c r="A59" s="345" t="s">
        <v>681</v>
      </c>
      <c r="B59" s="47" t="s">
        <v>687</v>
      </c>
      <c r="C59" s="47" t="s">
        <v>683</v>
      </c>
    </row>
    <row r="60" spans="1:3" hidden="1">
      <c r="A60" s="345" t="s">
        <v>696</v>
      </c>
      <c r="B60" s="47" t="s">
        <v>704</v>
      </c>
      <c r="C60" s="47" t="s">
        <v>703</v>
      </c>
    </row>
    <row r="61" spans="1:3" hidden="1">
      <c r="A61" s="345" t="s">
        <v>697</v>
      </c>
      <c r="B61" s="47" t="s">
        <v>704</v>
      </c>
      <c r="C61" s="47" t="s">
        <v>703</v>
      </c>
    </row>
    <row r="62" spans="1:3" hidden="1">
      <c r="A62" s="345" t="s">
        <v>698</v>
      </c>
      <c r="B62" s="47" t="s">
        <v>704</v>
      </c>
      <c r="C62" s="47" t="s">
        <v>703</v>
      </c>
    </row>
    <row r="63" spans="1:3" hidden="1">
      <c r="A63" s="345" t="s">
        <v>699</v>
      </c>
      <c r="B63" s="47" t="s">
        <v>704</v>
      </c>
      <c r="C63" s="47" t="s">
        <v>703</v>
      </c>
    </row>
    <row r="64" spans="1:3" hidden="1">
      <c r="A64" s="345" t="s">
        <v>700</v>
      </c>
      <c r="B64" s="47" t="s">
        <v>704</v>
      </c>
      <c r="C64" s="47" t="s">
        <v>703</v>
      </c>
    </row>
    <row r="65" spans="1:3" hidden="1">
      <c r="A65" s="345" t="s">
        <v>701</v>
      </c>
      <c r="B65" s="47" t="s">
        <v>704</v>
      </c>
      <c r="C65" s="47" t="s">
        <v>703</v>
      </c>
    </row>
    <row r="66" spans="1:3" hidden="1">
      <c r="A66" s="345" t="s">
        <v>702</v>
      </c>
      <c r="B66" s="47" t="s">
        <v>704</v>
      </c>
      <c r="C66" s="47" t="s">
        <v>703</v>
      </c>
    </row>
    <row r="67" spans="1:3" hidden="1">
      <c r="A67" s="345" t="s">
        <v>705</v>
      </c>
      <c r="B67" s="47" t="s">
        <v>714</v>
      </c>
      <c r="C67" s="47" t="s">
        <v>713</v>
      </c>
    </row>
    <row r="68" spans="1:3" hidden="1">
      <c r="A68" s="345" t="s">
        <v>706</v>
      </c>
      <c r="B68" s="47" t="s">
        <v>714</v>
      </c>
      <c r="C68" s="47" t="s">
        <v>713</v>
      </c>
    </row>
    <row r="69" spans="1:3" hidden="1">
      <c r="A69" s="345" t="s">
        <v>707</v>
      </c>
      <c r="B69" s="47" t="s">
        <v>714</v>
      </c>
      <c r="C69" s="47" t="s">
        <v>713</v>
      </c>
    </row>
    <row r="70" spans="1:3" hidden="1">
      <c r="A70" s="345" t="s">
        <v>708</v>
      </c>
      <c r="B70" s="47" t="s">
        <v>714</v>
      </c>
      <c r="C70" s="47" t="s">
        <v>713</v>
      </c>
    </row>
    <row r="71" spans="1:3" hidden="1">
      <c r="A71" s="345" t="s">
        <v>709</v>
      </c>
      <c r="B71" s="47" t="s">
        <v>714</v>
      </c>
      <c r="C71" s="47" t="s">
        <v>713</v>
      </c>
    </row>
    <row r="72" spans="1:3" hidden="1">
      <c r="A72" s="345" t="s">
        <v>710</v>
      </c>
      <c r="B72" s="47" t="s">
        <v>714</v>
      </c>
      <c r="C72" s="47" t="s">
        <v>713</v>
      </c>
    </row>
    <row r="73" spans="1:3" hidden="1">
      <c r="A73" s="345" t="s">
        <v>711</v>
      </c>
      <c r="B73" s="47" t="s">
        <v>714</v>
      </c>
      <c r="C73" s="47" t="s">
        <v>713</v>
      </c>
    </row>
    <row r="74" spans="1:3" hidden="1">
      <c r="A74" s="345" t="s">
        <v>712</v>
      </c>
      <c r="B74" s="47" t="s">
        <v>714</v>
      </c>
      <c r="C74" s="47" t="s">
        <v>713</v>
      </c>
    </row>
    <row r="75" spans="1:3">
      <c r="A75" s="345"/>
    </row>
    <row r="76" spans="1:3">
      <c r="A76" s="345"/>
    </row>
    <row r="77" spans="1:3">
      <c r="A77" s="345"/>
    </row>
    <row r="78" spans="1:3">
      <c r="A78" s="344"/>
    </row>
    <row r="79" spans="1:3">
      <c r="A79" s="344"/>
    </row>
    <row r="80" spans="1:3">
      <c r="A80" s="344"/>
    </row>
    <row r="81" spans="1:1">
      <c r="A81" s="344"/>
    </row>
    <row r="82" spans="1:1">
      <c r="A82" s="344"/>
    </row>
    <row r="83" spans="1:1">
      <c r="A83" s="344"/>
    </row>
    <row r="84" spans="1:1">
      <c r="A84" s="344"/>
    </row>
    <row r="85" spans="1:1">
      <c r="A85" s="344"/>
    </row>
    <row r="86" spans="1:1">
      <c r="A86" s="344"/>
    </row>
    <row r="87" spans="1:1">
      <c r="A87" s="344"/>
    </row>
    <row r="88" spans="1:1">
      <c r="A88" s="344"/>
    </row>
  </sheetData>
  <sheetProtection password="C580" sheet="1" objects="1" scenarios="1" formatRows="0" selectLockedCells="1"/>
  <mergeCells count="2">
    <mergeCell ref="A1:C1"/>
    <mergeCell ref="D27:E27"/>
  </mergeCells>
  <conditionalFormatting sqref="C13:C14 C16:C21">
    <cfRule type="expression" dxfId="109" priority="58">
      <formula>#REF!="YES"</formula>
    </cfRule>
    <cfRule type="expression" dxfId="108" priority="59">
      <formula>#REF!="YES"</formula>
    </cfRule>
  </conditionalFormatting>
  <conditionalFormatting sqref="C16:C21 C26:C27">
    <cfRule type="expression" dxfId="107" priority="56">
      <formula>$B$16="NO"</formula>
    </cfRule>
    <cfRule type="expression" dxfId="106" priority="57">
      <formula>$B$16="YES"</formula>
    </cfRule>
  </conditionalFormatting>
  <conditionalFormatting sqref="C9:C11 C13:C14 C16:C21 C26:C27">
    <cfRule type="expression" dxfId="105" priority="54">
      <formula>$B$9="NO"</formula>
    </cfRule>
  </conditionalFormatting>
  <conditionalFormatting sqref="C10:C11 C13:C14 C16:C21 C26:C27">
    <cfRule type="expression" dxfId="104" priority="53">
      <formula>$B$10="NO"</formula>
    </cfRule>
  </conditionalFormatting>
  <conditionalFormatting sqref="C11 C13:C14 C16:C21 C26:C27">
    <cfRule type="expression" dxfId="103" priority="52">
      <formula>$B$11="NO"</formula>
    </cfRule>
  </conditionalFormatting>
  <conditionalFormatting sqref="C13:C14 C16:C21 C26:C27">
    <cfRule type="expression" dxfId="102" priority="51">
      <formula>$B$13="NO"</formula>
    </cfRule>
  </conditionalFormatting>
  <conditionalFormatting sqref="C14">
    <cfRule type="expression" dxfId="101" priority="50">
      <formula>$B$14="YES"</formula>
    </cfRule>
  </conditionalFormatting>
  <conditionalFormatting sqref="C17:C21">
    <cfRule type="expression" dxfId="100" priority="49">
      <formula>$B$17="NO"</formula>
    </cfRule>
  </conditionalFormatting>
  <conditionalFormatting sqref="C21">
    <cfRule type="expression" dxfId="99" priority="47">
      <formula>$B$21="NO"</formula>
    </cfRule>
  </conditionalFormatting>
  <conditionalFormatting sqref="D6">
    <cfRule type="expression" dxfId="98" priority="46">
      <formula>$C6&lt;&gt;""</formula>
    </cfRule>
  </conditionalFormatting>
  <conditionalFormatting sqref="D9:E9">
    <cfRule type="expression" dxfId="97" priority="45">
      <formula>$C9&lt;&gt;""</formula>
    </cfRule>
  </conditionalFormatting>
  <conditionalFormatting sqref="D10">
    <cfRule type="expression" dxfId="96" priority="43">
      <formula>B10="No"</formula>
    </cfRule>
    <cfRule type="expression" dxfId="95" priority="44">
      <formula>$B10="Yes"</formula>
    </cfRule>
  </conditionalFormatting>
  <conditionalFormatting sqref="E10">
    <cfRule type="expression" dxfId="94" priority="42">
      <formula>$B10="No"</formula>
    </cfRule>
  </conditionalFormatting>
  <conditionalFormatting sqref="D11">
    <cfRule type="expression" dxfId="93" priority="40">
      <formula>B11="No"</formula>
    </cfRule>
    <cfRule type="expression" dxfId="92" priority="41">
      <formula>$B11="Yes"</formula>
    </cfRule>
  </conditionalFormatting>
  <conditionalFormatting sqref="E11">
    <cfRule type="expression" dxfId="91" priority="39">
      <formula>$B11="No"</formula>
    </cfRule>
  </conditionalFormatting>
  <conditionalFormatting sqref="D13">
    <cfRule type="expression" dxfId="90" priority="37">
      <formula>B13="No"</formula>
    </cfRule>
    <cfRule type="expression" dxfId="89" priority="38">
      <formula>$B13="Yes"</formula>
    </cfRule>
  </conditionalFormatting>
  <conditionalFormatting sqref="E13">
    <cfRule type="expression" dxfId="88" priority="36">
      <formula>$B13="No"</formula>
    </cfRule>
  </conditionalFormatting>
  <conditionalFormatting sqref="D14">
    <cfRule type="expression" dxfId="87" priority="35">
      <formula>$B14="Yes"</formula>
    </cfRule>
  </conditionalFormatting>
  <conditionalFormatting sqref="D22:D23">
    <cfRule type="expression" dxfId="86" priority="34">
      <formula>$B22="Yes"</formula>
    </cfRule>
  </conditionalFormatting>
  <conditionalFormatting sqref="D21">
    <cfRule type="expression" dxfId="85" priority="33">
      <formula>$B21="No"</formula>
    </cfRule>
  </conditionalFormatting>
  <conditionalFormatting sqref="D12">
    <cfRule type="expression" dxfId="84" priority="31">
      <formula>B12="No"</formula>
    </cfRule>
    <cfRule type="expression" dxfId="83" priority="32">
      <formula>B12="Yes"</formula>
    </cfRule>
  </conditionalFormatting>
  <conditionalFormatting sqref="E12">
    <cfRule type="expression" dxfId="82" priority="30">
      <formula>B12="No"</formula>
    </cfRule>
  </conditionalFormatting>
  <conditionalFormatting sqref="D24">
    <cfRule type="expression" dxfId="81" priority="29">
      <formula>$B24="Yes"</formula>
    </cfRule>
  </conditionalFormatting>
  <conditionalFormatting sqref="D12">
    <cfRule type="expression" dxfId="80" priority="27">
      <formula>B12="No"</formula>
    </cfRule>
    <cfRule type="expression" dxfId="79" priority="28">
      <formula>$B12="Yes"</formula>
    </cfRule>
  </conditionalFormatting>
  <conditionalFormatting sqref="C13">
    <cfRule type="expression" dxfId="78" priority="26">
      <formula>B13="OB"</formula>
    </cfRule>
  </conditionalFormatting>
  <conditionalFormatting sqref="D13:E13">
    <cfRule type="expression" dxfId="77" priority="25">
      <formula>$B13="OB"</formula>
    </cfRule>
  </conditionalFormatting>
  <conditionalFormatting sqref="C4">
    <cfRule type="expression" dxfId="76" priority="21">
      <formula>$B$6="NO"</formula>
    </cfRule>
  </conditionalFormatting>
  <conditionalFormatting sqref="D4:E4">
    <cfRule type="expression" dxfId="75" priority="20">
      <formula>$C4&lt;&gt;""</formula>
    </cfRule>
  </conditionalFormatting>
  <conditionalFormatting sqref="D7">
    <cfRule type="expression" dxfId="74" priority="19">
      <formula>$C7&lt;&gt;""</formula>
    </cfRule>
  </conditionalFormatting>
  <conditionalFormatting sqref="D17">
    <cfRule type="expression" dxfId="73" priority="18">
      <formula>B17="Yes"</formula>
    </cfRule>
  </conditionalFormatting>
  <conditionalFormatting sqref="C26:C27">
    <cfRule type="expression" dxfId="72" priority="16">
      <formula>#REF!="YES"</formula>
    </cfRule>
    <cfRule type="expression" dxfId="71" priority="17">
      <formula>#REF!="YES"</formula>
    </cfRule>
  </conditionalFormatting>
  <conditionalFormatting sqref="D27:E27">
    <cfRule type="expression" dxfId="70" priority="1">
      <formula>B27="Yes"</formula>
    </cfRule>
  </conditionalFormatting>
  <pageMargins left="0.7" right="0.7" top="0.75" bottom="0.75" header="0.3" footer="0.3"/>
  <pageSetup orientation="portrait" horizontalDpi="200" verticalDpi="200" r:id="rId1"/>
  <legacyDrawing r:id="rId2"/>
  <controls>
    <control shapeId="5198" r:id="rId3" name="CommandButton1"/>
    <control shapeId="5134" r:id="rId4" name="OptionButton1"/>
    <control shapeId="5135" r:id="rId5" name="OptionButton2"/>
    <control shapeId="5136" r:id="rId6" name="OptionButton3"/>
    <control shapeId="5137" r:id="rId7" name="OptionButton4"/>
    <control shapeId="5138" r:id="rId8" name="OptionButton5"/>
    <control shapeId="5139" r:id="rId9" name="OptionButton6"/>
    <control shapeId="5140" r:id="rId10" name="OptionButton7"/>
    <control shapeId="5141" r:id="rId11" name="OptionButton8"/>
    <control shapeId="5142" r:id="rId12" name="OptionButton9"/>
    <control shapeId="5143" r:id="rId13" name="OptionButton10"/>
    <control shapeId="5146" r:id="rId14" name="OptionButton13"/>
    <control shapeId="5147" r:id="rId15" name="OptionButton14"/>
    <control shapeId="5148" r:id="rId16" name="OptionButton15"/>
    <control shapeId="5149" r:id="rId17" name="OptionButton16"/>
    <control shapeId="5150" r:id="rId18" name="OptionButton17"/>
    <control shapeId="5151" r:id="rId19" name="OptionButton18"/>
    <control shapeId="5152" r:id="rId20" name="OptionButton19"/>
    <control shapeId="5153" r:id="rId21" name="OptionButton20"/>
    <control shapeId="5156" r:id="rId22" name="OptionButton23"/>
    <control shapeId="5157" r:id="rId23" name="OptionButton24"/>
    <control shapeId="5158" r:id="rId24" name="OptionButton25"/>
    <control shapeId="5159" r:id="rId25" name="OptionButton26"/>
    <control shapeId="5161" r:id="rId26" name="Image1"/>
    <control shapeId="5162" r:id="rId27" name="Image2"/>
    <control shapeId="5163" r:id="rId28" name="OptionButton27"/>
    <control shapeId="5164" r:id="rId29" name="OptionButton28"/>
    <control shapeId="5165" r:id="rId30" name="OptionButton29"/>
    <control shapeId="5166" r:id="rId31" name="OptionButton30"/>
    <control shapeId="5167" r:id="rId32" name="OptionButton31"/>
    <control shapeId="5168" r:id="rId33" name="OptionButton32"/>
    <control shapeId="5181" r:id="rId34" name="OptionButton11"/>
    <control shapeId="5182" r:id="rId35" name="OptionButton12"/>
    <control shapeId="5183" r:id="rId36" name="OptionButton21"/>
    <control shapeId="5184" r:id="rId37" name="OptionButton22"/>
    <control shapeId="5185" r:id="rId38" name="OptionButton33"/>
    <control shapeId="5186" r:id="rId39" name="OptionButton34"/>
    <control shapeId="5187" r:id="rId40" name="OptionButton35"/>
    <control shapeId="5188" r:id="rId41" name="OptionButton36"/>
    <control shapeId="5189" r:id="rId42" name="OptionButton37"/>
    <control shapeId="5190" r:id="rId43" name="OptionButton38"/>
    <control shapeId="5191" r:id="rId44" name="OptionButton39"/>
    <control shapeId="5192" r:id="rId45" name="OptionButton40"/>
    <control shapeId="5193" r:id="rId46" name="OptionButton41"/>
    <control shapeId="5194" r:id="rId47" name="OptionButton42"/>
    <control shapeId="5195" r:id="rId48" name="OptionButton43"/>
    <control shapeId="5196" r:id="rId49" name="OptionButton44"/>
    <control shapeId="5199" r:id="rId50" name="OptionButton45"/>
    <control shapeId="5200" r:id="rId51" name="OptionButton46"/>
  </controls>
  <tableParts count="1">
    <tablePart r:id="rId52"/>
  </tableParts>
</worksheet>
</file>

<file path=xl/worksheets/sheet6.xml><?xml version="1.0" encoding="utf-8"?>
<worksheet xmlns="http://schemas.openxmlformats.org/spreadsheetml/2006/main" xmlns:r="http://schemas.openxmlformats.org/officeDocument/2006/relationships">
  <sheetPr codeName="Sheet11">
    <tabColor theme="5" tint="0.39997558519241921"/>
  </sheetPr>
  <dimension ref="A1:K29"/>
  <sheetViews>
    <sheetView showGridLines="0" workbookViewId="0">
      <selection activeCell="B4" sqref="B4"/>
    </sheetView>
  </sheetViews>
  <sheetFormatPr defaultRowHeight="15"/>
  <cols>
    <col min="1" max="1" width="31.5703125" bestFit="1" customWidth="1"/>
    <col min="2" max="2" width="30.28515625" customWidth="1"/>
    <col min="5" max="5" width="10.42578125" customWidth="1"/>
    <col min="11" max="11" width="0" hidden="1" customWidth="1"/>
  </cols>
  <sheetData>
    <row r="1" spans="1:11" ht="15.75" thickBot="1">
      <c r="K1" t="s">
        <v>30</v>
      </c>
    </row>
    <row r="2" spans="1:11">
      <c r="A2" s="530" t="s">
        <v>85</v>
      </c>
      <c r="B2" s="531"/>
      <c r="K2" t="s">
        <v>32</v>
      </c>
    </row>
    <row r="3" spans="1:11" hidden="1">
      <c r="A3" s="48"/>
      <c r="B3" s="49"/>
      <c r="K3" t="s">
        <v>10</v>
      </c>
    </row>
    <row r="4" spans="1:11">
      <c r="A4" s="6" t="s">
        <v>33</v>
      </c>
      <c r="B4" s="8"/>
    </row>
    <row r="5" spans="1:11">
      <c r="A5" s="6" t="s">
        <v>34</v>
      </c>
      <c r="B5" s="8"/>
    </row>
    <row r="6" spans="1:11">
      <c r="A6" s="532" t="s">
        <v>35</v>
      </c>
      <c r="B6" s="533"/>
    </row>
    <row r="7" spans="1:11" ht="21.75" customHeight="1">
      <c r="A7" s="6" t="s">
        <v>36</v>
      </c>
      <c r="B7" s="50"/>
    </row>
    <row r="8" spans="1:11" ht="21.75" customHeight="1">
      <c r="A8" s="6" t="s">
        <v>37</v>
      </c>
      <c r="B8" s="50"/>
    </row>
    <row r="9" spans="1:11" ht="21.75" customHeight="1">
      <c r="A9" s="6" t="s">
        <v>86</v>
      </c>
      <c r="B9" s="50"/>
    </row>
    <row r="10" spans="1:11" ht="21.75" customHeight="1">
      <c r="A10" s="6" t="s">
        <v>87</v>
      </c>
      <c r="B10" s="50"/>
    </row>
    <row r="11" spans="1:11" ht="21.75" customHeight="1">
      <c r="A11" s="6" t="s">
        <v>88</v>
      </c>
      <c r="B11" s="50"/>
    </row>
    <row r="12" spans="1:11" ht="21.75" customHeight="1">
      <c r="A12" s="6" t="s">
        <v>41</v>
      </c>
      <c r="B12" s="50"/>
    </row>
    <row r="13" spans="1:11" ht="21.75" customHeight="1">
      <c r="A13" s="6" t="s">
        <v>89</v>
      </c>
      <c r="B13" s="50"/>
    </row>
    <row r="14" spans="1:11">
      <c r="A14" s="532" t="s">
        <v>43</v>
      </c>
      <c r="B14" s="533"/>
    </row>
    <row r="15" spans="1:11">
      <c r="A15" s="6" t="s">
        <v>54</v>
      </c>
      <c r="B15" s="10"/>
    </row>
    <row r="16" spans="1:11" hidden="1">
      <c r="A16" s="6" t="s">
        <v>45</v>
      </c>
      <c r="B16" s="10"/>
    </row>
    <row r="17" spans="1:3">
      <c r="A17" s="6" t="s">
        <v>46</v>
      </c>
      <c r="B17" s="11"/>
    </row>
    <row r="18" spans="1:3">
      <c r="A18" s="6" t="s">
        <v>47</v>
      </c>
      <c r="B18" s="11">
        <v>365</v>
      </c>
      <c r="C18" t="str">
        <f>IF(B17&gt;=B18, "POLICY END DATE MUST BE GREATER THAN START DATE", "")</f>
        <v/>
      </c>
    </row>
    <row r="19" spans="1:3" hidden="1">
      <c r="A19" s="6" t="s">
        <v>48</v>
      </c>
      <c r="B19" s="11"/>
    </row>
    <row r="20" spans="1:3" ht="33" hidden="1" customHeight="1">
      <c r="A20" s="12" t="s">
        <v>49</v>
      </c>
      <c r="B20" s="50"/>
    </row>
    <row r="21" spans="1:3">
      <c r="A21" s="6" t="s">
        <v>50</v>
      </c>
      <c r="B21" s="13"/>
    </row>
    <row r="22" spans="1:3">
      <c r="A22" s="532" t="s">
        <v>90</v>
      </c>
      <c r="B22" s="533"/>
    </row>
    <row r="23" spans="1:3">
      <c r="A23" s="6" t="s">
        <v>91</v>
      </c>
      <c r="B23" s="51"/>
    </row>
    <row r="24" spans="1:3">
      <c r="A24" s="6" t="s">
        <v>92</v>
      </c>
      <c r="B24" s="52" t="str">
        <f>IFERROR(B15/B23,"")</f>
        <v/>
      </c>
    </row>
    <row r="25" spans="1:3" ht="21.75" customHeight="1">
      <c r="A25" s="53" t="s">
        <v>93</v>
      </c>
      <c r="B25" s="54"/>
    </row>
    <row r="26" spans="1:3" ht="21.75" customHeight="1" thickBot="1">
      <c r="A26" s="55" t="s">
        <v>94</v>
      </c>
      <c r="B26" s="56"/>
    </row>
    <row r="27" spans="1:3" ht="21.75" customHeight="1" thickBot="1">
      <c r="A27" s="16"/>
      <c r="B27" s="57"/>
      <c r="C27" s="16"/>
    </row>
    <row r="28" spans="1:3" ht="21.75" customHeight="1" thickBot="1">
      <c r="A28" s="58" t="s">
        <v>52</v>
      </c>
      <c r="B28" s="59"/>
    </row>
    <row r="29" spans="1:3">
      <c r="A29" s="20"/>
    </row>
  </sheetData>
  <sheetProtection password="C580" sheet="1" objects="1" scenarios="1" formatRows="0" selectLockedCells="1" sort="0" autoFilter="0" pivotTables="0"/>
  <mergeCells count="4">
    <mergeCell ref="A2:B2"/>
    <mergeCell ref="A6:B6"/>
    <mergeCell ref="A14:B14"/>
    <mergeCell ref="A22:B22"/>
  </mergeCells>
  <conditionalFormatting sqref="B24">
    <cfRule type="cellIs" dxfId="64" priority="3" operator="equal">
      <formula>#DIV/0!</formula>
    </cfRule>
  </conditionalFormatting>
  <conditionalFormatting sqref="C18">
    <cfRule type="expression" dxfId="63" priority="1" stopIfTrue="1">
      <formula>B18=""</formula>
    </cfRule>
    <cfRule type="containsText" dxfId="62" priority="2" operator="containsText" text="POLICY END DATE">
      <formula>NOT(ISERROR(SEARCH("POLICY END DATE",C18)))</formula>
    </cfRule>
  </conditionalFormatting>
  <pageMargins left="0.7" right="0.7" top="0.75" bottom="0.75" header="0.3" footer="0.3"/>
  <pageSetup orientation="portrait" horizontalDpi="200" verticalDpi="200" r:id="rId1"/>
  <legacyDrawing r:id="rId2"/>
  <controls>
    <control shapeId="6148" r:id="rId3" name="Image1"/>
    <control shapeId="6149" r:id="rId4" name="OptionButton2"/>
    <control shapeId="6150" r:id="rId5" name="OptionButton1"/>
    <control shapeId="6151" r:id="rId6" name="OptionButton3"/>
    <control shapeId="6152" r:id="rId7" name="OptionButton4"/>
    <control shapeId="6153" r:id="rId8" name="OptionButton5"/>
    <control shapeId="6154" r:id="rId9" name="OptionButton6"/>
    <control shapeId="6155" r:id="rId10" name="OptionButton7"/>
    <control shapeId="6156" r:id="rId11" name="OptionButton8"/>
    <control shapeId="6157" r:id="rId12" name="OptionButton9"/>
    <control shapeId="6158" r:id="rId13" name="OptionButton10"/>
    <control shapeId="6159" r:id="rId14" name="OptionButton11"/>
    <control shapeId="6160" r:id="rId15" name="OptionButton12"/>
    <control shapeId="6161" r:id="rId16" name="OptionButton13"/>
    <control shapeId="6162" r:id="rId17" name="OptionButton14"/>
    <control shapeId="6163" r:id="rId18" name="OptionButton15"/>
    <control shapeId="6164" r:id="rId19" name="OptionButton16"/>
    <control shapeId="6165" r:id="rId20" name="OptionButton17"/>
    <control shapeId="6166" r:id="rId21" name="OptionButton18"/>
    <control shapeId="6167" r:id="rId22" name="Image2"/>
    <control shapeId="6168" r:id="rId23" name="OptionButton19"/>
    <control shapeId="6169" r:id="rId24" name="OptionButton20"/>
    <control shapeId="6170" r:id="rId25" name="OptionButton21"/>
    <control shapeId="6171" r:id="rId26" name="OptionButton22"/>
  </controls>
</worksheet>
</file>

<file path=xl/worksheets/sheet7.xml><?xml version="1.0" encoding="utf-8"?>
<worksheet xmlns="http://schemas.openxmlformats.org/spreadsheetml/2006/main" xmlns:r="http://schemas.openxmlformats.org/officeDocument/2006/relationships">
  <sheetPr codeName="Sheet8">
    <tabColor rgb="FF00B0F0"/>
  </sheetPr>
  <dimension ref="A1:Z236"/>
  <sheetViews>
    <sheetView showGridLines="0" showRowColHeaders="0" zoomScaleNormal="100" workbookViewId="0"/>
  </sheetViews>
  <sheetFormatPr defaultRowHeight="15"/>
  <cols>
    <col min="26" max="26" width="8.7109375" hidden="1" customWidth="1"/>
  </cols>
  <sheetData>
    <row r="1" spans="1:26" s="61" customFormat="1">
      <c r="Z1" s="349" t="s">
        <v>612</v>
      </c>
    </row>
    <row r="2" spans="1:26" s="61" customFormat="1">
      <c r="Z2" s="349" t="s">
        <v>727</v>
      </c>
    </row>
    <row r="3" spans="1:26" s="61" customFormat="1">
      <c r="B3" s="534" t="s">
        <v>99</v>
      </c>
      <c r="C3" s="534"/>
      <c r="D3" s="534"/>
      <c r="E3" s="534"/>
      <c r="F3" s="534"/>
      <c r="G3" s="534"/>
      <c r="H3" s="534"/>
      <c r="I3" s="534"/>
      <c r="J3" s="534"/>
      <c r="K3" s="534"/>
      <c r="L3" s="534"/>
      <c r="M3" s="534"/>
      <c r="N3" s="534"/>
      <c r="O3" s="534"/>
      <c r="P3" s="534"/>
      <c r="Z3" s="349" t="s">
        <v>728</v>
      </c>
    </row>
    <row r="4" spans="1:26" s="61" customFormat="1">
      <c r="B4" s="534"/>
      <c r="C4" s="534"/>
      <c r="D4" s="534"/>
      <c r="E4" s="534"/>
      <c r="F4" s="534"/>
      <c r="G4" s="534"/>
      <c r="H4" s="534"/>
      <c r="I4" s="534"/>
      <c r="J4" s="534"/>
      <c r="K4" s="534"/>
      <c r="L4" s="534"/>
      <c r="M4" s="534"/>
      <c r="N4" s="534"/>
      <c r="O4" s="534"/>
      <c r="P4" s="534"/>
      <c r="Z4" s="349" t="s">
        <v>729</v>
      </c>
    </row>
    <row r="5" spans="1:26" s="61" customFormat="1">
      <c r="B5" s="534"/>
      <c r="C5" s="534"/>
      <c r="D5" s="534"/>
      <c r="E5" s="534"/>
      <c r="F5" s="534"/>
      <c r="G5" s="534"/>
      <c r="H5" s="534"/>
      <c r="I5" s="534"/>
      <c r="J5" s="534"/>
      <c r="K5" s="534"/>
      <c r="L5" s="534"/>
      <c r="M5" s="534"/>
      <c r="N5" s="534"/>
      <c r="O5" s="534"/>
      <c r="P5" s="534"/>
      <c r="Z5" s="349" t="s">
        <v>730</v>
      </c>
    </row>
    <row r="6" spans="1:26" s="61" customFormat="1">
      <c r="B6" s="534"/>
      <c r="C6" s="534"/>
      <c r="D6" s="534"/>
      <c r="E6" s="534"/>
      <c r="F6" s="534"/>
      <c r="G6" s="534"/>
      <c r="H6" s="534"/>
      <c r="I6" s="534"/>
      <c r="J6" s="534"/>
      <c r="K6" s="534"/>
      <c r="L6" s="534"/>
      <c r="M6" s="534"/>
      <c r="N6" s="534"/>
      <c r="O6" s="534"/>
      <c r="P6" s="534"/>
      <c r="Z6" s="349" t="s">
        <v>731</v>
      </c>
    </row>
    <row r="7" spans="1:26" s="61" customFormat="1">
      <c r="B7" s="534"/>
      <c r="C7" s="534"/>
      <c r="D7" s="534"/>
      <c r="E7" s="534"/>
      <c r="F7" s="534"/>
      <c r="G7" s="534"/>
      <c r="H7" s="534"/>
      <c r="I7" s="534"/>
      <c r="J7" s="534"/>
      <c r="K7" s="534"/>
      <c r="L7" s="534"/>
      <c r="M7" s="534"/>
      <c r="N7" s="534"/>
      <c r="O7" s="534"/>
      <c r="P7" s="534"/>
      <c r="Z7" s="350" t="s">
        <v>732</v>
      </c>
    </row>
    <row r="8" spans="1:26" s="61" customFormat="1" ht="20.25">
      <c r="B8" s="62" t="s">
        <v>97</v>
      </c>
      <c r="D8" s="535"/>
      <c r="E8" s="535"/>
      <c r="F8" s="535"/>
      <c r="G8" s="535"/>
      <c r="H8" s="535"/>
      <c r="I8" s="535"/>
      <c r="J8" s="535"/>
      <c r="K8" s="535"/>
      <c r="L8" s="535"/>
      <c r="M8" s="535"/>
      <c r="Z8" s="350" t="s">
        <v>733</v>
      </c>
    </row>
    <row r="9" spans="1:26" s="61" customFormat="1">
      <c r="R9" s="61" t="s">
        <v>1047</v>
      </c>
      <c r="Z9" s="350" t="s">
        <v>734</v>
      </c>
    </row>
    <row r="10" spans="1:26">
      <c r="Z10" s="350" t="s">
        <v>735</v>
      </c>
    </row>
    <row r="11" spans="1:26" ht="15" customHeight="1">
      <c r="A11" s="536" t="s">
        <v>101</v>
      </c>
      <c r="B11" s="536"/>
      <c r="C11" s="536"/>
      <c r="D11" s="536"/>
      <c r="E11" s="536"/>
      <c r="F11" s="536"/>
      <c r="G11" s="536"/>
      <c r="H11" s="536"/>
      <c r="Z11" s="350" t="s">
        <v>736</v>
      </c>
    </row>
    <row r="12" spans="1:26">
      <c r="A12" s="536"/>
      <c r="B12" s="536"/>
      <c r="C12" s="536"/>
      <c r="D12" s="536"/>
      <c r="E12" s="536"/>
      <c r="F12" s="536"/>
      <c r="G12" s="536"/>
      <c r="H12" s="536"/>
      <c r="Z12" s="350" t="s">
        <v>737</v>
      </c>
    </row>
    <row r="13" spans="1:26">
      <c r="A13" s="536"/>
      <c r="B13" s="536"/>
      <c r="C13" s="536"/>
      <c r="D13" s="536"/>
      <c r="E13" s="536"/>
      <c r="F13" s="536"/>
      <c r="G13" s="536"/>
      <c r="H13" s="536"/>
      <c r="Z13" s="350" t="s">
        <v>738</v>
      </c>
    </row>
    <row r="14" spans="1:26">
      <c r="Z14" s="350" t="s">
        <v>739</v>
      </c>
    </row>
    <row r="15" spans="1:26">
      <c r="Z15" s="350" t="s">
        <v>740</v>
      </c>
    </row>
    <row r="16" spans="1:26">
      <c r="Z16" s="350" t="s">
        <v>741</v>
      </c>
    </row>
    <row r="17" spans="26:26">
      <c r="Z17" s="350" t="s">
        <v>742</v>
      </c>
    </row>
    <row r="18" spans="26:26">
      <c r="Z18" s="350" t="s">
        <v>743</v>
      </c>
    </row>
    <row r="19" spans="26:26">
      <c r="Z19" s="350" t="s">
        <v>744</v>
      </c>
    </row>
    <row r="20" spans="26:26">
      <c r="Z20" s="350" t="s">
        <v>745</v>
      </c>
    </row>
    <row r="21" spans="26:26">
      <c r="Z21" s="350" t="s">
        <v>746</v>
      </c>
    </row>
    <row r="22" spans="26:26">
      <c r="Z22" s="350" t="s">
        <v>747</v>
      </c>
    </row>
    <row r="23" spans="26:26">
      <c r="Z23" s="350" t="s">
        <v>748</v>
      </c>
    </row>
    <row r="24" spans="26:26">
      <c r="Z24" s="350" t="s">
        <v>749</v>
      </c>
    </row>
    <row r="25" spans="26:26">
      <c r="Z25" s="350" t="s">
        <v>750</v>
      </c>
    </row>
    <row r="26" spans="26:26">
      <c r="Z26" s="350" t="s">
        <v>751</v>
      </c>
    </row>
    <row r="27" spans="26:26">
      <c r="Z27" s="350" t="s">
        <v>752</v>
      </c>
    </row>
    <row r="28" spans="26:26">
      <c r="Z28" s="350" t="s">
        <v>753</v>
      </c>
    </row>
    <row r="29" spans="26:26">
      <c r="Z29" s="350" t="s">
        <v>754</v>
      </c>
    </row>
    <row r="30" spans="26:26">
      <c r="Z30" s="358" t="s">
        <v>755</v>
      </c>
    </row>
    <row r="31" spans="26:26">
      <c r="Z31" s="350" t="s">
        <v>756</v>
      </c>
    </row>
    <row r="32" spans="26:26">
      <c r="Z32" s="350" t="s">
        <v>757</v>
      </c>
    </row>
    <row r="33" spans="1:26">
      <c r="Z33" s="350" t="s">
        <v>758</v>
      </c>
    </row>
    <row r="34" spans="1:26">
      <c r="Z34" s="350" t="s">
        <v>759</v>
      </c>
    </row>
    <row r="35" spans="1:26">
      <c r="A35" s="536"/>
      <c r="B35" s="536"/>
      <c r="C35" s="536"/>
      <c r="D35" s="536"/>
      <c r="E35" s="536"/>
      <c r="F35" s="536"/>
      <c r="G35" s="536"/>
      <c r="H35" s="536"/>
      <c r="Z35" s="350" t="s">
        <v>760</v>
      </c>
    </row>
    <row r="36" spans="1:26">
      <c r="A36" s="536"/>
      <c r="B36" s="536"/>
      <c r="C36" s="536"/>
      <c r="D36" s="536"/>
      <c r="E36" s="536"/>
      <c r="F36" s="536"/>
      <c r="G36" s="536"/>
      <c r="H36" s="536"/>
      <c r="Z36" s="346" t="s">
        <v>761</v>
      </c>
    </row>
    <row r="37" spans="1:26">
      <c r="A37" s="536"/>
      <c r="B37" s="536"/>
      <c r="C37" s="536"/>
      <c r="D37" s="536"/>
      <c r="E37" s="536"/>
      <c r="F37" s="536"/>
      <c r="G37" s="536"/>
      <c r="H37" s="536"/>
      <c r="Z37" s="346" t="s">
        <v>762</v>
      </c>
    </row>
    <row r="38" spans="1:26">
      <c r="Z38" s="346" t="s">
        <v>763</v>
      </c>
    </row>
    <row r="39" spans="1:26">
      <c r="Z39" s="346" t="s">
        <v>764</v>
      </c>
    </row>
    <row r="40" spans="1:26">
      <c r="Z40" s="346" t="s">
        <v>765</v>
      </c>
    </row>
    <row r="41" spans="1:26">
      <c r="Z41" s="346" t="s">
        <v>766</v>
      </c>
    </row>
    <row r="42" spans="1:26">
      <c r="Z42" s="359" t="s">
        <v>767</v>
      </c>
    </row>
    <row r="43" spans="1:26">
      <c r="Z43" s="358" t="s">
        <v>768</v>
      </c>
    </row>
    <row r="44" spans="1:26">
      <c r="Z44" s="359" t="s">
        <v>770</v>
      </c>
    </row>
    <row r="45" spans="1:26">
      <c r="Z45" s="359" t="s">
        <v>771</v>
      </c>
    </row>
    <row r="46" spans="1:26">
      <c r="Z46" s="359" t="s">
        <v>772</v>
      </c>
    </row>
    <row r="47" spans="1:26">
      <c r="Z47" s="359" t="s">
        <v>773</v>
      </c>
    </row>
    <row r="48" spans="1:26">
      <c r="Z48" s="359" t="s">
        <v>774</v>
      </c>
    </row>
    <row r="49" spans="26:26">
      <c r="Z49" s="359" t="s">
        <v>775</v>
      </c>
    </row>
    <row r="50" spans="26:26">
      <c r="Z50" s="359" t="s">
        <v>776</v>
      </c>
    </row>
    <row r="51" spans="26:26">
      <c r="Z51" s="359" t="s">
        <v>777</v>
      </c>
    </row>
    <row r="52" spans="26:26">
      <c r="Z52" s="359" t="s">
        <v>778</v>
      </c>
    </row>
    <row r="53" spans="26:26">
      <c r="Z53" s="359" t="s">
        <v>779</v>
      </c>
    </row>
    <row r="54" spans="26:26">
      <c r="Z54" s="359" t="s">
        <v>780</v>
      </c>
    </row>
    <row r="55" spans="26:26">
      <c r="Z55" s="359" t="s">
        <v>781</v>
      </c>
    </row>
    <row r="56" spans="26:26">
      <c r="Z56" s="359" t="s">
        <v>782</v>
      </c>
    </row>
    <row r="57" spans="26:26">
      <c r="Z57" s="359" t="s">
        <v>783</v>
      </c>
    </row>
    <row r="58" spans="26:26">
      <c r="Z58" s="359" t="s">
        <v>784</v>
      </c>
    </row>
    <row r="59" spans="26:26">
      <c r="Z59" s="360" t="s">
        <v>785</v>
      </c>
    </row>
    <row r="60" spans="26:26">
      <c r="Z60" s="360" t="s">
        <v>786</v>
      </c>
    </row>
    <row r="61" spans="26:26">
      <c r="Z61" s="360" t="s">
        <v>787</v>
      </c>
    </row>
    <row r="62" spans="26:26">
      <c r="Z62" s="360" t="s">
        <v>788</v>
      </c>
    </row>
    <row r="63" spans="26:26">
      <c r="Z63" s="360" t="s">
        <v>789</v>
      </c>
    </row>
    <row r="64" spans="26:26">
      <c r="Z64" s="360" t="s">
        <v>790</v>
      </c>
    </row>
    <row r="65" spans="26:26">
      <c r="Z65" s="360" t="s">
        <v>791</v>
      </c>
    </row>
    <row r="66" spans="26:26">
      <c r="Z66" s="360" t="s">
        <v>792</v>
      </c>
    </row>
    <row r="67" spans="26:26">
      <c r="Z67" s="360" t="s">
        <v>793</v>
      </c>
    </row>
    <row r="68" spans="26:26">
      <c r="Z68" s="360" t="s">
        <v>794</v>
      </c>
    </row>
    <row r="69" spans="26:26">
      <c r="Z69" s="360" t="s">
        <v>795</v>
      </c>
    </row>
    <row r="70" spans="26:26">
      <c r="Z70" s="360" t="s">
        <v>796</v>
      </c>
    </row>
    <row r="71" spans="26:26">
      <c r="Z71" s="360" t="s">
        <v>797</v>
      </c>
    </row>
    <row r="72" spans="26:26">
      <c r="Z72" s="360" t="s">
        <v>798</v>
      </c>
    </row>
    <row r="73" spans="26:26">
      <c r="Z73" s="360" t="s">
        <v>799</v>
      </c>
    </row>
    <row r="74" spans="26:26">
      <c r="Z74" s="360" t="s">
        <v>800</v>
      </c>
    </row>
    <row r="75" spans="26:26">
      <c r="Z75" s="360" t="s">
        <v>801</v>
      </c>
    </row>
    <row r="76" spans="26:26">
      <c r="Z76" s="360" t="s">
        <v>802</v>
      </c>
    </row>
    <row r="77" spans="26:26">
      <c r="Z77" s="360" t="s">
        <v>803</v>
      </c>
    </row>
    <row r="78" spans="26:26">
      <c r="Z78" s="360" t="s">
        <v>804</v>
      </c>
    </row>
    <row r="79" spans="26:26">
      <c r="Z79" s="360" t="s">
        <v>805</v>
      </c>
    </row>
    <row r="80" spans="26:26">
      <c r="Z80" s="360" t="s">
        <v>806</v>
      </c>
    </row>
    <row r="81" spans="26:26">
      <c r="Z81" s="360" t="s">
        <v>807</v>
      </c>
    </row>
    <row r="82" spans="26:26">
      <c r="Z82" s="360" t="s">
        <v>808</v>
      </c>
    </row>
    <row r="83" spans="26:26">
      <c r="Z83" s="360" t="s">
        <v>809</v>
      </c>
    </row>
    <row r="84" spans="26:26">
      <c r="Z84" s="360" t="s">
        <v>810</v>
      </c>
    </row>
    <row r="85" spans="26:26">
      <c r="Z85" s="360" t="s">
        <v>811</v>
      </c>
    </row>
    <row r="86" spans="26:26">
      <c r="Z86" s="360" t="s">
        <v>812</v>
      </c>
    </row>
    <row r="87" spans="26:26">
      <c r="Z87" s="360" t="s">
        <v>813</v>
      </c>
    </row>
    <row r="88" spans="26:26">
      <c r="Z88" s="360" t="s">
        <v>814</v>
      </c>
    </row>
    <row r="89" spans="26:26">
      <c r="Z89" s="360" t="s">
        <v>815</v>
      </c>
    </row>
    <row r="90" spans="26:26">
      <c r="Z90" s="360" t="s">
        <v>816</v>
      </c>
    </row>
    <row r="91" spans="26:26">
      <c r="Z91" s="360" t="s">
        <v>817</v>
      </c>
    </row>
    <row r="92" spans="26:26">
      <c r="Z92" s="360" t="s">
        <v>818</v>
      </c>
    </row>
    <row r="93" spans="26:26">
      <c r="Z93" s="360" t="s">
        <v>819</v>
      </c>
    </row>
    <row r="94" spans="26:26">
      <c r="Z94" s="360" t="s">
        <v>820</v>
      </c>
    </row>
    <row r="95" spans="26:26">
      <c r="Z95" s="360" t="s">
        <v>821</v>
      </c>
    </row>
    <row r="96" spans="26:26">
      <c r="Z96" s="360" t="s">
        <v>822</v>
      </c>
    </row>
    <row r="97" spans="26:26">
      <c r="Z97" s="360" t="s">
        <v>823</v>
      </c>
    </row>
    <row r="98" spans="26:26">
      <c r="Z98" s="360" t="s">
        <v>824</v>
      </c>
    </row>
    <row r="99" spans="26:26">
      <c r="Z99" s="360" t="s">
        <v>825</v>
      </c>
    </row>
    <row r="100" spans="26:26">
      <c r="Z100" s="360" t="s">
        <v>826</v>
      </c>
    </row>
    <row r="101" spans="26:26">
      <c r="Z101" s="360" t="s">
        <v>827</v>
      </c>
    </row>
    <row r="102" spans="26:26">
      <c r="Z102" s="360" t="s">
        <v>828</v>
      </c>
    </row>
    <row r="103" spans="26:26">
      <c r="Z103" s="360" t="s">
        <v>829</v>
      </c>
    </row>
    <row r="104" spans="26:26">
      <c r="Z104" s="360" t="s">
        <v>830</v>
      </c>
    </row>
    <row r="105" spans="26:26">
      <c r="Z105" s="360" t="s">
        <v>831</v>
      </c>
    </row>
    <row r="106" spans="26:26">
      <c r="Z106" s="360" t="s">
        <v>683</v>
      </c>
    </row>
    <row r="107" spans="26:26">
      <c r="Z107" s="361" t="s">
        <v>697</v>
      </c>
    </row>
    <row r="108" spans="26:26">
      <c r="Z108" s="361" t="s">
        <v>699</v>
      </c>
    </row>
    <row r="109" spans="26:26">
      <c r="Z109" s="361" t="s">
        <v>832</v>
      </c>
    </row>
    <row r="110" spans="26:26">
      <c r="Z110" s="361" t="s">
        <v>702</v>
      </c>
    </row>
    <row r="111" spans="26:26">
      <c r="Z111" s="361" t="s">
        <v>698</v>
      </c>
    </row>
    <row r="112" spans="26:26">
      <c r="Z112" s="361" t="s">
        <v>700</v>
      </c>
    </row>
    <row r="113" spans="26:26">
      <c r="Z113" s="361" t="s">
        <v>701</v>
      </c>
    </row>
    <row r="114" spans="26:26">
      <c r="Z114" s="361" t="s">
        <v>705</v>
      </c>
    </row>
    <row r="115" spans="26:26">
      <c r="Z115" s="361" t="s">
        <v>710</v>
      </c>
    </row>
    <row r="116" spans="26:26">
      <c r="Z116" s="361" t="s">
        <v>706</v>
      </c>
    </row>
    <row r="117" spans="26:26">
      <c r="Z117" s="361" t="s">
        <v>709</v>
      </c>
    </row>
    <row r="118" spans="26:26">
      <c r="Z118" s="361" t="s">
        <v>707</v>
      </c>
    </row>
    <row r="119" spans="26:26">
      <c r="Z119" s="361" t="s">
        <v>708</v>
      </c>
    </row>
    <row r="120" spans="26:26">
      <c r="Z120" s="361" t="s">
        <v>712</v>
      </c>
    </row>
    <row r="121" spans="26:26">
      <c r="Z121" s="361" t="s">
        <v>714</v>
      </c>
    </row>
    <row r="122" spans="26:26">
      <c r="Z122" s="361" t="s">
        <v>833</v>
      </c>
    </row>
    <row r="123" spans="26:26">
      <c r="Z123" s="361" t="s">
        <v>704</v>
      </c>
    </row>
    <row r="124" spans="26:26">
      <c r="Z124" s="361" t="s">
        <v>690</v>
      </c>
    </row>
    <row r="125" spans="26:26">
      <c r="Z125" s="361" t="s">
        <v>688</v>
      </c>
    </row>
    <row r="126" spans="26:26">
      <c r="Z126" s="361" t="s">
        <v>693</v>
      </c>
    </row>
    <row r="127" spans="26:26">
      <c r="Z127" s="361" t="s">
        <v>689</v>
      </c>
    </row>
    <row r="128" spans="26:26">
      <c r="Z128" s="361" t="s">
        <v>694</v>
      </c>
    </row>
    <row r="129" spans="26:26">
      <c r="Z129" s="361" t="s">
        <v>691</v>
      </c>
    </row>
    <row r="130" spans="26:26">
      <c r="Z130" s="361" t="s">
        <v>695</v>
      </c>
    </row>
    <row r="131" spans="26:26">
      <c r="Z131" s="361" t="s">
        <v>674</v>
      </c>
    </row>
    <row r="132" spans="26:26">
      <c r="Z132" s="363" t="s">
        <v>839</v>
      </c>
    </row>
    <row r="133" spans="26:26">
      <c r="Z133" s="363" t="s">
        <v>840</v>
      </c>
    </row>
    <row r="134" spans="26:26">
      <c r="Z134" s="363" t="s">
        <v>841</v>
      </c>
    </row>
    <row r="135" spans="26:26">
      <c r="Z135" s="363" t="s">
        <v>842</v>
      </c>
    </row>
    <row r="136" spans="26:26">
      <c r="Z136" s="363" t="s">
        <v>843</v>
      </c>
    </row>
    <row r="137" spans="26:26">
      <c r="Z137" s="363" t="s">
        <v>844</v>
      </c>
    </row>
    <row r="138" spans="26:26">
      <c r="Z138" s="371" t="s">
        <v>865</v>
      </c>
    </row>
    <row r="139" spans="26:26">
      <c r="Z139" s="371" t="s">
        <v>866</v>
      </c>
    </row>
    <row r="140" spans="26:26">
      <c r="Z140" s="371" t="s">
        <v>867</v>
      </c>
    </row>
    <row r="141" spans="26:26">
      <c r="Z141" s="371" t="s">
        <v>868</v>
      </c>
    </row>
    <row r="142" spans="26:26">
      <c r="Z142" s="371" t="s">
        <v>869</v>
      </c>
    </row>
    <row r="143" spans="26:26">
      <c r="Z143" s="371" t="s">
        <v>870</v>
      </c>
    </row>
    <row r="144" spans="26:26">
      <c r="Z144" s="371" t="s">
        <v>871</v>
      </c>
    </row>
    <row r="145" spans="26:26">
      <c r="Z145" s="371" t="s">
        <v>872</v>
      </c>
    </row>
    <row r="146" spans="26:26">
      <c r="Z146" s="371" t="s">
        <v>873</v>
      </c>
    </row>
    <row r="147" spans="26:26">
      <c r="Z147" s="372" t="s">
        <v>874</v>
      </c>
    </row>
    <row r="148" spans="26:26">
      <c r="Z148" s="372" t="s">
        <v>875</v>
      </c>
    </row>
    <row r="149" spans="26:26">
      <c r="Z149" s="372" t="s">
        <v>876</v>
      </c>
    </row>
    <row r="150" spans="26:26">
      <c r="Z150" s="406" t="s">
        <v>930</v>
      </c>
    </row>
    <row r="151" spans="26:26">
      <c r="Z151" s="373" t="s">
        <v>931</v>
      </c>
    </row>
    <row r="152" spans="26:26">
      <c r="Z152" s="396" t="s">
        <v>932</v>
      </c>
    </row>
    <row r="153" spans="26:26">
      <c r="Z153" s="396" t="s">
        <v>933</v>
      </c>
    </row>
    <row r="154" spans="26:26">
      <c r="Z154" s="396" t="s">
        <v>934</v>
      </c>
    </row>
    <row r="155" spans="26:26">
      <c r="Z155" s="397" t="s">
        <v>935</v>
      </c>
    </row>
    <row r="156" spans="26:26">
      <c r="Z156" s="397" t="s">
        <v>936</v>
      </c>
    </row>
    <row r="157" spans="26:26">
      <c r="Z157" s="397" t="s">
        <v>937</v>
      </c>
    </row>
    <row r="158" spans="26:26">
      <c r="Z158" s="397" t="s">
        <v>938</v>
      </c>
    </row>
    <row r="159" spans="26:26">
      <c r="Z159" s="399" t="s">
        <v>941</v>
      </c>
    </row>
    <row r="160" spans="26:26">
      <c r="Z160" s="399" t="s">
        <v>942</v>
      </c>
    </row>
    <row r="161" spans="26:26">
      <c r="Z161" s="399" t="s">
        <v>943</v>
      </c>
    </row>
    <row r="162" spans="26:26">
      <c r="Z162" s="402" t="s">
        <v>952</v>
      </c>
    </row>
    <row r="163" spans="26:26">
      <c r="Z163" s="403" t="s">
        <v>953</v>
      </c>
    </row>
    <row r="164" spans="26:26">
      <c r="Z164" s="403" t="s">
        <v>954</v>
      </c>
    </row>
    <row r="165" spans="26:26">
      <c r="Z165" s="403" t="s">
        <v>955</v>
      </c>
    </row>
    <row r="166" spans="26:26">
      <c r="Z166" s="404" t="s">
        <v>956</v>
      </c>
    </row>
    <row r="167" spans="26:26">
      <c r="Z167" s="405" t="s">
        <v>967</v>
      </c>
    </row>
    <row r="168" spans="26:26">
      <c r="Z168" s="406" t="s">
        <v>968</v>
      </c>
    </row>
    <row r="169" spans="26:26">
      <c r="Z169" s="406" t="s">
        <v>969</v>
      </c>
    </row>
    <row r="170" spans="26:26">
      <c r="Z170" s="406" t="s">
        <v>970</v>
      </c>
    </row>
    <row r="171" spans="26:26">
      <c r="Z171" s="406" t="s">
        <v>971</v>
      </c>
    </row>
    <row r="172" spans="26:26">
      <c r="Z172" s="406" t="s">
        <v>972</v>
      </c>
    </row>
    <row r="173" spans="26:26">
      <c r="Z173" s="406" t="s">
        <v>973</v>
      </c>
    </row>
    <row r="174" spans="26:26">
      <c r="Z174" s="406" t="s">
        <v>974</v>
      </c>
    </row>
    <row r="175" spans="26:26">
      <c r="Z175" s="407" t="s">
        <v>975</v>
      </c>
    </row>
    <row r="176" spans="26:26">
      <c r="Z176" s="408" t="s">
        <v>976</v>
      </c>
    </row>
    <row r="177" spans="26:26">
      <c r="Z177" s="409" t="s">
        <v>980</v>
      </c>
    </row>
    <row r="178" spans="26:26">
      <c r="Z178" s="410" t="s">
        <v>981</v>
      </c>
    </row>
    <row r="179" spans="26:26">
      <c r="Z179" s="411" t="s">
        <v>982</v>
      </c>
    </row>
    <row r="180" spans="26:26">
      <c r="Z180" s="412" t="s">
        <v>983</v>
      </c>
    </row>
    <row r="181" spans="26:26">
      <c r="Z181" s="413" t="s">
        <v>984</v>
      </c>
    </row>
    <row r="182" spans="26:26">
      <c r="Z182" s="414" t="s">
        <v>985</v>
      </c>
    </row>
    <row r="183" spans="26:26">
      <c r="Z183" s="415" t="s">
        <v>990</v>
      </c>
    </row>
    <row r="184" spans="26:26">
      <c r="Z184" s="419" t="s">
        <v>991</v>
      </c>
    </row>
    <row r="185" spans="26:26">
      <c r="Z185" s="420" t="s">
        <v>1048</v>
      </c>
    </row>
    <row r="186" spans="26:26">
      <c r="Z186" s="486" t="s">
        <v>1049</v>
      </c>
    </row>
    <row r="187" spans="26:26">
      <c r="Z187" s="486" t="s">
        <v>1050</v>
      </c>
    </row>
    <row r="188" spans="26:26">
      <c r="Z188" s="487" t="s">
        <v>1051</v>
      </c>
    </row>
    <row r="189" spans="26:26">
      <c r="Z189" s="491" t="s">
        <v>1052</v>
      </c>
    </row>
    <row r="190" spans="26:26">
      <c r="Z190" s="492" t="s">
        <v>1053</v>
      </c>
    </row>
    <row r="191" spans="26:26">
      <c r="Z191" s="492" t="s">
        <v>1054</v>
      </c>
    </row>
    <row r="192" spans="26:26">
      <c r="Z192" s="493" t="s">
        <v>1055</v>
      </c>
    </row>
    <row r="193" spans="26:26">
      <c r="Z193" s="494" t="s">
        <v>1058</v>
      </c>
    </row>
    <row r="194" spans="26:26">
      <c r="Z194" s="494" t="s">
        <v>1059</v>
      </c>
    </row>
    <row r="195" spans="26:26">
      <c r="Z195" s="494" t="s">
        <v>1060</v>
      </c>
    </row>
    <row r="196" spans="26:26">
      <c r="Z196" s="495" t="s">
        <v>1061</v>
      </c>
    </row>
    <row r="197" spans="26:26">
      <c r="Z197" s="496" t="s">
        <v>1062</v>
      </c>
    </row>
    <row r="198" spans="26:26">
      <c r="Z198" s="497" t="s">
        <v>1063</v>
      </c>
    </row>
    <row r="199" spans="26:26">
      <c r="Z199" s="500" t="s">
        <v>1071</v>
      </c>
    </row>
    <row r="200" spans="26:26">
      <c r="Z200" s="500" t="s">
        <v>1072</v>
      </c>
    </row>
    <row r="201" spans="26:26">
      <c r="Z201" s="500" t="s">
        <v>1073</v>
      </c>
    </row>
    <row r="202" spans="26:26">
      <c r="Z202" s="501" t="s">
        <v>1075</v>
      </c>
    </row>
    <row r="203" spans="26:26">
      <c r="Z203" s="502" t="s">
        <v>1076</v>
      </c>
    </row>
    <row r="204" spans="26:26">
      <c r="Z204" s="503" t="s">
        <v>711</v>
      </c>
    </row>
    <row r="205" spans="26:26">
      <c r="Z205" s="503" t="s">
        <v>1077</v>
      </c>
    </row>
    <row r="206" spans="26:26">
      <c r="Z206" s="503" t="s">
        <v>1078</v>
      </c>
    </row>
    <row r="207" spans="26:26">
      <c r="Z207" s="503" t="s">
        <v>1079</v>
      </c>
    </row>
    <row r="208" spans="26:26">
      <c r="Z208" s="504" t="s">
        <v>1080</v>
      </c>
    </row>
    <row r="209" spans="26:26">
      <c r="Z209" s="505" t="s">
        <v>1081</v>
      </c>
    </row>
    <row r="210" spans="26:26">
      <c r="Z210" s="506" t="s">
        <v>1082</v>
      </c>
    </row>
    <row r="211" spans="26:26">
      <c r="Z211" s="507" t="s">
        <v>1083</v>
      </c>
    </row>
    <row r="212" spans="26:26">
      <c r="Z212" s="508" t="s">
        <v>1084</v>
      </c>
    </row>
    <row r="213" spans="26:26">
      <c r="Z213" s="508" t="s">
        <v>1085</v>
      </c>
    </row>
    <row r="214" spans="26:26">
      <c r="Z214" s="508" t="s">
        <v>1086</v>
      </c>
    </row>
    <row r="215" spans="26:26">
      <c r="Z215" s="510" t="s">
        <v>1087</v>
      </c>
    </row>
    <row r="216" spans="26:26">
      <c r="Z216" s="511" t="s">
        <v>1088</v>
      </c>
    </row>
    <row r="217" spans="26:26">
      <c r="Z217" s="511" t="s">
        <v>1089</v>
      </c>
    </row>
    <row r="218" spans="26:26">
      <c r="Z218" s="512" t="s">
        <v>1090</v>
      </c>
    </row>
    <row r="219" spans="26:26">
      <c r="Z219" s="512" t="s">
        <v>1091</v>
      </c>
    </row>
    <row r="220" spans="26:26">
      <c r="Z220" s="513" t="s">
        <v>1092</v>
      </c>
    </row>
    <row r="221" spans="26:26">
      <c r="Z221" s="513" t="s">
        <v>1093</v>
      </c>
    </row>
    <row r="222" spans="26:26">
      <c r="Z222" s="513" t="s">
        <v>1094</v>
      </c>
    </row>
    <row r="223" spans="26:26">
      <c r="Z223" s="513" t="s">
        <v>1095</v>
      </c>
    </row>
    <row r="224" spans="26:26">
      <c r="Z224" s="513" t="s">
        <v>1096</v>
      </c>
    </row>
    <row r="225" spans="26:26">
      <c r="Z225" s="513" t="s">
        <v>1097</v>
      </c>
    </row>
    <row r="226" spans="26:26">
      <c r="Z226" s="513" t="s">
        <v>1098</v>
      </c>
    </row>
    <row r="227" spans="26:26">
      <c r="Z227" s="513" t="s">
        <v>1099</v>
      </c>
    </row>
    <row r="228" spans="26:26">
      <c r="Z228" s="513" t="s">
        <v>1100</v>
      </c>
    </row>
    <row r="229" spans="26:26">
      <c r="Z229" s="513" t="s">
        <v>1101</v>
      </c>
    </row>
    <row r="230" spans="26:26">
      <c r="Z230" s="513" t="s">
        <v>1102</v>
      </c>
    </row>
    <row r="231" spans="26:26">
      <c r="Z231" s="513" t="s">
        <v>1103</v>
      </c>
    </row>
    <row r="232" spans="26:26">
      <c r="Z232" s="513" t="s">
        <v>1104</v>
      </c>
    </row>
    <row r="233" spans="26:26">
      <c r="Z233" s="514" t="s">
        <v>1105</v>
      </c>
    </row>
    <row r="234" spans="26:26">
      <c r="Z234" s="515" t="s">
        <v>1062</v>
      </c>
    </row>
    <row r="235" spans="26:26">
      <c r="Z235" s="515" t="s">
        <v>1084</v>
      </c>
    </row>
    <row r="236" spans="26:26">
      <c r="Z236" s="516" t="s">
        <v>1106</v>
      </c>
    </row>
  </sheetData>
  <sheetProtection password="C580" sheet="1" objects="1" scenarios="1" selectLockedCells="1" selectUnlockedCells="1"/>
  <mergeCells count="4">
    <mergeCell ref="B3:P7"/>
    <mergeCell ref="D8:M8"/>
    <mergeCell ref="A11:H13"/>
    <mergeCell ref="A35:H37"/>
  </mergeCells>
  <pageMargins left="0.7" right="0.7" top="0.75" bottom="0.75" header="0.3" footer="0.3"/>
  <drawing r:id="rId1"/>
  <legacyDrawing r:id="rId2"/>
  <controls>
    <control shapeId="8193" r:id="rId3" name="CommandButton1"/>
    <control shapeId="8199" r:id="rId4" name="CommandButton2"/>
  </controls>
</worksheet>
</file>

<file path=xl/worksheets/sheet8.xml><?xml version="1.0" encoding="utf-8"?>
<worksheet xmlns="http://schemas.openxmlformats.org/spreadsheetml/2006/main" xmlns:r="http://schemas.openxmlformats.org/officeDocument/2006/relationships">
  <sheetPr codeName="Sheet20">
    <tabColor theme="7" tint="0.39997558519241921"/>
  </sheetPr>
  <dimension ref="A1:L73"/>
  <sheetViews>
    <sheetView showGridLines="0" showRowColHeaders="0" workbookViewId="0">
      <selection activeCell="B4" sqref="B4"/>
    </sheetView>
  </sheetViews>
  <sheetFormatPr defaultRowHeight="15"/>
  <cols>
    <col min="1" max="1" width="43.28515625" style="24" customWidth="1"/>
    <col min="2" max="2" width="7.7109375" style="24" bestFit="1" customWidth="1"/>
    <col min="3" max="3" width="31.7109375" style="24" customWidth="1"/>
    <col min="4" max="4" width="9.5703125" style="24" customWidth="1"/>
    <col min="5" max="5" width="7.7109375" style="228" customWidth="1"/>
    <col min="6" max="16384" width="9.140625" style="24"/>
  </cols>
  <sheetData>
    <row r="1" spans="1:12" ht="31.5">
      <c r="A1" s="542" t="s">
        <v>468</v>
      </c>
      <c r="B1" s="542"/>
      <c r="C1" s="542"/>
      <c r="D1" s="542"/>
    </row>
    <row r="2" spans="1:12" s="22" customFormat="1" ht="6.75" customHeight="1">
      <c r="E2" s="231"/>
    </row>
    <row r="3" spans="1:12">
      <c r="B3" s="24" t="s">
        <v>469</v>
      </c>
      <c r="C3" s="24" t="s">
        <v>470</v>
      </c>
      <c r="J3" s="24" t="s">
        <v>0</v>
      </c>
      <c r="K3" s="24" t="s">
        <v>0</v>
      </c>
      <c r="L3" s="24" t="s">
        <v>0</v>
      </c>
    </row>
    <row r="4" spans="1:12">
      <c r="A4" s="24" t="s">
        <v>986</v>
      </c>
      <c r="B4" s="25"/>
      <c r="C4" s="25"/>
      <c r="D4" s="24">
        <f>IF(B4&lt;&gt;"",0,1)</f>
        <v>1</v>
      </c>
      <c r="E4" s="228">
        <f>IF(B4="NO",1,0)</f>
        <v>0</v>
      </c>
      <c r="J4" s="24" t="s">
        <v>3</v>
      </c>
      <c r="K4" s="24" t="s">
        <v>3</v>
      </c>
      <c r="L4" s="24" t="s">
        <v>3</v>
      </c>
    </row>
    <row r="5" spans="1:12">
      <c r="A5" s="24" t="s">
        <v>987</v>
      </c>
      <c r="B5" s="25"/>
      <c r="C5" s="25"/>
      <c r="D5" s="24">
        <f>IF(B5&lt;&gt;"",0,1)</f>
        <v>1</v>
      </c>
      <c r="E5" s="228">
        <f>IF(B5="NO",1,0)</f>
        <v>0</v>
      </c>
      <c r="J5" s="24" t="s">
        <v>10</v>
      </c>
      <c r="K5" s="24" t="s">
        <v>471</v>
      </c>
      <c r="L5" s="24" t="s">
        <v>472</v>
      </c>
    </row>
    <row r="6" spans="1:12">
      <c r="A6" s="24" t="s">
        <v>988</v>
      </c>
      <c r="B6" s="25"/>
      <c r="C6" s="25"/>
      <c r="D6" s="24">
        <f>IF(B6&lt;&gt;"",0,1)</f>
        <v>1</v>
      </c>
      <c r="E6" s="228">
        <f>IF(B6="NO",1,0)</f>
        <v>0</v>
      </c>
      <c r="K6" s="24" t="s">
        <v>10</v>
      </c>
      <c r="L6" s="24" t="s">
        <v>473</v>
      </c>
    </row>
    <row r="7" spans="1:12">
      <c r="A7" s="24" t="s">
        <v>989</v>
      </c>
      <c r="B7" s="25"/>
      <c r="C7" s="25"/>
      <c r="D7" s="24">
        <f>IF(B7&lt;&gt;"",0,1)</f>
        <v>1</v>
      </c>
      <c r="E7" s="228">
        <f>IF(B7="NO",1,0)</f>
        <v>0</v>
      </c>
      <c r="L7" s="24" t="s">
        <v>10</v>
      </c>
    </row>
    <row r="8" spans="1:12">
      <c r="A8" s="24" t="s">
        <v>474</v>
      </c>
      <c r="B8" s="25"/>
      <c r="C8" s="25"/>
      <c r="D8" s="24">
        <f>IF(B8&lt;&gt;"",0,1)</f>
        <v>1</v>
      </c>
      <c r="E8" s="228">
        <f>IF(B8="NO",1,0)</f>
        <v>0</v>
      </c>
    </row>
    <row r="9" spans="1:12">
      <c r="A9" s="24" t="s">
        <v>480</v>
      </c>
      <c r="B9" s="25"/>
      <c r="C9" s="25"/>
      <c r="D9" s="24">
        <f>IF(AND(OR(B9="",C9=""), B8="YES"),1,0)</f>
        <v>0</v>
      </c>
    </row>
    <row r="10" spans="1:12" ht="30.75" customHeight="1">
      <c r="A10" s="24" t="s">
        <v>475</v>
      </c>
      <c r="B10" s="25"/>
      <c r="D10" s="24">
        <f>IF(AND(B10="",B8="YES"),1,0)</f>
        <v>0</v>
      </c>
      <c r="E10" s="228">
        <f>IF(AND(B9="YES",B10="NO"),1,0)</f>
        <v>0</v>
      </c>
    </row>
    <row r="11" spans="1:12" ht="30">
      <c r="A11" s="489" t="s">
        <v>479</v>
      </c>
      <c r="B11" s="25"/>
      <c r="D11" s="24">
        <f>IF(AND(B8="YES", B9="NO",B11=""),1,0)</f>
        <v>0</v>
      </c>
    </row>
    <row r="12" spans="1:12">
      <c r="A12" s="24" t="s">
        <v>476</v>
      </c>
      <c r="B12" s="25"/>
      <c r="C12" s="25"/>
    </row>
    <row r="13" spans="1:12">
      <c r="A13" s="488" t="s">
        <v>477</v>
      </c>
      <c r="B13" s="229">
        <f>C13/12</f>
        <v>0</v>
      </c>
      <c r="C13" s="230"/>
      <c r="D13" s="488"/>
    </row>
    <row r="14" spans="1:12">
      <c r="A14" s="490"/>
      <c r="B14" s="490"/>
      <c r="C14" s="490"/>
      <c r="D14" s="228">
        <f>SUM(D4:D13)</f>
        <v>5</v>
      </c>
      <c r="E14" s="228">
        <f>SUM(E4:E13)</f>
        <v>0</v>
      </c>
    </row>
    <row r="15" spans="1:12">
      <c r="A15" s="540" t="str">
        <f>IF(B5="NO","Flood certificate must be updated to accurately reflect the county the property is located in"," ")</f>
        <v xml:space="preserve"> </v>
      </c>
      <c r="B15" s="540"/>
      <c r="C15" s="540"/>
      <c r="D15" s="540"/>
    </row>
    <row r="16" spans="1:12">
      <c r="A16" s="540" t="str">
        <f>IF(B6="NO","The flood certificate must be updated with the borrower's name"," ")</f>
        <v xml:space="preserve"> </v>
      </c>
      <c r="B16" s="540"/>
      <c r="C16" s="540"/>
      <c r="D16" s="540"/>
    </row>
    <row r="17" spans="1:4">
      <c r="A17" s="540" t="str">
        <f>IF(B7="NO","Flood certificate must be updated to include the accurate loan number"," ")</f>
        <v xml:space="preserve"> </v>
      </c>
      <c r="B17" s="540"/>
      <c r="C17" s="540"/>
      <c r="D17" s="540"/>
    </row>
    <row r="18" spans="1:4">
      <c r="A18" s="540" t="str">
        <f>IF(AND(B8="YES",B9="YES"),"Flood insurance is required for this transaction and proof of the full premium being paid is required prior to final approval"," ")</f>
        <v xml:space="preserve"> </v>
      </c>
      <c r="B18" s="540"/>
      <c r="C18" s="540"/>
      <c r="D18" s="540"/>
    </row>
    <row r="19" spans="1:4" ht="23.25">
      <c r="A19" s="537" t="s">
        <v>478</v>
      </c>
      <c r="B19" s="538"/>
      <c r="C19" s="538"/>
      <c r="D19" s="538"/>
    </row>
    <row r="20" spans="1:4" ht="30.75" customHeight="1">
      <c r="A20" s="539" t="str">
        <f>IF(AND(B4="YES",B5="YES",B6="YES",B7="YES",B9="YES"),"Verified the property address, county, borrower's name, and loan number are updated and accurate on flood cert and Flood insurance has been conditioned to be paid in full and verified prior to final approval",IF(AND(B4="YES",B5="YES",B6="YES",B7="YES")*OR(B9="NO",B9="NONE"),"Flood cert review complete and no additional insurance coverage required"," "))</f>
        <v xml:space="preserve"> </v>
      </c>
      <c r="B20" s="539"/>
      <c r="C20" s="539"/>
      <c r="D20" s="539"/>
    </row>
    <row r="21" spans="1:4">
      <c r="A21" s="540" t="str">
        <f>IF(OR(B4="NO",B5="NO",B6="NO",B7="NO"),"Floos cert review incomplete updates are pending and the file has been conditioned"," ")</f>
        <v xml:space="preserve"> </v>
      </c>
      <c r="B21" s="540"/>
      <c r="C21" s="540"/>
      <c r="D21" s="540"/>
    </row>
    <row r="22" spans="1:4" ht="29.25" customHeight="1">
      <c r="A22" s="541">
        <f>D10</f>
        <v>0</v>
      </c>
      <c r="B22" s="541"/>
      <c r="C22" s="541"/>
      <c r="D22" s="541"/>
    </row>
    <row r="23" spans="1:4">
      <c r="A23" s="25" t="str">
        <f>IF(E14&gt;0,"Suspended", "Approved")</f>
        <v>Approved</v>
      </c>
    </row>
    <row r="24" spans="1:4" ht="23.25" customHeight="1">
      <c r="A24" s="489"/>
    </row>
    <row r="73" spans="2:2">
      <c r="B73" s="24" t="s">
        <v>32</v>
      </c>
    </row>
  </sheetData>
  <sheetProtection password="C580" sheet="1" objects="1" scenarios="1" selectLockedCells="1"/>
  <mergeCells count="9">
    <mergeCell ref="A19:D19"/>
    <mergeCell ref="A20:D20"/>
    <mergeCell ref="A21:D21"/>
    <mergeCell ref="A22:D22"/>
    <mergeCell ref="A1:D1"/>
    <mergeCell ref="A15:D15"/>
    <mergeCell ref="A16:D16"/>
    <mergeCell ref="A17:D17"/>
    <mergeCell ref="A18:D18"/>
  </mergeCells>
  <dataValidations count="3">
    <dataValidation type="list" allowBlank="1" showInputMessage="1" showErrorMessage="1" sqref="B10">
      <formula1>$L$3:$L$8</formula1>
    </dataValidation>
    <dataValidation type="list" allowBlank="1" showInputMessage="1" showErrorMessage="1" sqref="B9">
      <formula1>$K$3:$K$7</formula1>
    </dataValidation>
    <dataValidation type="list" allowBlank="1" showInputMessage="1" showErrorMessage="1" sqref="B4:B8 B11">
      <formula1>$J$3:$J$6</formula1>
    </dataValidation>
  </dataValidations>
  <pageMargins left="0.7" right="0.7" top="0.75" bottom="0.75" header="0.3" footer="0.3"/>
  <pageSetup orientation="portrait" r:id="rId1"/>
  <legacyDrawing r:id="rId2"/>
  <controls>
    <control shapeId="23553" r:id="rId3" name="CommandButton1"/>
    <control shapeId="23554" r:id="rId4" name="Image1"/>
  </controls>
</worksheet>
</file>

<file path=xl/worksheets/sheet9.xml><?xml version="1.0" encoding="utf-8"?>
<worksheet xmlns="http://schemas.openxmlformats.org/spreadsheetml/2006/main" xmlns:r="http://schemas.openxmlformats.org/officeDocument/2006/relationships">
  <sheetPr codeName="Sheet2">
    <tabColor theme="5" tint="0.39997558519241921"/>
  </sheetPr>
  <dimension ref="A1:R37"/>
  <sheetViews>
    <sheetView showGridLines="0" showRowColHeaders="0" workbookViewId="0"/>
  </sheetViews>
  <sheetFormatPr defaultRowHeight="15"/>
  <sheetData>
    <row r="1" spans="1:18" s="60" customFormat="1"/>
    <row r="2" spans="1:18" s="60" customFormat="1"/>
    <row r="3" spans="1:18" s="60" customFormat="1" ht="15" customHeight="1">
      <c r="B3" s="543" t="s">
        <v>99</v>
      </c>
      <c r="C3" s="543"/>
      <c r="D3" s="543"/>
      <c r="E3" s="543"/>
      <c r="F3" s="543"/>
      <c r="G3" s="543"/>
      <c r="H3" s="543"/>
      <c r="I3" s="543"/>
      <c r="J3" s="543"/>
      <c r="K3" s="543"/>
      <c r="L3" s="543"/>
      <c r="M3" s="543"/>
      <c r="N3" s="543"/>
      <c r="O3" s="543"/>
      <c r="P3" s="543"/>
    </row>
    <row r="4" spans="1:18" s="60" customFormat="1" ht="15" customHeight="1">
      <c r="B4" s="543"/>
      <c r="C4" s="543"/>
      <c r="D4" s="543"/>
      <c r="E4" s="543"/>
      <c r="F4" s="543"/>
      <c r="G4" s="543"/>
      <c r="H4" s="543"/>
      <c r="I4" s="543"/>
      <c r="J4" s="543"/>
      <c r="K4" s="543"/>
      <c r="L4" s="543"/>
      <c r="M4" s="543"/>
      <c r="N4" s="543"/>
      <c r="O4" s="543"/>
      <c r="P4" s="543"/>
    </row>
    <row r="5" spans="1:18" s="60" customFormat="1" ht="15" customHeight="1">
      <c r="B5" s="543"/>
      <c r="C5" s="543"/>
      <c r="D5" s="543"/>
      <c r="E5" s="543"/>
      <c r="F5" s="543"/>
      <c r="G5" s="543"/>
      <c r="H5" s="543"/>
      <c r="I5" s="543"/>
      <c r="J5" s="543"/>
      <c r="K5" s="543"/>
      <c r="L5" s="543"/>
      <c r="M5" s="543"/>
      <c r="N5" s="543"/>
      <c r="O5" s="543"/>
      <c r="P5" s="543"/>
    </row>
    <row r="6" spans="1:18" s="60" customFormat="1" ht="15" customHeight="1">
      <c r="B6" s="543"/>
      <c r="C6" s="543"/>
      <c r="D6" s="543"/>
      <c r="E6" s="543"/>
      <c r="F6" s="543"/>
      <c r="G6" s="543"/>
      <c r="H6" s="543"/>
      <c r="I6" s="543"/>
      <c r="J6" s="543"/>
      <c r="K6" s="543"/>
      <c r="L6" s="543"/>
      <c r="M6" s="543"/>
      <c r="N6" s="543"/>
      <c r="O6" s="543"/>
      <c r="P6" s="543"/>
    </row>
    <row r="7" spans="1:18" s="60" customFormat="1" ht="15" customHeight="1">
      <c r="B7" s="543"/>
      <c r="C7" s="543"/>
      <c r="D7" s="543"/>
      <c r="E7" s="543"/>
      <c r="F7" s="543"/>
      <c r="G7" s="543"/>
      <c r="H7" s="543"/>
      <c r="I7" s="543"/>
      <c r="J7" s="543"/>
      <c r="K7" s="543"/>
      <c r="L7" s="543"/>
      <c r="M7" s="543"/>
      <c r="N7" s="543"/>
      <c r="O7" s="543"/>
      <c r="P7" s="543"/>
    </row>
    <row r="8" spans="1:18" s="60" customFormat="1" ht="20.25">
      <c r="B8" s="67" t="s">
        <v>100</v>
      </c>
      <c r="C8" s="68"/>
      <c r="D8" s="69"/>
      <c r="E8" s="69"/>
      <c r="F8" s="69"/>
      <c r="G8" s="69"/>
      <c r="H8" s="69"/>
      <c r="I8" s="69"/>
      <c r="J8" s="69"/>
      <c r="K8" s="69"/>
      <c r="L8" s="69"/>
      <c r="M8" s="69"/>
    </row>
    <row r="9" spans="1:18" s="60" customFormat="1">
      <c r="R9" s="60" t="str">
        <f>MAIN_MENU!R9</f>
        <v>v 2.7</v>
      </c>
    </row>
    <row r="11" spans="1:18" ht="15" customHeight="1">
      <c r="A11" s="536" t="s">
        <v>98</v>
      </c>
      <c r="B11" s="536"/>
      <c r="C11" s="536"/>
      <c r="D11" s="536"/>
      <c r="E11" s="536"/>
      <c r="F11" s="536"/>
      <c r="G11" s="536"/>
      <c r="H11" s="536"/>
    </row>
    <row r="12" spans="1:18">
      <c r="A12" s="536"/>
      <c r="B12" s="536"/>
      <c r="C12" s="536"/>
      <c r="D12" s="536"/>
      <c r="E12" s="536"/>
      <c r="F12" s="536"/>
      <c r="G12" s="536"/>
      <c r="H12" s="536"/>
    </row>
    <row r="13" spans="1:18">
      <c r="A13" s="536"/>
      <c r="B13" s="536"/>
      <c r="C13" s="536"/>
      <c r="D13" s="536"/>
      <c r="E13" s="536"/>
      <c r="F13" s="536"/>
      <c r="G13" s="536"/>
      <c r="H13" s="536"/>
    </row>
    <row r="35" spans="1:8">
      <c r="A35" s="536"/>
      <c r="B35" s="536"/>
      <c r="C35" s="536"/>
      <c r="D35" s="536"/>
      <c r="E35" s="536"/>
      <c r="F35" s="536"/>
      <c r="G35" s="536"/>
      <c r="H35" s="536"/>
    </row>
    <row r="36" spans="1:8">
      <c r="A36" s="536"/>
      <c r="B36" s="536"/>
      <c r="C36" s="536"/>
      <c r="D36" s="536"/>
      <c r="E36" s="536"/>
      <c r="F36" s="536"/>
      <c r="G36" s="536"/>
      <c r="H36" s="536"/>
    </row>
    <row r="37" spans="1:8">
      <c r="A37" s="536"/>
      <c r="B37" s="536"/>
      <c r="C37" s="536"/>
      <c r="D37" s="536"/>
      <c r="E37" s="536"/>
      <c r="F37" s="536"/>
      <c r="G37" s="536"/>
      <c r="H37" s="536"/>
    </row>
  </sheetData>
  <sheetProtection password="C240" sheet="1" objects="1" scenarios="1" selectLockedCells="1" selectUnlockedCells="1"/>
  <mergeCells count="3">
    <mergeCell ref="B3:P7"/>
    <mergeCell ref="A11:H13"/>
    <mergeCell ref="A35:H37"/>
  </mergeCells>
  <pageMargins left="0.7" right="0.7" top="0.75" bottom="0.75" header="0.3" footer="0.3"/>
  <drawing r:id="rId1"/>
  <legacyDrawing r:id="rId2"/>
  <controls>
    <control shapeId="9219" r:id="rId3" name="CommandButton1"/>
    <control shapeId="9220" r:id="rId4" name="CommandButton2"/>
    <control shapeId="9221" r:id="rId5" name="CommandButton3"/>
    <control shapeId="9222" r:id="rId6" name="CommandButton4"/>
    <control shapeId="9225" r:id="rId7" name="Image2"/>
  </controls>
</worksheet>
</file>

<file path=xl/worksheets/sheet10.xml><?xml version="1.0" encoding="utf-8"?>
<worksheet xmlns="http://schemas.openxmlformats.org/spreadsheetml/2006/main" xmlns:r="http://schemas.openxmlformats.org/officeDocument/2006/relationships">
  <sheetPr codeName="Sheet4">
    <tabColor theme="5" tint="0.39997558519241921"/>
  </sheetPr>
  <dimension ref="A1:R37"/>
  <sheetViews>
    <sheetView showGridLines="0" showRowColHeaders="0" workbookViewId="0"/>
  </sheetViews>
  <sheetFormatPr defaultRowHeight="15"/>
  <sheetData>
    <row r="1" spans="1:18" s="60" customFormat="1"/>
    <row r="2" spans="1:18" s="60" customFormat="1"/>
    <row r="3" spans="1:18" s="60" customFormat="1">
      <c r="B3" s="543" t="s">
        <v>99</v>
      </c>
      <c r="C3" s="543"/>
      <c r="D3" s="543"/>
      <c r="E3" s="543"/>
      <c r="F3" s="543"/>
      <c r="G3" s="543"/>
      <c r="H3" s="543"/>
      <c r="I3" s="543"/>
      <c r="J3" s="543"/>
      <c r="K3" s="543"/>
      <c r="L3" s="543"/>
      <c r="M3" s="543"/>
      <c r="N3" s="543"/>
      <c r="O3" s="543"/>
      <c r="P3" s="543"/>
    </row>
    <row r="4" spans="1:18" s="60" customFormat="1">
      <c r="B4" s="543"/>
      <c r="C4" s="543"/>
      <c r="D4" s="543"/>
      <c r="E4" s="543"/>
      <c r="F4" s="543"/>
      <c r="G4" s="543"/>
      <c r="H4" s="543"/>
      <c r="I4" s="543"/>
      <c r="J4" s="543"/>
      <c r="K4" s="543"/>
      <c r="L4" s="543"/>
      <c r="M4" s="543"/>
      <c r="N4" s="543"/>
      <c r="O4" s="543"/>
      <c r="P4" s="543"/>
    </row>
    <row r="5" spans="1:18" s="60" customFormat="1">
      <c r="B5" s="543"/>
      <c r="C5" s="543"/>
      <c r="D5" s="543"/>
      <c r="E5" s="543"/>
      <c r="F5" s="543"/>
      <c r="G5" s="543"/>
      <c r="H5" s="543"/>
      <c r="I5" s="543"/>
      <c r="J5" s="543"/>
      <c r="K5" s="543"/>
      <c r="L5" s="543"/>
      <c r="M5" s="543"/>
      <c r="N5" s="543"/>
      <c r="O5" s="543"/>
      <c r="P5" s="543"/>
    </row>
    <row r="6" spans="1:18" s="60" customFormat="1">
      <c r="B6" s="543"/>
      <c r="C6" s="543"/>
      <c r="D6" s="543"/>
      <c r="E6" s="543"/>
      <c r="F6" s="543"/>
      <c r="G6" s="543"/>
      <c r="H6" s="543"/>
      <c r="I6" s="543"/>
      <c r="J6" s="543"/>
      <c r="K6" s="543"/>
      <c r="L6" s="543"/>
      <c r="M6" s="543"/>
      <c r="N6" s="543"/>
      <c r="O6" s="543"/>
      <c r="P6" s="543"/>
    </row>
    <row r="7" spans="1:18" s="60" customFormat="1">
      <c r="B7" s="543"/>
      <c r="C7" s="543"/>
      <c r="D7" s="543"/>
      <c r="E7" s="543"/>
      <c r="F7" s="543"/>
      <c r="G7" s="543"/>
      <c r="H7" s="543"/>
      <c r="I7" s="543"/>
      <c r="J7" s="543"/>
      <c r="K7" s="543"/>
      <c r="L7" s="543"/>
      <c r="M7" s="543"/>
      <c r="N7" s="543"/>
      <c r="O7" s="543"/>
      <c r="P7" s="543"/>
    </row>
    <row r="8" spans="1:18" s="60" customFormat="1" ht="20.25">
      <c r="B8" s="67" t="s">
        <v>104</v>
      </c>
      <c r="C8" s="68"/>
      <c r="D8" s="69"/>
      <c r="E8" s="69"/>
      <c r="F8" s="69"/>
      <c r="G8" s="69"/>
      <c r="H8" s="69"/>
      <c r="I8" s="69"/>
      <c r="J8" s="69"/>
      <c r="K8" s="69"/>
      <c r="L8" s="69"/>
      <c r="M8" s="69"/>
    </row>
    <row r="9" spans="1:18" s="60" customFormat="1">
      <c r="R9" s="60" t="str">
        <f>MAIN_MENU!R9</f>
        <v>v 2.7</v>
      </c>
    </row>
    <row r="11" spans="1:18" ht="15" customHeight="1">
      <c r="A11" s="536" t="s">
        <v>103</v>
      </c>
      <c r="B11" s="536"/>
      <c r="C11" s="536"/>
      <c r="D11" s="536"/>
      <c r="E11" s="536"/>
      <c r="F11" s="536"/>
      <c r="G11" s="536"/>
      <c r="H11" s="536"/>
    </row>
    <row r="12" spans="1:18">
      <c r="A12" s="536"/>
      <c r="B12" s="536"/>
      <c r="C12" s="536"/>
      <c r="D12" s="536"/>
      <c r="E12" s="536"/>
      <c r="F12" s="536"/>
      <c r="G12" s="536"/>
      <c r="H12" s="536"/>
    </row>
    <row r="13" spans="1:18">
      <c r="A13" s="536"/>
      <c r="B13" s="536"/>
      <c r="C13" s="536"/>
      <c r="D13" s="536"/>
      <c r="E13" s="536"/>
      <c r="F13" s="536"/>
      <c r="G13" s="536"/>
      <c r="H13" s="536"/>
    </row>
    <row r="35" spans="1:8">
      <c r="A35" s="536"/>
      <c r="B35" s="536"/>
      <c r="C35" s="536"/>
      <c r="D35" s="536"/>
      <c r="E35" s="536"/>
      <c r="F35" s="536"/>
      <c r="G35" s="536"/>
      <c r="H35" s="536"/>
    </row>
    <row r="36" spans="1:8">
      <c r="A36" s="536"/>
      <c r="B36" s="536"/>
      <c r="C36" s="536"/>
      <c r="D36" s="536"/>
      <c r="E36" s="536"/>
      <c r="F36" s="536"/>
      <c r="G36" s="536"/>
      <c r="H36" s="536"/>
    </row>
    <row r="37" spans="1:8">
      <c r="A37" s="536"/>
      <c r="B37" s="536"/>
      <c r="C37" s="536"/>
      <c r="D37" s="536"/>
      <c r="E37" s="536"/>
      <c r="F37" s="536"/>
      <c r="G37" s="536"/>
      <c r="H37" s="536"/>
    </row>
  </sheetData>
  <sheetProtection password="C580" sheet="1" objects="1" scenarios="1" selectLockedCells="1" selectUnlockedCells="1"/>
  <mergeCells count="3">
    <mergeCell ref="B3:P7"/>
    <mergeCell ref="A11:H13"/>
    <mergeCell ref="A35:H37"/>
  </mergeCells>
  <pageMargins left="0.7" right="0.7" top="0.75" bottom="0.75" header="0.3" footer="0.3"/>
  <drawing r:id="rId1"/>
  <legacyDrawing r:id="rId2"/>
  <controls>
    <control shapeId="11265" r:id="rId3" name="CommandButton1"/>
    <control shapeId="11266" r:id="rId4" name="CommandButton2"/>
    <control shapeId="11269" r:id="rId5" name="Image2"/>
  </controls>
</worksheet>
</file>

<file path=xl/worksheets/sheet11.xml><?xml version="1.0" encoding="utf-8"?>
<worksheet xmlns="http://schemas.openxmlformats.org/spreadsheetml/2006/main" xmlns:r="http://schemas.openxmlformats.org/officeDocument/2006/relationships">
  <sheetPr codeName="Sheet5">
    <tabColor theme="5" tint="0.39997558519241921"/>
  </sheetPr>
  <dimension ref="A1:R37"/>
  <sheetViews>
    <sheetView showGridLines="0" showRowColHeaders="0" workbookViewId="0"/>
  </sheetViews>
  <sheetFormatPr defaultRowHeight="15"/>
  <sheetData>
    <row r="1" spans="1:18" s="60" customFormat="1"/>
    <row r="2" spans="1:18" s="60" customFormat="1"/>
    <row r="3" spans="1:18" s="60" customFormat="1" ht="15" customHeight="1">
      <c r="B3" s="543" t="s">
        <v>99</v>
      </c>
      <c r="C3" s="543"/>
      <c r="D3" s="543"/>
      <c r="E3" s="543"/>
      <c r="F3" s="543"/>
      <c r="G3" s="543"/>
      <c r="H3" s="543"/>
      <c r="I3" s="543"/>
      <c r="J3" s="543"/>
      <c r="K3" s="543"/>
      <c r="L3" s="543"/>
      <c r="M3" s="543"/>
      <c r="N3" s="543"/>
      <c r="O3" s="543"/>
      <c r="P3" s="543"/>
    </row>
    <row r="4" spans="1:18" s="60" customFormat="1" ht="15" customHeight="1">
      <c r="B4" s="543"/>
      <c r="C4" s="543"/>
      <c r="D4" s="543"/>
      <c r="E4" s="543"/>
      <c r="F4" s="543"/>
      <c r="G4" s="543"/>
      <c r="H4" s="543"/>
      <c r="I4" s="543"/>
      <c r="J4" s="543"/>
      <c r="K4" s="543"/>
      <c r="L4" s="543"/>
      <c r="M4" s="543"/>
      <c r="N4" s="543"/>
      <c r="O4" s="543"/>
      <c r="P4" s="543"/>
    </row>
    <row r="5" spans="1:18" s="60" customFormat="1" ht="15" customHeight="1">
      <c r="B5" s="543"/>
      <c r="C5" s="543"/>
      <c r="D5" s="543"/>
      <c r="E5" s="543"/>
      <c r="F5" s="543"/>
      <c r="G5" s="543"/>
      <c r="H5" s="543"/>
      <c r="I5" s="543"/>
      <c r="J5" s="543"/>
      <c r="K5" s="543"/>
      <c r="L5" s="543"/>
      <c r="M5" s="543"/>
      <c r="N5" s="543"/>
      <c r="O5" s="543"/>
      <c r="P5" s="543"/>
    </row>
    <row r="6" spans="1:18" s="60" customFormat="1" ht="15" customHeight="1">
      <c r="B6" s="543"/>
      <c r="C6" s="543"/>
      <c r="D6" s="543"/>
      <c r="E6" s="543"/>
      <c r="F6" s="543"/>
      <c r="G6" s="543"/>
      <c r="H6" s="543"/>
      <c r="I6" s="543"/>
      <c r="J6" s="543"/>
      <c r="K6" s="543"/>
      <c r="L6" s="543"/>
      <c r="M6" s="543"/>
      <c r="N6" s="543"/>
      <c r="O6" s="543"/>
      <c r="P6" s="543"/>
    </row>
    <row r="7" spans="1:18" s="60" customFormat="1" ht="15" customHeight="1">
      <c r="B7" s="543"/>
      <c r="C7" s="543"/>
      <c r="D7" s="543"/>
      <c r="E7" s="543"/>
      <c r="F7" s="543"/>
      <c r="G7" s="543"/>
      <c r="H7" s="543"/>
      <c r="I7" s="543"/>
      <c r="J7" s="543"/>
      <c r="K7" s="543"/>
      <c r="L7" s="543"/>
      <c r="M7" s="543"/>
      <c r="N7" s="543"/>
      <c r="O7" s="543"/>
      <c r="P7" s="543"/>
    </row>
    <row r="8" spans="1:18" s="60" customFormat="1" ht="20.25">
      <c r="B8" s="67" t="s">
        <v>105</v>
      </c>
      <c r="C8" s="68"/>
      <c r="D8" s="69"/>
      <c r="E8" s="69"/>
      <c r="F8" s="69"/>
      <c r="G8" s="69"/>
      <c r="H8" s="69"/>
      <c r="I8" s="69"/>
      <c r="J8" s="69"/>
      <c r="K8" s="69"/>
      <c r="L8" s="69"/>
      <c r="M8" s="69"/>
    </row>
    <row r="9" spans="1:18" s="60" customFormat="1">
      <c r="R9" s="60" t="str">
        <f>MAIN_MENU!R9</f>
        <v>v 2.7</v>
      </c>
    </row>
    <row r="11" spans="1:18" ht="15" customHeight="1">
      <c r="A11" s="536" t="s">
        <v>103</v>
      </c>
      <c r="B11" s="536"/>
      <c r="C11" s="536"/>
      <c r="D11" s="536"/>
      <c r="E11" s="536"/>
      <c r="F11" s="536"/>
      <c r="G11" s="536"/>
      <c r="H11" s="536"/>
    </row>
    <row r="12" spans="1:18" ht="15" customHeight="1">
      <c r="A12" s="536"/>
      <c r="B12" s="536"/>
      <c r="C12" s="536"/>
      <c r="D12" s="536"/>
      <c r="E12" s="536"/>
      <c r="F12" s="536"/>
      <c r="G12" s="536"/>
      <c r="H12" s="536"/>
    </row>
    <row r="13" spans="1:18" ht="15" customHeight="1">
      <c r="A13" s="536"/>
      <c r="B13" s="536"/>
      <c r="C13" s="536"/>
      <c r="D13" s="536"/>
      <c r="E13" s="536"/>
      <c r="F13" s="536"/>
      <c r="G13" s="536"/>
      <c r="H13" s="536"/>
    </row>
    <row r="35" spans="1:8">
      <c r="A35" s="536"/>
      <c r="B35" s="536"/>
      <c r="C35" s="536"/>
      <c r="D35" s="536"/>
      <c r="E35" s="536"/>
      <c r="F35" s="536"/>
      <c r="G35" s="536"/>
      <c r="H35" s="536"/>
    </row>
    <row r="36" spans="1:8">
      <c r="A36" s="536"/>
      <c r="B36" s="536"/>
      <c r="C36" s="536"/>
      <c r="D36" s="536"/>
      <c r="E36" s="536"/>
      <c r="F36" s="536"/>
      <c r="G36" s="536"/>
      <c r="H36" s="536"/>
    </row>
    <row r="37" spans="1:8">
      <c r="A37" s="536"/>
      <c r="B37" s="536"/>
      <c r="C37" s="536"/>
      <c r="D37" s="536"/>
      <c r="E37" s="536"/>
      <c r="F37" s="536"/>
      <c r="G37" s="536"/>
      <c r="H37" s="536"/>
    </row>
  </sheetData>
  <sheetProtection password="C580" sheet="1" objects="1" scenarios="1" selectLockedCells="1" selectUnlockedCells="1"/>
  <mergeCells count="3">
    <mergeCell ref="B3:P7"/>
    <mergeCell ref="A11:H13"/>
    <mergeCell ref="A35:H37"/>
  </mergeCells>
  <pageMargins left="0.7" right="0.7" top="0.75" bottom="0.75" header="0.3" footer="0.3"/>
  <drawing r:id="rId1"/>
  <legacyDrawing r:id="rId2"/>
  <controls>
    <control shapeId="12289" r:id="rId3" name="CommandButton1"/>
    <control shapeId="12290" r:id="rId4" name="CommandButton2"/>
    <control shapeId="12292" r:id="rId5" name="CommandButton4"/>
    <control shapeId="12293" r:id="rId6" name="CommandButton3"/>
    <control shapeId="12294" r:id="rId7" name="Image2"/>
    <control shapeId="12295" r:id="rId8" name="CommandButton5"/>
    <control shapeId="12296" r:id="rId9" name="CommandButton6"/>
  </controls>
</worksheet>
</file>

<file path=xl/worksheets/sheet12.xml><?xml version="1.0" encoding="utf-8"?>
<worksheet xmlns="http://schemas.openxmlformats.org/spreadsheetml/2006/main" xmlns:r="http://schemas.openxmlformats.org/officeDocument/2006/relationships">
  <sheetPr codeName="Sheet30">
    <tabColor theme="6" tint="0.39997558519241921"/>
  </sheetPr>
  <dimension ref="A1:Y135"/>
  <sheetViews>
    <sheetView showGridLines="0" workbookViewId="0">
      <selection activeCell="B2" sqref="B2"/>
    </sheetView>
  </sheetViews>
  <sheetFormatPr defaultRowHeight="15"/>
  <cols>
    <col min="1" max="1" width="70.7109375" style="43" customWidth="1"/>
    <col min="2" max="2" width="23.85546875" style="43" customWidth="1"/>
    <col min="3" max="3" width="99.28515625" style="379" customWidth="1"/>
    <col min="4" max="4" width="6.85546875" style="43" hidden="1" customWidth="1"/>
    <col min="5" max="5" width="6.5703125" style="43" hidden="1" customWidth="1"/>
    <col min="6" max="6" width="5.7109375" style="43" hidden="1" customWidth="1"/>
    <col min="7" max="7" width="9.140625" style="43" hidden="1" customWidth="1"/>
    <col min="8" max="8" width="7.7109375" style="43" hidden="1" customWidth="1"/>
    <col min="9" max="9" width="7.5703125" style="43" hidden="1" customWidth="1"/>
    <col min="10" max="10" width="8" style="43" hidden="1" customWidth="1"/>
    <col min="11" max="11" width="10.42578125" style="43" hidden="1" customWidth="1"/>
    <col min="12" max="12" width="8.85546875" style="43" hidden="1" customWidth="1"/>
    <col min="13" max="13" width="11" style="43" hidden="1" customWidth="1"/>
    <col min="14" max="14" width="6.28515625" style="43" hidden="1" customWidth="1"/>
    <col min="15" max="15" width="7.28515625" style="43" hidden="1" customWidth="1"/>
    <col min="16" max="25" width="9.140625" style="43" hidden="1" customWidth="1"/>
    <col min="26" max="16384" width="9.140625" style="43"/>
  </cols>
  <sheetData>
    <row r="1" spans="1:25" ht="32.25" thickBot="1">
      <c r="A1" s="544" t="str">
        <f>Q1 &amp; " CREDIT REPORT REVIEW"</f>
        <v>CONV CREDIT REPORT REVIEW</v>
      </c>
      <c r="B1" s="545"/>
      <c r="C1" s="374"/>
      <c r="D1" s="375"/>
      <c r="E1" s="375"/>
      <c r="F1" s="375"/>
      <c r="G1" s="43" t="s">
        <v>877</v>
      </c>
      <c r="H1" s="43" t="s">
        <v>558</v>
      </c>
      <c r="I1" s="43" t="s">
        <v>669</v>
      </c>
      <c r="J1" s="43" t="s">
        <v>878</v>
      </c>
      <c r="K1" s="43" t="s">
        <v>879</v>
      </c>
      <c r="L1" s="43" t="s">
        <v>880</v>
      </c>
      <c r="M1" s="43" t="s">
        <v>74</v>
      </c>
      <c r="Q1" s="376" t="s">
        <v>668</v>
      </c>
      <c r="R1" s="43" t="s">
        <v>881</v>
      </c>
      <c r="S1" s="43" t="s">
        <v>882</v>
      </c>
      <c r="T1" s="43" t="s">
        <v>883</v>
      </c>
      <c r="U1" s="43" t="s">
        <v>884</v>
      </c>
      <c r="V1" s="43" t="s">
        <v>885</v>
      </c>
      <c r="W1" s="43" t="s">
        <v>326</v>
      </c>
      <c r="Y1" s="43" t="s">
        <v>926</v>
      </c>
    </row>
    <row r="2" spans="1:25" ht="21" customHeight="1">
      <c r="A2" s="377" t="s">
        <v>886</v>
      </c>
      <c r="B2" s="378"/>
      <c r="D2" s="380"/>
      <c r="G2" s="43" t="s">
        <v>887</v>
      </c>
      <c r="H2" s="43" t="s">
        <v>888</v>
      </c>
      <c r="I2" s="43" t="s">
        <v>670</v>
      </c>
      <c r="M2" s="43" t="s">
        <v>76</v>
      </c>
      <c r="R2" s="43">
        <v>1</v>
      </c>
      <c r="S2" s="43">
        <v>1</v>
      </c>
      <c r="T2" s="43">
        <v>1</v>
      </c>
      <c r="U2" s="43">
        <v>1</v>
      </c>
      <c r="V2" s="43">
        <v>1</v>
      </c>
      <c r="W2" s="43">
        <f>IF(B2&lt;&gt;"",0,1)</f>
        <v>1</v>
      </c>
      <c r="Y2" s="43" t="s">
        <v>927</v>
      </c>
    </row>
    <row r="3" spans="1:25" ht="21" hidden="1" customHeight="1">
      <c r="A3" s="381" t="s">
        <v>889</v>
      </c>
      <c r="B3" s="382"/>
      <c r="C3" s="383"/>
      <c r="E3" s="384"/>
      <c r="F3" s="1"/>
      <c r="J3" s="43" t="s">
        <v>890</v>
      </c>
      <c r="M3" s="43" t="s">
        <v>80</v>
      </c>
      <c r="R3" s="43">
        <v>0</v>
      </c>
      <c r="S3" s="43">
        <v>0</v>
      </c>
      <c r="T3" s="43">
        <v>0</v>
      </c>
      <c r="U3" s="43">
        <v>0</v>
      </c>
      <c r="V3" s="43">
        <v>0</v>
      </c>
      <c r="Y3" s="43" t="s">
        <v>928</v>
      </c>
    </row>
    <row r="4" spans="1:25" ht="21" customHeight="1">
      <c r="A4" s="381" t="s">
        <v>891</v>
      </c>
      <c r="B4" s="385">
        <f>IFERROR(IF(B35="Yes",B2+179,B2+119),"")</f>
        <v>119</v>
      </c>
      <c r="E4" s="2"/>
      <c r="R4" s="43">
        <v>1</v>
      </c>
      <c r="S4" s="43">
        <v>1</v>
      </c>
      <c r="T4" s="43">
        <v>1</v>
      </c>
      <c r="U4" s="43">
        <v>1</v>
      </c>
      <c r="V4" s="43">
        <v>1</v>
      </c>
      <c r="Y4" s="43" t="s">
        <v>884</v>
      </c>
    </row>
    <row r="5" spans="1:25" ht="21" customHeight="1">
      <c r="A5" s="381" t="s">
        <v>1074</v>
      </c>
      <c r="B5" s="386"/>
      <c r="C5" s="383" t="str">
        <f>IF(B5="No","PROCESSOR TO ADDRESS VARIANCES AND REQUEST UPDATE", "")</f>
        <v/>
      </c>
      <c r="F5" s="1"/>
      <c r="J5" s="43" t="s">
        <v>892</v>
      </c>
      <c r="R5" s="43">
        <v>1</v>
      </c>
      <c r="S5" s="43">
        <v>1</v>
      </c>
      <c r="T5" s="43">
        <v>1</v>
      </c>
      <c r="U5" s="43">
        <v>1</v>
      </c>
      <c r="V5" s="43">
        <v>1</v>
      </c>
      <c r="W5" s="43">
        <f>IF(B5&lt;&gt;"",0,1)</f>
        <v>1</v>
      </c>
      <c r="Y5" s="43" t="s">
        <v>929</v>
      </c>
    </row>
    <row r="6" spans="1:25" ht="21.75" customHeight="1">
      <c r="A6" s="381" t="s">
        <v>893</v>
      </c>
      <c r="B6" s="387"/>
      <c r="C6" s="383" t="str">
        <f>IF(B6="Individual","VERIFY IF THERE IS A CO-BWR", "")</f>
        <v/>
      </c>
      <c r="E6" s="388"/>
      <c r="F6" s="1"/>
      <c r="R6" s="43">
        <v>1</v>
      </c>
      <c r="S6" s="43">
        <v>1</v>
      </c>
      <c r="T6" s="43">
        <v>1</v>
      </c>
      <c r="U6" s="43">
        <v>1</v>
      </c>
      <c r="V6" s="43">
        <v>1</v>
      </c>
      <c r="W6" s="43">
        <f>IF(B6&lt;&gt;"",0,1)</f>
        <v>1</v>
      </c>
    </row>
    <row r="7" spans="1:25" ht="21.75" customHeight="1">
      <c r="A7" s="381" t="s">
        <v>894</v>
      </c>
      <c r="B7" s="387"/>
      <c r="C7" s="383"/>
      <c r="E7" s="388"/>
      <c r="F7" s="1"/>
      <c r="R7" s="43">
        <v>1</v>
      </c>
      <c r="S7" s="43">
        <v>1</v>
      </c>
      <c r="T7" s="43">
        <v>1</v>
      </c>
      <c r="U7" s="43">
        <v>1</v>
      </c>
      <c r="V7" s="43">
        <v>1</v>
      </c>
      <c r="W7" s="43">
        <f>IF(B7&lt;&gt;"",0,1)</f>
        <v>1</v>
      </c>
    </row>
    <row r="8" spans="1:25" ht="21" hidden="1" customHeight="1">
      <c r="A8" s="381" t="s">
        <v>895</v>
      </c>
      <c r="B8" s="387"/>
      <c r="C8" s="383"/>
      <c r="E8" s="388"/>
      <c r="F8" s="1"/>
      <c r="R8" s="43">
        <v>0</v>
      </c>
      <c r="S8" s="43">
        <v>0</v>
      </c>
      <c r="T8" s="43">
        <v>0</v>
      </c>
      <c r="U8" s="43">
        <v>0</v>
      </c>
      <c r="V8" s="43">
        <v>0</v>
      </c>
    </row>
    <row r="9" spans="1:25" ht="21" hidden="1" customHeight="1">
      <c r="A9" s="381" t="s">
        <v>896</v>
      </c>
      <c r="B9" s="389"/>
      <c r="C9" s="383" t="str">
        <f>IF(B9&lt;&gt;"", IF(B9&lt;620, "DO NOT PROCEED WITH LOAN", ""), "")</f>
        <v/>
      </c>
      <c r="E9" s="388"/>
      <c r="F9" s="1"/>
      <c r="H9" s="43" t="s">
        <v>30</v>
      </c>
      <c r="J9" s="43" t="s">
        <v>897</v>
      </c>
      <c r="R9" s="43">
        <v>0</v>
      </c>
      <c r="S9" s="43">
        <v>0</v>
      </c>
      <c r="T9" s="43">
        <v>0</v>
      </c>
      <c r="U9" s="43">
        <v>0</v>
      </c>
      <c r="V9" s="43">
        <v>0</v>
      </c>
    </row>
    <row r="10" spans="1:25" ht="21" customHeight="1">
      <c r="A10" s="381" t="s">
        <v>898</v>
      </c>
      <c r="B10" s="387"/>
      <c r="C10" s="383" t="str">
        <f>IF(B10="PMI","PROCESSOR TO REQUEST AN EXCEPTION TO PMI REQUIREMENTS", "")</f>
        <v/>
      </c>
      <c r="E10" s="388"/>
      <c r="F10" s="1"/>
      <c r="R10" s="43">
        <v>1</v>
      </c>
      <c r="S10" s="43">
        <v>1</v>
      </c>
      <c r="T10" s="43">
        <v>0</v>
      </c>
      <c r="U10" s="43">
        <v>0</v>
      </c>
      <c r="V10" s="43">
        <v>0</v>
      </c>
      <c r="W10" s="43">
        <f>IF(AND(Q1="CONV", B10=""),1,0)</f>
        <v>1</v>
      </c>
    </row>
    <row r="11" spans="1:25" ht="21" customHeight="1">
      <c r="A11" s="381" t="s">
        <v>899</v>
      </c>
      <c r="B11" s="386"/>
      <c r="C11" s="390" t="str">
        <f>IF(B11="Yes","PROCESSOR TO OBTAIN AN UPDATED CREDIT REPORT TO REMOVE DUPLICATE TL's", "")</f>
        <v/>
      </c>
      <c r="F11" s="2"/>
      <c r="R11" s="43">
        <v>1</v>
      </c>
      <c r="S11" s="43">
        <v>1</v>
      </c>
      <c r="T11" s="43">
        <v>1</v>
      </c>
      <c r="U11" s="43">
        <v>1</v>
      </c>
      <c r="V11" s="43">
        <v>0</v>
      </c>
      <c r="W11" s="43">
        <f>IF(AND($Q$1&lt;&gt;"IRRRLs", B11=""),1,0)</f>
        <v>1</v>
      </c>
    </row>
    <row r="12" spans="1:25" ht="21" hidden="1" customHeight="1">
      <c r="A12" s="391" t="s">
        <v>900</v>
      </c>
      <c r="B12" s="392"/>
      <c r="C12" s="390"/>
      <c r="F12" s="2"/>
      <c r="R12" s="43">
        <v>0</v>
      </c>
      <c r="S12" s="43">
        <v>0</v>
      </c>
      <c r="T12" s="43">
        <v>0</v>
      </c>
      <c r="U12" s="43">
        <v>0</v>
      </c>
      <c r="V12" s="43">
        <v>0</v>
      </c>
    </row>
    <row r="13" spans="1:25" ht="69.75" hidden="1" customHeight="1">
      <c r="A13" s="393"/>
      <c r="B13" s="394"/>
      <c r="C13" s="390"/>
      <c r="F13" s="2"/>
      <c r="R13" s="43">
        <v>0</v>
      </c>
      <c r="S13" s="43">
        <v>0</v>
      </c>
      <c r="T13" s="43">
        <v>0</v>
      </c>
      <c r="U13" s="43">
        <v>0</v>
      </c>
      <c r="V13" s="43">
        <v>0</v>
      </c>
      <c r="W13" s="43">
        <f>IF(AND(B11="Yes", A13=""),1,0)</f>
        <v>0</v>
      </c>
    </row>
    <row r="14" spans="1:25" ht="21" customHeight="1">
      <c r="A14" s="381" t="s">
        <v>901</v>
      </c>
      <c r="B14" s="386"/>
      <c r="C14" s="390" t="str">
        <f>IF(AND(B14="Yes", Q1="CONV"),"VERIFY THAT SUFFICIENT LIQUID ASSETS ARE PRESENT", IF(AND(B14="Yes", Q1="VA"),"IGNORE THE LIABILITY AND VERIFY THAT SUFFICIENT LIQUID ASSETS ARE PRESENT", ""))</f>
        <v/>
      </c>
      <c r="F14" s="2"/>
      <c r="R14" s="43">
        <v>1</v>
      </c>
      <c r="S14" s="43">
        <v>1</v>
      </c>
      <c r="T14" s="43">
        <v>1</v>
      </c>
      <c r="U14" s="43">
        <v>1</v>
      </c>
      <c r="V14" s="43">
        <v>0</v>
      </c>
      <c r="W14" s="43">
        <f>IF(AND($Q$1&lt;&gt;"IRRRLs", B14=""),1,0)</f>
        <v>1</v>
      </c>
    </row>
    <row r="15" spans="1:25" ht="21" customHeight="1">
      <c r="A15" s="381" t="s">
        <v>902</v>
      </c>
      <c r="B15" s="386"/>
      <c r="C15" s="390"/>
      <c r="F15" s="2"/>
      <c r="R15" s="43">
        <v>1</v>
      </c>
      <c r="S15" s="43">
        <v>1</v>
      </c>
      <c r="T15" s="43">
        <v>1</v>
      </c>
      <c r="U15" s="43">
        <v>1</v>
      </c>
      <c r="V15" s="43">
        <v>0</v>
      </c>
      <c r="W15" s="43">
        <f>IF(AND($Q$1&lt;&gt;"IRRRLs", B15=""),1,0)</f>
        <v>1</v>
      </c>
    </row>
    <row r="16" spans="1:25" ht="21" hidden="1" customHeight="1">
      <c r="A16" s="395" t="s">
        <v>903</v>
      </c>
      <c r="B16" s="386"/>
      <c r="C16" s="390" t="str">
        <f>IF(B16="No","ACCEPTABLE ONLY IF &lt; 10 MONTHS REMAING AND REMOVING DOES NOT IMPACT DTI BY MORE THAN 5%",IF(B16="Yes","PROCESSOR TO DETERMINE IF INSTALLMENT LIABILITIES CAN BE COUNTED AGAINST BORROWER",""))</f>
        <v/>
      </c>
      <c r="F16" s="2" t="s">
        <v>904</v>
      </c>
      <c r="R16" s="43">
        <v>0</v>
      </c>
      <c r="S16" s="43">
        <v>0</v>
      </c>
      <c r="T16" s="43">
        <v>0</v>
      </c>
      <c r="U16" s="43">
        <v>0</v>
      </c>
      <c r="V16" s="43">
        <v>0</v>
      </c>
      <c r="W16" s="43">
        <f>IF(AND(B15="Yes", B16=""),1,0)</f>
        <v>0</v>
      </c>
    </row>
    <row r="17" spans="1:23" ht="21" hidden="1" customHeight="1">
      <c r="A17" s="395" t="s">
        <v>905</v>
      </c>
      <c r="B17" s="386"/>
      <c r="C17" s="390" t="str">
        <f>IF(B17="No","PROCESSOR TO OBTAIN DOCUMENTATION TO SHOW THAT INSTALLMENT DEBT HAS BEEN PAID OFF/CLOSED", "")</f>
        <v/>
      </c>
      <c r="F17" s="2" t="s">
        <v>904</v>
      </c>
      <c r="R17" s="43">
        <v>0</v>
      </c>
      <c r="S17" s="43">
        <v>0</v>
      </c>
      <c r="T17" s="43">
        <v>0</v>
      </c>
      <c r="U17" s="43">
        <v>0</v>
      </c>
      <c r="V17" s="43">
        <v>0</v>
      </c>
      <c r="W17" s="43">
        <f>IF(AND(B16="No", B17=""),1,0)</f>
        <v>0</v>
      </c>
    </row>
    <row r="18" spans="1:23" ht="21" customHeight="1">
      <c r="A18" s="381" t="s">
        <v>906</v>
      </c>
      <c r="B18" s="386"/>
      <c r="C18" s="390"/>
      <c r="F18" s="2"/>
      <c r="R18" s="43">
        <v>1</v>
      </c>
      <c r="S18" s="43">
        <v>1</v>
      </c>
      <c r="T18" s="43">
        <v>1</v>
      </c>
      <c r="U18" s="43">
        <v>1</v>
      </c>
      <c r="V18" s="43">
        <v>0</v>
      </c>
      <c r="W18" s="43">
        <f>IF(AND($Q$1&lt;&gt;"IRRRLs", B18=""),1,0)</f>
        <v>1</v>
      </c>
    </row>
    <row r="19" spans="1:23" ht="21" hidden="1" customHeight="1">
      <c r="A19" s="395" t="s">
        <v>903</v>
      </c>
      <c r="B19" s="386"/>
      <c r="C19" s="390" t="str">
        <f>IF(B19="No","PROCESSOR TO TASK NMC TO OBTAIN A CREDIT REPORT UPDATE SHOWING THAT REVOLVING ACCOUNTS ARE PAID/CLOSED",IF(B19="Yes","PROCESSOR TO DETERMINE IF REVOLVING LIABILITIES CAN BE COUNTED AGAINST BORROWER",""))</f>
        <v/>
      </c>
      <c r="F19" s="2" t="s">
        <v>904</v>
      </c>
      <c r="R19" s="43">
        <v>0</v>
      </c>
      <c r="S19" s="43">
        <v>0</v>
      </c>
      <c r="T19" s="43">
        <v>0</v>
      </c>
      <c r="U19" s="43">
        <v>0</v>
      </c>
      <c r="V19" s="43">
        <v>0</v>
      </c>
      <c r="W19" s="43">
        <f>IF(AND(B18="Yes", B19=""),1,0)</f>
        <v>0</v>
      </c>
    </row>
    <row r="20" spans="1:23" ht="21" customHeight="1">
      <c r="A20" s="381" t="s">
        <v>907</v>
      </c>
      <c r="B20" s="386"/>
      <c r="C20" s="390" t="str">
        <f>IF(AND(B20="Yes",B7="Primary Home", Q1="CONV"),"ACCOUNTS DO NOT NEED TO PAID OFF PRIOR TO CLOSING IF THEY POSE NO THREAT TO OUR LIEN",IF(AND(B20="Yes",B7="Second Home", Q1="CONV"),"ACCOUNTS TOTALING MORE THAN $5,000 MUST BE PAID PRIOR TO CLOSING",IF(AND(B20="Yes",B7="Investment Property", Q1="CONV"),"ACCOUNTS EQUAL TO OR GREATER THAN $250 AND ACCOUNTS THAT TOTAL MORE THAN $1,000 MUST BE PAID OFF","")))</f>
        <v/>
      </c>
      <c r="F20" s="2"/>
      <c r="R20" s="43">
        <v>1</v>
      </c>
      <c r="S20" s="43">
        <v>1</v>
      </c>
      <c r="T20" s="43">
        <v>0</v>
      </c>
      <c r="U20" s="43">
        <v>0</v>
      </c>
      <c r="V20" s="43">
        <v>0</v>
      </c>
      <c r="W20" s="43">
        <f>IF(AND($Q$1="CONV", B20=""),1,0)</f>
        <v>1</v>
      </c>
    </row>
    <row r="21" spans="1:23" ht="21" customHeight="1">
      <c r="A21" s="381" t="s">
        <v>908</v>
      </c>
      <c r="B21" s="386"/>
      <c r="C21" s="390" t="str">
        <f>IF(B21="Yes","PROCESSOR TO ADVISE BORROWER THAT PAST DUE ACCOUNTS MUST BE BROUGHT CURRENT; OBTAIN CREDIT REPORT UPDATE", "")</f>
        <v/>
      </c>
      <c r="F21" s="2"/>
      <c r="R21" s="43">
        <v>1</v>
      </c>
      <c r="S21" s="43">
        <v>1</v>
      </c>
      <c r="T21" s="43">
        <v>1</v>
      </c>
      <c r="U21" s="43">
        <v>1</v>
      </c>
      <c r="V21" s="43">
        <v>0</v>
      </c>
      <c r="W21" s="43">
        <f>IF(AND($Q$1&lt;&gt;"IRRRLs", B21=""),1,0)</f>
        <v>1</v>
      </c>
    </row>
    <row r="22" spans="1:23" ht="21" customHeight="1">
      <c r="A22" s="381" t="s">
        <v>909</v>
      </c>
      <c r="B22" s="386"/>
      <c r="C22" s="390" t="str">
        <f>IF(AND(B22="Yes", Q1="CONV"),"CREDIT REPORT UPDATE MUST BE OBTAINED TO SHOW PAYMENT AMOUNT FOR STUDENT LOANS", IF(AND(B22="Yes", Q1="VA"), "CREDIT REPORT UPDATE MUST BE OBTAINED TO SHOW PAYMENT AMOUNT FOR STUDENT LOANS OR DOCUMENT MIN 12 MONTHS OF FURTHER DEFERMENTFROM CLOSING DATE", ""))</f>
        <v/>
      </c>
      <c r="F22" s="2"/>
      <c r="R22" s="43">
        <v>1</v>
      </c>
      <c r="S22" s="43">
        <v>1</v>
      </c>
      <c r="T22" s="43">
        <v>1</v>
      </c>
      <c r="U22" s="43">
        <v>1</v>
      </c>
      <c r="V22" s="43">
        <v>0</v>
      </c>
      <c r="W22" s="43">
        <f>IF(AND($Q$1&lt;&gt;"IRRRLs", B22=""),1,0)</f>
        <v>1</v>
      </c>
    </row>
    <row r="23" spans="1:23" ht="21" customHeight="1">
      <c r="A23" s="381" t="s">
        <v>910</v>
      </c>
      <c r="B23" s="386"/>
      <c r="C23" s="390" t="str">
        <f>IF(B23="Yes","CONDITION FOR A LETTER TO REMOVE DISPUTE", "")</f>
        <v/>
      </c>
      <c r="F23" s="2"/>
      <c r="R23" s="43">
        <v>1</v>
      </c>
      <c r="S23" s="43">
        <v>1</v>
      </c>
      <c r="T23" s="43">
        <v>0</v>
      </c>
      <c r="U23" s="43">
        <v>0</v>
      </c>
      <c r="V23" s="43">
        <v>0</v>
      </c>
      <c r="W23" s="43">
        <f>IF(AND($Q$1="CONV", B23=""),1,0)</f>
        <v>1</v>
      </c>
    </row>
    <row r="24" spans="1:23" ht="21" customHeight="1">
      <c r="A24" s="381" t="s">
        <v>911</v>
      </c>
      <c r="B24" s="386"/>
      <c r="C24" s="390" t="str">
        <f>IF(B24="No","PROCESSOR  TO OBTAIN A CREDIT REPORT UPDATE SHOWING AN UPDATED DLA", "")</f>
        <v/>
      </c>
      <c r="F24" s="2"/>
      <c r="R24" s="43">
        <v>1</v>
      </c>
      <c r="S24" s="43">
        <v>1</v>
      </c>
      <c r="T24" s="43">
        <v>0</v>
      </c>
      <c r="U24" s="43">
        <v>0</v>
      </c>
      <c r="V24" s="43">
        <v>0</v>
      </c>
      <c r="W24" s="43">
        <f>IF(AND($Q$1="CONV", B24=""),1,0)</f>
        <v>1</v>
      </c>
    </row>
    <row r="25" spans="1:23" ht="21" customHeight="1">
      <c r="A25" s="381" t="str">
        <f>IF(Q1="CONV","ARE THERE ANY 60-DAY MORTGAGE/HELOC LATES WITHIN LAST YEAR?", IF(Q1="VA","IS THERE MORE THAN ONE 30-DAY MORTGAGE LATES WITHIN THE LAST YEAR?", IF(Q1="IRRRLs", "IS THERE ANY MORTGAGE/HELOC LATES WITHIN THE LAST YEAR?","")))</f>
        <v>ARE THERE ANY 60-DAY MORTGAGE/HELOC LATES WITHIN LAST YEAR?</v>
      </c>
      <c r="B25" s="386"/>
      <c r="C25" s="390" t="str">
        <f>IF(AND(B25="Yes", Q1="CONV"), "INELIGIBLE FOR DELIVERY TO FNMA; RECOMMEND DECLINE", IF(AND(B25="Yes", Q1="VA"), "LOAN REQUIRES A DOWNGRADE TO REFER", IF(AND(B25="Yes", Q1="IRRRLS"), "BORROWER NOT ELIGIBLE FOR IRRRL; RECOMMEND DECLINE", "")))</f>
        <v/>
      </c>
      <c r="F25" s="2"/>
      <c r="R25" s="43">
        <v>1</v>
      </c>
      <c r="S25" s="43">
        <v>1</v>
      </c>
      <c r="T25" s="43">
        <v>1</v>
      </c>
      <c r="U25" s="43">
        <v>1</v>
      </c>
      <c r="V25" s="43">
        <v>1</v>
      </c>
      <c r="W25" s="43">
        <f>IF(B25&lt;&gt;"",0,1)</f>
        <v>1</v>
      </c>
    </row>
    <row r="26" spans="1:23" ht="21" customHeight="1">
      <c r="A26" s="381" t="s">
        <v>912</v>
      </c>
      <c r="B26" s="386"/>
      <c r="C26" s="390" t="str">
        <f>IF(B26="Yes","REVIEW KD GUIDELINES AND CONDITION ACCORDINGLY", "")</f>
        <v/>
      </c>
      <c r="F26" s="2"/>
      <c r="R26" s="43">
        <v>1</v>
      </c>
      <c r="S26" s="43">
        <v>1</v>
      </c>
      <c r="T26" s="43">
        <v>1</v>
      </c>
      <c r="U26" s="43">
        <v>1</v>
      </c>
      <c r="V26" s="43">
        <v>1</v>
      </c>
      <c r="W26" s="43">
        <f>IF(B26&lt;&gt;"",0,1)</f>
        <v>1</v>
      </c>
    </row>
    <row r="27" spans="1:23" ht="21" customHeight="1">
      <c r="A27" s="381" t="s">
        <v>913</v>
      </c>
      <c r="B27" s="386"/>
      <c r="C27" s="390" t="str">
        <f>IF(B27="Yes","UNDERWRITER TO REVIEW LOAN COMMENTS TO VALIDATE THAT INQUIRIES HAVE BEEN ADDRESSED", "")</f>
        <v/>
      </c>
      <c r="F27" s="2"/>
      <c r="R27" s="43">
        <v>1</v>
      </c>
      <c r="S27" s="43">
        <v>1</v>
      </c>
      <c r="T27" s="43">
        <v>1</v>
      </c>
      <c r="U27" s="43">
        <v>1</v>
      </c>
      <c r="V27" s="43">
        <v>0</v>
      </c>
      <c r="W27" s="43">
        <f>IF(AND($Q$1&lt;&gt;"IRRRLs", B27=""),1,0)</f>
        <v>1</v>
      </c>
    </row>
    <row r="28" spans="1:23" ht="21" hidden="1" customHeight="1">
      <c r="A28" s="391" t="s">
        <v>914</v>
      </c>
      <c r="B28" s="392"/>
      <c r="C28" s="390"/>
      <c r="F28" s="2"/>
      <c r="R28" s="43">
        <v>0</v>
      </c>
      <c r="S28" s="43">
        <v>0</v>
      </c>
      <c r="T28" s="43">
        <v>0</v>
      </c>
      <c r="U28" s="43">
        <v>0</v>
      </c>
      <c r="V28" s="43">
        <v>0</v>
      </c>
    </row>
    <row r="29" spans="1:23" ht="69.75" hidden="1" customHeight="1">
      <c r="A29" s="393"/>
      <c r="B29" s="394"/>
      <c r="C29" s="390"/>
      <c r="F29" s="2"/>
      <c r="R29" s="43">
        <v>0</v>
      </c>
      <c r="S29" s="43">
        <v>0</v>
      </c>
      <c r="T29" s="43">
        <v>0</v>
      </c>
      <c r="U29" s="43">
        <v>0</v>
      </c>
      <c r="V29" s="43">
        <v>0</v>
      </c>
      <c r="W29" s="43">
        <f>IF(AND(B27="Yes", A29=""),1,0)</f>
        <v>0</v>
      </c>
    </row>
    <row r="30" spans="1:23" ht="21" customHeight="1">
      <c r="A30" s="381" t="s">
        <v>915</v>
      </c>
      <c r="B30" s="386"/>
      <c r="C30" s="390" t="str">
        <f>IF(B30="Yes","PROCESSOR TO OBTAIN APPLICABLE STATEMENTS TO OBTAIN CREDIT REPORT UPDATE", "")</f>
        <v/>
      </c>
      <c r="F30" s="2"/>
      <c r="R30" s="43">
        <v>1</v>
      </c>
      <c r="S30" s="43">
        <v>1</v>
      </c>
      <c r="T30" s="43">
        <v>1</v>
      </c>
      <c r="U30" s="43">
        <v>1</v>
      </c>
      <c r="V30" s="43">
        <v>0</v>
      </c>
      <c r="W30" s="43">
        <f>IF(AND($Q$1&lt;&gt;"IRRRLs", B30=""),1,0)</f>
        <v>1</v>
      </c>
    </row>
    <row r="31" spans="1:23" ht="21" hidden="1" customHeight="1">
      <c r="A31" s="391" t="s">
        <v>916</v>
      </c>
      <c r="B31" s="392"/>
      <c r="C31" s="390"/>
      <c r="F31" s="2"/>
      <c r="R31" s="43">
        <v>0</v>
      </c>
      <c r="S31" s="43">
        <v>0</v>
      </c>
      <c r="T31" s="43">
        <v>0</v>
      </c>
      <c r="U31" s="43">
        <v>0</v>
      </c>
      <c r="V31" s="43">
        <v>0</v>
      </c>
    </row>
    <row r="32" spans="1:23" ht="69.75" hidden="1" customHeight="1">
      <c r="A32" s="393"/>
      <c r="B32" s="394"/>
      <c r="C32" s="390"/>
      <c r="F32" s="2"/>
      <c r="R32" s="43">
        <v>0</v>
      </c>
      <c r="S32" s="43">
        <v>0</v>
      </c>
      <c r="T32" s="43">
        <v>0</v>
      </c>
      <c r="U32" s="43">
        <v>0</v>
      </c>
      <c r="V32" s="43">
        <v>0</v>
      </c>
      <c r="W32" s="43">
        <f>IF(AND(B30="Yes", A32=""),1,0)</f>
        <v>0</v>
      </c>
    </row>
    <row r="33" spans="1:23" ht="21" customHeight="1">
      <c r="A33" s="381" t="s">
        <v>917</v>
      </c>
      <c r="B33" s="386"/>
      <c r="C33" s="390" t="str">
        <f>IF(B33="Yes","PROCESSOR TO OBTAIN A CREDIT REPORT UPDATE TO REMOVE ADDITIONAL SSNs", "")</f>
        <v/>
      </c>
      <c r="F33" s="2"/>
      <c r="R33" s="43">
        <v>1</v>
      </c>
      <c r="S33" s="43">
        <v>1</v>
      </c>
      <c r="T33" s="43">
        <v>1</v>
      </c>
      <c r="U33" s="43">
        <v>1</v>
      </c>
      <c r="V33" s="43">
        <v>1</v>
      </c>
      <c r="W33" s="43">
        <f>IF(B33&lt;&gt;"",0,1)</f>
        <v>1</v>
      </c>
    </row>
    <row r="34" spans="1:23" ht="21" customHeight="1">
      <c r="A34" s="381" t="s">
        <v>918</v>
      </c>
      <c r="B34" s="386"/>
      <c r="C34" s="390" t="str">
        <f>IF(B34="Yes","MSR TO CLEAR FRAUD ALERT AND UPDATE LOAN COMMENTS", "")</f>
        <v/>
      </c>
      <c r="F34" s="2"/>
      <c r="R34" s="43">
        <v>1</v>
      </c>
      <c r="S34" s="43">
        <v>1</v>
      </c>
      <c r="T34" s="43">
        <v>1</v>
      </c>
      <c r="U34" s="43">
        <v>1</v>
      </c>
      <c r="V34" s="43">
        <v>1</v>
      </c>
      <c r="W34" s="43">
        <f>IF(B34&lt;&gt;"",0,1)</f>
        <v>1</v>
      </c>
    </row>
    <row r="35" spans="1:23" ht="21" hidden="1" customHeight="1">
      <c r="A35" s="381" t="s">
        <v>919</v>
      </c>
      <c r="B35" s="387"/>
      <c r="C35" s="390" t="str">
        <f>IF(B35="Yes","OBTAIN VA BUILDER ID", "")</f>
        <v/>
      </c>
      <c r="E35" s="388"/>
      <c r="F35" s="1"/>
      <c r="R35" s="43">
        <v>0</v>
      </c>
      <c r="S35" s="43">
        <v>0</v>
      </c>
      <c r="T35" s="43">
        <v>1</v>
      </c>
      <c r="U35" s="43">
        <v>0</v>
      </c>
      <c r="V35" s="43">
        <v>0</v>
      </c>
      <c r="W35" s="43">
        <f>IF(AND(Q1="VA", B8="Purchase", B35=""),1,0)</f>
        <v>0</v>
      </c>
    </row>
    <row r="36" spans="1:23" ht="21" hidden="1" customHeight="1">
      <c r="A36" s="381" t="s">
        <v>920</v>
      </c>
      <c r="B36" s="387"/>
      <c r="C36" s="383"/>
      <c r="E36" s="388"/>
      <c r="F36" s="1"/>
      <c r="R36" s="43">
        <v>0</v>
      </c>
      <c r="S36" s="43">
        <v>0</v>
      </c>
      <c r="T36" s="43">
        <v>0</v>
      </c>
      <c r="U36" s="43">
        <v>0</v>
      </c>
      <c r="V36" s="43">
        <v>0</v>
      </c>
    </row>
    <row r="37" spans="1:23" ht="21" hidden="1" customHeight="1">
      <c r="A37" s="381" t="s">
        <v>921</v>
      </c>
      <c r="B37" s="387"/>
      <c r="C37" s="390" t="str">
        <f>IF(B37="Yes","OBTAIN 12 MONTH PAYMENT HISTORY &amp; APPROVAL FROM CCCS COMPANY", "")</f>
        <v/>
      </c>
      <c r="E37" s="388"/>
      <c r="F37" s="1"/>
      <c r="R37" s="43">
        <v>0</v>
      </c>
      <c r="S37" s="43">
        <v>0</v>
      </c>
      <c r="T37" s="43">
        <v>1</v>
      </c>
      <c r="U37" s="43">
        <v>1</v>
      </c>
      <c r="V37" s="43">
        <v>0</v>
      </c>
      <c r="W37" s="43">
        <f>IF(AND($Q$1="VA", B37=""),1,0)</f>
        <v>0</v>
      </c>
    </row>
    <row r="38" spans="1:23" ht="21" hidden="1" customHeight="1">
      <c r="A38" s="381" t="s">
        <v>922</v>
      </c>
      <c r="B38" s="387"/>
      <c r="C38" s="390"/>
      <c r="E38" s="388"/>
      <c r="F38" s="1"/>
      <c r="R38" s="43">
        <v>0</v>
      </c>
      <c r="S38" s="43">
        <v>0</v>
      </c>
      <c r="T38" s="43">
        <v>1</v>
      </c>
      <c r="U38" s="43">
        <v>1</v>
      </c>
      <c r="V38" s="43">
        <v>0</v>
      </c>
      <c r="W38" s="43">
        <f>IF(AND($Q$1="VA", B38=""),1,0)</f>
        <v>0</v>
      </c>
    </row>
    <row r="39" spans="1:23" ht="21" hidden="1" customHeight="1">
      <c r="A39" s="381" t="s">
        <v>923</v>
      </c>
      <c r="B39" s="387"/>
      <c r="C39" s="390" t="str">
        <f>IF(AND(B39="Yes",B40&lt;&gt;"Yes"),"INDIVIDUAL COLLECTION ACCOUNT(S) GREATER THAN $250 MUST BE PAID OFF", "")</f>
        <v/>
      </c>
      <c r="E39" s="388"/>
      <c r="F39" s="1"/>
      <c r="R39" s="43">
        <v>0</v>
      </c>
      <c r="S39" s="43">
        <v>0</v>
      </c>
      <c r="T39" s="43">
        <v>0</v>
      </c>
      <c r="U39" s="43">
        <v>0</v>
      </c>
      <c r="V39" s="43">
        <v>0</v>
      </c>
      <c r="W39" s="43">
        <f>IF(AND(B38="Yes", B39=""),1,0)</f>
        <v>0</v>
      </c>
    </row>
    <row r="40" spans="1:23" ht="21" hidden="1" customHeight="1">
      <c r="A40" s="381" t="s">
        <v>924</v>
      </c>
      <c r="B40" s="387"/>
      <c r="C40" s="390" t="str">
        <f>IF(B40="Yes","ALL COLLECTION ACCOUNTS MUST BE PAID OFF", "")</f>
        <v/>
      </c>
      <c r="E40" s="388"/>
      <c r="F40" s="1"/>
      <c r="R40" s="43">
        <v>0</v>
      </c>
      <c r="S40" s="43">
        <v>0</v>
      </c>
      <c r="T40" s="43">
        <v>0</v>
      </c>
      <c r="U40" s="43">
        <v>0</v>
      </c>
      <c r="V40" s="43">
        <v>0</v>
      </c>
      <c r="W40" s="43">
        <f>IF(AND(B38="Yes", B40=""),1,0)</f>
        <v>0</v>
      </c>
    </row>
    <row r="41" spans="1:23">
      <c r="W41" s="43">
        <f>SUM(W2:W40)</f>
        <v>20</v>
      </c>
    </row>
    <row r="42" spans="1:23">
      <c r="A42" s="546" t="s">
        <v>925</v>
      </c>
      <c r="B42" s="546"/>
    </row>
    <row r="43" spans="1:23">
      <c r="A43" s="547"/>
      <c r="B43" s="548"/>
    </row>
    <row r="44" spans="1:23">
      <c r="A44" s="549"/>
      <c r="B44" s="550"/>
    </row>
    <row r="45" spans="1:23">
      <c r="A45" s="551"/>
      <c r="B45" s="552"/>
    </row>
    <row r="47" spans="1:23">
      <c r="A47" s="1" t="str">
        <f>IF(A43&lt;&gt;"","Notes Present", "")</f>
        <v/>
      </c>
    </row>
    <row r="112" spans="2:2">
      <c r="B112" s="43" t="s">
        <v>30</v>
      </c>
    </row>
    <row r="135" spans="1:2">
      <c r="A135" s="43" t="s">
        <v>30</v>
      </c>
      <c r="B135" s="43" t="s">
        <v>30</v>
      </c>
    </row>
  </sheetData>
  <sheetProtection password="C580" sheet="1" objects="1" scenarios="1" formatRows="0" selectLockedCells="1" autoFilter="0" pivotTables="0"/>
  <mergeCells count="3">
    <mergeCell ref="A1:B1"/>
    <mergeCell ref="A42:B42"/>
    <mergeCell ref="A43:B45"/>
  </mergeCells>
  <conditionalFormatting sqref="F5 C5">
    <cfRule type="expression" dxfId="61" priority="34">
      <formula>$B$5="NO"</formula>
    </cfRule>
  </conditionalFormatting>
  <conditionalFormatting sqref="F5">
    <cfRule type="expression" dxfId="60" priority="33">
      <formula>$E$5="NO"</formula>
    </cfRule>
  </conditionalFormatting>
  <conditionalFormatting sqref="F6:F10">
    <cfRule type="expression" dxfId="59" priority="32">
      <formula>$E$9&lt;620</formula>
    </cfRule>
  </conditionalFormatting>
  <conditionalFormatting sqref="F11:F40">
    <cfRule type="expression" dxfId="58" priority="31">
      <formula>$E$11="YES"</formula>
    </cfRule>
  </conditionalFormatting>
  <conditionalFormatting sqref="B4">
    <cfRule type="expression" dxfId="57" priority="30">
      <formula>$B$2</formula>
    </cfRule>
  </conditionalFormatting>
  <conditionalFormatting sqref="E4">
    <cfRule type="expression" dxfId="56" priority="29">
      <formula>$E$3</formula>
    </cfRule>
  </conditionalFormatting>
  <conditionalFormatting sqref="C10">
    <cfRule type="expression" dxfId="55" priority="28">
      <formula>$B$10="PMI"</formula>
    </cfRule>
  </conditionalFormatting>
  <conditionalFormatting sqref="C15:C17">
    <cfRule type="expression" dxfId="54" priority="27">
      <formula>$B$15="Yes"</formula>
    </cfRule>
  </conditionalFormatting>
  <conditionalFormatting sqref="C18:C19">
    <cfRule type="expression" dxfId="53" priority="26">
      <formula>$B$18="Yes"</formula>
    </cfRule>
  </conditionalFormatting>
  <conditionalFormatting sqref="C14">
    <cfRule type="expression" dxfId="52" priority="25">
      <formula>$B$14="Yes"</formula>
    </cfRule>
  </conditionalFormatting>
  <conditionalFormatting sqref="C11:C13">
    <cfRule type="expression" dxfId="51" priority="24">
      <formula>$B$11="Yes"</formula>
    </cfRule>
  </conditionalFormatting>
  <conditionalFormatting sqref="C20">
    <cfRule type="expression" dxfId="50" priority="23">
      <formula>$B$20="Yes"</formula>
    </cfRule>
  </conditionalFormatting>
  <conditionalFormatting sqref="C21">
    <cfRule type="expression" dxfId="49" priority="22">
      <formula>$B$21="Yes"</formula>
    </cfRule>
  </conditionalFormatting>
  <conditionalFormatting sqref="C22">
    <cfRule type="expression" dxfId="48" priority="21">
      <formula>$B$22="Yes"</formula>
    </cfRule>
  </conditionalFormatting>
  <conditionalFormatting sqref="C23">
    <cfRule type="expression" dxfId="47" priority="20">
      <formula>$B$23="Yes"</formula>
    </cfRule>
  </conditionalFormatting>
  <conditionalFormatting sqref="C24">
    <cfRule type="expression" dxfId="46" priority="19">
      <formula>$B$24="No"</formula>
    </cfRule>
  </conditionalFormatting>
  <conditionalFormatting sqref="C25">
    <cfRule type="expression" dxfId="45" priority="18">
      <formula>$B$25="Yes"</formula>
    </cfRule>
  </conditionalFormatting>
  <conditionalFormatting sqref="C26">
    <cfRule type="expression" dxfId="44" priority="17">
      <formula>$B$26="Yes"</formula>
    </cfRule>
  </conditionalFormatting>
  <conditionalFormatting sqref="C27:C29">
    <cfRule type="expression" dxfId="43" priority="16">
      <formula>$B$27="Yes"</formula>
    </cfRule>
  </conditionalFormatting>
  <conditionalFormatting sqref="C30:C32">
    <cfRule type="expression" dxfId="42" priority="15">
      <formula>$B$30="Yes"</formula>
    </cfRule>
  </conditionalFormatting>
  <conditionalFormatting sqref="C33">
    <cfRule type="expression" dxfId="41" priority="14">
      <formula>$B$33="Yes"</formula>
    </cfRule>
  </conditionalFormatting>
  <conditionalFormatting sqref="C34">
    <cfRule type="expression" dxfId="40" priority="13">
      <formula>$B$34="Yes"</formula>
    </cfRule>
  </conditionalFormatting>
  <conditionalFormatting sqref="C9">
    <cfRule type="expression" dxfId="39" priority="12">
      <formula>$B$9&lt;620</formula>
    </cfRule>
  </conditionalFormatting>
  <conditionalFormatting sqref="F36:F40">
    <cfRule type="expression" dxfId="38" priority="11">
      <formula>$E$9&lt;620</formula>
    </cfRule>
  </conditionalFormatting>
  <conditionalFormatting sqref="C6">
    <cfRule type="expression" dxfId="37" priority="10">
      <formula>$B$6="Individual"</formula>
    </cfRule>
  </conditionalFormatting>
  <conditionalFormatting sqref="C28:C29">
    <cfRule type="expression" dxfId="36" priority="9">
      <formula>$B$11="Yes"</formula>
    </cfRule>
  </conditionalFormatting>
  <conditionalFormatting sqref="C31:C32">
    <cfRule type="expression" dxfId="35" priority="8">
      <formula>$B$27="Yes"</formula>
    </cfRule>
  </conditionalFormatting>
  <conditionalFormatting sqref="C31:C32">
    <cfRule type="expression" dxfId="34" priority="7">
      <formula>$B$11="Yes"</formula>
    </cfRule>
  </conditionalFormatting>
  <conditionalFormatting sqref="C19">
    <cfRule type="expression" dxfId="33" priority="6">
      <formula>$B$15="Yes"</formula>
    </cfRule>
  </conditionalFormatting>
  <conditionalFormatting sqref="F35">
    <cfRule type="expression" dxfId="32" priority="5">
      <formula>$E$9&lt;620</formula>
    </cfRule>
  </conditionalFormatting>
  <conditionalFormatting sqref="C35">
    <cfRule type="expression" dxfId="31" priority="4">
      <formula>$B$10="PMI"</formula>
    </cfRule>
  </conditionalFormatting>
  <conditionalFormatting sqref="F37:F40">
    <cfRule type="expression" dxfId="30" priority="3">
      <formula>$E$9&lt;620</formula>
    </cfRule>
  </conditionalFormatting>
  <conditionalFormatting sqref="C37:C40">
    <cfRule type="expression" dxfId="29" priority="2">
      <formula>$B$37="Yes"</formula>
    </cfRule>
  </conditionalFormatting>
  <conditionalFormatting sqref="C35">
    <cfRule type="expression" dxfId="28" priority="1">
      <formula>$B$35="Yes"</formula>
    </cfRule>
  </conditionalFormatting>
  <dataValidations count="3">
    <dataValidation type="list" allowBlank="1" showInputMessage="1" showErrorMessage="1" sqref="E5 E11:E34">
      <formula1>$H$1:$H$5</formula1>
    </dataValidation>
    <dataValidation type="date" allowBlank="1" showInputMessage="1" showErrorMessage="1" errorTitle="Date field" error="Invalid entry detected. Please use the following format: ##/##/####" sqref="B2">
      <formula1>TODAY()-120</formula1>
      <formula2>TODAY()</formula2>
    </dataValidation>
    <dataValidation type="whole" allowBlank="1" showInputMessage="1" showErrorMessage="1" error="Unvalid Credit Score entered!" sqref="B9">
      <formula1>0</formula1>
      <formula2>900</formula2>
    </dataValidation>
  </dataValidations>
  <pageMargins left="0.7" right="0.7" top="0.75" bottom="0.75" header="0.3" footer="0.3"/>
  <pageSetup orientation="portrait" horizontalDpi="200" verticalDpi="200" r:id="rId1"/>
  <legacyDrawing r:id="rId2"/>
  <controls>
    <control shapeId="69633" r:id="rId3" name="ComboBox1"/>
    <control shapeId="69634" r:id="rId4" name="ComboBox2"/>
    <control shapeId="69635" r:id="rId5" name="ComboBox3"/>
    <control shapeId="69636" r:id="rId6" name="OptionButton1"/>
    <control shapeId="69637" r:id="rId7" name="OptionButton2"/>
    <control shapeId="69638" r:id="rId8" name="OptionButton3"/>
    <control shapeId="69639" r:id="rId9" name="OptionButton4"/>
    <control shapeId="69640" r:id="rId10" name="OptionButton5"/>
    <control shapeId="69641" r:id="rId11" name="OptionButton6"/>
    <control shapeId="69642" r:id="rId12" name="OptionButton7"/>
    <control shapeId="69643" r:id="rId13" name="OptionButton8"/>
    <control shapeId="69644" r:id="rId14" name="OptionButton9"/>
    <control shapeId="69645" r:id="rId15" name="OptionButton10"/>
    <control shapeId="69646" r:id="rId16" name="OptionButton11"/>
    <control shapeId="69647" r:id="rId17" name="OptionButton12"/>
    <control shapeId="69648" r:id="rId18" name="OptionButton13"/>
    <control shapeId="69649" r:id="rId19" name="OptionButton14"/>
    <control shapeId="69650" r:id="rId20" name="OptionButton15"/>
    <control shapeId="69651" r:id="rId21" name="OptionButton16"/>
    <control shapeId="69652" r:id="rId22" name="OptionButton17"/>
    <control shapeId="69653" r:id="rId23" name="OptionButton18"/>
    <control shapeId="69654" r:id="rId24" name="OptionButton19"/>
    <control shapeId="69655" r:id="rId25" name="OptionButton20"/>
    <control shapeId="69656" r:id="rId26" name="OptionButton21"/>
    <control shapeId="69657" r:id="rId27" name="OptionButton22"/>
    <control shapeId="69658" r:id="rId28" name="OptionButton23"/>
    <control shapeId="69659" r:id="rId29" name="OptionButton24"/>
    <control shapeId="69660" r:id="rId30" name="OptionButton25"/>
    <control shapeId="69661" r:id="rId31" name="OptionButton26"/>
    <control shapeId="69662" r:id="rId32" name="OptionButton27"/>
    <control shapeId="69663" r:id="rId33" name="OptionButton28"/>
    <control shapeId="69664" r:id="rId34" name="OptionButton29"/>
    <control shapeId="69665" r:id="rId35" name="OptionButton30"/>
    <control shapeId="69666" r:id="rId36" name="OptionButton31"/>
    <control shapeId="69667" r:id="rId37" name="OptionButton32"/>
    <control shapeId="69668" r:id="rId38" name="OptionButton33"/>
    <control shapeId="69669" r:id="rId39" name="OptionButton34"/>
    <control shapeId="69670" r:id="rId40" name="ComboBox4"/>
    <control shapeId="69671" r:id="rId41" name="Image1"/>
    <control shapeId="69672" r:id="rId42" name="OptionButton35"/>
    <control shapeId="69673" r:id="rId43" name="OptionButton36"/>
    <control shapeId="69674" r:id="rId44" name="Image2"/>
    <control shapeId="69675" r:id="rId45" name="TextBox1"/>
    <control shapeId="69676" r:id="rId46" name="TextBox2"/>
    <control shapeId="69677" r:id="rId47" name="TextBox3"/>
    <control shapeId="69678" r:id="rId48" name="TextBox4"/>
    <control shapeId="69679" r:id="rId49" name="OptionButton37"/>
    <control shapeId="69680" r:id="rId50" name="OptionButton38"/>
    <control shapeId="69681" r:id="rId51" name="OptionButton39"/>
    <control shapeId="69682" r:id="rId52" name="OptionButton40"/>
    <control shapeId="69683" r:id="rId53" name="OptionButton41"/>
    <control shapeId="69684" r:id="rId54" name="OptionButton42"/>
    <control shapeId="69685" r:id="rId55" name="CommandButton1"/>
    <control shapeId="69686" r:id="rId56" name="OptionButton43"/>
    <control shapeId="69687" r:id="rId57" name="OptionButton44"/>
    <control shapeId="69689" r:id="rId58" name="OptionButton45"/>
    <control shapeId="69690" r:id="rId59" name="OptionButton46"/>
    <control shapeId="69691" r:id="rId60" name="OptionButton47"/>
    <control shapeId="69692" r:id="rId61" name="OptionButton48"/>
    <control shapeId="69693" r:id="rId62" name="OptionButton49"/>
    <control shapeId="69694" r:id="rId63" name="OptionButton50"/>
    <control shapeId="69695" r:id="rId64" name="OptionButton51"/>
    <control shapeId="69696" r:id="rId65" name="OptionButton52"/>
  </controls>
</worksheet>
</file>

<file path=xl/worksheets/sheet13.xml><?xml version="1.0" encoding="utf-8"?>
<worksheet xmlns="http://schemas.openxmlformats.org/spreadsheetml/2006/main" xmlns:r="http://schemas.openxmlformats.org/officeDocument/2006/relationships">
  <sheetPr codeName="Sheet6">
    <tabColor theme="5" tint="0.39997558519241921"/>
  </sheetPr>
  <dimension ref="A1:R37"/>
  <sheetViews>
    <sheetView showGridLines="0" showRowColHeaders="0" workbookViewId="0"/>
  </sheetViews>
  <sheetFormatPr defaultRowHeight="15"/>
  <sheetData>
    <row r="1" spans="1:18" s="60" customFormat="1"/>
    <row r="2" spans="1:18" s="60" customFormat="1"/>
    <row r="3" spans="1:18" s="60" customFormat="1" ht="15" customHeight="1">
      <c r="B3" s="543" t="s">
        <v>99</v>
      </c>
      <c r="C3" s="543"/>
      <c r="D3" s="543"/>
      <c r="E3" s="543"/>
      <c r="F3" s="543"/>
      <c r="G3" s="543"/>
      <c r="H3" s="543"/>
      <c r="I3" s="543"/>
      <c r="J3" s="543"/>
      <c r="K3" s="543"/>
      <c r="L3" s="543"/>
      <c r="M3" s="543"/>
      <c r="N3" s="543"/>
      <c r="O3" s="543"/>
      <c r="P3" s="543"/>
    </row>
    <row r="4" spans="1:18" s="60" customFormat="1" ht="15" customHeight="1">
      <c r="B4" s="543"/>
      <c r="C4" s="543"/>
      <c r="D4" s="543"/>
      <c r="E4" s="543"/>
      <c r="F4" s="543"/>
      <c r="G4" s="543"/>
      <c r="H4" s="543"/>
      <c r="I4" s="543"/>
      <c r="J4" s="543"/>
      <c r="K4" s="543"/>
      <c r="L4" s="543"/>
      <c r="M4" s="543"/>
      <c r="N4" s="543"/>
      <c r="O4" s="543"/>
      <c r="P4" s="543"/>
    </row>
    <row r="5" spans="1:18" s="60" customFormat="1" ht="15" customHeight="1">
      <c r="B5" s="543"/>
      <c r="C5" s="543"/>
      <c r="D5" s="543"/>
      <c r="E5" s="543"/>
      <c r="F5" s="543"/>
      <c r="G5" s="543"/>
      <c r="H5" s="543"/>
      <c r="I5" s="543"/>
      <c r="J5" s="543"/>
      <c r="K5" s="543"/>
      <c r="L5" s="543"/>
      <c r="M5" s="543"/>
      <c r="N5" s="543"/>
      <c r="O5" s="543"/>
      <c r="P5" s="543"/>
    </row>
    <row r="6" spans="1:18" s="60" customFormat="1" ht="15" customHeight="1">
      <c r="B6" s="543"/>
      <c r="C6" s="543"/>
      <c r="D6" s="543"/>
      <c r="E6" s="543"/>
      <c r="F6" s="543"/>
      <c r="G6" s="543"/>
      <c r="H6" s="543"/>
      <c r="I6" s="543"/>
      <c r="J6" s="543"/>
      <c r="K6" s="543"/>
      <c r="L6" s="543"/>
      <c r="M6" s="543"/>
      <c r="N6" s="543"/>
      <c r="O6" s="543"/>
      <c r="P6" s="543"/>
    </row>
    <row r="7" spans="1:18" s="60" customFormat="1" ht="15" customHeight="1">
      <c r="B7" s="543"/>
      <c r="C7" s="543"/>
      <c r="D7" s="543"/>
      <c r="E7" s="543"/>
      <c r="F7" s="543"/>
      <c r="G7" s="543"/>
      <c r="H7" s="543"/>
      <c r="I7" s="543"/>
      <c r="J7" s="543"/>
      <c r="K7" s="543"/>
      <c r="L7" s="543"/>
      <c r="M7" s="543"/>
      <c r="N7" s="543"/>
      <c r="O7" s="543"/>
      <c r="P7" s="543"/>
    </row>
    <row r="8" spans="1:18" s="60" customFormat="1" ht="20.25">
      <c r="B8" s="67" t="s">
        <v>107</v>
      </c>
      <c r="C8" s="68"/>
      <c r="D8" s="69"/>
      <c r="E8" s="69"/>
      <c r="F8" s="69"/>
      <c r="G8" s="69"/>
      <c r="H8" s="69"/>
      <c r="I8" s="69"/>
      <c r="J8" s="69"/>
      <c r="K8" s="69"/>
      <c r="L8" s="69"/>
      <c r="M8" s="69"/>
    </row>
    <row r="9" spans="1:18" s="60" customFormat="1">
      <c r="R9" s="60" t="str">
        <f>MAIN_MENU!R9</f>
        <v>v 2.7</v>
      </c>
    </row>
    <row r="11" spans="1:18" ht="15" customHeight="1">
      <c r="A11" s="536" t="s">
        <v>103</v>
      </c>
      <c r="B11" s="536"/>
      <c r="C11" s="536"/>
      <c r="D11" s="536"/>
      <c r="E11" s="536"/>
      <c r="F11" s="536"/>
      <c r="G11" s="536"/>
      <c r="H11" s="536"/>
    </row>
    <row r="12" spans="1:18" ht="15" customHeight="1">
      <c r="A12" s="536"/>
      <c r="B12" s="536"/>
      <c r="C12" s="536"/>
      <c r="D12" s="536"/>
      <c r="E12" s="536"/>
      <c r="F12" s="536"/>
      <c r="G12" s="536"/>
      <c r="H12" s="536"/>
    </row>
    <row r="13" spans="1:18" ht="15" customHeight="1">
      <c r="A13" s="536"/>
      <c r="B13" s="536"/>
      <c r="C13" s="536"/>
      <c r="D13" s="536"/>
      <c r="E13" s="536"/>
      <c r="F13" s="536"/>
      <c r="G13" s="536"/>
      <c r="H13" s="536"/>
    </row>
    <row r="35" spans="1:8">
      <c r="A35" s="536"/>
      <c r="B35" s="536"/>
      <c r="C35" s="536"/>
      <c r="D35" s="536"/>
      <c r="E35" s="536"/>
      <c r="F35" s="536"/>
      <c r="G35" s="536"/>
      <c r="H35" s="536"/>
    </row>
    <row r="36" spans="1:8">
      <c r="A36" s="536"/>
      <c r="B36" s="536"/>
      <c r="C36" s="536"/>
      <c r="D36" s="536"/>
      <c r="E36" s="536"/>
      <c r="F36" s="536"/>
      <c r="G36" s="536"/>
      <c r="H36" s="536"/>
    </row>
    <row r="37" spans="1:8">
      <c r="A37" s="536"/>
      <c r="B37" s="536"/>
      <c r="C37" s="536"/>
      <c r="D37" s="536"/>
      <c r="E37" s="536"/>
      <c r="F37" s="536"/>
      <c r="G37" s="536"/>
      <c r="H37" s="536"/>
    </row>
  </sheetData>
  <sheetProtection password="C580" sheet="1" objects="1" scenarios="1" selectLockedCells="1" selectUnlockedCells="1"/>
  <mergeCells count="3">
    <mergeCell ref="B3:P7"/>
    <mergeCell ref="A11:H13"/>
    <mergeCell ref="A35:H37"/>
  </mergeCells>
  <pageMargins left="0.7" right="0.7" top="0.75" bottom="0.75" header="0.3" footer="0.3"/>
  <drawing r:id="rId1"/>
  <legacyDrawing r:id="rId2"/>
  <controls>
    <control shapeId="13321" r:id="rId3" name="CommandButton5"/>
    <control shapeId="13318" r:id="rId4" name="CommandButton3"/>
    <control shapeId="13313" r:id="rId5" name="CommandButton1"/>
    <control shapeId="13314" r:id="rId6" name="CommandButton2"/>
    <control shapeId="13317" r:id="rId7" name="Image2"/>
    <control shapeId="13320" r:id="rId8" name="CommandButton4"/>
  </controls>
</worksheet>
</file>

<file path=xl/worksheets/sheet14.xml><?xml version="1.0" encoding="utf-8"?>
<worksheet xmlns="http://schemas.openxmlformats.org/spreadsheetml/2006/main" xmlns:r="http://schemas.openxmlformats.org/officeDocument/2006/relationships">
  <sheetPr codeName="Sheet24"/>
  <dimension ref="A1:AE76"/>
  <sheetViews>
    <sheetView showGridLines="0" showRowColHeaders="0" topLeftCell="A53" workbookViewId="0"/>
  </sheetViews>
  <sheetFormatPr defaultRowHeight="15.75"/>
  <cols>
    <col min="1" max="1" width="7.140625" style="237" customWidth="1"/>
    <col min="2" max="5" width="9.140625" style="234"/>
    <col min="6" max="6" width="30.42578125" style="234" customWidth="1"/>
    <col min="7" max="7" width="9.7109375" style="235" bestFit="1" customWidth="1"/>
    <col min="8" max="8" width="12.42578125" style="236" customWidth="1"/>
    <col min="9" max="9" width="9.140625" style="237" hidden="1" customWidth="1"/>
    <col min="10" max="12" width="9.140625" style="238" hidden="1" customWidth="1"/>
    <col min="13" max="13" width="9.140625" style="240"/>
    <col min="14" max="14" width="9.7109375" style="237" customWidth="1"/>
    <col min="15" max="24" width="9.140625" style="237"/>
    <col min="25" max="31" width="9.140625" style="237" hidden="1" customWidth="1"/>
    <col min="32" max="16384" width="9.140625" style="237"/>
  </cols>
  <sheetData>
    <row r="1" spans="1:31" ht="26.25" customHeight="1">
      <c r="A1" s="233"/>
      <c r="K1" s="239"/>
      <c r="N1" s="307" t="s">
        <v>977</v>
      </c>
      <c r="O1" s="307" t="s">
        <v>669</v>
      </c>
      <c r="Y1" s="237" t="s">
        <v>669</v>
      </c>
      <c r="Z1" s="237" t="s">
        <v>486</v>
      </c>
      <c r="AA1" s="237" t="s">
        <v>483</v>
      </c>
      <c r="AC1" s="237" t="s">
        <v>484</v>
      </c>
      <c r="AD1" s="237" t="s">
        <v>717</v>
      </c>
      <c r="AE1" s="237" t="s">
        <v>979</v>
      </c>
    </row>
    <row r="2" spans="1:31" ht="54" customHeight="1">
      <c r="B2" s="554" t="s">
        <v>485</v>
      </c>
      <c r="C2" s="555"/>
      <c r="D2" s="555"/>
      <c r="E2" s="555"/>
      <c r="F2" s="555"/>
      <c r="G2" s="555"/>
      <c r="H2" s="556"/>
      <c r="Y2" s="237" t="s">
        <v>670</v>
      </c>
      <c r="Z2" s="237" t="s">
        <v>482</v>
      </c>
      <c r="AA2" s="237" t="s">
        <v>487</v>
      </c>
      <c r="AC2" s="237" t="s">
        <v>488</v>
      </c>
      <c r="AD2" s="237" t="s">
        <v>718</v>
      </c>
      <c r="AE2" s="398" t="s">
        <v>978</v>
      </c>
    </row>
    <row r="3" spans="1:31" ht="11.25" customHeight="1">
      <c r="B3" s="557"/>
      <c r="C3" s="558"/>
      <c r="D3" s="558"/>
      <c r="E3" s="558"/>
      <c r="F3" s="558"/>
      <c r="G3" s="558"/>
      <c r="H3" s="559"/>
      <c r="Z3" s="237" t="s">
        <v>492</v>
      </c>
      <c r="AC3" s="237" t="s">
        <v>490</v>
      </c>
      <c r="AD3" s="237" t="s">
        <v>719</v>
      </c>
      <c r="AE3" s="237" t="s">
        <v>940</v>
      </c>
    </row>
    <row r="4" spans="1:31" ht="21" customHeight="1">
      <c r="B4" s="553" t="s">
        <v>491</v>
      </c>
      <c r="C4" s="553"/>
      <c r="D4" s="553"/>
      <c r="E4" s="553"/>
      <c r="F4" s="553"/>
      <c r="G4" s="241"/>
      <c r="H4" s="242"/>
      <c r="J4" s="238">
        <f>IF(G4&lt;&gt;"",0,1)</f>
        <v>1</v>
      </c>
      <c r="Z4" s="237" t="s">
        <v>489</v>
      </c>
      <c r="AC4" s="237" t="s">
        <v>493</v>
      </c>
      <c r="AD4" s="237" t="s">
        <v>720</v>
      </c>
      <c r="AE4" s="237" t="s">
        <v>939</v>
      </c>
    </row>
    <row r="5" spans="1:31" ht="11.25" customHeight="1">
      <c r="B5" s="243"/>
      <c r="C5" s="244"/>
      <c r="D5" s="244"/>
      <c r="E5" s="244"/>
      <c r="F5" s="244"/>
      <c r="G5" s="245"/>
      <c r="H5" s="246"/>
      <c r="Z5" s="237" t="s">
        <v>484</v>
      </c>
      <c r="AC5" s="237" t="s">
        <v>494</v>
      </c>
    </row>
    <row r="6" spans="1:31" ht="21" customHeight="1">
      <c r="B6" s="553" t="s">
        <v>495</v>
      </c>
      <c r="C6" s="553"/>
      <c r="D6" s="553"/>
      <c r="E6" s="553"/>
      <c r="F6" s="553"/>
      <c r="G6" s="241"/>
      <c r="H6" s="242"/>
      <c r="J6" s="238">
        <f>IF(G6&lt;&gt;"",0,1)</f>
        <v>1</v>
      </c>
      <c r="Z6" s="237" t="s">
        <v>488</v>
      </c>
      <c r="AC6" s="237" t="s">
        <v>496</v>
      </c>
    </row>
    <row r="7" spans="1:31" ht="11.25" customHeight="1">
      <c r="B7" s="243"/>
      <c r="C7" s="244"/>
      <c r="D7" s="244"/>
      <c r="E7" s="244"/>
      <c r="F7" s="244"/>
      <c r="G7" s="245"/>
      <c r="H7" s="246"/>
      <c r="Z7" s="237" t="s">
        <v>497</v>
      </c>
    </row>
    <row r="8" spans="1:31" ht="21" customHeight="1">
      <c r="B8" s="553" t="str">
        <f>IF(N1="VENDOR", "Does RealEC show Curative Cleared?", "Is Title Commitment imaged to Doc List?")</f>
        <v>Does RealEC show Curative Cleared?</v>
      </c>
      <c r="C8" s="553"/>
      <c r="D8" s="553"/>
      <c r="E8" s="553"/>
      <c r="F8" s="553"/>
      <c r="G8" s="241"/>
      <c r="H8" s="242"/>
      <c r="J8" s="238">
        <f>IF(G8&lt;&gt;"",0,1)</f>
        <v>1</v>
      </c>
      <c r="L8" s="238">
        <f>IF(G8="No", 1, 0)</f>
        <v>0</v>
      </c>
      <c r="M8" s="240" t="str">
        <f>IF(AND(G8="No", N1="VENDOR"), "DO NOT PROCEED WITH REVIEW; READ NOTES FROM REALEC AND NOTIFY PROCESSOR IF ANYTHING IS NEEDED FROM MEMBER", IF(AND(G8="No", N1="NONVENDOR"), "DO NOT PROCEED WITH REVIEW; CONTACT TITLE TO REQUEST TITLE COMMITMENT", ""))</f>
        <v/>
      </c>
      <c r="Z8" s="237" t="s">
        <v>672</v>
      </c>
    </row>
    <row r="9" spans="1:31" ht="11.25" customHeight="1">
      <c r="B9" s="243"/>
      <c r="C9" s="244"/>
      <c r="D9" s="244"/>
      <c r="E9" s="244"/>
      <c r="F9" s="244"/>
      <c r="G9" s="245"/>
      <c r="H9" s="246"/>
      <c r="Z9" s="237" t="s">
        <v>498</v>
      </c>
    </row>
    <row r="10" spans="1:31" ht="21" customHeight="1">
      <c r="B10" s="553" t="s">
        <v>499</v>
      </c>
      <c r="C10" s="553"/>
      <c r="D10" s="553"/>
      <c r="E10" s="553"/>
      <c r="F10" s="553"/>
      <c r="G10" s="247">
        <v>41977</v>
      </c>
      <c r="H10" s="281">
        <f>IF(G6="TX", G10+90, G10+120)</f>
        <v>42097</v>
      </c>
      <c r="J10" s="238">
        <f>IF(G10&lt;&gt;"",0,1)</f>
        <v>0</v>
      </c>
      <c r="Z10" s="237" t="s">
        <v>493</v>
      </c>
    </row>
    <row r="11" spans="1:31" ht="11.25" customHeight="1">
      <c r="B11" s="243"/>
      <c r="C11" s="244"/>
      <c r="D11" s="244"/>
      <c r="E11" s="244"/>
      <c r="F11" s="244"/>
      <c r="G11" s="245"/>
      <c r="H11" s="246"/>
      <c r="Z11" s="237" t="s">
        <v>500</v>
      </c>
    </row>
    <row r="12" spans="1:31" ht="21" customHeight="1">
      <c r="B12" s="553" t="s">
        <v>502</v>
      </c>
      <c r="C12" s="553"/>
      <c r="D12" s="553"/>
      <c r="E12" s="553"/>
      <c r="F12" s="553"/>
      <c r="G12" s="247">
        <v>41977</v>
      </c>
      <c r="H12" s="242"/>
      <c r="J12" s="238">
        <f>IF(G12&lt;&gt;"",0,1)</f>
        <v>0</v>
      </c>
      <c r="L12" s="249">
        <f>IF(G12&gt;=H10, 1, 0)</f>
        <v>0</v>
      </c>
      <c r="M12" s="240" t="str">
        <f>IF(G12&gt;=H10, "PROCEED WITH REVIEW TO GATHER ANY OTHER FINDINGS; TITLE WILL BE SUSPENDED", "")</f>
        <v/>
      </c>
      <c r="Z12" s="237" t="s">
        <v>501</v>
      </c>
    </row>
    <row r="13" spans="1:31" ht="11.25" customHeight="1">
      <c r="B13" s="243"/>
      <c r="C13" s="244"/>
      <c r="D13" s="244"/>
      <c r="E13" s="244"/>
      <c r="F13" s="244"/>
      <c r="G13" s="245"/>
      <c r="H13" s="246"/>
      <c r="Z13" s="237" t="s">
        <v>503</v>
      </c>
    </row>
    <row r="14" spans="1:31" ht="31.5" customHeight="1">
      <c r="B14" s="560" t="s">
        <v>505</v>
      </c>
      <c r="C14" s="561"/>
      <c r="D14" s="561"/>
      <c r="E14" s="561"/>
      <c r="F14" s="561"/>
      <c r="G14" s="250"/>
      <c r="H14" s="251"/>
      <c r="Z14" s="237" t="s">
        <v>504</v>
      </c>
    </row>
    <row r="15" spans="1:31" ht="42" hidden="1" customHeight="1">
      <c r="B15" s="562" t="s">
        <v>507</v>
      </c>
      <c r="C15" s="562"/>
      <c r="D15" s="562"/>
      <c r="E15" s="562"/>
      <c r="F15" s="562"/>
      <c r="G15" s="241"/>
      <c r="H15" s="242"/>
      <c r="J15" s="238">
        <f>IF(AND(G15="",N1= "NONVENDOR"), 1,0)</f>
        <v>0</v>
      </c>
      <c r="K15" s="249">
        <f>IF(H15="No", 1, 0)</f>
        <v>0</v>
      </c>
      <c r="Z15" s="237" t="s">
        <v>506</v>
      </c>
    </row>
    <row r="16" spans="1:31" ht="11.25" hidden="1" customHeight="1">
      <c r="B16" s="243"/>
      <c r="C16" s="244"/>
      <c r="D16" s="244"/>
      <c r="E16" s="244"/>
      <c r="F16" s="244"/>
      <c r="G16" s="245"/>
      <c r="H16" s="246"/>
      <c r="Z16" s="237" t="s">
        <v>508</v>
      </c>
    </row>
    <row r="17" spans="2:26" ht="105.75" customHeight="1">
      <c r="B17" s="562" t="str">
        <f>IF(G6="TX", IF(G4="VA", AE1, AE2), IF(G4="VA", AE3, AE4))</f>
        <v>Is 'USAA Federal Savings Bank, its successor and/or assigns'; as their interest appear listed as a Proposed Insured?</v>
      </c>
      <c r="C17" s="562"/>
      <c r="D17" s="562"/>
      <c r="E17" s="562"/>
      <c r="F17" s="562"/>
      <c r="G17" s="241"/>
      <c r="H17" s="242"/>
      <c r="J17" s="238">
        <f>IF(G17&lt;&gt;"",0,1)</f>
        <v>1</v>
      </c>
      <c r="N17" s="252"/>
      <c r="Z17" s="237" t="s">
        <v>509</v>
      </c>
    </row>
    <row r="18" spans="2:26" ht="11.25" customHeight="1">
      <c r="B18" s="243"/>
      <c r="C18" s="244"/>
      <c r="D18" s="244"/>
      <c r="E18" s="244"/>
      <c r="F18" s="244"/>
      <c r="G18" s="245"/>
      <c r="H18" s="246"/>
      <c r="Z18" s="237" t="s">
        <v>510</v>
      </c>
    </row>
    <row r="19" spans="2:26" ht="21" hidden="1" customHeight="1">
      <c r="B19" s="553" t="s">
        <v>512</v>
      </c>
      <c r="C19" s="553"/>
      <c r="D19" s="553"/>
      <c r="E19" s="553"/>
      <c r="F19" s="553"/>
      <c r="G19" s="241"/>
      <c r="H19" s="242"/>
      <c r="J19" s="238">
        <f>IF(AND(G17="No", G19=""),1,0)</f>
        <v>0</v>
      </c>
      <c r="K19" s="249">
        <f>IF(G19="Yes", 1, 0)</f>
        <v>0</v>
      </c>
      <c r="L19" s="238">
        <f>IF(G19="No", 1, 0)</f>
        <v>0</v>
      </c>
      <c r="M19" s="240" t="str">
        <f>IF(G19="No", "PROCEED WITH REVIEW TO GATHER ANY OTHER FINDINGS; TITLE WILL BE SUSPENDED", "")</f>
        <v/>
      </c>
      <c r="Z19" s="237" t="s">
        <v>511</v>
      </c>
    </row>
    <row r="20" spans="2:26" ht="11.25" hidden="1" customHeight="1">
      <c r="B20" s="243"/>
      <c r="C20" s="244"/>
      <c r="D20" s="244"/>
      <c r="E20" s="244"/>
      <c r="F20" s="244"/>
      <c r="G20" s="245"/>
      <c r="H20" s="246"/>
      <c r="Z20" s="237" t="s">
        <v>513</v>
      </c>
    </row>
    <row r="21" spans="2:26" ht="21" customHeight="1">
      <c r="B21" s="553" t="s">
        <v>515</v>
      </c>
      <c r="C21" s="553"/>
      <c r="D21" s="553"/>
      <c r="E21" s="553"/>
      <c r="F21" s="553"/>
      <c r="G21" s="241"/>
      <c r="H21" s="242"/>
      <c r="J21" s="238">
        <f>IF(G21&lt;&gt;"",0,1)</f>
        <v>1</v>
      </c>
      <c r="K21" s="249">
        <f>IF(G21="No", 1, 0)</f>
        <v>0</v>
      </c>
      <c r="Z21" s="237" t="s">
        <v>514</v>
      </c>
    </row>
    <row r="22" spans="2:26" ht="11.25" customHeight="1">
      <c r="B22" s="243"/>
      <c r="C22" s="244"/>
      <c r="D22" s="244"/>
      <c r="E22" s="244"/>
      <c r="F22" s="244"/>
      <c r="G22" s="245"/>
      <c r="H22" s="246"/>
      <c r="Z22" s="237" t="s">
        <v>516</v>
      </c>
    </row>
    <row r="23" spans="2:26" ht="31.5" customHeight="1">
      <c r="B23" s="560" t="s">
        <v>518</v>
      </c>
      <c r="C23" s="561"/>
      <c r="D23" s="561"/>
      <c r="E23" s="561"/>
      <c r="F23" s="561"/>
      <c r="G23" s="250"/>
      <c r="H23" s="251"/>
      <c r="Z23" s="237" t="s">
        <v>517</v>
      </c>
    </row>
    <row r="24" spans="2:26" ht="42" customHeight="1">
      <c r="B24" s="563" t="str">
        <f>IF(N1="VENDOR", "Are members vested in a Trust?", "Does Proposed Insured reference borrower(s) to be vested in a Trust?")</f>
        <v>Are members vested in a Trust?</v>
      </c>
      <c r="C24" s="564"/>
      <c r="D24" s="564"/>
      <c r="E24" s="564"/>
      <c r="F24" s="565"/>
      <c r="G24" s="241"/>
      <c r="H24" s="290"/>
      <c r="J24" s="238">
        <f>IF(G24&lt;&gt;"",0,1)</f>
        <v>1</v>
      </c>
      <c r="K24" s="249">
        <f>IF(G25="No", 1, 0)</f>
        <v>0</v>
      </c>
      <c r="L24" s="238">
        <f>IF(OR(H24="No", G25="No"), 1, 0)</f>
        <v>0</v>
      </c>
      <c r="M24" s="240" t="str">
        <f>IF(G24="Yes", "DO NOT PROCEED WITH REVIEW; SUBMIT TO EXCEPTION TEAM FOR REVIEW", "")</f>
        <v/>
      </c>
      <c r="Z24" s="237" t="s">
        <v>519</v>
      </c>
    </row>
    <row r="25" spans="2:26" ht="11.25" customHeight="1">
      <c r="B25" s="243"/>
      <c r="C25" s="244"/>
      <c r="D25" s="244"/>
      <c r="E25" s="244"/>
      <c r="F25" s="244"/>
      <c r="G25" s="288"/>
      <c r="H25" s="289"/>
      <c r="Z25" s="237" t="s">
        <v>521</v>
      </c>
    </row>
    <row r="26" spans="2:26" ht="42" customHeight="1">
      <c r="B26" s="562" t="str">
        <f>IF(O1="Refinance", "Do borrower(s) name(s) vested on title match names vested on loan?", "Does the seller under title vesting match the seller on the sales contract? (Same person)")</f>
        <v>Does the seller under title vesting match the seller on the sales contract? (Same person)</v>
      </c>
      <c r="C26" s="562"/>
      <c r="D26" s="562"/>
      <c r="E26" s="562"/>
      <c r="F26" s="562"/>
      <c r="G26" s="241"/>
      <c r="H26" s="290"/>
      <c r="J26" s="238">
        <f>IF(G26&lt;&gt;"",0,1)</f>
        <v>1</v>
      </c>
      <c r="K26" s="249">
        <f>IF(H26="No", 1, 0)</f>
        <v>0</v>
      </c>
      <c r="L26" s="238">
        <f>IF(OR(AND(G26="No", AND(N1&lt;&gt;"VENDOR", O1&lt;&gt;"Refinance")), H26="No"),1, 0)</f>
        <v>0</v>
      </c>
      <c r="M26" s="240" t="str">
        <f>IF(OR(AND(G28="No", N1="NONVENDOR"),H26="No"), "PROCEED WITH REVIEW TO GATHER ANY OTHER FINDINGS; TITLE WILL BE SUSPENDED", "")</f>
        <v/>
      </c>
      <c r="Z26" s="237" t="s">
        <v>520</v>
      </c>
    </row>
    <row r="27" spans="2:26" ht="11.25" customHeight="1">
      <c r="B27" s="243"/>
      <c r="C27" s="244"/>
      <c r="D27" s="244"/>
      <c r="E27" s="244"/>
      <c r="F27" s="244"/>
      <c r="G27" s="245"/>
      <c r="H27" s="246"/>
      <c r="Z27" s="237" t="s">
        <v>522</v>
      </c>
    </row>
    <row r="28" spans="2:26" ht="63" hidden="1" customHeight="1">
      <c r="B28" s="562" t="s">
        <v>524</v>
      </c>
      <c r="C28" s="562"/>
      <c r="D28" s="562"/>
      <c r="E28" s="562"/>
      <c r="F28" s="562"/>
      <c r="G28" s="241"/>
      <c r="H28" s="242"/>
      <c r="J28" s="238">
        <f>IF(AND(G26="No", G28="", N1="VENDOR", O1="Refinance"),1,0)</f>
        <v>0</v>
      </c>
      <c r="L28" s="238">
        <f>IF(G28="No", 1, 0)</f>
        <v>0</v>
      </c>
      <c r="M28" s="240" t="str">
        <f>IF(G28="No", "PROCEED WITH REVIEW TO GATHER ANY OTHER FINDINGS; TITLE WILL BE SUSPENDED", "")</f>
        <v/>
      </c>
      <c r="Z28" s="237" t="s">
        <v>533</v>
      </c>
    </row>
    <row r="29" spans="2:26" ht="11.25" hidden="1" customHeight="1">
      <c r="B29" s="243"/>
      <c r="C29" s="244"/>
      <c r="D29" s="244"/>
      <c r="E29" s="244"/>
      <c r="F29" s="244"/>
      <c r="G29" s="245"/>
      <c r="H29" s="246"/>
      <c r="Z29" s="237" t="s">
        <v>525</v>
      </c>
    </row>
    <row r="30" spans="2:26" ht="21" customHeight="1">
      <c r="B30" s="553" t="s">
        <v>527</v>
      </c>
      <c r="C30" s="553"/>
      <c r="D30" s="553"/>
      <c r="E30" s="553"/>
      <c r="F30" s="553"/>
      <c r="G30" s="241"/>
      <c r="H30" s="242"/>
      <c r="J30" s="238">
        <f>IF(G30&lt;&gt;"",0,1)</f>
        <v>1</v>
      </c>
      <c r="Z30" s="237" t="s">
        <v>526</v>
      </c>
    </row>
    <row r="31" spans="2:26" ht="11.25" customHeight="1">
      <c r="B31" s="243"/>
      <c r="C31" s="244"/>
      <c r="D31" s="244"/>
      <c r="E31" s="244"/>
      <c r="F31" s="244"/>
      <c r="G31" s="245"/>
      <c r="H31" s="246"/>
      <c r="Z31" s="237" t="s">
        <v>523</v>
      </c>
    </row>
    <row r="32" spans="2:26" ht="21" hidden="1" customHeight="1">
      <c r="B32" s="553" t="s">
        <v>530</v>
      </c>
      <c r="C32" s="553"/>
      <c r="D32" s="553"/>
      <c r="E32" s="553"/>
      <c r="F32" s="553"/>
      <c r="G32" s="241"/>
      <c r="H32" s="242"/>
      <c r="J32" s="238">
        <f>IF(AND(G30="Yes", G32="", N1="VENDOR"),1,0)</f>
        <v>0</v>
      </c>
      <c r="Z32" s="237" t="s">
        <v>528</v>
      </c>
    </row>
    <row r="33" spans="2:26" ht="11.25" hidden="1" customHeight="1">
      <c r="B33" s="243"/>
      <c r="C33" s="244"/>
      <c r="D33" s="244"/>
      <c r="E33" s="244"/>
      <c r="F33" s="244"/>
      <c r="G33" s="245"/>
      <c r="H33" s="246"/>
      <c r="Z33" s="237" t="s">
        <v>531</v>
      </c>
    </row>
    <row r="34" spans="2:26" ht="21" customHeight="1">
      <c r="B34" s="566" t="s">
        <v>532</v>
      </c>
      <c r="C34" s="567"/>
      <c r="D34" s="567"/>
      <c r="E34" s="567"/>
      <c r="F34" s="568"/>
      <c r="G34" s="241"/>
      <c r="H34" s="242"/>
      <c r="J34" s="238">
        <f>IF(G34&lt;&gt;"",0,1)</f>
        <v>1</v>
      </c>
      <c r="L34" s="238">
        <f>IF(G34="Leasehold", 1, 0)</f>
        <v>0</v>
      </c>
      <c r="M34" s="240" t="str">
        <f>IF(G34="Leasehold", "PROCEED WITH REVIEW TO GATHER ANY OTHER FINDINGS; TITLE WILL BE SUSPENDED", "")</f>
        <v/>
      </c>
      <c r="Z34" s="237" t="s">
        <v>490</v>
      </c>
    </row>
    <row r="35" spans="2:26" ht="11.25" customHeight="1">
      <c r="B35" s="243"/>
      <c r="C35" s="244"/>
      <c r="D35" s="244"/>
      <c r="E35" s="244"/>
      <c r="F35" s="244"/>
      <c r="G35" s="245"/>
      <c r="H35" s="246"/>
      <c r="Z35" s="237" t="s">
        <v>529</v>
      </c>
    </row>
    <row r="36" spans="2:26" ht="21" customHeight="1">
      <c r="B36" s="553" t="s">
        <v>863</v>
      </c>
      <c r="C36" s="553"/>
      <c r="D36" s="553"/>
      <c r="E36" s="553"/>
      <c r="F36" s="553"/>
      <c r="G36" s="241"/>
      <c r="H36" s="242"/>
      <c r="J36" s="238">
        <f>IF(G36&lt;&gt;"",0,1)</f>
        <v>1</v>
      </c>
      <c r="L36" s="238">
        <f>IF(G36="No", 1, 0)</f>
        <v>0</v>
      </c>
      <c r="M36" s="240" t="str">
        <f>IF(G36="No", "PROCEED WITH REVIEW TO GATHER ANY OTHER FINDINGS; TITLE WILL BE SUSPENDED", "")</f>
        <v/>
      </c>
      <c r="Z36" s="237" t="s">
        <v>534</v>
      </c>
    </row>
    <row r="37" spans="2:26" ht="11.25" customHeight="1">
      <c r="B37" s="243"/>
      <c r="C37" s="244"/>
      <c r="D37" s="244"/>
      <c r="E37" s="244"/>
      <c r="F37" s="244"/>
      <c r="G37" s="245"/>
      <c r="H37" s="246"/>
      <c r="Z37" s="237" t="s">
        <v>535</v>
      </c>
    </row>
    <row r="38" spans="2:26" ht="21" customHeight="1">
      <c r="B38" s="553" t="s">
        <v>642</v>
      </c>
      <c r="C38" s="553"/>
      <c r="D38" s="553"/>
      <c r="E38" s="553"/>
      <c r="F38" s="553"/>
      <c r="G38" s="241"/>
      <c r="H38" s="242"/>
      <c r="J38" s="238">
        <f>IF(G38&lt;&gt;"",0,1)</f>
        <v>1</v>
      </c>
      <c r="Z38" s="237" t="s">
        <v>496</v>
      </c>
    </row>
    <row r="39" spans="2:26" ht="11.25" customHeight="1">
      <c r="B39" s="243"/>
      <c r="C39" s="244"/>
      <c r="D39" s="244"/>
      <c r="E39" s="244"/>
      <c r="F39" s="244"/>
      <c r="G39" s="245"/>
      <c r="H39" s="246"/>
      <c r="Z39" s="237" t="s">
        <v>536</v>
      </c>
    </row>
    <row r="40" spans="2:26" ht="21" hidden="1" customHeight="1">
      <c r="B40" s="553" t="s">
        <v>538</v>
      </c>
      <c r="C40" s="553"/>
      <c r="D40" s="553"/>
      <c r="E40" s="553"/>
      <c r="F40" s="553"/>
      <c r="G40" s="241"/>
      <c r="H40" s="242"/>
      <c r="J40" s="238">
        <f>IF(AND(G38="Yes", G40=""),1,0)</f>
        <v>0</v>
      </c>
      <c r="Z40" s="237" t="s">
        <v>537</v>
      </c>
    </row>
    <row r="41" spans="2:26" ht="11.25" hidden="1" customHeight="1">
      <c r="B41" s="243"/>
      <c r="C41" s="244"/>
      <c r="D41" s="244"/>
      <c r="E41" s="244"/>
      <c r="F41" s="244"/>
      <c r="G41" s="245"/>
      <c r="H41" s="246"/>
      <c r="Z41" s="237" t="s">
        <v>539</v>
      </c>
    </row>
    <row r="42" spans="2:26" ht="21" hidden="1" customHeight="1">
      <c r="B42" s="553" t="s">
        <v>643</v>
      </c>
      <c r="C42" s="553"/>
      <c r="D42" s="553"/>
      <c r="E42" s="553"/>
      <c r="F42" s="553"/>
      <c r="G42" s="241"/>
      <c r="H42" s="290"/>
      <c r="J42" s="238">
        <f>IF(G42&lt;&gt;"",0,1)</f>
        <v>1</v>
      </c>
      <c r="Z42" s="237" t="s">
        <v>540</v>
      </c>
    </row>
    <row r="43" spans="2:26" ht="11.25" hidden="1" customHeight="1">
      <c r="B43" s="243"/>
      <c r="C43" s="244"/>
      <c r="D43" s="244"/>
      <c r="E43" s="244"/>
      <c r="F43" s="244"/>
      <c r="G43" s="245"/>
      <c r="H43" s="246"/>
      <c r="Z43" s="237" t="s">
        <v>541</v>
      </c>
    </row>
    <row r="44" spans="2:26" ht="21" hidden="1" customHeight="1">
      <c r="B44" s="553" t="s">
        <v>543</v>
      </c>
      <c r="C44" s="553"/>
      <c r="D44" s="553"/>
      <c r="E44" s="553"/>
      <c r="F44" s="553"/>
      <c r="G44" s="241"/>
      <c r="H44" s="242"/>
      <c r="J44" s="238">
        <f>IF(AND(G42="Yes", G44=""),1,0)</f>
        <v>0</v>
      </c>
      <c r="Z44" s="237" t="s">
        <v>542</v>
      </c>
    </row>
    <row r="45" spans="2:26" ht="11.25" hidden="1" customHeight="1">
      <c r="B45" s="243"/>
      <c r="C45" s="244"/>
      <c r="D45" s="244"/>
      <c r="E45" s="244"/>
      <c r="F45" s="244"/>
      <c r="G45" s="245"/>
      <c r="H45" s="246"/>
      <c r="Z45" s="237" t="s">
        <v>544</v>
      </c>
    </row>
    <row r="46" spans="2:26" ht="21" customHeight="1">
      <c r="B46" s="553" t="s">
        <v>546</v>
      </c>
      <c r="C46" s="553"/>
      <c r="D46" s="553"/>
      <c r="E46" s="553"/>
      <c r="F46" s="553"/>
      <c r="G46" s="241"/>
      <c r="H46" s="242"/>
      <c r="J46" s="238">
        <f>IF(G46&lt;&gt;"",0,1)</f>
        <v>1</v>
      </c>
      <c r="L46" s="238">
        <f>IF(AND(G46="Yes", G38 &lt;&gt; "Yes"),1, 0)</f>
        <v>0</v>
      </c>
      <c r="M46" s="240" t="str">
        <f>IF(AND(G46="Yes", G38&lt;&gt;"Yes"),"PROCEED WITH REVIEW TO GATHER ANY OTHER FINDINGS; TITLE WILL BE SUSPENDED", "")</f>
        <v/>
      </c>
      <c r="Z46" s="237" t="s">
        <v>545</v>
      </c>
    </row>
    <row r="47" spans="2:26" ht="11.25" customHeight="1">
      <c r="B47" s="243"/>
      <c r="C47" s="244"/>
      <c r="D47" s="244"/>
      <c r="E47" s="244"/>
      <c r="F47" s="244"/>
      <c r="G47" s="245"/>
      <c r="H47" s="246"/>
      <c r="Z47" s="237" t="s">
        <v>547</v>
      </c>
    </row>
    <row r="48" spans="2:26" ht="21" hidden="1" customHeight="1">
      <c r="B48" s="553" t="s">
        <v>861</v>
      </c>
      <c r="C48" s="553"/>
      <c r="D48" s="553"/>
      <c r="E48" s="553"/>
      <c r="F48" s="553"/>
      <c r="G48" s="241"/>
      <c r="H48" s="242"/>
      <c r="J48" s="238">
        <f>IF(AND(G38&lt;&gt;"Yes", G46="Yes", G48=""),1,0)</f>
        <v>0</v>
      </c>
      <c r="Z48" s="237" t="s">
        <v>548</v>
      </c>
    </row>
    <row r="49" spans="2:26" ht="11.25" hidden="1" customHeight="1">
      <c r="B49" s="243"/>
      <c r="C49" s="244"/>
      <c r="D49" s="244"/>
      <c r="E49" s="244"/>
      <c r="F49" s="244"/>
      <c r="G49" s="245"/>
      <c r="H49" s="246"/>
      <c r="Z49" s="237" t="s">
        <v>549</v>
      </c>
    </row>
    <row r="50" spans="2:26" ht="31.5" customHeight="1">
      <c r="B50" s="560" t="s">
        <v>550</v>
      </c>
      <c r="C50" s="561"/>
      <c r="D50" s="561"/>
      <c r="E50" s="561"/>
      <c r="F50" s="561"/>
      <c r="G50" s="250"/>
      <c r="H50" s="251"/>
      <c r="Z50" s="237" t="s">
        <v>494</v>
      </c>
    </row>
    <row r="51" spans="2:26" ht="21" customHeight="1">
      <c r="B51" s="553" t="str">
        <f>IF(O1="Refinance", "Liens to be released match UniFi?", "Liens to be released belong to seller?")</f>
        <v>Liens to be released belong to seller?</v>
      </c>
      <c r="C51" s="553"/>
      <c r="D51" s="553"/>
      <c r="E51" s="553"/>
      <c r="F51" s="553"/>
      <c r="G51" s="241"/>
      <c r="H51" s="242"/>
      <c r="J51" s="238">
        <f>IF(G51&lt;&gt;"",0,1)</f>
        <v>1</v>
      </c>
      <c r="L51" s="238">
        <f>IF(G51="No", 1, 0)</f>
        <v>0</v>
      </c>
      <c r="M51" s="240" t="str">
        <f>IF(G51="No", "PROCEED WITH REVIEW TO GATHER ANY OTHER FINDINGS; TITLE WILL BE SUSPENDED", "")</f>
        <v/>
      </c>
      <c r="Z51" s="237" t="s">
        <v>551</v>
      </c>
    </row>
    <row r="52" spans="2:26" ht="11.25" customHeight="1">
      <c r="B52" s="243"/>
      <c r="C52" s="244"/>
      <c r="D52" s="244"/>
      <c r="E52" s="244"/>
      <c r="F52" s="244"/>
      <c r="G52" s="245"/>
      <c r="H52" s="246"/>
    </row>
    <row r="53" spans="2:26" ht="21" customHeight="1">
      <c r="B53" s="553" t="s">
        <v>552</v>
      </c>
      <c r="C53" s="553"/>
      <c r="D53" s="553"/>
      <c r="E53" s="553"/>
      <c r="F53" s="553"/>
      <c r="G53" s="241"/>
      <c r="H53" s="242"/>
      <c r="J53" s="238">
        <f>IF(G53&lt;&gt;"",0,1)</f>
        <v>1</v>
      </c>
    </row>
    <row r="54" spans="2:26" ht="11.25" customHeight="1">
      <c r="B54" s="243"/>
      <c r="C54" s="244"/>
      <c r="D54" s="244"/>
      <c r="E54" s="244"/>
      <c r="F54" s="244"/>
      <c r="G54" s="245"/>
      <c r="H54" s="246"/>
    </row>
    <row r="55" spans="2:26" ht="21" hidden="1" customHeight="1">
      <c r="B55" s="553" t="s">
        <v>617</v>
      </c>
      <c r="C55" s="553"/>
      <c r="D55" s="553"/>
      <c r="E55" s="553"/>
      <c r="F55" s="553"/>
      <c r="G55" s="241"/>
      <c r="H55" s="242"/>
      <c r="J55" s="238">
        <f>IF(AND(G53="Yes", G55=""),1,0)</f>
        <v>0</v>
      </c>
      <c r="L55" s="238">
        <f>IF(G55="No", 1, 0)</f>
        <v>0</v>
      </c>
    </row>
    <row r="56" spans="2:26" ht="11.25" hidden="1" customHeight="1">
      <c r="B56" s="243"/>
      <c r="C56" s="244"/>
      <c r="D56" s="244"/>
      <c r="E56" s="244"/>
      <c r="F56" s="244"/>
      <c r="G56" s="245"/>
      <c r="H56" s="246"/>
    </row>
    <row r="57" spans="2:26" ht="31.5" customHeight="1">
      <c r="B57" s="560" t="s">
        <v>553</v>
      </c>
      <c r="C57" s="561"/>
      <c r="D57" s="561"/>
      <c r="E57" s="561"/>
      <c r="F57" s="561"/>
      <c r="G57" s="250"/>
      <c r="H57" s="251"/>
    </row>
    <row r="58" spans="2:26" ht="42" customHeight="1">
      <c r="B58" s="562" t="s">
        <v>644</v>
      </c>
      <c r="C58" s="562"/>
      <c r="D58" s="562"/>
      <c r="E58" s="562"/>
      <c r="F58" s="562"/>
      <c r="G58" s="241"/>
      <c r="H58" s="242"/>
      <c r="J58" s="238">
        <f>IF(G58&lt;&gt;"",0,1)</f>
        <v>1</v>
      </c>
    </row>
    <row r="59" spans="2:26" ht="11.25" customHeight="1">
      <c r="B59" s="243"/>
      <c r="C59" s="244"/>
      <c r="D59" s="244"/>
      <c r="E59" s="244"/>
      <c r="F59" s="244"/>
      <c r="G59" s="245"/>
      <c r="H59" s="246"/>
    </row>
    <row r="60" spans="2:26" ht="63" hidden="1" customHeight="1">
      <c r="B60" s="562" t="str">
        <f>IF(G6="TX", "Will the appropriate Endorsement be added to Final Title Policy to insure over exception listed? (Clear T19 with T19.2 or T19.3 endorsement or an endorsement that covers surface waivers/entries due to extraction)", "Will the appropriate Endorsement be added to Final Title Policy to insure over exception listed? (Alta 9 endorsement or an endorsement that covers surface waivers/entries due to mineral extraction)")</f>
        <v>Will the appropriate Endorsement be added to Final Title Policy to insure over exception listed? (Alta 9 endorsement or an endorsement that covers surface waivers/entries due to mineral extraction)</v>
      </c>
      <c r="C60" s="562"/>
      <c r="D60" s="562"/>
      <c r="E60" s="562"/>
      <c r="F60" s="562"/>
      <c r="G60" s="241"/>
      <c r="H60" s="242"/>
      <c r="J60" s="238">
        <f>IF(AND(G58="Yes", G60=""),1,0)</f>
        <v>0</v>
      </c>
      <c r="L60" s="238">
        <f>IF(G60="No", 1, 0)</f>
        <v>0</v>
      </c>
    </row>
    <row r="61" spans="2:26" ht="11.25" hidden="1" customHeight="1">
      <c r="B61" s="243"/>
      <c r="C61" s="244"/>
      <c r="D61" s="244"/>
      <c r="E61" s="244"/>
      <c r="F61" s="244"/>
      <c r="G61" s="245"/>
      <c r="H61" s="246"/>
    </row>
    <row r="62" spans="2:26" ht="42" customHeight="1">
      <c r="B62" s="562" t="s">
        <v>554</v>
      </c>
      <c r="C62" s="562"/>
      <c r="D62" s="562"/>
      <c r="E62" s="562"/>
      <c r="F62" s="562"/>
      <c r="G62" s="241"/>
      <c r="H62" s="242"/>
      <c r="J62" s="238">
        <f>IF(G62&lt;&gt;"",0,1)</f>
        <v>1</v>
      </c>
    </row>
    <row r="63" spans="2:26" ht="11.25" customHeight="1">
      <c r="B63" s="243"/>
      <c r="C63" s="244"/>
      <c r="D63" s="244"/>
      <c r="E63" s="244"/>
      <c r="F63" s="244"/>
      <c r="G63" s="245"/>
      <c r="H63" s="246"/>
    </row>
    <row r="64" spans="2:26" ht="21" hidden="1" customHeight="1">
      <c r="B64" s="553" t="s">
        <v>618</v>
      </c>
      <c r="C64" s="553"/>
      <c r="D64" s="553"/>
      <c r="E64" s="553"/>
      <c r="F64" s="553"/>
      <c r="G64" s="241"/>
      <c r="H64" s="242"/>
      <c r="J64" s="238">
        <f>IF(AND(G62="Yes", G64=""),1,0)</f>
        <v>0</v>
      </c>
      <c r="L64" s="238">
        <f>IF(G64="No", 1, 0)</f>
        <v>0</v>
      </c>
    </row>
    <row r="65" spans="2:13" ht="11.25" hidden="1" customHeight="1">
      <c r="B65" s="243"/>
      <c r="C65" s="244"/>
      <c r="D65" s="244"/>
      <c r="E65" s="244"/>
      <c r="F65" s="244"/>
      <c r="G65" s="245"/>
      <c r="H65" s="246"/>
    </row>
    <row r="66" spans="2:13" ht="42" customHeight="1">
      <c r="B66" s="562" t="s">
        <v>555</v>
      </c>
      <c r="C66" s="562"/>
      <c r="D66" s="562"/>
      <c r="E66" s="562"/>
      <c r="F66" s="562"/>
      <c r="G66" s="241"/>
      <c r="H66" s="242"/>
      <c r="J66" s="238">
        <f>IF(G66&lt;&gt;"",0,1)</f>
        <v>1</v>
      </c>
      <c r="L66" s="238">
        <f>IF(G66="Yes", 1, 0)</f>
        <v>0</v>
      </c>
      <c r="M66" s="240" t="str">
        <f>IF(G66="Yes", "PROCEED WITH REVIEW TO GATHER ANY OTHER FINDINGS; TITLE WILL BE SUSPENDED", "")</f>
        <v/>
      </c>
    </row>
    <row r="67" spans="2:13" ht="11.25" customHeight="1">
      <c r="B67" s="243"/>
      <c r="C67" s="244"/>
      <c r="D67" s="244"/>
      <c r="E67" s="244"/>
      <c r="F67" s="244"/>
      <c r="G67" s="245"/>
      <c r="H67" s="246"/>
    </row>
    <row r="68" spans="2:13" ht="21" customHeight="1">
      <c r="B68" s="553" t="s">
        <v>556</v>
      </c>
      <c r="C68" s="553"/>
      <c r="D68" s="553"/>
      <c r="E68" s="553"/>
      <c r="F68" s="553"/>
      <c r="G68" s="241"/>
      <c r="H68" s="290"/>
      <c r="J68" s="238">
        <f>IF(G68&lt;&gt;"",0,1)</f>
        <v>1</v>
      </c>
      <c r="L68" s="238">
        <f>IF(H68="No", 1, 0)</f>
        <v>0</v>
      </c>
      <c r="M68" s="240" t="str">
        <f>IF(H68="No", "PROCEED WITH REVIEW TO GATHER ANY OTHER FINDINGS; TITLE WILL BE SUSPENDED", "")</f>
        <v/>
      </c>
    </row>
    <row r="69" spans="2:13" ht="11.25" customHeight="1"/>
    <row r="70" spans="2:13">
      <c r="J70" s="238">
        <f>SUM(J4:J68)</f>
        <v>19</v>
      </c>
      <c r="K70" s="238">
        <f>SUM(K4:K68)</f>
        <v>0</v>
      </c>
      <c r="L70" s="238">
        <f>SUM(L4:L68)</f>
        <v>0</v>
      </c>
    </row>
    <row r="71" spans="2:13">
      <c r="C71" s="253" t="s">
        <v>557</v>
      </c>
      <c r="I71" s="237" t="s">
        <v>671</v>
      </c>
      <c r="J71" s="232" t="s">
        <v>558</v>
      </c>
      <c r="K71" s="232" t="s">
        <v>559</v>
      </c>
      <c r="L71" s="232" t="s">
        <v>327</v>
      </c>
    </row>
    <row r="72" spans="2:13" ht="14.25" customHeight="1"/>
    <row r="73" spans="2:13" ht="18" customHeight="1"/>
    <row r="74" spans="2:13" ht="18" customHeight="1"/>
    <row r="75" spans="2:13" ht="18" hidden="1" customHeight="1"/>
    <row r="76" spans="2:13" ht="18" hidden="1" customHeight="1"/>
  </sheetData>
  <sheetProtection password="C580" sheet="1" objects="1" scenarios="1" formatRows="0" selectLockedCells="1" selectUnlockedCells="1"/>
  <sortState ref="Z1:Z50">
    <sortCondition ref="Z1"/>
  </sortState>
  <mergeCells count="37">
    <mergeCell ref="B68:F68"/>
    <mergeCell ref="B57:F57"/>
    <mergeCell ref="B58:F58"/>
    <mergeCell ref="B60:F60"/>
    <mergeCell ref="B62:F62"/>
    <mergeCell ref="B64:F64"/>
    <mergeCell ref="B66:F66"/>
    <mergeCell ref="B55:F55"/>
    <mergeCell ref="B34:F34"/>
    <mergeCell ref="B36:F36"/>
    <mergeCell ref="B38:F38"/>
    <mergeCell ref="B40:F40"/>
    <mergeCell ref="B42:F42"/>
    <mergeCell ref="B44:F44"/>
    <mergeCell ref="B46:F46"/>
    <mergeCell ref="B48:F48"/>
    <mergeCell ref="B50:F50"/>
    <mergeCell ref="B51:F51"/>
    <mergeCell ref="B53:F53"/>
    <mergeCell ref="B32:F32"/>
    <mergeCell ref="B12:F12"/>
    <mergeCell ref="B14:F14"/>
    <mergeCell ref="B15:F15"/>
    <mergeCell ref="B17:F17"/>
    <mergeCell ref="B19:F19"/>
    <mergeCell ref="B21:F21"/>
    <mergeCell ref="B23:F23"/>
    <mergeCell ref="B24:F24"/>
    <mergeCell ref="B26:F26"/>
    <mergeCell ref="B28:F28"/>
    <mergeCell ref="B30:F30"/>
    <mergeCell ref="B10:F10"/>
    <mergeCell ref="B2:H2"/>
    <mergeCell ref="B3:H3"/>
    <mergeCell ref="B4:F4"/>
    <mergeCell ref="B6:F6"/>
    <mergeCell ref="B8:F8"/>
  </mergeCells>
  <pageMargins left="0.7" right="0.7" top="0.75" bottom="0.75" header="0.3" footer="0.3"/>
  <pageSetup orientation="portrait" r:id="rId1"/>
  <legacyDrawing r:id="rId2"/>
  <controls>
    <control shapeId="37956" r:id="rId3" name="CommandButton2"/>
    <control shapeId="37955" r:id="rId4" name="CommandButton1"/>
    <control shapeId="37947" r:id="rId5" name="CommandButton3"/>
    <control shapeId="37946" r:id="rId6" name="DTPicker2"/>
    <control shapeId="37945" r:id="rId7" name="DTPicker1"/>
    <control shapeId="37944" r:id="rId8" name="Image1"/>
    <control shapeId="37943" r:id="rId9" name="OptionButton52"/>
    <control shapeId="37942" r:id="rId10" name="OptionButton51"/>
    <control shapeId="37941" r:id="rId11" name="OptionButton50"/>
    <control shapeId="37940" r:id="rId12" name="OptionButton49"/>
    <control shapeId="37939" r:id="rId13" name="OptionButton48"/>
    <control shapeId="37938" r:id="rId14" name="OptionButton47"/>
    <control shapeId="37937" r:id="rId15" name="OptionButton46"/>
    <control shapeId="37936" r:id="rId16" name="OptionButton45"/>
    <control shapeId="37935" r:id="rId17" name="OptionButton44"/>
    <control shapeId="37934" r:id="rId18" name="OptionButton43"/>
    <control shapeId="37933" r:id="rId19" name="OptionButton42"/>
    <control shapeId="37932" r:id="rId20" name="OptionButton41"/>
    <control shapeId="37931" r:id="rId21" name="OptionButton40"/>
    <control shapeId="37930" r:id="rId22" name="OptionButton39"/>
    <control shapeId="37929" r:id="rId23" name="OptionButton38"/>
    <control shapeId="37928" r:id="rId24" name="OptionButton37"/>
    <control shapeId="37927" r:id="rId25" name="OptionButton36"/>
    <control shapeId="37926" r:id="rId26" name="OptionButton35"/>
    <control shapeId="37925" r:id="rId27" name="OptionButton34"/>
    <control shapeId="37924" r:id="rId28" name="OptionButton33"/>
    <control shapeId="37923" r:id="rId29" name="OptionButton32"/>
    <control shapeId="37922" r:id="rId30" name="OptionButton31"/>
    <control shapeId="37921" r:id="rId31" name="OptionButton30"/>
    <control shapeId="37920" r:id="rId32" name="OptionButton29"/>
    <control shapeId="37919" r:id="rId33" name="OptionButton28"/>
    <control shapeId="37918" r:id="rId34" name="OptionButton27"/>
    <control shapeId="37917" r:id="rId35" name="OptionButton26"/>
    <control shapeId="37916" r:id="rId36" name="OptionButton25"/>
    <control shapeId="37915" r:id="rId37" name="OptionButton24"/>
    <control shapeId="37914" r:id="rId38" name="OptionButton23"/>
    <control shapeId="37913" r:id="rId39" name="OptionButton22"/>
    <control shapeId="37912" r:id="rId40" name="OptionButton21"/>
    <control shapeId="37911" r:id="rId41" name="ComboBox2"/>
    <control shapeId="37910" r:id="rId42" name="TextBox3"/>
    <control shapeId="37909" r:id="rId43" name="OptionButton20"/>
    <control shapeId="37908" r:id="rId44" name="OptionButton19"/>
    <control shapeId="37907" r:id="rId45" name="OptionButton18"/>
    <control shapeId="37906" r:id="rId46" name="OptionButton17"/>
    <control shapeId="37905" r:id="rId47" name="OptionButton16"/>
    <control shapeId="37904" r:id="rId48" name="OptionButton15"/>
    <control shapeId="37903" r:id="rId49" name="OptionButton14"/>
    <control shapeId="37902" r:id="rId50" name="OptionButton13"/>
    <control shapeId="37901" r:id="rId51" name="OptionButton12"/>
    <control shapeId="37900" r:id="rId52" name="OptionButton11"/>
    <control shapeId="37899" r:id="rId53" name="OptionButton10"/>
    <control shapeId="37898" r:id="rId54" name="OptionButton9"/>
    <control shapeId="37897" r:id="rId55" name="OptionButton8"/>
    <control shapeId="37896" r:id="rId56" name="OptionButton7"/>
    <control shapeId="37895" r:id="rId57" name="OptionButton6"/>
    <control shapeId="37894" r:id="rId58" name="OptionButton5"/>
    <control shapeId="37893" r:id="rId59" name="ComboBox1"/>
    <control shapeId="37892" r:id="rId60" name="OptionButton4"/>
    <control shapeId="37891" r:id="rId61" name="OptionButton3"/>
    <control shapeId="37890" r:id="rId62" name="OptionButton2"/>
    <control shapeId="37889" r:id="rId63" name="OptionButton1"/>
    <control shapeId="37951" r:id="rId64" name="Image2"/>
    <control shapeId="37953" r:id="rId65" name="OptionButton53"/>
  </controls>
</worksheet>
</file>

<file path=xl/worksheets/sheet15.xml><?xml version="1.0" encoding="utf-8"?>
<worksheet xmlns="http://schemas.openxmlformats.org/spreadsheetml/2006/main" xmlns:r="http://schemas.openxmlformats.org/officeDocument/2006/relationships">
  <sheetPr codeName="Sheet25"/>
  <dimension ref="B1:AC76"/>
  <sheetViews>
    <sheetView showGridLines="0" showRowColHeaders="0" workbookViewId="0"/>
  </sheetViews>
  <sheetFormatPr defaultRowHeight="15"/>
  <cols>
    <col min="1" max="1" width="7.140625" style="232" customWidth="1"/>
    <col min="2" max="5" width="9.140625" style="232"/>
    <col min="6" max="6" width="22.42578125" style="232" customWidth="1"/>
    <col min="7" max="7" width="9.140625" style="232"/>
    <col min="8" max="8" width="9.7109375" style="232" customWidth="1"/>
    <col min="9" max="12" width="9.140625" style="232" hidden="1" customWidth="1"/>
    <col min="13" max="13" width="11.42578125" style="232" customWidth="1"/>
    <col min="14" max="14" width="12.7109375" style="232" hidden="1" customWidth="1"/>
    <col min="15" max="15" width="10.140625" style="232" hidden="1" customWidth="1"/>
    <col min="16" max="16" width="2.140625" style="232" hidden="1" customWidth="1"/>
    <col min="17" max="17" width="11.28515625" style="232" hidden="1" customWidth="1"/>
    <col min="18" max="18" width="10.42578125" style="232" hidden="1" customWidth="1"/>
    <col min="19" max="26" width="9.140625" style="232"/>
    <col min="27" max="27" width="9.140625" style="232" hidden="1" customWidth="1"/>
    <col min="28" max="29" width="0" style="232" hidden="1" customWidth="1"/>
    <col min="30" max="16384" width="9.140625" style="232"/>
  </cols>
  <sheetData>
    <row r="1" spans="2:29" ht="26.25" customHeight="1">
      <c r="K1" s="84"/>
      <c r="L1" s="84"/>
      <c r="M1" s="370"/>
      <c r="N1" s="84"/>
      <c r="O1" s="84"/>
      <c r="AA1" s="254" t="s">
        <v>560</v>
      </c>
      <c r="AB1" s="365" t="s">
        <v>849</v>
      </c>
      <c r="AC1" s="366" t="s">
        <v>855</v>
      </c>
    </row>
    <row r="2" spans="2:29" s="237" customFormat="1" ht="54" customHeight="1">
      <c r="B2" s="554" t="s">
        <v>561</v>
      </c>
      <c r="C2" s="555"/>
      <c r="D2" s="555"/>
      <c r="E2" s="555"/>
      <c r="F2" s="555"/>
      <c r="G2" s="555"/>
      <c r="H2" s="556"/>
      <c r="J2" s="238"/>
      <c r="K2" s="238"/>
      <c r="L2" s="238">
        <f>IF(OR(L1=1,M1&lt;&gt;""), 1, 0)</f>
        <v>0</v>
      </c>
      <c r="M2" s="258"/>
      <c r="N2" s="283"/>
      <c r="O2" s="284"/>
      <c r="P2" s="237">
        <f>IF(N2&lt;&gt;"", 1, 0)</f>
        <v>0</v>
      </c>
      <c r="Q2" s="252">
        <f>IF(O2&lt;(Commitment!$G$12+60), DATE(YEAR(O2) + 1,MONTH(O2),DAY(O2)), O2)</f>
        <v>366</v>
      </c>
      <c r="R2" s="252">
        <f>DATE(YEAR(O2) + 1, MONTH(O2) - 2, DAY(O2))</f>
        <v>305</v>
      </c>
      <c r="AA2" s="237" t="s">
        <v>562</v>
      </c>
      <c r="AB2" s="237" t="s">
        <v>850</v>
      </c>
      <c r="AC2" s="237" t="s">
        <v>856</v>
      </c>
    </row>
    <row r="3" spans="2:29" s="237" customFormat="1" ht="11.25" customHeight="1">
      <c r="B3" s="557"/>
      <c r="C3" s="558"/>
      <c r="D3" s="558"/>
      <c r="E3" s="558"/>
      <c r="F3" s="558"/>
      <c r="G3" s="558"/>
      <c r="H3" s="559"/>
      <c r="J3" s="238"/>
      <c r="K3" s="238"/>
      <c r="L3" s="238"/>
      <c r="M3" s="258"/>
      <c r="N3" s="283"/>
      <c r="O3" s="284"/>
      <c r="P3" s="237">
        <f>IF(N3&lt;&gt;"", 1, 0)</f>
        <v>0</v>
      </c>
      <c r="Q3" s="252">
        <f>IF(O3&lt;(Commitment!$G$12+60), DATE(YEAR(O3) + 1,MONTH(O3),DAY(O3)), O3)</f>
        <v>366</v>
      </c>
      <c r="AA3" s="237" t="s">
        <v>563</v>
      </c>
      <c r="AB3" s="237" t="s">
        <v>851</v>
      </c>
      <c r="AC3" s="237" t="s">
        <v>857</v>
      </c>
    </row>
    <row r="4" spans="2:29" s="237" customFormat="1" ht="21" hidden="1" customHeight="1">
      <c r="B4" s="553" t="s">
        <v>564</v>
      </c>
      <c r="C4" s="553"/>
      <c r="D4" s="553"/>
      <c r="E4" s="553"/>
      <c r="F4" s="553"/>
      <c r="G4" s="285">
        <f>IFERROR(MONTH(Commitment!G12), 0)</f>
        <v>12</v>
      </c>
      <c r="H4" s="242"/>
      <c r="J4" s="238">
        <f>IF(AND(Commitment!G6="TX", G4=""),1,0)</f>
        <v>0</v>
      </c>
      <c r="K4" s="238"/>
      <c r="L4" s="238"/>
      <c r="M4" s="258"/>
      <c r="N4" s="283"/>
      <c r="O4" s="284"/>
      <c r="P4" s="237">
        <f>IF(N4&lt;&gt;"", 1, 0)</f>
        <v>0</v>
      </c>
      <c r="Q4" s="252">
        <f>IF(O4&lt;(Commitment!$G$12+60), DATE(YEAR(O4) + 1,MONTH(O4),DAY(O4)), O4)</f>
        <v>366</v>
      </c>
      <c r="AA4" s="254" t="s">
        <v>565</v>
      </c>
      <c r="AB4" s="237" t="s">
        <v>852</v>
      </c>
      <c r="AC4" s="237" t="s">
        <v>858</v>
      </c>
    </row>
    <row r="5" spans="2:29" s="237" customFormat="1" ht="11.25" hidden="1" customHeight="1">
      <c r="B5" s="243"/>
      <c r="C5" s="244"/>
      <c r="D5" s="244"/>
      <c r="E5" s="244"/>
      <c r="F5" s="244"/>
      <c r="G5" s="245"/>
      <c r="H5" s="246"/>
      <c r="J5" s="238"/>
      <c r="K5" s="238"/>
      <c r="L5" s="238"/>
      <c r="M5" s="238"/>
      <c r="N5" s="283"/>
      <c r="O5" s="284"/>
      <c r="P5" s="237">
        <f>IF(N5&lt;&gt;"", 1, 0)</f>
        <v>0</v>
      </c>
      <c r="Q5" s="252">
        <f>IF(O5&lt;(Commitment!$G$12+60), DATE(YEAR(O5) + 1,MONTH(O5),DAY(O5)), O5)</f>
        <v>366</v>
      </c>
      <c r="AA5" s="254" t="s">
        <v>566</v>
      </c>
      <c r="AB5" s="237">
        <v>1</v>
      </c>
      <c r="AC5" s="237" t="s">
        <v>859</v>
      </c>
    </row>
    <row r="6" spans="2:29" s="237" customFormat="1" ht="36" hidden="1" customHeight="1">
      <c r="B6" s="569" t="s">
        <v>951</v>
      </c>
      <c r="C6" s="570"/>
      <c r="D6" s="570"/>
      <c r="E6" s="570"/>
      <c r="F6" s="570"/>
      <c r="G6" s="255"/>
      <c r="H6" s="242"/>
      <c r="J6" s="238"/>
      <c r="K6" s="238"/>
      <c r="L6" s="238"/>
      <c r="M6" s="238"/>
      <c r="N6" s="286">
        <f>SUM(N2:N5)</f>
        <v>0</v>
      </c>
      <c r="P6" s="237">
        <f>SUM(P2:P5)</f>
        <v>0</v>
      </c>
      <c r="AA6" s="254" t="s">
        <v>567</v>
      </c>
      <c r="AB6" s="237">
        <v>2</v>
      </c>
      <c r="AC6" s="237" t="s">
        <v>860</v>
      </c>
    </row>
    <row r="7" spans="2:29" s="237" customFormat="1" ht="11.25" hidden="1" customHeight="1">
      <c r="B7" s="243"/>
      <c r="C7" s="244"/>
      <c r="D7" s="244"/>
      <c r="E7" s="244"/>
      <c r="F7" s="244"/>
      <c r="G7" s="245"/>
      <c r="H7" s="246"/>
      <c r="J7" s="238"/>
      <c r="K7" s="238"/>
      <c r="L7" s="238"/>
      <c r="M7" s="238"/>
      <c r="N7" s="367"/>
      <c r="AA7" s="254" t="s">
        <v>568</v>
      </c>
      <c r="AB7" s="237">
        <v>3</v>
      </c>
    </row>
    <row r="8" spans="2:29" ht="36" hidden="1" customHeight="1">
      <c r="B8" s="569" t="str">
        <f>"Enter Investor required tax dates of "&amp;IF(Commitment!G6="CO","February 1st and June 1st.",IF(Commitment!G6="NC","September 1st.",IF(OR(Commitment!G6="FL",Commitment!G6="OR"),"November 1st",IF(Commitment!G6="WI","January 1st",IF(Commitment!G6="CA","November 1st and February 1st","")))))</f>
        <v xml:space="preserve">Enter Investor required tax dates of </v>
      </c>
      <c r="C8" s="570"/>
      <c r="D8" s="570"/>
      <c r="E8" s="570"/>
      <c r="F8" s="570"/>
      <c r="G8" s="256"/>
      <c r="H8" s="257"/>
      <c r="N8" s="283"/>
      <c r="O8" s="284"/>
      <c r="P8" s="237">
        <f>IF(N8&lt;&gt;"", 1, 0)</f>
        <v>0</v>
      </c>
      <c r="Q8" s="252">
        <f>IF(O8&lt;(Commitment!$G$12+60), DATE(YEAR(O8) + 1,MONTH(O8),DAY(O8)), O8)</f>
        <v>366</v>
      </c>
      <c r="AA8" s="254" t="s">
        <v>569</v>
      </c>
      <c r="AB8" s="237">
        <v>4</v>
      </c>
    </row>
    <row r="9" spans="2:29" ht="9" hidden="1" customHeight="1">
      <c r="B9" s="243"/>
      <c r="C9" s="244"/>
      <c r="D9" s="244"/>
      <c r="E9" s="244"/>
      <c r="F9" s="244"/>
      <c r="G9" s="245"/>
      <c r="H9" s="246"/>
      <c r="N9" s="283"/>
      <c r="O9" s="284"/>
      <c r="P9" s="237">
        <f>IF(N9&lt;&gt;"", 1, 0)</f>
        <v>0</v>
      </c>
      <c r="Q9" s="252">
        <f>IF(O9&lt;(Commitment!$G$12+60), DATE(YEAR(O9) + 1,MONTH(O9),DAY(O9)), O9)</f>
        <v>366</v>
      </c>
      <c r="AA9" s="254" t="s">
        <v>570</v>
      </c>
      <c r="AB9" s="237">
        <v>5</v>
      </c>
    </row>
    <row r="10" spans="2:29" s="237" customFormat="1" ht="21" customHeight="1">
      <c r="B10" s="553" t="s">
        <v>571</v>
      </c>
      <c r="C10" s="553"/>
      <c r="D10" s="553"/>
      <c r="E10" s="553"/>
      <c r="F10" s="553"/>
      <c r="G10" s="241"/>
      <c r="H10" s="242"/>
      <c r="J10" s="238">
        <f>IF(AND(K10=1, G10=""),1,0)</f>
        <v>1</v>
      </c>
      <c r="K10" s="258">
        <v>1</v>
      </c>
      <c r="L10" s="259"/>
      <c r="M10" s="240" t="str">
        <f>IF(G10="Yes", "MAKE SURE TO USE DISCOUNT TAX DATE PROVIDED", "")</f>
        <v/>
      </c>
      <c r="N10" s="283"/>
      <c r="O10" s="284"/>
      <c r="P10" s="237">
        <f>IF(N10&lt;&gt;"", 1, 0)</f>
        <v>0</v>
      </c>
      <c r="Q10" s="252">
        <f>IF(O10&lt;(Commitment!$G$12+60), DATE(YEAR(O10) + 1,MONTH(O10),DAY(O10)), O10)</f>
        <v>366</v>
      </c>
      <c r="AA10" s="254" t="s">
        <v>572</v>
      </c>
    </row>
    <row r="11" spans="2:29" s="237" customFormat="1" ht="11.25" customHeight="1">
      <c r="B11" s="243"/>
      <c r="C11" s="244"/>
      <c r="D11" s="244"/>
      <c r="E11" s="244"/>
      <c r="F11" s="244"/>
      <c r="G11" s="245"/>
      <c r="H11" s="246"/>
      <c r="J11" s="238"/>
      <c r="K11" s="238"/>
      <c r="L11" s="238"/>
      <c r="M11" s="238"/>
      <c r="N11" s="283"/>
      <c r="O11" s="284"/>
      <c r="P11" s="237">
        <f>IF(N11&lt;&gt;"", 1, 0)</f>
        <v>0</v>
      </c>
      <c r="Q11" s="252">
        <f>IF(O11&lt;(Commitment!$G$12+60), DATE(YEAR(O11) + 1,MONTH(O11),DAY(O11)), O11)</f>
        <v>366</v>
      </c>
      <c r="AA11" s="254" t="s">
        <v>573</v>
      </c>
    </row>
    <row r="12" spans="2:29" s="237" customFormat="1" ht="21" customHeight="1">
      <c r="B12" s="553" t="s">
        <v>574</v>
      </c>
      <c r="C12" s="553"/>
      <c r="D12" s="553"/>
      <c r="E12" s="553"/>
      <c r="F12" s="553"/>
      <c r="G12" s="241"/>
      <c r="H12" s="242"/>
      <c r="J12" s="238">
        <f>IF(AND(K10=1, G12=""),1,0)</f>
        <v>1</v>
      </c>
      <c r="K12" s="238"/>
      <c r="L12" s="249"/>
      <c r="M12" s="238"/>
      <c r="N12" s="286">
        <f>SUM(N8:N11)</f>
        <v>0</v>
      </c>
      <c r="P12" s="237">
        <f>SUM(P8:P11)</f>
        <v>0</v>
      </c>
      <c r="AA12" s="254" t="s">
        <v>575</v>
      </c>
    </row>
    <row r="13" spans="2:29" s="237" customFormat="1" ht="11.25" customHeight="1">
      <c r="B13" s="243"/>
      <c r="C13" s="244"/>
      <c r="D13" s="244"/>
      <c r="E13" s="244"/>
      <c r="F13" s="244"/>
      <c r="G13" s="245"/>
      <c r="H13" s="246"/>
      <c r="J13" s="238"/>
      <c r="K13" s="238"/>
      <c r="L13" s="238"/>
      <c r="M13" s="238"/>
      <c r="N13" s="367"/>
      <c r="AA13" s="254"/>
    </row>
    <row r="14" spans="2:29" s="237" customFormat="1" ht="21" hidden="1" customHeight="1">
      <c r="B14" s="553" t="s">
        <v>613</v>
      </c>
      <c r="C14" s="553"/>
      <c r="D14" s="553"/>
      <c r="E14" s="553"/>
      <c r="F14" s="553"/>
      <c r="G14" s="247"/>
      <c r="H14" s="281">
        <f>IF(G10="TX", G14+90, G14+120)</f>
        <v>120</v>
      </c>
      <c r="J14" s="238"/>
      <c r="K14" s="238"/>
      <c r="L14" s="238"/>
      <c r="M14" s="282"/>
      <c r="N14" s="283"/>
      <c r="O14" s="284"/>
      <c r="P14" s="237">
        <f>IF(N14&lt;&gt;"", 1, 0)</f>
        <v>0</v>
      </c>
      <c r="Q14" s="252">
        <f>IF(O14&lt;(Commitment!$G$12+60), DATE(YEAR(O14) + 1,MONTH(O14),DAY(O14)), O14)</f>
        <v>366</v>
      </c>
    </row>
    <row r="15" spans="2:29" s="237" customFormat="1" ht="11.25" hidden="1" customHeight="1">
      <c r="B15" s="243"/>
      <c r="C15" s="244"/>
      <c r="D15" s="244"/>
      <c r="E15" s="244"/>
      <c r="F15" s="244"/>
      <c r="G15" s="245"/>
      <c r="H15" s="246"/>
      <c r="J15" s="238"/>
      <c r="K15" s="238"/>
      <c r="L15" s="238"/>
      <c r="M15" s="238"/>
      <c r="N15" s="283"/>
      <c r="O15" s="284"/>
      <c r="P15" s="237">
        <f>IF(N15&lt;&gt;"", 1, 0)</f>
        <v>0</v>
      </c>
      <c r="Q15" s="252">
        <f>IF(O15&lt;(Commitment!$G$12+60), DATE(YEAR(O15) + 1,MONTH(O15),DAY(O15)), O15)</f>
        <v>366</v>
      </c>
    </row>
    <row r="16" spans="2:29" s="237" customFormat="1" ht="21" customHeight="1">
      <c r="B16" s="553" t="s">
        <v>576</v>
      </c>
      <c r="C16" s="553"/>
      <c r="D16" s="553"/>
      <c r="E16" s="553"/>
      <c r="F16" s="553"/>
      <c r="G16" s="241"/>
      <c r="H16" s="242"/>
      <c r="J16" s="238">
        <f>IF(AND(K10=1, G16=""),1,0)</f>
        <v>1</v>
      </c>
      <c r="K16" s="238"/>
      <c r="L16" s="249"/>
      <c r="M16" s="238"/>
      <c r="N16" s="283"/>
      <c r="O16" s="284"/>
      <c r="P16" s="237">
        <f>IF(N16&lt;&gt;"", 1, 0)</f>
        <v>0</v>
      </c>
      <c r="Q16" s="252">
        <f>IF(O16&lt;(Commitment!$G$12+60), DATE(YEAR(O16) + 1,MONTH(O16),DAY(O16)), O16)</f>
        <v>366</v>
      </c>
      <c r="AA16" s="254"/>
    </row>
    <row r="17" spans="2:27" s="237" customFormat="1" ht="11.25" customHeight="1">
      <c r="B17" s="243"/>
      <c r="C17" s="244"/>
      <c r="D17" s="244"/>
      <c r="E17" s="244"/>
      <c r="F17" s="244"/>
      <c r="G17" s="245"/>
      <c r="H17" s="246"/>
      <c r="J17" s="238"/>
      <c r="K17" s="238"/>
      <c r="L17" s="238"/>
      <c r="M17" s="238"/>
      <c r="N17" s="283"/>
      <c r="O17" s="284"/>
      <c r="P17" s="237">
        <f>IF(N17&lt;&gt;"", 1, 0)</f>
        <v>0</v>
      </c>
      <c r="Q17" s="252">
        <f>IF(O17&lt;(Commitment!$G$12+60), DATE(YEAR(O17) + 1,MONTH(O17),DAY(O17)), O17)</f>
        <v>366</v>
      </c>
      <c r="AA17" s="254"/>
    </row>
    <row r="18" spans="2:27" s="237" customFormat="1" ht="21" hidden="1" customHeight="1">
      <c r="B18" s="553" t="s">
        <v>614</v>
      </c>
      <c r="C18" s="553"/>
      <c r="D18" s="553"/>
      <c r="E18" s="553"/>
      <c r="F18" s="553"/>
      <c r="G18" s="247"/>
      <c r="H18" s="281">
        <f>IF(G14="TX", G18+90, G18+120)</f>
        <v>120</v>
      </c>
      <c r="J18" s="238"/>
      <c r="K18" s="238"/>
      <c r="L18" s="238"/>
      <c r="M18" s="282"/>
      <c r="N18" s="286">
        <f>SUM(N14:N17)</f>
        <v>0</v>
      </c>
      <c r="P18" s="237">
        <f>SUM(P14:P17)</f>
        <v>0</v>
      </c>
    </row>
    <row r="19" spans="2:27" s="237" customFormat="1" ht="11.25" hidden="1" customHeight="1">
      <c r="B19" s="243"/>
      <c r="C19" s="244"/>
      <c r="D19" s="244"/>
      <c r="E19" s="244"/>
      <c r="F19" s="244"/>
      <c r="G19" s="245"/>
      <c r="H19" s="246"/>
      <c r="J19" s="238"/>
      <c r="K19" s="238"/>
      <c r="L19" s="238"/>
      <c r="M19" s="238"/>
      <c r="N19" s="368"/>
    </row>
    <row r="20" spans="2:27" s="237" customFormat="1" ht="21" hidden="1" customHeight="1">
      <c r="B20" s="553" t="s">
        <v>854</v>
      </c>
      <c r="C20" s="553"/>
      <c r="D20" s="553"/>
      <c r="E20" s="553"/>
      <c r="F20" s="553"/>
      <c r="G20" s="241"/>
      <c r="H20" s="242"/>
      <c r="J20" s="238">
        <f>IF(AND(G12="No", G16="No", G20=""),1,0)</f>
        <v>0</v>
      </c>
      <c r="K20" s="238"/>
      <c r="L20" s="249"/>
      <c r="M20" s="238"/>
      <c r="N20" s="283"/>
      <c r="O20" s="284"/>
      <c r="P20" s="237">
        <f>IF(N20&lt;&gt;"", 1, 0)</f>
        <v>0</v>
      </c>
      <c r="Q20" s="252">
        <f>IF(O20&lt;(Commitment!$G$12+60), DATE(YEAR(O20) + 1,MONTH(O20),DAY(O20)), O20)</f>
        <v>366</v>
      </c>
      <c r="AA20" s="254"/>
    </row>
    <row r="21" spans="2:27" s="237" customFormat="1" ht="11.25" hidden="1" customHeight="1">
      <c r="B21" s="243"/>
      <c r="C21" s="244"/>
      <c r="D21" s="244"/>
      <c r="E21" s="244"/>
      <c r="F21" s="244"/>
      <c r="G21" s="245"/>
      <c r="H21" s="246"/>
      <c r="J21" s="238"/>
      <c r="K21" s="238"/>
      <c r="L21" s="238"/>
      <c r="M21" s="238"/>
      <c r="N21" s="283"/>
      <c r="O21" s="284"/>
      <c r="P21" s="237">
        <f>IF(N21&lt;&gt;"", 1, 0)</f>
        <v>0</v>
      </c>
      <c r="Q21" s="252">
        <f>IF(O21&lt;(Commitment!$G$12+60), DATE(YEAR(O21) + 1,MONTH(O21),DAY(O21)), O21)</f>
        <v>366</v>
      </c>
      <c r="AA21" s="254"/>
    </row>
    <row r="22" spans="2:27" s="237" customFormat="1" ht="21" hidden="1" customHeight="1">
      <c r="B22" s="553" t="s">
        <v>615</v>
      </c>
      <c r="C22" s="553"/>
      <c r="D22" s="553"/>
      <c r="E22" s="553"/>
      <c r="F22" s="553"/>
      <c r="G22" s="247"/>
      <c r="H22" s="281">
        <f>IF(G18="TX", G22+90, G22+120)</f>
        <v>120</v>
      </c>
      <c r="J22" s="238"/>
      <c r="K22" s="238"/>
      <c r="L22" s="238"/>
      <c r="M22" s="282"/>
      <c r="N22" s="283"/>
      <c r="O22" s="284"/>
      <c r="P22" s="237">
        <f>IF(N22&lt;&gt;"", 1, 0)</f>
        <v>0</v>
      </c>
      <c r="Q22" s="252">
        <f>IF(O22&lt;(Commitment!$G$12+60), DATE(YEAR(O22) + 1,MONTH(O22),DAY(O22)), O22)</f>
        <v>366</v>
      </c>
    </row>
    <row r="23" spans="2:27" s="237" customFormat="1" ht="11.25" hidden="1" customHeight="1">
      <c r="B23" s="243"/>
      <c r="C23" s="244"/>
      <c r="D23" s="244"/>
      <c r="E23" s="244"/>
      <c r="F23" s="244"/>
      <c r="G23" s="245"/>
      <c r="H23" s="246"/>
      <c r="J23" s="238"/>
      <c r="K23" s="238"/>
      <c r="L23" s="238"/>
      <c r="M23" s="238"/>
      <c r="N23" s="283"/>
      <c r="O23" s="284"/>
      <c r="P23" s="237">
        <f>IF(N23&lt;&gt;"", 1, 0)</f>
        <v>0</v>
      </c>
      <c r="Q23" s="252">
        <f>IF(O23&lt;(Commitment!$G$12+60), DATE(YEAR(O23) + 1,MONTH(O23),DAY(O23)), O23)</f>
        <v>366</v>
      </c>
    </row>
    <row r="24" spans="2:27" s="237" customFormat="1" ht="21" hidden="1" customHeight="1">
      <c r="B24" s="553" t="s">
        <v>577</v>
      </c>
      <c r="C24" s="553"/>
      <c r="D24" s="553"/>
      <c r="E24" s="553"/>
      <c r="F24" s="553"/>
      <c r="G24" s="241"/>
      <c r="H24" s="242"/>
      <c r="J24" s="238">
        <f>IF(AND(G20="No", G24=""),1,0)</f>
        <v>0</v>
      </c>
      <c r="K24" s="238"/>
      <c r="L24" s="249"/>
      <c r="M24" s="238"/>
      <c r="N24" s="286">
        <f>SUM(N20:N23)</f>
        <v>0</v>
      </c>
      <c r="P24" s="237">
        <f>SUM(P20:P23)</f>
        <v>0</v>
      </c>
      <c r="AA24" s="254"/>
    </row>
    <row r="25" spans="2:27" s="237" customFormat="1" ht="11.25" hidden="1" customHeight="1">
      <c r="B25" s="243"/>
      <c r="C25" s="244"/>
      <c r="D25" s="244"/>
      <c r="E25" s="244"/>
      <c r="F25" s="244"/>
      <c r="G25" s="245"/>
      <c r="H25" s="246"/>
      <c r="J25" s="238"/>
      <c r="K25" s="238"/>
      <c r="L25" s="238"/>
      <c r="M25" s="238"/>
      <c r="N25" s="367"/>
      <c r="AA25" s="254"/>
    </row>
    <row r="26" spans="2:27" s="237" customFormat="1" ht="21" hidden="1" customHeight="1">
      <c r="B26" s="553" t="s">
        <v>578</v>
      </c>
      <c r="C26" s="553"/>
      <c r="D26" s="553"/>
      <c r="E26" s="553"/>
      <c r="F26" s="553"/>
      <c r="G26" s="247"/>
      <c r="H26" s="248">
        <f>IF(G22="TX", G26+90, G26+120)</f>
        <v>120</v>
      </c>
      <c r="J26" s="238"/>
      <c r="K26" s="238"/>
      <c r="L26" s="238"/>
      <c r="M26" s="238"/>
      <c r="N26" s="283"/>
      <c r="O26" s="284"/>
      <c r="P26" s="237">
        <f>IF(N26&lt;&gt;"", 1, 0)</f>
        <v>0</v>
      </c>
      <c r="Q26" s="252">
        <f>IF(O26&lt;(Commitment!$G$12+60), DATE(YEAR(O26) + 1,MONTH(O26),DAY(O26)), O26)</f>
        <v>366</v>
      </c>
    </row>
    <row r="27" spans="2:27" s="237" customFormat="1" ht="11.25" hidden="1" customHeight="1">
      <c r="B27" s="243"/>
      <c r="C27" s="244"/>
      <c r="D27" s="244"/>
      <c r="E27" s="244"/>
      <c r="F27" s="244"/>
      <c r="G27" s="245"/>
      <c r="H27" s="246"/>
      <c r="J27" s="238"/>
      <c r="K27" s="238"/>
      <c r="L27" s="238"/>
      <c r="M27" s="238"/>
      <c r="N27" s="283"/>
      <c r="O27" s="284"/>
      <c r="P27" s="237">
        <f>IF(N27&lt;&gt;"", 1, 0)</f>
        <v>0</v>
      </c>
      <c r="Q27" s="252">
        <f>IF(O27&lt;(Commitment!$G$12+60), DATE(YEAR(O27) + 1,MONTH(O27),DAY(O27)), O27)</f>
        <v>366</v>
      </c>
    </row>
    <row r="28" spans="2:27" s="237" customFormat="1" ht="21" hidden="1" customHeight="1">
      <c r="B28" s="553" t="s">
        <v>579</v>
      </c>
      <c r="C28" s="553"/>
      <c r="D28" s="553"/>
      <c r="E28" s="553"/>
      <c r="F28" s="553"/>
      <c r="G28" s="247"/>
      <c r="H28" s="248">
        <f>IF(G24="TX", G28+90, G28+120)</f>
        <v>120</v>
      </c>
      <c r="J28" s="238"/>
      <c r="K28" s="238"/>
      <c r="L28" s="238"/>
      <c r="M28" s="238"/>
      <c r="N28" s="283"/>
      <c r="O28" s="284"/>
      <c r="P28" s="237">
        <f>IF(N28&lt;&gt;"", 1, 0)</f>
        <v>0</v>
      </c>
      <c r="Q28" s="252">
        <f>IF(O28&lt;(Commitment!$G$12+60), DATE(YEAR(O28) + 1,MONTH(O28),DAY(O28)), O28)</f>
        <v>366</v>
      </c>
    </row>
    <row r="29" spans="2:27" s="237" customFormat="1" ht="11.25" hidden="1" customHeight="1">
      <c r="B29" s="243"/>
      <c r="C29" s="244"/>
      <c r="D29" s="244"/>
      <c r="E29" s="244"/>
      <c r="F29" s="244"/>
      <c r="G29" s="245"/>
      <c r="H29" s="246"/>
      <c r="J29" s="238"/>
      <c r="K29" s="238"/>
      <c r="L29" s="238"/>
      <c r="M29" s="238"/>
      <c r="N29" s="283"/>
      <c r="O29" s="284"/>
      <c r="P29" s="237">
        <f>IF(N29&lt;&gt;"", 1, 0)</f>
        <v>0</v>
      </c>
      <c r="Q29" s="252">
        <f>IF(O29&lt;(Commitment!$G$12+60), DATE(YEAR(O29) + 1,MONTH(O29),DAY(O29)), O29)</f>
        <v>366</v>
      </c>
    </row>
    <row r="30" spans="2:27" s="237" customFormat="1" ht="21" hidden="1" customHeight="1">
      <c r="B30" s="553" t="s">
        <v>580</v>
      </c>
      <c r="C30" s="553"/>
      <c r="D30" s="553"/>
      <c r="E30" s="553"/>
      <c r="F30" s="553"/>
      <c r="G30" s="241"/>
      <c r="H30" s="242"/>
      <c r="J30" s="238">
        <f>IF(AND(G24="No", G30=""),1,0)</f>
        <v>0</v>
      </c>
      <c r="K30" s="238"/>
      <c r="L30" s="249"/>
      <c r="M30" s="238"/>
      <c r="N30" s="286">
        <f>SUM(N26:N29)</f>
        <v>0</v>
      </c>
      <c r="P30" s="237">
        <f>SUM(P26:P29)</f>
        <v>0</v>
      </c>
      <c r="AA30" s="254"/>
    </row>
    <row r="31" spans="2:27" s="237" customFormat="1" ht="11.25" hidden="1" customHeight="1">
      <c r="B31" s="243"/>
      <c r="C31" s="244"/>
      <c r="D31" s="244"/>
      <c r="E31" s="244"/>
      <c r="F31" s="244"/>
      <c r="G31" s="245"/>
      <c r="H31" s="246"/>
      <c r="J31" s="238"/>
      <c r="K31" s="238"/>
      <c r="L31" s="238"/>
      <c r="M31" s="238"/>
      <c r="N31" s="367"/>
      <c r="AA31" s="254"/>
    </row>
    <row r="32" spans="2:27" s="237" customFormat="1" ht="21" hidden="1" customHeight="1">
      <c r="B32" s="553" t="s">
        <v>581</v>
      </c>
      <c r="C32" s="553"/>
      <c r="D32" s="553"/>
      <c r="E32" s="553"/>
      <c r="F32" s="553"/>
      <c r="G32" s="247"/>
      <c r="H32" s="281"/>
      <c r="J32" s="238"/>
      <c r="K32" s="238"/>
      <c r="L32" s="238"/>
      <c r="M32" s="238"/>
      <c r="N32" s="283"/>
      <c r="O32" s="284"/>
      <c r="P32" s="237">
        <f>IF(N32&lt;&gt;"", 1, 0)</f>
        <v>0</v>
      </c>
      <c r="Q32" s="252">
        <f>IF(O32&lt;(Commitment!$G$12+60), DATE(YEAR(O32) + 1,MONTH(O32),DAY(O32)), O32)</f>
        <v>366</v>
      </c>
    </row>
    <row r="33" spans="2:27" s="237" customFormat="1" ht="11.25" hidden="1" customHeight="1">
      <c r="B33" s="243"/>
      <c r="C33" s="244"/>
      <c r="D33" s="244"/>
      <c r="E33" s="244"/>
      <c r="F33" s="244"/>
      <c r="G33" s="245"/>
      <c r="H33" s="246"/>
      <c r="J33" s="238"/>
      <c r="K33" s="238"/>
      <c r="L33" s="238"/>
      <c r="M33" s="238"/>
      <c r="N33" s="283"/>
      <c r="O33" s="284"/>
      <c r="P33" s="237">
        <f>IF(N33&lt;&gt;"", 1, 0)</f>
        <v>0</v>
      </c>
      <c r="Q33" s="252">
        <f>IF(O33&lt;(Commitment!$G$12+60), DATE(YEAR(O33) + 1,MONTH(O33),DAY(O33)), O33)</f>
        <v>366</v>
      </c>
    </row>
    <row r="34" spans="2:27" s="237" customFormat="1" ht="21" hidden="1" customHeight="1">
      <c r="B34" s="553" t="s">
        <v>582</v>
      </c>
      <c r="C34" s="553"/>
      <c r="D34" s="553"/>
      <c r="E34" s="553"/>
      <c r="F34" s="553"/>
      <c r="G34" s="247"/>
      <c r="H34" s="281">
        <f>IF(G30="TX", G34+90, G34+120)</f>
        <v>120</v>
      </c>
      <c r="J34" s="238"/>
      <c r="K34" s="238"/>
      <c r="L34" s="238"/>
      <c r="M34" s="238"/>
      <c r="N34" s="283"/>
      <c r="O34" s="284"/>
      <c r="P34" s="237">
        <f>IF(N34&lt;&gt;"", 1, 0)</f>
        <v>0</v>
      </c>
      <c r="Q34" s="252">
        <f>IF(O34&lt;(Commitment!$G$12+60), DATE(YEAR(O34) + 1,MONTH(O34),DAY(O34)), O34)</f>
        <v>366</v>
      </c>
    </row>
    <row r="35" spans="2:27" s="237" customFormat="1" ht="11.25" hidden="1" customHeight="1">
      <c r="B35" s="243"/>
      <c r="C35" s="244"/>
      <c r="D35" s="244"/>
      <c r="E35" s="244"/>
      <c r="F35" s="244"/>
      <c r="G35" s="245"/>
      <c r="H35" s="246"/>
      <c r="J35" s="238"/>
      <c r="K35" s="238"/>
      <c r="L35" s="238"/>
      <c r="M35" s="238"/>
      <c r="N35" s="283"/>
      <c r="O35" s="284"/>
      <c r="P35" s="237">
        <f>IF(N35&lt;&gt;"", 1, 0)</f>
        <v>0</v>
      </c>
      <c r="Q35" s="252">
        <f>IF(O35&lt;(Commitment!$G$12+60), DATE(YEAR(O35) + 1,MONTH(O35),DAY(O35)), O35)</f>
        <v>366</v>
      </c>
    </row>
    <row r="36" spans="2:27" s="237" customFormat="1" ht="21" hidden="1" customHeight="1">
      <c r="B36" s="553" t="s">
        <v>583</v>
      </c>
      <c r="C36" s="553"/>
      <c r="D36" s="553"/>
      <c r="E36" s="553"/>
      <c r="F36" s="553"/>
      <c r="G36" s="247"/>
      <c r="H36" s="281">
        <f>IF(G32="TX", G36+90, G36+120)</f>
        <v>120</v>
      </c>
      <c r="J36" s="238"/>
      <c r="K36" s="238"/>
      <c r="L36" s="238"/>
      <c r="M36" s="238"/>
      <c r="N36" s="286">
        <f>SUM(N32:N35)</f>
        <v>0</v>
      </c>
      <c r="P36" s="237">
        <f>SUM(P32:P35)</f>
        <v>0</v>
      </c>
    </row>
    <row r="37" spans="2:27" s="237" customFormat="1" ht="11.25" hidden="1" customHeight="1">
      <c r="B37" s="243"/>
      <c r="C37" s="244"/>
      <c r="D37" s="244"/>
      <c r="E37" s="244"/>
      <c r="F37" s="244"/>
      <c r="G37" s="245"/>
      <c r="H37" s="246"/>
      <c r="J37" s="238"/>
      <c r="K37" s="238"/>
      <c r="L37" s="238"/>
      <c r="M37" s="238"/>
      <c r="N37" s="240"/>
    </row>
    <row r="38" spans="2:27" s="237" customFormat="1" ht="21" hidden="1" customHeight="1">
      <c r="B38" s="553" t="s">
        <v>853</v>
      </c>
      <c r="C38" s="553"/>
      <c r="D38" s="553"/>
      <c r="E38" s="553"/>
      <c r="F38" s="553"/>
      <c r="G38" s="241"/>
      <c r="H38" s="242"/>
      <c r="J38" s="238">
        <f>IF(AND(G30="No", G38=""),1,0)</f>
        <v>0</v>
      </c>
      <c r="K38" s="238"/>
      <c r="L38" s="249">
        <f>IF(G38="No", 1, 0)</f>
        <v>0</v>
      </c>
      <c r="M38" s="238"/>
      <c r="N38" s="369">
        <f>SUM(N6,N12,N18,N24,N30,N36)</f>
        <v>0</v>
      </c>
      <c r="P38" s="237">
        <f>SUM(P6,P12,P18,P24,P30,P36)</f>
        <v>0</v>
      </c>
      <c r="AA38" s="254"/>
    </row>
    <row r="39" spans="2:27" s="237" customFormat="1" ht="11.25" hidden="1" customHeight="1">
      <c r="B39" s="243"/>
      <c r="C39" s="244"/>
      <c r="D39" s="244"/>
      <c r="E39" s="244"/>
      <c r="F39" s="244"/>
      <c r="G39" s="245"/>
      <c r="H39" s="246"/>
      <c r="J39" s="238"/>
      <c r="K39" s="238"/>
      <c r="L39" s="238"/>
      <c r="M39" s="238"/>
      <c r="N39" s="240"/>
      <c r="AA39" s="254"/>
    </row>
    <row r="40" spans="2:27" s="237" customFormat="1" ht="21" hidden="1" customHeight="1">
      <c r="B40" s="553" t="s">
        <v>584</v>
      </c>
      <c r="C40" s="553"/>
      <c r="D40" s="553"/>
      <c r="E40" s="553"/>
      <c r="F40" s="553"/>
      <c r="G40" s="247"/>
      <c r="H40" s="281">
        <f>IF(G36="TX", G40+90, G40+120)</f>
        <v>120</v>
      </c>
      <c r="J40" s="238"/>
      <c r="K40" s="238"/>
      <c r="L40" s="238"/>
      <c r="M40" s="238"/>
      <c r="N40" s="283"/>
    </row>
    <row r="41" spans="2:27" s="237" customFormat="1" ht="11.25" hidden="1" customHeight="1">
      <c r="B41" s="243"/>
      <c r="C41" s="244"/>
      <c r="D41" s="244"/>
      <c r="E41" s="244"/>
      <c r="F41" s="244"/>
      <c r="G41" s="245"/>
      <c r="H41" s="246"/>
      <c r="J41" s="238"/>
      <c r="K41" s="238"/>
      <c r="L41" s="238"/>
      <c r="M41" s="238"/>
      <c r="N41" s="240"/>
    </row>
    <row r="42" spans="2:27" s="237" customFormat="1" ht="21" hidden="1" customHeight="1">
      <c r="B42" s="553" t="s">
        <v>585</v>
      </c>
      <c r="C42" s="553"/>
      <c r="D42" s="553"/>
      <c r="E42" s="553"/>
      <c r="F42" s="553"/>
      <c r="G42" s="247"/>
      <c r="H42" s="281">
        <f>IF(G38="TX", G42+90, G42+120)</f>
        <v>120</v>
      </c>
      <c r="J42" s="238"/>
      <c r="K42" s="238"/>
      <c r="L42" s="238"/>
      <c r="M42" s="238"/>
      <c r="N42" s="283"/>
    </row>
    <row r="43" spans="2:27" s="237" customFormat="1" ht="11.25" hidden="1" customHeight="1">
      <c r="B43" s="243"/>
      <c r="C43" s="244"/>
      <c r="D43" s="244"/>
      <c r="E43" s="244"/>
      <c r="F43" s="244"/>
      <c r="G43" s="245"/>
      <c r="H43" s="246"/>
      <c r="J43" s="238"/>
      <c r="K43" s="238"/>
      <c r="L43" s="238"/>
      <c r="M43" s="238"/>
      <c r="N43" s="240"/>
    </row>
    <row r="44" spans="2:27" s="237" customFormat="1" ht="21" hidden="1" customHeight="1">
      <c r="B44" s="553" t="s">
        <v>586</v>
      </c>
      <c r="C44" s="553"/>
      <c r="D44" s="553"/>
      <c r="E44" s="553"/>
      <c r="F44" s="553"/>
      <c r="G44" s="247"/>
      <c r="H44" s="281">
        <f>IF(G40="TX", G44+90, G44+120)</f>
        <v>120</v>
      </c>
      <c r="J44" s="238"/>
      <c r="K44" s="238"/>
      <c r="L44" s="238"/>
      <c r="M44" s="238"/>
      <c r="N44" s="283"/>
    </row>
    <row r="45" spans="2:27" s="237" customFormat="1" ht="11.25" hidden="1" customHeight="1">
      <c r="B45" s="243"/>
      <c r="C45" s="244"/>
      <c r="D45" s="244"/>
      <c r="E45" s="244"/>
      <c r="F45" s="244"/>
      <c r="G45" s="245"/>
      <c r="H45" s="246"/>
      <c r="J45" s="238"/>
      <c r="K45" s="238"/>
      <c r="L45" s="238"/>
      <c r="M45" s="238"/>
      <c r="N45" s="240"/>
    </row>
    <row r="46" spans="2:27" s="237" customFormat="1" ht="21" hidden="1" customHeight="1">
      <c r="B46" s="553" t="s">
        <v>587</v>
      </c>
      <c r="C46" s="553"/>
      <c r="D46" s="553"/>
      <c r="E46" s="553"/>
      <c r="F46" s="553"/>
      <c r="G46" s="247"/>
      <c r="H46" s="281">
        <f>IF(G42="TX", G46+90, G46+120)</f>
        <v>120</v>
      </c>
      <c r="J46" s="238"/>
      <c r="K46" s="238"/>
      <c r="L46" s="238"/>
      <c r="M46" s="238"/>
      <c r="N46" s="283"/>
    </row>
    <row r="47" spans="2:27" s="237" customFormat="1" ht="11.25" hidden="1" customHeight="1">
      <c r="B47" s="243"/>
      <c r="C47" s="244"/>
      <c r="D47" s="244"/>
      <c r="E47" s="244"/>
      <c r="F47" s="244"/>
      <c r="G47" s="245"/>
      <c r="H47" s="246"/>
      <c r="J47" s="238"/>
      <c r="K47" s="238"/>
      <c r="L47" s="238"/>
      <c r="M47" s="238"/>
      <c r="N47" s="240"/>
    </row>
    <row r="48" spans="2:27" s="237" customFormat="1" ht="31.5" customHeight="1">
      <c r="B48" s="560" t="s">
        <v>588</v>
      </c>
      <c r="C48" s="561"/>
      <c r="D48" s="561"/>
      <c r="E48" s="561"/>
      <c r="F48" s="561"/>
      <c r="G48" s="250"/>
      <c r="H48" s="251"/>
      <c r="J48" s="238"/>
      <c r="K48" s="238"/>
      <c r="L48" s="238"/>
      <c r="M48" s="238"/>
      <c r="N48" s="240"/>
    </row>
    <row r="49" spans="2:27" s="237" customFormat="1" ht="21" customHeight="1">
      <c r="B49" s="553" t="s">
        <v>589</v>
      </c>
      <c r="C49" s="553"/>
      <c r="D49" s="553"/>
      <c r="E49" s="553"/>
      <c r="F49" s="553"/>
      <c r="G49" s="241"/>
      <c r="H49" s="242"/>
      <c r="J49" s="238">
        <f>IF(G49&lt;&gt;"",0,1)</f>
        <v>1</v>
      </c>
      <c r="K49" s="238"/>
      <c r="L49" s="249"/>
      <c r="M49" s="238"/>
      <c r="N49" s="296"/>
      <c r="O49" s="252"/>
      <c r="AA49" s="254"/>
    </row>
    <row r="50" spans="2:27" s="237" customFormat="1" ht="11.25" customHeight="1">
      <c r="B50" s="243"/>
      <c r="C50" s="244"/>
      <c r="D50" s="244"/>
      <c r="E50" s="244"/>
      <c r="F50" s="244"/>
      <c r="G50" s="245"/>
      <c r="H50" s="246"/>
      <c r="J50" s="238"/>
      <c r="K50" s="238"/>
      <c r="L50" s="238"/>
      <c r="M50" s="238"/>
      <c r="N50" s="240"/>
      <c r="AA50" s="254"/>
    </row>
    <row r="51" spans="2:27" s="237" customFormat="1" ht="21" hidden="1" customHeight="1">
      <c r="B51" s="553" t="s">
        <v>590</v>
      </c>
      <c r="C51" s="553"/>
      <c r="D51" s="553"/>
      <c r="E51" s="553"/>
      <c r="F51" s="553"/>
      <c r="G51" s="260"/>
      <c r="H51" s="242"/>
      <c r="J51" s="238">
        <f>IF(AND(G49="Yes", G51=""),1,0)</f>
        <v>0</v>
      </c>
      <c r="K51" s="238"/>
      <c r="L51" s="238"/>
      <c r="M51" s="238"/>
      <c r="N51" s="240"/>
    </row>
    <row r="52" spans="2:27" s="237" customFormat="1" ht="11.25" hidden="1" customHeight="1">
      <c r="B52" s="243"/>
      <c r="C52" s="244"/>
      <c r="D52" s="244"/>
      <c r="E52" s="244"/>
      <c r="F52" s="244"/>
      <c r="G52" s="245"/>
      <c r="H52" s="246"/>
      <c r="J52" s="238"/>
      <c r="K52" s="238"/>
      <c r="L52" s="238"/>
      <c r="M52" s="238"/>
      <c r="N52" s="240"/>
    </row>
    <row r="53" spans="2:27" s="237" customFormat="1" ht="21" hidden="1" customHeight="1">
      <c r="B53" s="553" t="s">
        <v>628</v>
      </c>
      <c r="C53" s="553"/>
      <c r="D53" s="553"/>
      <c r="E53" s="553"/>
      <c r="F53" s="553"/>
      <c r="G53" s="241"/>
      <c r="H53" s="290"/>
      <c r="J53" s="238">
        <f>IF(G53&lt;&gt;"",0,1)</f>
        <v>1</v>
      </c>
      <c r="K53" s="238"/>
      <c r="L53" s="249">
        <f>IF(H53="No", 1, 0)</f>
        <v>0</v>
      </c>
      <c r="M53" s="238"/>
      <c r="N53" s="240"/>
      <c r="AA53" s="254"/>
    </row>
    <row r="54" spans="2:27" s="237" customFormat="1" ht="11.25" hidden="1" customHeight="1">
      <c r="B54" s="243"/>
      <c r="C54" s="244"/>
      <c r="D54" s="244"/>
      <c r="E54" s="244"/>
      <c r="F54" s="244"/>
      <c r="G54" s="245"/>
      <c r="H54" s="246"/>
      <c r="J54" s="238"/>
      <c r="K54" s="238"/>
      <c r="L54" s="238"/>
      <c r="M54" s="238"/>
      <c r="N54" s="240"/>
      <c r="AA54" s="254"/>
    </row>
    <row r="55" spans="2:27" s="237" customFormat="1" ht="21" hidden="1" customHeight="1">
      <c r="B55" s="553" t="s">
        <v>629</v>
      </c>
      <c r="C55" s="553"/>
      <c r="D55" s="553"/>
      <c r="E55" s="553"/>
      <c r="F55" s="553"/>
      <c r="G55" s="241"/>
      <c r="H55" s="290"/>
      <c r="J55" s="238">
        <f>IF(AND(G55="", Commitment!N1="NONVENDOR", G53&lt;&gt;"Yes"),1,0)</f>
        <v>0</v>
      </c>
      <c r="K55" s="238"/>
      <c r="L55" s="249"/>
      <c r="M55" s="238"/>
      <c r="N55" s="240"/>
      <c r="AA55" s="254"/>
    </row>
    <row r="56" spans="2:27" s="237" customFormat="1" ht="11.25" hidden="1" customHeight="1">
      <c r="B56" s="243"/>
      <c r="C56" s="244"/>
      <c r="D56" s="244"/>
      <c r="E56" s="244"/>
      <c r="F56" s="288"/>
      <c r="G56" s="300"/>
      <c r="H56" s="301"/>
      <c r="J56" s="238"/>
      <c r="K56" s="238"/>
      <c r="L56" s="238">
        <f>IF(OR(H55="No", F56="No"),1,0)</f>
        <v>0</v>
      </c>
      <c r="M56" s="238"/>
      <c r="N56" s="240"/>
      <c r="AA56" s="254"/>
    </row>
    <row r="57" spans="2:27" s="237" customFormat="1" ht="21" hidden="1" customHeight="1">
      <c r="B57" s="553" t="s">
        <v>944</v>
      </c>
      <c r="C57" s="553"/>
      <c r="D57" s="553"/>
      <c r="E57" s="553"/>
      <c r="F57" s="553"/>
      <c r="G57" s="241"/>
      <c r="H57" s="290"/>
      <c r="J57" s="238">
        <f>IF(AND(G4=10, Commitment!G6="TX", G57=""),1,0)</f>
        <v>0</v>
      </c>
      <c r="K57" s="238"/>
      <c r="L57" s="249"/>
      <c r="M57" s="238"/>
      <c r="N57" s="240"/>
      <c r="AA57" s="254"/>
    </row>
    <row r="58" spans="2:27" s="237" customFormat="1" ht="11.25" hidden="1" customHeight="1">
      <c r="B58" s="243"/>
      <c r="C58" s="244"/>
      <c r="D58" s="244"/>
      <c r="E58" s="244"/>
      <c r="F58" s="288"/>
      <c r="G58" s="300"/>
      <c r="H58" s="301"/>
      <c r="J58" s="238"/>
      <c r="K58" s="238"/>
      <c r="L58" s="238"/>
      <c r="M58" s="238"/>
      <c r="N58" s="240"/>
      <c r="AA58" s="254"/>
    </row>
    <row r="59" spans="2:27" s="237" customFormat="1" ht="21" hidden="1" customHeight="1">
      <c r="B59" s="553" t="str">
        <f>IF(Commitment!O1="Purchase", "Will taxes be collected from buyer/borrower?", "Will taxes be collected at closing?")</f>
        <v>Will taxes be collected from buyer/borrower?</v>
      </c>
      <c r="C59" s="553"/>
      <c r="D59" s="553"/>
      <c r="E59" s="553"/>
      <c r="F59" s="553"/>
      <c r="G59" s="241"/>
      <c r="H59" s="290"/>
      <c r="J59" s="238">
        <f>IF(AND(G59="", G57="Yes"),1,0)</f>
        <v>0</v>
      </c>
      <c r="K59" s="238"/>
      <c r="L59" s="249"/>
      <c r="M59" s="238"/>
      <c r="N59" s="240"/>
      <c r="AA59" s="254"/>
    </row>
    <row r="60" spans="2:27" s="237" customFormat="1" ht="11.25" hidden="1" customHeight="1">
      <c r="B60" s="243"/>
      <c r="C60" s="244"/>
      <c r="D60" s="244"/>
      <c r="E60" s="244"/>
      <c r="F60" s="288"/>
      <c r="G60" s="300"/>
      <c r="H60" s="301"/>
      <c r="J60" s="238"/>
      <c r="K60" s="238"/>
      <c r="L60" s="238"/>
      <c r="M60" s="238"/>
      <c r="N60" s="240"/>
      <c r="AA60" s="254"/>
    </row>
    <row r="61" spans="2:27" s="237" customFormat="1" ht="21" hidden="1" customHeight="1">
      <c r="B61" s="553" t="s">
        <v>945</v>
      </c>
      <c r="C61" s="553"/>
      <c r="D61" s="553"/>
      <c r="E61" s="553"/>
      <c r="F61" s="553"/>
      <c r="G61" s="241"/>
      <c r="H61" s="290"/>
      <c r="J61" s="238">
        <f>IF(AND(G61="", G57="No", Commitment!O1="Refinance"),1,0)</f>
        <v>0</v>
      </c>
      <c r="K61" s="238"/>
      <c r="L61" s="249"/>
      <c r="M61" s="238"/>
      <c r="N61" s="240"/>
      <c r="AA61" s="254"/>
    </row>
    <row r="62" spans="2:27" s="237" customFormat="1" ht="11.25" hidden="1" customHeight="1">
      <c r="B62" s="243"/>
      <c r="C62" s="244"/>
      <c r="D62" s="244"/>
      <c r="E62" s="244"/>
      <c r="F62" s="288"/>
      <c r="G62" s="300"/>
      <c r="H62" s="301"/>
      <c r="J62" s="238"/>
      <c r="K62" s="238"/>
      <c r="L62" s="238"/>
      <c r="M62" s="238"/>
      <c r="N62" s="240"/>
      <c r="AA62" s="254"/>
    </row>
    <row r="63" spans="2:27" s="237" customFormat="1" ht="21" hidden="1" customHeight="1">
      <c r="B63" s="553" t="s">
        <v>946</v>
      </c>
      <c r="C63" s="553"/>
      <c r="D63" s="553"/>
      <c r="E63" s="553"/>
      <c r="F63" s="553"/>
      <c r="G63" s="260"/>
      <c r="H63" s="242"/>
      <c r="J63" s="238">
        <f>IF(AND(G61="Yes", G63=""),1,0)</f>
        <v>0</v>
      </c>
      <c r="K63" s="238"/>
      <c r="L63" s="238"/>
      <c r="M63" s="238"/>
      <c r="N63" s="240"/>
    </row>
    <row r="64" spans="2:27" s="237" customFormat="1" ht="11.25" hidden="1" customHeight="1">
      <c r="B64" s="243"/>
      <c r="C64" s="244"/>
      <c r="D64" s="244"/>
      <c r="E64" s="244"/>
      <c r="F64" s="244"/>
      <c r="G64" s="245"/>
      <c r="H64" s="246"/>
      <c r="J64" s="238"/>
      <c r="K64" s="238"/>
      <c r="L64" s="238"/>
      <c r="M64" s="238"/>
      <c r="N64" s="240"/>
    </row>
    <row r="65" spans="3:12">
      <c r="F65" s="85"/>
      <c r="J65" s="232">
        <f>IF(OR(L1=1, M1&lt;&gt;""),0, SUM(J3:J63))</f>
        <v>5</v>
      </c>
      <c r="K65" s="232">
        <f>SUM(K11:K56, K1:K9)</f>
        <v>0</v>
      </c>
      <c r="L65" s="232">
        <f>SUM(L2:L56)</f>
        <v>0</v>
      </c>
    </row>
    <row r="66" spans="3:12">
      <c r="J66" s="232" t="s">
        <v>558</v>
      </c>
      <c r="K66" s="232" t="s">
        <v>559</v>
      </c>
      <c r="L66" s="232" t="s">
        <v>327</v>
      </c>
    </row>
    <row r="67" spans="3:12" ht="15.75">
      <c r="C67" s="253" t="s">
        <v>557</v>
      </c>
    </row>
    <row r="69" spans="3:12" ht="18" hidden="1" customHeight="1"/>
    <row r="70" spans="3:12" ht="18" hidden="1" customHeight="1"/>
    <row r="71" spans="3:12" hidden="1"/>
    <row r="72" spans="3:12" hidden="1"/>
    <row r="73" spans="3:12" hidden="1"/>
    <row r="74" spans="3:12" ht="20.25" hidden="1" customHeight="1"/>
    <row r="75" spans="3:12" ht="18" customHeight="1"/>
    <row r="76" spans="3:12" ht="18" customHeight="1"/>
  </sheetData>
  <sheetProtection password="C580" sheet="1" objects="1" scenarios="1" formatRows="0" selectLockedCells="1" selectUnlockedCells="1"/>
  <mergeCells count="33">
    <mergeCell ref="B20:F20"/>
    <mergeCell ref="B46:F46"/>
    <mergeCell ref="B24:F24"/>
    <mergeCell ref="B26:F26"/>
    <mergeCell ref="B28:F28"/>
    <mergeCell ref="B30:F30"/>
    <mergeCell ref="B32:F32"/>
    <mergeCell ref="B34:F34"/>
    <mergeCell ref="B36:F36"/>
    <mergeCell ref="B38:F38"/>
    <mergeCell ref="B40:F40"/>
    <mergeCell ref="B42:F42"/>
    <mergeCell ref="B44:F44"/>
    <mergeCell ref="B10:F10"/>
    <mergeCell ref="B12:F12"/>
    <mergeCell ref="B14:F14"/>
    <mergeCell ref="B16:F16"/>
    <mergeCell ref="B18:F18"/>
    <mergeCell ref="B2:H2"/>
    <mergeCell ref="B3:H3"/>
    <mergeCell ref="B4:F4"/>
    <mergeCell ref="B6:F6"/>
    <mergeCell ref="B8:F8"/>
    <mergeCell ref="B57:F57"/>
    <mergeCell ref="B59:F59"/>
    <mergeCell ref="B61:F61"/>
    <mergeCell ref="B63:F63"/>
    <mergeCell ref="B22:F22"/>
    <mergeCell ref="B48:F48"/>
    <mergeCell ref="B49:F49"/>
    <mergeCell ref="B51:F51"/>
    <mergeCell ref="B53:F53"/>
    <mergeCell ref="B55:F55"/>
  </mergeCells>
  <pageMargins left="0.7" right="0.7" top="0.75" bottom="0.75" header="0.3" footer="0.3"/>
  <pageSetup orientation="portrait" r:id="rId1"/>
  <legacyDrawing r:id="rId2"/>
  <controls>
    <control shapeId="38949" r:id="rId3" name="CommandButton1"/>
    <control shapeId="38948" r:id="rId4" name="Image2"/>
    <control shapeId="38946" r:id="rId5" name="OptionButton20"/>
    <control shapeId="38945" r:id="rId6" name="OptionButton19"/>
    <control shapeId="38944" r:id="rId7" name="OptionButton18"/>
    <control shapeId="38943" r:id="rId8" name="OptionButton17"/>
    <control shapeId="38942" r:id="rId9" name="TextBox1"/>
    <control shapeId="38941" r:id="rId10" name="OptionButton16"/>
    <control shapeId="38940" r:id="rId11" name="OptionButton15"/>
    <control shapeId="38935" r:id="rId12" name="OptionButton14"/>
    <control shapeId="38934" r:id="rId13" name="OptionButton13"/>
    <control shapeId="38930" r:id="rId14" name="OptionButton12"/>
    <control shapeId="38929" r:id="rId15" name="OptionButton11"/>
    <control shapeId="38926" r:id="rId16" name="OptionButton10"/>
    <control shapeId="38925" r:id="rId17" name="OptionButton9"/>
    <control shapeId="38923" r:id="rId18" name="OptionButton8"/>
    <control shapeId="38922" r:id="rId19" name="OptionButton7"/>
    <control shapeId="38920" r:id="rId20" name="OptionButton6"/>
    <control shapeId="38919" r:id="rId21" name="OptionButton5"/>
    <control shapeId="38917" r:id="rId22" name="OptionButton4"/>
    <control shapeId="38916" r:id="rId23" name="OptionButton3"/>
    <control shapeId="38915" r:id="rId24" name="OptionButton2"/>
    <control shapeId="38914" r:id="rId25" name="OptionButton1"/>
    <control shapeId="38913" r:id="rId26" name="ComboBox1"/>
    <control shapeId="38950" r:id="rId27" name="Image3"/>
    <control shapeId="38951" r:id="rId28" name="Image4"/>
    <control shapeId="38952" r:id="rId29" name="CommandButton3"/>
    <control shapeId="38953" r:id="rId30" name="CommandButton2"/>
    <control shapeId="38954" r:id="rId31" name="OptionButton21"/>
    <control shapeId="38955" r:id="rId32" name="OptionButton22"/>
    <control shapeId="38956" r:id="rId33" name="OptionButton23"/>
    <control shapeId="38957" r:id="rId34" name="OptionButton24"/>
    <control shapeId="38958" r:id="rId35" name="OptionButton25"/>
    <control shapeId="38959" r:id="rId36" name="OptionButton26"/>
    <control shapeId="38960" r:id="rId37" name="TextBox2"/>
  </controls>
</worksheet>
</file>

<file path=xl/worksheets/sheet16.xml><?xml version="1.0" encoding="utf-8"?>
<worksheet xmlns="http://schemas.openxmlformats.org/spreadsheetml/2006/main" xmlns:r="http://schemas.openxmlformats.org/officeDocument/2006/relationships">
  <sheetPr codeName="Sheet26"/>
  <dimension ref="A1:AB71"/>
  <sheetViews>
    <sheetView showGridLines="0" showRowColHeaders="0" workbookViewId="0"/>
  </sheetViews>
  <sheetFormatPr defaultRowHeight="15"/>
  <cols>
    <col min="1" max="1" width="7.140625" style="232" customWidth="1"/>
    <col min="2" max="5" width="9.140625" style="232"/>
    <col min="6" max="6" width="34.42578125" style="232" customWidth="1"/>
    <col min="7" max="7" width="9.140625" style="232"/>
    <col min="8" max="8" width="9.140625" style="232" customWidth="1"/>
    <col min="9" max="12" width="9.140625" style="232" hidden="1" customWidth="1"/>
    <col min="13" max="13" width="9.140625" style="232"/>
    <col min="14" max="14" width="10.5703125" style="232" hidden="1" customWidth="1"/>
    <col min="15" max="15" width="9.140625" style="232"/>
    <col min="16" max="16" width="23.140625" style="232" customWidth="1"/>
    <col min="17" max="26" width="9.140625" style="232"/>
    <col min="27" max="28" width="0" style="232" hidden="1" customWidth="1"/>
    <col min="29" max="16384" width="9.140625" style="232"/>
  </cols>
  <sheetData>
    <row r="1" spans="1:28" ht="26.25" customHeight="1" thickBot="1">
      <c r="A1" s="84"/>
      <c r="AA1" s="232" t="s">
        <v>591</v>
      </c>
      <c r="AB1" s="308">
        <v>350</v>
      </c>
    </row>
    <row r="2" spans="1:28" s="237" customFormat="1" ht="54" customHeight="1">
      <c r="B2" s="577" t="s">
        <v>592</v>
      </c>
      <c r="C2" s="578"/>
      <c r="D2" s="578"/>
      <c r="E2" s="578"/>
      <c r="F2" s="578"/>
      <c r="G2" s="578"/>
      <c r="H2" s="579"/>
      <c r="J2" s="238"/>
      <c r="K2" s="238"/>
      <c r="L2" s="238"/>
      <c r="M2" s="238"/>
      <c r="N2" s="240"/>
      <c r="AA2" s="237" t="s">
        <v>593</v>
      </c>
      <c r="AB2" s="309">
        <v>300</v>
      </c>
    </row>
    <row r="3" spans="1:28" s="237" customFormat="1" ht="11.25" customHeight="1">
      <c r="B3" s="572"/>
      <c r="C3" s="558"/>
      <c r="D3" s="558"/>
      <c r="E3" s="558"/>
      <c r="F3" s="558"/>
      <c r="G3" s="558"/>
      <c r="H3" s="573"/>
      <c r="J3" s="238"/>
      <c r="K3" s="238"/>
      <c r="L3" s="238"/>
      <c r="M3" s="238"/>
      <c r="N3" s="240"/>
      <c r="AA3" s="237" t="s">
        <v>594</v>
      </c>
      <c r="AB3" s="309">
        <v>50</v>
      </c>
    </row>
    <row r="4" spans="1:28" s="237" customFormat="1" ht="42" customHeight="1">
      <c r="B4" s="580" t="str">
        <f>IF(Commitment!N1= "VENDOR", "In the Settlement Agent Screen in Unifi is the 'USAA Selected Title Co?' box checked?", "In the Settlement Agent Screen in Unifi is the 'USAA Selected Title Co?' box unchecked?")</f>
        <v>In the Settlement Agent Screen in Unifi is the 'USAA Selected Title Co?' box checked?</v>
      </c>
      <c r="C4" s="562"/>
      <c r="D4" s="562"/>
      <c r="E4" s="562"/>
      <c r="F4" s="562"/>
      <c r="G4" s="241"/>
      <c r="H4" s="261"/>
      <c r="J4" s="238">
        <f>IF(G4&lt;&gt;"",0,1)</f>
        <v>1</v>
      </c>
      <c r="K4" s="238"/>
      <c r="L4" s="249">
        <f>IF(G4="No", 1, 0)</f>
        <v>0</v>
      </c>
      <c r="M4" s="240" t="str">
        <f>IF(AND(G4="No", Commitment!N1="VENDOR"),"Please check this box at this point if possible", IF(AND(G4="No", Commitment!N1="NONVENDOR"), "Please uncheck this box at this point if possible", ""))</f>
        <v/>
      </c>
      <c r="N4" s="240"/>
      <c r="AA4" s="237" t="s">
        <v>595</v>
      </c>
    </row>
    <row r="5" spans="1:28" s="237" customFormat="1" ht="11.25" customHeight="1">
      <c r="B5" s="262"/>
      <c r="C5" s="244"/>
      <c r="D5" s="244"/>
      <c r="E5" s="244"/>
      <c r="F5" s="244"/>
      <c r="G5" s="245"/>
      <c r="H5" s="263"/>
      <c r="J5" s="238"/>
      <c r="K5" s="238"/>
      <c r="L5" s="238"/>
      <c r="M5" s="238"/>
      <c r="N5" s="240"/>
    </row>
    <row r="6" spans="1:28" s="237" customFormat="1" ht="21" customHeight="1">
      <c r="B6" s="571" t="str">
        <f>IF(Commitment!N1= "VENDOR", "Vendor fee sheet provided?", "Title fee sheet/Prelim HUD provided?")</f>
        <v>Vendor fee sheet provided?</v>
      </c>
      <c r="C6" s="553"/>
      <c r="D6" s="553"/>
      <c r="E6" s="553"/>
      <c r="F6" s="553"/>
      <c r="G6" s="241"/>
      <c r="H6" s="314"/>
      <c r="J6" s="238">
        <f>IF(G6&lt;&gt;"",0,1)</f>
        <v>1</v>
      </c>
      <c r="K6" s="238"/>
      <c r="L6" s="249">
        <f>IF(G6="No", 1, 0)</f>
        <v>0</v>
      </c>
      <c r="M6" s="240" t="str">
        <f>IF(G6="No", "TITLE WILL BE SUSPENDED; EMAIL TITLE TO REQUEST FEE SHEET", "")</f>
        <v/>
      </c>
      <c r="N6" s="312"/>
      <c r="AA6" s="254"/>
    </row>
    <row r="7" spans="1:28" s="237" customFormat="1" ht="11.25" customHeight="1">
      <c r="B7" s="262"/>
      <c r="C7" s="244"/>
      <c r="D7" s="244"/>
      <c r="E7" s="244"/>
      <c r="F7" s="244"/>
      <c r="G7" s="245"/>
      <c r="H7" s="263"/>
      <c r="J7" s="238"/>
      <c r="K7" s="238"/>
      <c r="L7" s="238"/>
      <c r="M7" s="238"/>
      <c r="N7" s="240"/>
      <c r="AA7" s="254"/>
    </row>
    <row r="8" spans="1:28" s="237" customFormat="1" ht="21" hidden="1" customHeight="1">
      <c r="B8" s="571" t="s">
        <v>596</v>
      </c>
      <c r="C8" s="553"/>
      <c r="D8" s="553"/>
      <c r="E8" s="553"/>
      <c r="F8" s="553"/>
      <c r="G8" s="241"/>
      <c r="H8" s="261"/>
      <c r="J8" s="238">
        <f>IF(AND($G$6="Yes",G8=""),1,0)</f>
        <v>0</v>
      </c>
      <c r="K8" s="238"/>
      <c r="L8" s="249">
        <f>IF(AND(G8="No", Commitment!N1="NONVENDOR"), 1, 0)</f>
        <v>0</v>
      </c>
      <c r="M8" s="240" t="str">
        <f>IF(AND(G8="No", Commitment!N1="NONVENDOR"),"TITLE WILL BE SUSPENDED; EMAIL TITLE TO REQUEST INFO", "")</f>
        <v/>
      </c>
      <c r="N8" s="240"/>
      <c r="AA8" s="254"/>
    </row>
    <row r="9" spans="1:28" s="237" customFormat="1" ht="11.25" hidden="1" customHeight="1">
      <c r="B9" s="262"/>
      <c r="C9" s="244"/>
      <c r="D9" s="244"/>
      <c r="E9" s="244"/>
      <c r="F9" s="244"/>
      <c r="G9" s="245"/>
      <c r="H9" s="263"/>
      <c r="J9" s="238"/>
      <c r="K9" s="238"/>
      <c r="L9" s="238"/>
      <c r="M9" s="238"/>
      <c r="N9" s="240"/>
      <c r="AA9" s="254"/>
    </row>
    <row r="10" spans="1:28" s="237" customFormat="1" ht="21" hidden="1" customHeight="1">
      <c r="B10" s="571" t="s">
        <v>597</v>
      </c>
      <c r="C10" s="553"/>
      <c r="D10" s="553"/>
      <c r="E10" s="553"/>
      <c r="F10" s="553"/>
      <c r="G10" s="264"/>
      <c r="H10" s="261"/>
      <c r="J10" s="238">
        <f>IF(AND(G8="Yes", G10=""),1,0)</f>
        <v>0</v>
      </c>
      <c r="K10" s="238"/>
      <c r="L10" s="238"/>
      <c r="M10" s="238"/>
      <c r="N10" s="240"/>
    </row>
    <row r="11" spans="1:28" s="237" customFormat="1" ht="11.25" hidden="1" customHeight="1">
      <c r="B11" s="262"/>
      <c r="C11" s="244"/>
      <c r="D11" s="244"/>
      <c r="E11" s="244"/>
      <c r="F11" s="244"/>
      <c r="G11" s="245"/>
      <c r="H11" s="263"/>
      <c r="J11" s="238"/>
      <c r="K11" s="238"/>
      <c r="L11" s="238"/>
      <c r="M11" s="238"/>
      <c r="N11" s="240"/>
    </row>
    <row r="12" spans="1:28" s="237" customFormat="1" ht="21" hidden="1" customHeight="1">
      <c r="B12" s="571" t="s">
        <v>598</v>
      </c>
      <c r="C12" s="553"/>
      <c r="D12" s="553"/>
      <c r="E12" s="553"/>
      <c r="F12" s="553"/>
      <c r="G12" s="264"/>
      <c r="H12" s="261"/>
      <c r="J12" s="238">
        <f>IF(AND(G8="Yes", G12=""),1,0)</f>
        <v>0</v>
      </c>
      <c r="K12" s="238"/>
      <c r="L12" s="238"/>
      <c r="M12" s="238"/>
      <c r="N12" s="240"/>
    </row>
    <row r="13" spans="1:28" s="237" customFormat="1" ht="11.25" hidden="1" customHeight="1">
      <c r="B13" s="262"/>
      <c r="C13" s="244"/>
      <c r="D13" s="244"/>
      <c r="E13" s="244"/>
      <c r="F13" s="244"/>
      <c r="G13" s="245"/>
      <c r="H13" s="263"/>
      <c r="J13" s="238"/>
      <c r="K13" s="238"/>
      <c r="L13" s="238"/>
      <c r="M13" s="238"/>
      <c r="N13" s="240"/>
    </row>
    <row r="14" spans="1:28" s="237" customFormat="1" ht="21" hidden="1" customHeight="1">
      <c r="B14" s="571" t="s">
        <v>599</v>
      </c>
      <c r="C14" s="553"/>
      <c r="D14" s="553"/>
      <c r="E14" s="553"/>
      <c r="F14" s="553"/>
      <c r="G14" s="241"/>
      <c r="H14" s="261"/>
      <c r="J14" s="238">
        <f>IF(AND($G$6="Yes",G14=""),1,0)</f>
        <v>0</v>
      </c>
      <c r="K14" s="238"/>
      <c r="L14" s="249"/>
      <c r="M14" s="240"/>
      <c r="N14" s="240"/>
      <c r="AA14" s="254"/>
    </row>
    <row r="15" spans="1:28" s="237" customFormat="1" ht="11.25" hidden="1" customHeight="1">
      <c r="B15" s="262"/>
      <c r="C15" s="244"/>
      <c r="D15" s="244"/>
      <c r="E15" s="244"/>
      <c r="F15" s="244"/>
      <c r="G15" s="245"/>
      <c r="H15" s="263"/>
      <c r="J15" s="238"/>
      <c r="K15" s="238"/>
      <c r="L15" s="238"/>
      <c r="M15" s="238"/>
      <c r="N15" s="240"/>
      <c r="AA15" s="254"/>
    </row>
    <row r="16" spans="1:28" s="237" customFormat="1" ht="21" hidden="1" customHeight="1">
      <c r="B16" s="571" t="s">
        <v>600</v>
      </c>
      <c r="C16" s="553"/>
      <c r="D16" s="553"/>
      <c r="E16" s="553"/>
      <c r="F16" s="553"/>
      <c r="G16" s="264"/>
      <c r="H16" s="261"/>
      <c r="J16" s="238">
        <f>IF(AND(G14="Yes", G16=""),1,0)</f>
        <v>0</v>
      </c>
      <c r="K16" s="238"/>
      <c r="L16" s="238"/>
      <c r="M16" s="238"/>
      <c r="N16" s="240"/>
    </row>
    <row r="17" spans="2:27" s="237" customFormat="1" ht="11.25" hidden="1" customHeight="1">
      <c r="B17" s="262"/>
      <c r="C17" s="244"/>
      <c r="D17" s="244"/>
      <c r="E17" s="244"/>
      <c r="F17" s="244"/>
      <c r="G17" s="245"/>
      <c r="H17" s="263"/>
      <c r="J17" s="238"/>
      <c r="K17" s="238"/>
      <c r="L17" s="238"/>
      <c r="M17" s="238"/>
      <c r="N17" s="240"/>
    </row>
    <row r="18" spans="2:27" s="237" customFormat="1" ht="21" hidden="1" customHeight="1">
      <c r="B18" s="571" t="s">
        <v>601</v>
      </c>
      <c r="C18" s="553"/>
      <c r="D18" s="553"/>
      <c r="E18" s="553"/>
      <c r="F18" s="553"/>
      <c r="G18" s="264"/>
      <c r="H18" s="261"/>
      <c r="J18" s="238">
        <f>IF(AND(G14="Yes", G18=""),1,0)</f>
        <v>0</v>
      </c>
      <c r="K18" s="238"/>
      <c r="L18" s="238"/>
      <c r="M18" s="238"/>
      <c r="N18" s="240"/>
    </row>
    <row r="19" spans="2:27" s="237" customFormat="1" ht="11.25" hidden="1" customHeight="1">
      <c r="B19" s="262"/>
      <c r="C19" s="244"/>
      <c r="D19" s="244"/>
      <c r="E19" s="244"/>
      <c r="F19" s="244"/>
      <c r="G19" s="245"/>
      <c r="H19" s="263"/>
      <c r="J19" s="238"/>
      <c r="K19" s="238"/>
      <c r="L19" s="238"/>
      <c r="M19" s="238"/>
      <c r="N19" s="240"/>
    </row>
    <row r="20" spans="2:27" s="237" customFormat="1" ht="21" hidden="1" customHeight="1">
      <c r="B20" s="571" t="s">
        <v>645</v>
      </c>
      <c r="C20" s="553"/>
      <c r="D20" s="553"/>
      <c r="E20" s="553"/>
      <c r="F20" s="553"/>
      <c r="G20" s="241"/>
      <c r="H20" s="310"/>
      <c r="J20" s="238">
        <f>IF(AND($G$6="Yes",G20=""),1,0)</f>
        <v>0</v>
      </c>
      <c r="K20" s="238"/>
      <c r="L20" s="249"/>
      <c r="M20" s="240" t="str">
        <f>IF(G20="No", "REMOVE AMOUNT FROM LINE 205", "")</f>
        <v/>
      </c>
      <c r="N20" s="240"/>
      <c r="AA20" s="254"/>
    </row>
    <row r="21" spans="2:27" s="237" customFormat="1" ht="11.25" hidden="1" customHeight="1">
      <c r="B21" s="262"/>
      <c r="C21" s="244"/>
      <c r="D21" s="244"/>
      <c r="E21" s="244"/>
      <c r="F21" s="244"/>
      <c r="G21" s="245"/>
      <c r="H21" s="263"/>
      <c r="J21" s="238"/>
      <c r="K21" s="238"/>
      <c r="L21" s="238"/>
      <c r="M21" s="238"/>
      <c r="N21" s="240"/>
      <c r="AA21" s="254"/>
    </row>
    <row r="22" spans="2:27" s="237" customFormat="1" ht="21" hidden="1" customHeight="1">
      <c r="B22" s="571" t="s">
        <v>602</v>
      </c>
      <c r="C22" s="553"/>
      <c r="D22" s="553"/>
      <c r="E22" s="553"/>
      <c r="F22" s="553"/>
      <c r="G22" s="241"/>
      <c r="H22" s="261"/>
      <c r="J22" s="238">
        <f>IF(AND($G$6="Yes",G22=""),1,0)</f>
        <v>0</v>
      </c>
      <c r="K22" s="238"/>
      <c r="L22" s="249"/>
      <c r="M22" s="240" t="str">
        <f>IF(AND(G22="Yes",Commitment!G4="VA"),"Do NOT Allocate non-allowable fees", IF(AND(G22="Yes",Commitment!G4="CONV"),"Remember to Allocate Reg-Z fees first",""))</f>
        <v/>
      </c>
      <c r="N22" s="240"/>
      <c r="Q22" s="315" t="str">
        <f>IF(AND(G22="Yes",Commitment!G4="VA"), HYPERLINK("http://kd.usaa.com/USAA/index?page=content&amp;id=PRO20527&amp;actp=search&amp;viewlocale=en_US&amp;searchid=1399557316614#ALLOWABLE_AND_NON-ALLOWABLE", "KD Link"),"")</f>
        <v/>
      </c>
      <c r="AA22" s="254"/>
    </row>
    <row r="23" spans="2:27" s="237" customFormat="1" ht="11.25" hidden="1" customHeight="1">
      <c r="B23" s="262"/>
      <c r="C23" s="244"/>
      <c r="D23" s="244"/>
      <c r="E23" s="244"/>
      <c r="F23" s="244"/>
      <c r="G23" s="245"/>
      <c r="H23" s="263"/>
      <c r="J23" s="238"/>
      <c r="K23" s="238"/>
      <c r="L23" s="238"/>
      <c r="M23" s="238"/>
      <c r="N23" s="240"/>
      <c r="AA23" s="254"/>
    </row>
    <row r="24" spans="2:27" s="237" customFormat="1" ht="21" hidden="1" customHeight="1">
      <c r="B24" s="571" t="s">
        <v>603</v>
      </c>
      <c r="C24" s="553"/>
      <c r="D24" s="553"/>
      <c r="E24" s="553"/>
      <c r="F24" s="553"/>
      <c r="G24" s="241"/>
      <c r="H24" s="310"/>
      <c r="J24" s="238">
        <f>IF(AND(G22="Yes", G24=""),1,0)</f>
        <v>0</v>
      </c>
      <c r="K24" s="238"/>
      <c r="L24" s="249"/>
      <c r="M24" s="240" t="str">
        <f>IF(AND(G24="Yes",Commitment!G6="VA"),"Do NOT Allocate non-allowable fees", IF(AND(G24="Yes",Commitment!G6="CONV"),"Remember to Allocate Reg-Z fees first",""))</f>
        <v/>
      </c>
      <c r="N24" s="283"/>
      <c r="AA24" s="254"/>
    </row>
    <row r="25" spans="2:27" s="237" customFormat="1" ht="11.25" hidden="1" customHeight="1">
      <c r="B25" s="262"/>
      <c r="C25" s="244"/>
      <c r="D25" s="244"/>
      <c r="E25" s="244"/>
      <c r="F25" s="244"/>
      <c r="G25" s="245"/>
      <c r="H25" s="263"/>
      <c r="J25" s="238"/>
      <c r="K25" s="238"/>
      <c r="L25" s="238"/>
      <c r="M25" s="238"/>
      <c r="N25" s="240"/>
      <c r="AA25" s="254"/>
    </row>
    <row r="26" spans="2:27" s="237" customFormat="1" ht="21" hidden="1" customHeight="1">
      <c r="B26" s="571" t="s">
        <v>646</v>
      </c>
      <c r="C26" s="553"/>
      <c r="D26" s="553"/>
      <c r="E26" s="553"/>
      <c r="F26" s="553"/>
      <c r="G26" s="311"/>
      <c r="H26" s="314"/>
      <c r="J26" s="238">
        <f>IF(AND($G$6="Yes",G26="", Commitment!N1="NONVENDOR"),1,0)</f>
        <v>0</v>
      </c>
      <c r="K26" s="238"/>
      <c r="L26" s="238"/>
      <c r="M26" s="238"/>
      <c r="N26" s="312"/>
    </row>
    <row r="27" spans="2:27" s="237" customFormat="1" ht="11.25" hidden="1" customHeight="1">
      <c r="B27" s="262"/>
      <c r="C27" s="244"/>
      <c r="D27" s="244"/>
      <c r="E27" s="244"/>
      <c r="F27" s="244"/>
      <c r="G27" s="245"/>
      <c r="H27" s="313"/>
      <c r="J27" s="238"/>
      <c r="K27" s="238"/>
      <c r="L27" s="238"/>
      <c r="M27" s="238"/>
      <c r="N27" s="312"/>
    </row>
    <row r="28" spans="2:27" s="237" customFormat="1" ht="54" customHeight="1">
      <c r="B28" s="575" t="s">
        <v>604</v>
      </c>
      <c r="C28" s="555"/>
      <c r="D28" s="555"/>
      <c r="E28" s="555"/>
      <c r="F28" s="555"/>
      <c r="G28" s="555"/>
      <c r="H28" s="576"/>
      <c r="J28" s="238"/>
      <c r="K28" s="238"/>
      <c r="L28" s="238"/>
      <c r="M28" s="238"/>
      <c r="N28" s="240"/>
    </row>
    <row r="29" spans="2:27" s="237" customFormat="1" ht="11.25" customHeight="1">
      <c r="B29" s="572"/>
      <c r="C29" s="558"/>
      <c r="D29" s="558"/>
      <c r="E29" s="558"/>
      <c r="F29" s="558"/>
      <c r="G29" s="558"/>
      <c r="H29" s="573"/>
      <c r="J29" s="238"/>
      <c r="K29" s="238"/>
      <c r="L29" s="238"/>
      <c r="M29" s="238"/>
      <c r="N29" s="240"/>
    </row>
    <row r="30" spans="2:27" s="237" customFormat="1" ht="21" customHeight="1">
      <c r="B30" s="571" t="s">
        <v>605</v>
      </c>
      <c r="C30" s="553"/>
      <c r="D30" s="553"/>
      <c r="E30" s="553"/>
      <c r="F30" s="553"/>
      <c r="G30" s="241"/>
      <c r="H30" s="261"/>
      <c r="J30" s="238">
        <f>IF(AND(Commitment!N1="Vendor", G30=""),1,0)</f>
        <v>1</v>
      </c>
      <c r="K30" s="238"/>
      <c r="L30" s="238"/>
      <c r="M30" s="238"/>
      <c r="N30" s="240"/>
      <c r="AA30" s="254"/>
    </row>
    <row r="31" spans="2:27" s="237" customFormat="1" ht="11.25" customHeight="1">
      <c r="B31" s="262"/>
      <c r="C31" s="244"/>
      <c r="D31" s="244"/>
      <c r="E31" s="244"/>
      <c r="F31" s="244"/>
      <c r="G31" s="245"/>
      <c r="H31" s="263"/>
      <c r="J31" s="238"/>
      <c r="K31" s="238"/>
      <c r="L31" s="238"/>
      <c r="M31" s="238"/>
      <c r="N31" s="240"/>
    </row>
    <row r="32" spans="2:27" s="237" customFormat="1" ht="21" hidden="1" customHeight="1">
      <c r="B32" s="571" t="str">
        <f>IF(Commitment!N1="NONVENDOR", "Closing Protection Letter received in Doc List?", "Closing Protection Letter received in Doc List or RealEC?")</f>
        <v>Closing Protection Letter received in Doc List or RealEC?</v>
      </c>
      <c r="C32" s="553"/>
      <c r="D32" s="553"/>
      <c r="E32" s="553"/>
      <c r="F32" s="553"/>
      <c r="G32" s="241"/>
      <c r="H32" s="314"/>
      <c r="J32" s="238">
        <f>IF(AND(OR($G$30="ULS",$G$30="LSI", Commitment!N1="NONVENDOR"),G32=""),1,0)</f>
        <v>0</v>
      </c>
      <c r="K32" s="238">
        <f>IF(OR(AND(G32="No", G48&lt;&gt;"Yes"),H32="Yes"),1,0)</f>
        <v>0</v>
      </c>
      <c r="L32" s="249"/>
      <c r="M32" s="240"/>
      <c r="N32" s="240"/>
      <c r="AA32" s="254"/>
    </row>
    <row r="33" spans="2:27" s="237" customFormat="1" ht="11.25" hidden="1" customHeight="1">
      <c r="B33" s="262"/>
      <c r="C33" s="244"/>
      <c r="D33" s="244"/>
      <c r="E33" s="244"/>
      <c r="F33" s="244"/>
      <c r="G33" s="245"/>
      <c r="H33" s="263"/>
      <c r="J33" s="238"/>
      <c r="K33" s="238"/>
      <c r="L33" s="238"/>
      <c r="M33" s="238"/>
      <c r="N33" s="240"/>
      <c r="AA33" s="254"/>
    </row>
    <row r="34" spans="2:27" s="237" customFormat="1" ht="42" hidden="1" customHeight="1">
      <c r="B34" s="574" t="s">
        <v>864</v>
      </c>
      <c r="C34" s="564"/>
      <c r="D34" s="564"/>
      <c r="E34" s="564"/>
      <c r="F34" s="565"/>
      <c r="G34" s="241"/>
      <c r="H34" s="261"/>
      <c r="J34" s="238">
        <f>IF(AND(OR($G$30="ULS",$G$30="LSI", AND($G$32="Yes", Commitment!$N$1="NONVENDOR")),G34="", $G$32&lt;&gt;"No"),1,0)</f>
        <v>0</v>
      </c>
      <c r="K34" s="238">
        <f>IF(G34="No", 1,0)</f>
        <v>0</v>
      </c>
      <c r="L34" s="249"/>
      <c r="M34" s="240"/>
      <c r="N34" s="240"/>
      <c r="AA34" s="254"/>
    </row>
    <row r="35" spans="2:27" s="237" customFormat="1" ht="11.25" hidden="1" customHeight="1">
      <c r="B35" s="262"/>
      <c r="C35" s="244"/>
      <c r="D35" s="244"/>
      <c r="E35" s="244"/>
      <c r="F35" s="244"/>
      <c r="G35" s="245"/>
      <c r="H35" s="263"/>
      <c r="J35" s="238"/>
      <c r="K35" s="238"/>
      <c r="L35" s="238"/>
      <c r="M35" s="238"/>
      <c r="N35" s="240"/>
      <c r="AA35" s="254"/>
    </row>
    <row r="36" spans="2:27" s="237" customFormat="1" ht="21" hidden="1" customHeight="1">
      <c r="B36" s="571" t="s">
        <v>606</v>
      </c>
      <c r="C36" s="553"/>
      <c r="D36" s="553"/>
      <c r="E36" s="553"/>
      <c r="F36" s="553"/>
      <c r="G36" s="241"/>
      <c r="H36" s="261"/>
      <c r="J36" s="238">
        <f>IF(AND(OR($G$30="ULS",$G$30="LSI", AND($G$32="Yes", Commitment!$N$1="NONVENDOR")),G36="", $G$32&lt;&gt;"No"),1,0)</f>
        <v>0</v>
      </c>
      <c r="K36" s="238">
        <f>IF(G36="No", 1,0)</f>
        <v>0</v>
      </c>
      <c r="L36" s="249"/>
      <c r="M36" s="240"/>
      <c r="N36" s="240"/>
      <c r="AA36" s="254"/>
    </row>
    <row r="37" spans="2:27" s="237" customFormat="1" ht="11.25" hidden="1" customHeight="1">
      <c r="B37" s="262"/>
      <c r="C37" s="244"/>
      <c r="D37" s="244"/>
      <c r="E37" s="244"/>
      <c r="F37" s="244"/>
      <c r="G37" s="245"/>
      <c r="H37" s="263"/>
      <c r="J37" s="238"/>
      <c r="K37" s="238"/>
      <c r="L37" s="238"/>
      <c r="M37" s="238"/>
      <c r="N37" s="240"/>
      <c r="AA37" s="254"/>
    </row>
    <row r="38" spans="2:27" s="237" customFormat="1" ht="21" hidden="1" customHeight="1">
      <c r="B38" s="265" t="s">
        <v>607</v>
      </c>
      <c r="C38" s="266"/>
      <c r="D38" s="266"/>
      <c r="E38" s="266"/>
      <c r="F38" s="266"/>
      <c r="G38" s="267"/>
      <c r="H38" s="261"/>
      <c r="J38" s="238">
        <f>IF(AND(G36="No", G38=""),1,0)</f>
        <v>0</v>
      </c>
      <c r="K38" s="238"/>
      <c r="L38" s="306"/>
      <c r="M38" s="306"/>
      <c r="N38" s="240"/>
    </row>
    <row r="39" spans="2:27" s="237" customFormat="1" ht="11.25" hidden="1" customHeight="1">
      <c r="B39" s="304"/>
      <c r="C39" s="302"/>
      <c r="D39" s="302"/>
      <c r="E39" s="302"/>
      <c r="F39" s="302"/>
      <c r="G39" s="303"/>
      <c r="H39" s="305"/>
      <c r="J39" s="238"/>
      <c r="K39" s="238"/>
      <c r="L39" s="238"/>
      <c r="M39" s="238"/>
      <c r="N39" s="240"/>
    </row>
    <row r="40" spans="2:27" s="237" customFormat="1" ht="21" hidden="1" customHeight="1">
      <c r="B40" s="571" t="s">
        <v>630</v>
      </c>
      <c r="C40" s="553"/>
      <c r="D40" s="553"/>
      <c r="E40" s="553"/>
      <c r="F40" s="553"/>
      <c r="G40" s="241"/>
      <c r="H40" s="261"/>
      <c r="J40" s="238">
        <f>IF(AND(OR($G$30="ULS",$G$30="LSI", AND($G$32="Yes", Commitment!$N$1="NONVENDOR")),G40="", $G$32&lt;&gt;"No"),1,0)</f>
        <v>0</v>
      </c>
      <c r="K40" s="238">
        <f>IF(G40="No", 1,0)</f>
        <v>0</v>
      </c>
      <c r="L40" s="249"/>
      <c r="M40" s="240"/>
      <c r="N40" s="240"/>
      <c r="AA40" s="254"/>
    </row>
    <row r="41" spans="2:27" s="237" customFormat="1" ht="11.25" hidden="1" customHeight="1">
      <c r="B41" s="262"/>
      <c r="C41" s="244"/>
      <c r="D41" s="244"/>
      <c r="E41" s="244"/>
      <c r="F41" s="244"/>
      <c r="G41" s="245"/>
      <c r="H41" s="263"/>
      <c r="J41" s="238"/>
      <c r="K41" s="238"/>
      <c r="L41" s="238"/>
      <c r="M41" s="238"/>
      <c r="N41" s="240"/>
      <c r="AA41" s="254"/>
    </row>
    <row r="42" spans="2:27" s="237" customFormat="1" ht="21" hidden="1" customHeight="1">
      <c r="B42" s="265" t="s">
        <v>633</v>
      </c>
      <c r="C42" s="266"/>
      <c r="D42" s="266"/>
      <c r="E42" s="266"/>
      <c r="F42" s="266"/>
      <c r="G42" s="267"/>
      <c r="H42" s="261"/>
      <c r="J42" s="238">
        <f>IF(AND(G40="No", G42=""),1,0)</f>
        <v>0</v>
      </c>
      <c r="K42" s="238"/>
      <c r="L42" s="306"/>
      <c r="M42" s="306"/>
      <c r="N42" s="240"/>
    </row>
    <row r="43" spans="2:27" s="237" customFormat="1" ht="11.25" hidden="1" customHeight="1">
      <c r="B43" s="304"/>
      <c r="C43" s="302"/>
      <c r="D43" s="302"/>
      <c r="E43" s="302"/>
      <c r="F43" s="302"/>
      <c r="G43" s="303"/>
      <c r="H43" s="305"/>
      <c r="J43" s="238"/>
      <c r="K43" s="238"/>
      <c r="L43" s="238"/>
      <c r="M43" s="238"/>
      <c r="N43" s="240"/>
    </row>
    <row r="44" spans="2:27" s="237" customFormat="1" ht="21" hidden="1" customHeight="1">
      <c r="B44" s="571" t="s">
        <v>631</v>
      </c>
      <c r="C44" s="553"/>
      <c r="D44" s="553"/>
      <c r="E44" s="553"/>
      <c r="F44" s="553"/>
      <c r="G44" s="241"/>
      <c r="H44" s="261"/>
      <c r="J44" s="238">
        <f>IF(AND(OR($G$30="ULS",$G$30="LSI", AND($G$32="Yes", Commitment!$N$1="NONVENDOR")),G44="", $G$32&lt;&gt;"No"),1,0)</f>
        <v>0</v>
      </c>
      <c r="K44" s="238"/>
      <c r="L44" s="249"/>
      <c r="M44" s="240"/>
      <c r="N44" s="240"/>
      <c r="AA44" s="254"/>
    </row>
    <row r="45" spans="2:27" s="237" customFormat="1" ht="11.25" hidden="1" customHeight="1">
      <c r="B45" s="262"/>
      <c r="C45" s="244"/>
      <c r="D45" s="244"/>
      <c r="E45" s="244"/>
      <c r="F45" s="244"/>
      <c r="G45" s="245"/>
      <c r="H45" s="263"/>
      <c r="J45" s="238"/>
      <c r="K45" s="238"/>
      <c r="L45" s="238"/>
      <c r="M45" s="238"/>
      <c r="N45" s="240"/>
      <c r="AA45" s="254"/>
    </row>
    <row r="46" spans="2:27" s="237" customFormat="1" ht="21" hidden="1" customHeight="1">
      <c r="B46" s="571" t="s">
        <v>632</v>
      </c>
      <c r="C46" s="553"/>
      <c r="D46" s="553"/>
      <c r="E46" s="553"/>
      <c r="F46" s="553"/>
      <c r="G46" s="241"/>
      <c r="H46" s="261"/>
      <c r="J46" s="238">
        <f>IF(AND(G44="Yes", G46=""),1,0)</f>
        <v>0</v>
      </c>
      <c r="K46" s="238">
        <f>IF(G46="No", 1,0)</f>
        <v>0</v>
      </c>
      <c r="L46" s="249"/>
      <c r="M46" s="240"/>
      <c r="N46" s="240"/>
      <c r="AA46" s="254"/>
    </row>
    <row r="47" spans="2:27" s="237" customFormat="1" ht="11.25" hidden="1" customHeight="1">
      <c r="B47" s="262"/>
      <c r="C47" s="244"/>
      <c r="D47" s="244"/>
      <c r="E47" s="244"/>
      <c r="F47" s="244"/>
      <c r="G47" s="245"/>
      <c r="H47" s="263"/>
      <c r="J47" s="238"/>
      <c r="K47" s="238"/>
      <c r="L47" s="238"/>
      <c r="M47" s="238"/>
      <c r="N47" s="240"/>
      <c r="AA47" s="254"/>
    </row>
    <row r="48" spans="2:27" s="237" customFormat="1" ht="42" hidden="1" customHeight="1">
      <c r="B48" s="574" t="s">
        <v>634</v>
      </c>
      <c r="C48" s="564"/>
      <c r="D48" s="564"/>
      <c r="E48" s="564"/>
      <c r="F48" s="565"/>
      <c r="G48" s="241"/>
      <c r="H48" s="261"/>
      <c r="J48" s="238">
        <f>IF(AND(G32="No", G48=""), 1, 0)</f>
        <v>0</v>
      </c>
      <c r="K48" s="238">
        <f>IF(G48="No", 1,0)</f>
        <v>0</v>
      </c>
      <c r="L48" s="249"/>
      <c r="M48" s="240"/>
      <c r="N48" s="240"/>
      <c r="AA48" s="254"/>
    </row>
    <row r="49" spans="2:27" s="237" customFormat="1" ht="11.25" hidden="1" customHeight="1">
      <c r="B49" s="262"/>
      <c r="C49" s="244"/>
      <c r="D49" s="244"/>
      <c r="E49" s="244"/>
      <c r="F49" s="244"/>
      <c r="G49" s="245"/>
      <c r="H49" s="263"/>
      <c r="J49" s="238"/>
      <c r="K49" s="238"/>
      <c r="L49" s="238"/>
      <c r="M49" s="238"/>
      <c r="N49" s="240"/>
      <c r="AA49" s="254"/>
    </row>
    <row r="50" spans="2:27" s="237" customFormat="1" ht="54" hidden="1" customHeight="1">
      <c r="B50" s="575" t="s">
        <v>639</v>
      </c>
      <c r="C50" s="555"/>
      <c r="D50" s="555"/>
      <c r="E50" s="555"/>
      <c r="F50" s="555"/>
      <c r="G50" s="555"/>
      <c r="H50" s="576"/>
      <c r="J50" s="238"/>
      <c r="K50" s="238"/>
      <c r="L50" s="238"/>
      <c r="M50" s="238"/>
      <c r="N50" s="240"/>
    </row>
    <row r="51" spans="2:27" s="237" customFormat="1" ht="11.25" hidden="1" customHeight="1">
      <c r="B51" s="572"/>
      <c r="C51" s="558"/>
      <c r="D51" s="558"/>
      <c r="E51" s="558"/>
      <c r="F51" s="558"/>
      <c r="G51" s="558"/>
      <c r="H51" s="573"/>
      <c r="J51" s="238"/>
      <c r="K51" s="238"/>
      <c r="L51" s="238"/>
      <c r="M51" s="238"/>
      <c r="N51" s="240"/>
    </row>
    <row r="52" spans="2:27" s="237" customFormat="1" ht="21" hidden="1" customHeight="1">
      <c r="B52" s="571" t="s">
        <v>635</v>
      </c>
      <c r="C52" s="553"/>
      <c r="D52" s="553"/>
      <c r="E52" s="553"/>
      <c r="F52" s="553"/>
      <c r="G52" s="241"/>
      <c r="H52" s="261"/>
      <c r="J52" s="238">
        <f>IF(AND(Commitment!$N$1="NONVENDOR",G52=""),1,0)</f>
        <v>0</v>
      </c>
      <c r="K52" s="238">
        <f>IF(G52="No", 1,0)</f>
        <v>0</v>
      </c>
      <c r="L52" s="249"/>
      <c r="M52" s="240"/>
      <c r="N52" s="240"/>
      <c r="AA52" s="254"/>
    </row>
    <row r="53" spans="2:27" s="237" customFormat="1" ht="11.25" hidden="1" customHeight="1">
      <c r="B53" s="262"/>
      <c r="C53" s="244"/>
      <c r="D53" s="244"/>
      <c r="E53" s="244"/>
      <c r="F53" s="244"/>
      <c r="G53" s="245"/>
      <c r="H53" s="263"/>
      <c r="J53" s="238"/>
      <c r="K53" s="238"/>
      <c r="L53" s="238"/>
      <c r="M53" s="238"/>
      <c r="N53" s="240"/>
      <c r="AA53" s="254"/>
    </row>
    <row r="54" spans="2:27" s="237" customFormat="1" ht="42" hidden="1" customHeight="1">
      <c r="B54" s="574" t="s">
        <v>636</v>
      </c>
      <c r="C54" s="564"/>
      <c r="D54" s="564"/>
      <c r="E54" s="564"/>
      <c r="F54" s="565"/>
      <c r="G54" s="241"/>
      <c r="H54" s="261"/>
      <c r="J54" s="238">
        <f>IF(AND(G52="Yes",G54=""),1,0)</f>
        <v>0</v>
      </c>
      <c r="K54" s="238"/>
      <c r="L54" s="249"/>
      <c r="M54" s="240"/>
      <c r="N54" s="240"/>
      <c r="AA54" s="254"/>
    </row>
    <row r="55" spans="2:27" s="237" customFormat="1" ht="11.25" hidden="1" customHeight="1">
      <c r="B55" s="262"/>
      <c r="C55" s="244"/>
      <c r="D55" s="244"/>
      <c r="E55" s="244"/>
      <c r="F55" s="244"/>
      <c r="G55" s="245"/>
      <c r="H55" s="263"/>
      <c r="J55" s="238"/>
      <c r="K55" s="238"/>
      <c r="L55" s="238"/>
      <c r="M55" s="238"/>
      <c r="N55" s="240"/>
      <c r="AA55" s="254"/>
    </row>
    <row r="56" spans="2:27" s="237" customFormat="1" ht="42" hidden="1" customHeight="1">
      <c r="B56" s="574" t="s">
        <v>637</v>
      </c>
      <c r="C56" s="564"/>
      <c r="D56" s="564"/>
      <c r="E56" s="564"/>
      <c r="F56" s="565"/>
      <c r="G56" s="241"/>
      <c r="H56" s="261"/>
      <c r="J56" s="238">
        <f>IF(AND(Commitment!$N$1="NONVENDOR",G56=""),1,0)</f>
        <v>0</v>
      </c>
      <c r="K56" s="238"/>
      <c r="L56" s="249"/>
      <c r="M56" s="240"/>
      <c r="N56" s="240"/>
      <c r="AA56" s="254"/>
    </row>
    <row r="57" spans="2:27" s="237" customFormat="1" ht="11.25" hidden="1" customHeight="1">
      <c r="B57" s="262"/>
      <c r="C57" s="244"/>
      <c r="D57" s="244"/>
      <c r="E57" s="244"/>
      <c r="F57" s="244"/>
      <c r="G57" s="245"/>
      <c r="H57" s="263"/>
      <c r="J57" s="238"/>
      <c r="K57" s="238"/>
      <c r="L57" s="238"/>
      <c r="M57" s="238"/>
      <c r="N57" s="240"/>
      <c r="AA57" s="254"/>
    </row>
    <row r="58" spans="2:27" s="237" customFormat="1" ht="21" hidden="1" customHeight="1">
      <c r="B58" s="571" t="s">
        <v>638</v>
      </c>
      <c r="C58" s="553"/>
      <c r="D58" s="553"/>
      <c r="E58" s="553"/>
      <c r="F58" s="553"/>
      <c r="G58" s="241"/>
      <c r="H58" s="261"/>
      <c r="J58" s="238">
        <f>IF(AND(Commitment!$N$1="NONVENDOR",G58=""),1,0)</f>
        <v>0</v>
      </c>
      <c r="K58" s="238">
        <f>IF(G58="No", 1,0)</f>
        <v>0</v>
      </c>
      <c r="L58" s="249"/>
      <c r="M58" s="240"/>
      <c r="N58" s="240"/>
      <c r="AA58" s="254"/>
    </row>
    <row r="59" spans="2:27" s="237" customFormat="1" ht="11.25" hidden="1" customHeight="1">
      <c r="B59" s="262"/>
      <c r="C59" s="244"/>
      <c r="D59" s="244"/>
      <c r="E59" s="244"/>
      <c r="F59" s="244"/>
      <c r="G59" s="245"/>
      <c r="H59" s="263"/>
      <c r="J59" s="238"/>
      <c r="K59" s="238"/>
      <c r="L59" s="238"/>
      <c r="M59" s="238"/>
      <c r="N59" s="240"/>
      <c r="AA59" s="254"/>
    </row>
    <row r="60" spans="2:27" hidden="1"/>
    <row r="61" spans="2:27" ht="13.5" hidden="1" customHeight="1">
      <c r="J61" s="232">
        <f>SUM(J3:J60)</f>
        <v>3</v>
      </c>
      <c r="K61" s="232">
        <f>SUM(K3:K47)</f>
        <v>0</v>
      </c>
      <c r="L61" s="232">
        <f>SUM(L4:L38, L48)</f>
        <v>0</v>
      </c>
    </row>
    <row r="62" spans="2:27">
      <c r="J62" s="232">
        <f>SUM(J61,'Tax Cert'!J65,Commitment!J70)</f>
        <v>27</v>
      </c>
      <c r="K62" s="232">
        <f>SUM(K61,'Tax Cert'!K65,Commitment!K70)</f>
        <v>0</v>
      </c>
      <c r="L62" s="232">
        <f>SUM(L61,'Tax Cert'!$L$65,Commitment!$L$70)</f>
        <v>0</v>
      </c>
    </row>
    <row r="63" spans="2:27">
      <c r="J63" s="232" t="s">
        <v>558</v>
      </c>
      <c r="K63" s="232" t="s">
        <v>559</v>
      </c>
      <c r="L63" s="232" t="s">
        <v>327</v>
      </c>
    </row>
    <row r="64" spans="2:27" ht="15.75">
      <c r="C64" s="253" t="s">
        <v>557</v>
      </c>
    </row>
    <row r="65" spans="7:7" ht="12.75" customHeight="1"/>
    <row r="66" spans="7:7" ht="18.75" hidden="1" customHeight="1"/>
    <row r="67" spans="7:7" hidden="1">
      <c r="G67" s="3"/>
    </row>
    <row r="68" spans="7:7" ht="14.25" hidden="1" customHeight="1"/>
    <row r="69" spans="7:7" ht="18.75" hidden="1" customHeight="1"/>
    <row r="70" spans="7:7" ht="18" customHeight="1"/>
    <row r="71" spans="7:7" ht="18" customHeight="1"/>
  </sheetData>
  <sheetProtection password="C580" sheet="1" objects="1" scenarios="1" formatRows="0" selectLockedCells="1"/>
  <mergeCells count="30">
    <mergeCell ref="B34:F34"/>
    <mergeCell ref="B36:F36"/>
    <mergeCell ref="B24:F24"/>
    <mergeCell ref="B26:F26"/>
    <mergeCell ref="B28:H28"/>
    <mergeCell ref="B29:H29"/>
    <mergeCell ref="B30:F30"/>
    <mergeCell ref="B32:F32"/>
    <mergeCell ref="B22:F22"/>
    <mergeCell ref="B2:H2"/>
    <mergeCell ref="B3:H3"/>
    <mergeCell ref="B4:F4"/>
    <mergeCell ref="B6:F6"/>
    <mergeCell ref="B8:F8"/>
    <mergeCell ref="B10:F10"/>
    <mergeCell ref="B12:F12"/>
    <mergeCell ref="B14:F14"/>
    <mergeCell ref="B16:F16"/>
    <mergeCell ref="B18:F18"/>
    <mergeCell ref="B20:F20"/>
    <mergeCell ref="B40:F40"/>
    <mergeCell ref="B44:F44"/>
    <mergeCell ref="B46:F46"/>
    <mergeCell ref="B48:F48"/>
    <mergeCell ref="B50:H50"/>
    <mergeCell ref="B58:F58"/>
    <mergeCell ref="B51:H51"/>
    <mergeCell ref="B52:F52"/>
    <mergeCell ref="B54:F54"/>
    <mergeCell ref="B56:F56"/>
  </mergeCells>
  <pageMargins left="0.7" right="0.7" top="0.75" bottom="0.75" header="0.3" footer="0.3"/>
  <pageSetup orientation="portrait" r:id="rId1"/>
  <legacyDrawing r:id="rId2"/>
  <controls>
    <control shapeId="39998" r:id="rId3" name="CommandButton4"/>
    <control shapeId="39997" r:id="rId4" name="CommandButton3"/>
    <control shapeId="39966" r:id="rId5" name="Image3"/>
    <control shapeId="39965" r:id="rId6" name="TextBox6"/>
    <control shapeId="39964" r:id="rId7" name="Image2"/>
    <control shapeId="39963" r:id="rId8" name="Image1"/>
    <control shapeId="39962" r:id="rId9" name="OptionButton20"/>
    <control shapeId="39961" r:id="rId10" name="OptionButton19"/>
    <control shapeId="39960" r:id="rId11" name="OptionButton18"/>
    <control shapeId="39959" r:id="rId12" name="OptionButton17"/>
    <control shapeId="39958" r:id="rId13" name="OptionButton16"/>
    <control shapeId="39957" r:id="rId14" name="OptionButton15"/>
    <control shapeId="39956" r:id="rId15" name="ComboBox1"/>
    <control shapeId="39952" r:id="rId16" name="OptionButton12"/>
    <control shapeId="39951" r:id="rId17" name="OptionButton11"/>
    <control shapeId="39950" r:id="rId18" name="OptionButton10"/>
    <control shapeId="39949" r:id="rId19" name="OptionButton9"/>
    <control shapeId="39948" r:id="rId20" name="TextBox4"/>
    <control shapeId="39947" r:id="rId21" name="TextBox3"/>
    <control shapeId="39946" r:id="rId22" name="OptionButton8"/>
    <control shapeId="39945" r:id="rId23" name="OptionButton7"/>
    <control shapeId="39944" r:id="rId24" name="TextBox2"/>
    <control shapeId="39943" r:id="rId25" name="TextBox1"/>
    <control shapeId="39942" r:id="rId26" name="OptionButton6"/>
    <control shapeId="39941" r:id="rId27" name="OptionButton5"/>
    <control shapeId="39940" r:id="rId28" name="OptionButton4"/>
    <control shapeId="39939" r:id="rId29" name="OptionButton3"/>
    <control shapeId="39938" r:id="rId30" name="OptionButton2"/>
    <control shapeId="39937" r:id="rId31" name="OptionButton1"/>
    <control shapeId="39976" r:id="rId32" name="OptionButton13"/>
    <control shapeId="39977" r:id="rId33" name="OptionButton14"/>
    <control shapeId="39978" r:id="rId34" name="OptionButton21"/>
    <control shapeId="39979" r:id="rId35" name="OptionButton22"/>
    <control shapeId="39980" r:id="rId36" name="OptionButton23"/>
    <control shapeId="39981" r:id="rId37" name="OptionButton24"/>
    <control shapeId="39982" r:id="rId38" name="TextBox5"/>
    <control shapeId="39983" r:id="rId39" name="OptionButton25"/>
    <control shapeId="39984" r:id="rId40" name="OptionButton26"/>
    <control shapeId="39986" r:id="rId41" name="OptionButton27"/>
    <control shapeId="39987" r:id="rId42" name="OptionButton28"/>
    <control shapeId="39989" r:id="rId43" name="OptionButton29"/>
    <control shapeId="39990" r:id="rId44" name="OptionButton30"/>
    <control shapeId="39991" r:id="rId45" name="OptionButton31"/>
    <control shapeId="39992" r:id="rId46" name="OptionButton32"/>
    <control shapeId="39993" r:id="rId47" name="OptionButton33"/>
    <control shapeId="39994" r:id="rId48" name="OptionButton34"/>
    <control shapeId="39995" r:id="rId49" name="OptionButton35"/>
    <control shapeId="39996" r:id="rId50" name="OptionButton36"/>
  </controls>
</worksheet>
</file>

<file path=xl/worksheets/sheet17.xml><?xml version="1.0" encoding="utf-8"?>
<worksheet xmlns="http://schemas.openxmlformats.org/spreadsheetml/2006/main" xmlns:r="http://schemas.openxmlformats.org/officeDocument/2006/relationships">
  <sheetPr codeName="Sheet7">
    <tabColor theme="5" tint="0.39997558519241921"/>
  </sheetPr>
  <dimension ref="A1:R37"/>
  <sheetViews>
    <sheetView showGridLines="0" showRowColHeaders="0" zoomScaleNormal="100" workbookViewId="0"/>
  </sheetViews>
  <sheetFormatPr defaultRowHeight="15"/>
  <sheetData>
    <row r="1" spans="1:18" s="60" customFormat="1"/>
    <row r="2" spans="1:18" s="60" customFormat="1"/>
    <row r="3" spans="1:18" s="60" customFormat="1" ht="15" customHeight="1">
      <c r="B3" s="543" t="s">
        <v>99</v>
      </c>
      <c r="C3" s="543"/>
      <c r="D3" s="543"/>
      <c r="E3" s="543"/>
      <c r="F3" s="543"/>
      <c r="G3" s="543"/>
      <c r="H3" s="543"/>
      <c r="I3" s="543"/>
      <c r="J3" s="543"/>
      <c r="K3" s="543"/>
      <c r="L3" s="543"/>
      <c r="M3" s="543"/>
      <c r="N3" s="543"/>
      <c r="O3" s="543"/>
      <c r="P3" s="543"/>
    </row>
    <row r="4" spans="1:18" s="60" customFormat="1" ht="15" customHeight="1">
      <c r="B4" s="543"/>
      <c r="C4" s="543"/>
      <c r="D4" s="543"/>
      <c r="E4" s="543"/>
      <c r="F4" s="543"/>
      <c r="G4" s="543"/>
      <c r="H4" s="543"/>
      <c r="I4" s="543"/>
      <c r="J4" s="543"/>
      <c r="K4" s="543"/>
      <c r="L4" s="543"/>
      <c r="M4" s="543"/>
      <c r="N4" s="543"/>
      <c r="O4" s="543"/>
      <c r="P4" s="543"/>
    </row>
    <row r="5" spans="1:18" s="60" customFormat="1" ht="15" customHeight="1">
      <c r="B5" s="543"/>
      <c r="C5" s="543"/>
      <c r="D5" s="543"/>
      <c r="E5" s="543"/>
      <c r="F5" s="543"/>
      <c r="G5" s="543"/>
      <c r="H5" s="543"/>
      <c r="I5" s="543"/>
      <c r="J5" s="543"/>
      <c r="K5" s="543"/>
      <c r="L5" s="543"/>
      <c r="M5" s="543"/>
      <c r="N5" s="543"/>
      <c r="O5" s="543"/>
      <c r="P5" s="543"/>
    </row>
    <row r="6" spans="1:18" s="60" customFormat="1" ht="15" customHeight="1">
      <c r="B6" s="543"/>
      <c r="C6" s="543"/>
      <c r="D6" s="543"/>
      <c r="E6" s="543"/>
      <c r="F6" s="543"/>
      <c r="G6" s="543"/>
      <c r="H6" s="543"/>
      <c r="I6" s="543"/>
      <c r="J6" s="543"/>
      <c r="K6" s="543"/>
      <c r="L6" s="543"/>
      <c r="M6" s="543"/>
      <c r="N6" s="543"/>
      <c r="O6" s="543"/>
      <c r="P6" s="543"/>
    </row>
    <row r="7" spans="1:18" s="60" customFormat="1" ht="15" customHeight="1">
      <c r="B7" s="543"/>
      <c r="C7" s="543"/>
      <c r="D7" s="543"/>
      <c r="E7" s="543"/>
      <c r="F7" s="543"/>
      <c r="G7" s="543"/>
      <c r="H7" s="543"/>
      <c r="I7" s="543"/>
      <c r="J7" s="543"/>
      <c r="K7" s="543"/>
      <c r="L7" s="543"/>
      <c r="M7" s="543"/>
      <c r="N7" s="543"/>
      <c r="O7" s="543"/>
      <c r="P7" s="543"/>
    </row>
    <row r="8" spans="1:18" s="60" customFormat="1" ht="20.25">
      <c r="B8" s="67" t="s">
        <v>106</v>
      </c>
      <c r="D8" s="69"/>
      <c r="E8" s="69"/>
      <c r="F8" s="69"/>
      <c r="G8" s="69"/>
      <c r="H8" s="69"/>
      <c r="I8" s="69"/>
      <c r="J8" s="69"/>
      <c r="K8" s="69"/>
      <c r="L8" s="69"/>
      <c r="M8" s="69"/>
    </row>
    <row r="9" spans="1:18" s="60" customFormat="1">
      <c r="R9" s="60" t="str">
        <f>MAIN_MENU!R9</f>
        <v>v 2.7</v>
      </c>
    </row>
    <row r="11" spans="1:18" ht="15" customHeight="1">
      <c r="A11" s="536" t="s">
        <v>421</v>
      </c>
      <c r="B11" s="536"/>
      <c r="C11" s="536"/>
      <c r="D11" s="536"/>
      <c r="E11" s="536"/>
      <c r="F11" s="536"/>
      <c r="G11" s="536"/>
      <c r="H11" s="536"/>
    </row>
    <row r="12" spans="1:18">
      <c r="A12" s="536"/>
      <c r="B12" s="536"/>
      <c r="C12" s="536"/>
      <c r="D12" s="536"/>
      <c r="E12" s="536"/>
      <c r="F12" s="536"/>
      <c r="G12" s="536"/>
      <c r="H12" s="536"/>
    </row>
    <row r="13" spans="1:18">
      <c r="A13" s="536"/>
      <c r="B13" s="536"/>
      <c r="C13" s="536"/>
      <c r="D13" s="536"/>
      <c r="E13" s="536"/>
      <c r="F13" s="536"/>
      <c r="G13" s="536"/>
      <c r="H13" s="536"/>
    </row>
    <row r="35" spans="1:8">
      <c r="A35" s="536"/>
      <c r="B35" s="536"/>
      <c r="C35" s="536"/>
      <c r="D35" s="536"/>
      <c r="E35" s="536"/>
      <c r="F35" s="536"/>
      <c r="G35" s="536"/>
      <c r="H35" s="536"/>
    </row>
    <row r="36" spans="1:8">
      <c r="A36" s="536"/>
      <c r="B36" s="536"/>
      <c r="C36" s="536"/>
      <c r="D36" s="536"/>
      <c r="E36" s="536"/>
      <c r="F36" s="536"/>
      <c r="G36" s="536"/>
      <c r="H36" s="536"/>
    </row>
    <row r="37" spans="1:8">
      <c r="A37" s="536"/>
      <c r="B37" s="536"/>
      <c r="C37" s="536"/>
      <c r="D37" s="536"/>
      <c r="E37" s="536"/>
      <c r="F37" s="536"/>
      <c r="G37" s="536"/>
      <c r="H37" s="536"/>
    </row>
  </sheetData>
  <sheetProtection password="C240" sheet="1" objects="1" scenarios="1" selectLockedCells="1" selectUnlockedCells="1"/>
  <mergeCells count="3">
    <mergeCell ref="B3:P7"/>
    <mergeCell ref="A11:H13"/>
    <mergeCell ref="A35:H37"/>
  </mergeCells>
  <pageMargins left="0.7" right="0.7" top="0.75" bottom="0.75" header="0.3" footer="0.3"/>
  <drawing r:id="rId1"/>
  <legacyDrawing r:id="rId2"/>
  <controls>
    <control shapeId="7188" r:id="rId3" name="CommandButton11"/>
    <control shapeId="7170" r:id="rId4" name="CommandButton1"/>
    <control shapeId="7171" r:id="rId5" name="CommandButton3"/>
    <control shapeId="7172" r:id="rId6" name="CommandButton4"/>
    <control shapeId="7173" r:id="rId7" name="CommandButton5"/>
    <control shapeId="7174" r:id="rId8" name="CommandButton6"/>
    <control shapeId="7176" r:id="rId9" name="CommandButton8"/>
    <control shapeId="7177" r:id="rId10" name="Image2"/>
    <control shapeId="7181" r:id="rId11" name="CommandButton2"/>
    <control shapeId="7182" r:id="rId12" name="CommandButton7"/>
    <control shapeId="7185" r:id="rId13" name="CommandButton9"/>
    <control shapeId="7186" r:id="rId14" name="CommandButton10"/>
  </controls>
</worksheet>
</file>

<file path=xl/worksheets/sheet18.xml><?xml version="1.0" encoding="utf-8"?>
<worksheet xmlns="http://schemas.openxmlformats.org/spreadsheetml/2006/main" xmlns:r="http://schemas.openxmlformats.org/officeDocument/2006/relationships">
  <sheetPr codeName="Sheet1">
    <tabColor theme="5" tint="0.39997558519241921"/>
  </sheetPr>
  <dimension ref="B1:T56"/>
  <sheetViews>
    <sheetView showGridLines="0" workbookViewId="0"/>
  </sheetViews>
  <sheetFormatPr defaultRowHeight="15"/>
  <cols>
    <col min="1" max="1" width="9.140625" style="60"/>
    <col min="2" max="2" width="19" style="60" bestFit="1" customWidth="1"/>
    <col min="3" max="4" width="9.140625" style="60"/>
    <col min="5" max="5" width="24.42578125" style="60" customWidth="1"/>
    <col min="6" max="6" width="9.140625" style="60"/>
    <col min="7" max="9" width="9.140625" style="60" hidden="1" customWidth="1"/>
    <col min="10" max="11" width="9.7109375" style="60" hidden="1" customWidth="1"/>
    <col min="12" max="12" width="10.7109375" style="60" hidden="1" customWidth="1"/>
    <col min="13" max="18" width="9.140625" style="60" customWidth="1"/>
    <col min="19" max="19" width="9.140625" style="60" hidden="1" customWidth="1"/>
    <col min="20" max="20" width="10.7109375" style="60" hidden="1" customWidth="1"/>
    <col min="21" max="16384" width="9.140625" style="60"/>
  </cols>
  <sheetData>
    <row r="1" spans="2:20" ht="80.25" customHeight="1" thickBot="1">
      <c r="B1" s="316" t="str">
        <f>H1 &amp; " Ordering Form"</f>
        <v>VVOE Ordering Form</v>
      </c>
      <c r="H1" s="317" t="s">
        <v>716</v>
      </c>
      <c r="I1" s="341" t="s">
        <v>547</v>
      </c>
      <c r="J1" s="60" t="s">
        <v>647</v>
      </c>
      <c r="K1" s="318" t="s">
        <v>648</v>
      </c>
      <c r="L1" s="318" t="s">
        <v>667</v>
      </c>
      <c r="S1" s="60" t="s">
        <v>547</v>
      </c>
      <c r="T1" s="60" t="s">
        <v>649</v>
      </c>
    </row>
    <row r="2" spans="2:20" ht="18.75">
      <c r="B2" s="319" t="str">
        <f>"Which borrower are you completing the " &amp; H1 &amp; " for?"</f>
        <v>Which borrower are you completing the VVOE for?</v>
      </c>
      <c r="C2" s="320"/>
      <c r="D2" s="320"/>
      <c r="E2" s="320"/>
      <c r="F2" s="321"/>
      <c r="H2" s="341"/>
      <c r="J2" s="322">
        <f ca="1">TODAY()</f>
        <v>42466</v>
      </c>
      <c r="K2" s="322">
        <f ca="1">WORKDAY(J2,10, T2:T6)</f>
        <v>42480</v>
      </c>
      <c r="L2" s="322">
        <f ca="1">J2+119</f>
        <v>42585</v>
      </c>
      <c r="S2" s="60" t="s">
        <v>668</v>
      </c>
      <c r="T2" s="322">
        <v>41824</v>
      </c>
    </row>
    <row r="3" spans="2:20" ht="30" customHeight="1">
      <c r="B3" s="323"/>
      <c r="C3" s="324"/>
      <c r="D3" s="324"/>
      <c r="E3" s="324"/>
      <c r="F3" s="325"/>
      <c r="G3" s="60">
        <f>IF(B3="", 1, 0)</f>
        <v>1</v>
      </c>
      <c r="T3" s="322">
        <v>41884</v>
      </c>
    </row>
    <row r="4" spans="2:20" ht="18.75">
      <c r="B4" s="326" t="s">
        <v>650</v>
      </c>
      <c r="C4" s="327"/>
      <c r="D4" s="327"/>
      <c r="E4" s="327"/>
      <c r="F4" s="328"/>
      <c r="T4" s="322">
        <v>41970</v>
      </c>
    </row>
    <row r="5" spans="2:20" ht="30" customHeight="1">
      <c r="B5" s="329"/>
      <c r="C5" s="327"/>
      <c r="D5" s="327"/>
      <c r="E5" s="327"/>
      <c r="F5" s="328"/>
      <c r="G5" s="60">
        <f>IF(B5="", 1, 0)</f>
        <v>1</v>
      </c>
      <c r="T5" s="322">
        <v>41998</v>
      </c>
    </row>
    <row r="6" spans="2:20" ht="18.75">
      <c r="B6" s="584" t="s">
        <v>651</v>
      </c>
      <c r="C6" s="585"/>
      <c r="D6" s="585"/>
      <c r="E6" s="585"/>
      <c r="F6" s="586"/>
      <c r="T6" s="322">
        <v>42005</v>
      </c>
    </row>
    <row r="7" spans="2:20" ht="30" customHeight="1" thickBot="1">
      <c r="B7" s="330"/>
      <c r="C7" s="331"/>
      <c r="D7" s="331"/>
      <c r="E7" s="331"/>
      <c r="F7" s="332"/>
      <c r="G7" s="60">
        <f>IF(B7="", 1, 0)</f>
        <v>1</v>
      </c>
      <c r="T7" s="322"/>
    </row>
    <row r="8" spans="2:20" ht="39.75" hidden="1" customHeight="1">
      <c r="B8" s="581" t="str">
        <f>IF(H2=1,"Is the borrower's employment info instantly available in The Work Number?","Did The Work Number provide the borrower's employment info?")</f>
        <v>Did The Work Number provide the borrower's employment info?</v>
      </c>
      <c r="C8" s="582"/>
      <c r="D8" s="582"/>
      <c r="E8" s="582"/>
      <c r="F8" s="583"/>
      <c r="T8" s="322"/>
    </row>
    <row r="9" spans="2:20" ht="30" hidden="1" customHeight="1" thickBot="1">
      <c r="B9" s="330"/>
      <c r="C9" s="331"/>
      <c r="D9" s="331"/>
      <c r="E9" s="331"/>
      <c r="F9" s="332"/>
      <c r="G9" s="60">
        <f>IF(AND(B9="", $B$7="Yes"),1,0)</f>
        <v>0</v>
      </c>
      <c r="T9" s="322"/>
    </row>
    <row r="10" spans="2:20" ht="18.75" hidden="1">
      <c r="B10" s="590" t="s">
        <v>652</v>
      </c>
      <c r="C10" s="591"/>
      <c r="D10" s="591"/>
      <c r="E10" s="591"/>
      <c r="F10" s="592"/>
      <c r="T10" s="322"/>
    </row>
    <row r="11" spans="2:20" ht="30" hidden="1" customHeight="1" thickBot="1">
      <c r="B11" s="330"/>
      <c r="C11" s="331"/>
      <c r="D11" s="331"/>
      <c r="E11" s="331"/>
      <c r="F11" s="332"/>
      <c r="G11" s="60">
        <f>IF(AND(B11="",B9="No", H2=2),1,0)</f>
        <v>0</v>
      </c>
      <c r="T11" s="322"/>
    </row>
    <row r="12" spans="2:20" ht="18.75" hidden="1">
      <c r="B12" s="590" t="s">
        <v>653</v>
      </c>
      <c r="C12" s="591"/>
      <c r="D12" s="591"/>
      <c r="E12" s="591"/>
      <c r="F12" s="321"/>
      <c r="T12" s="322"/>
    </row>
    <row r="13" spans="2:20" ht="30" hidden="1" customHeight="1" thickBot="1">
      <c r="B13" s="333"/>
      <c r="C13" s="331"/>
      <c r="D13" s="331"/>
      <c r="E13" s="331"/>
      <c r="F13" s="332"/>
      <c r="G13" s="60">
        <f>IF(AND(B13="",B11="No"),1,0)</f>
        <v>0</v>
      </c>
      <c r="T13" s="322"/>
    </row>
    <row r="14" spans="2:20" ht="18.75" hidden="1">
      <c r="B14" s="590" t="s">
        <v>654</v>
      </c>
      <c r="C14" s="591"/>
      <c r="D14" s="591"/>
      <c r="E14" s="591"/>
      <c r="F14" s="321"/>
      <c r="T14" s="322"/>
    </row>
    <row r="15" spans="2:20" ht="30" hidden="1" customHeight="1">
      <c r="B15" s="334"/>
      <c r="C15" s="327"/>
      <c r="D15" s="327"/>
      <c r="E15" s="327"/>
      <c r="F15" s="328"/>
      <c r="G15" s="60">
        <f>IF(AND(B15="", $B$13="Yes"),1,0)</f>
        <v>0</v>
      </c>
      <c r="T15" s="322"/>
    </row>
    <row r="16" spans="2:20" ht="18.75" hidden="1">
      <c r="B16" s="326" t="s">
        <v>655</v>
      </c>
      <c r="C16" s="327"/>
      <c r="D16" s="327"/>
      <c r="E16" s="327"/>
      <c r="F16" s="328"/>
      <c r="T16" s="322"/>
    </row>
    <row r="17" spans="2:20" ht="30" hidden="1" customHeight="1">
      <c r="B17" s="334"/>
      <c r="C17" s="327"/>
      <c r="D17" s="327"/>
      <c r="E17" s="327"/>
      <c r="F17" s="328"/>
      <c r="G17" s="60">
        <f>IF(AND(B17="", $B$13="Yes"),1,0)</f>
        <v>0</v>
      </c>
      <c r="T17" s="322"/>
    </row>
    <row r="18" spans="2:20" ht="18.75" hidden="1">
      <c r="B18" s="326" t="s">
        <v>656</v>
      </c>
      <c r="C18" s="327"/>
      <c r="D18" s="327"/>
      <c r="E18" s="327"/>
      <c r="F18" s="328"/>
      <c r="T18" s="322"/>
    </row>
    <row r="19" spans="2:20" ht="30" hidden="1" customHeight="1" thickBot="1">
      <c r="B19" s="333"/>
      <c r="C19" s="331"/>
      <c r="D19" s="331"/>
      <c r="E19" s="331"/>
      <c r="F19" s="332"/>
      <c r="G19" s="60">
        <f>IF(AND(B19="", $B$13="Yes"),1,0)</f>
        <v>0</v>
      </c>
      <c r="T19" s="322"/>
    </row>
    <row r="20" spans="2:20" ht="18.75" hidden="1">
      <c r="B20" s="326" t="s">
        <v>657</v>
      </c>
      <c r="C20" s="327"/>
      <c r="D20" s="327"/>
      <c r="E20" s="327"/>
      <c r="F20" s="328"/>
      <c r="T20" s="322"/>
    </row>
    <row r="21" spans="2:20" ht="30" hidden="1" customHeight="1">
      <c r="B21" s="335"/>
      <c r="C21" s="327"/>
      <c r="D21" s="327"/>
      <c r="E21" s="327"/>
      <c r="F21" s="328"/>
      <c r="G21" s="60">
        <f>IF(AND(B21="", $B$11="Yes"),1,0)</f>
        <v>0</v>
      </c>
      <c r="T21" s="322"/>
    </row>
    <row r="22" spans="2:20" ht="18.75" hidden="1">
      <c r="B22" s="326" t="s">
        <v>658</v>
      </c>
      <c r="C22" s="327"/>
      <c r="D22" s="327"/>
      <c r="E22" s="327"/>
      <c r="F22" s="328"/>
      <c r="T22" s="322"/>
    </row>
    <row r="23" spans="2:20" ht="30" hidden="1" customHeight="1">
      <c r="B23" s="329"/>
      <c r="C23" s="327"/>
      <c r="D23" s="327"/>
      <c r="E23" s="327"/>
      <c r="F23" s="328"/>
      <c r="G23" s="60">
        <f>IF(AND(B23="", $B$11="Yes"),1,0)</f>
        <v>0</v>
      </c>
      <c r="T23" s="322"/>
    </row>
    <row r="24" spans="2:20" ht="18.75" hidden="1">
      <c r="B24" s="326" t="s">
        <v>659</v>
      </c>
      <c r="C24" s="327"/>
      <c r="D24" s="327"/>
      <c r="E24" s="327"/>
      <c r="F24" s="328"/>
      <c r="T24" s="322"/>
    </row>
    <row r="25" spans="2:20" ht="30" hidden="1" customHeight="1">
      <c r="B25" s="329"/>
      <c r="C25" s="327"/>
      <c r="D25" s="327"/>
      <c r="E25" s="327"/>
      <c r="F25" s="328"/>
      <c r="G25" s="60">
        <f>IF(AND(B25="", $B$11="Yes"),1,0)</f>
        <v>0</v>
      </c>
      <c r="T25" s="322"/>
    </row>
    <row r="26" spans="2:20" ht="18.75" hidden="1">
      <c r="B26" s="326" t="s">
        <v>660</v>
      </c>
      <c r="C26" s="327"/>
      <c r="D26" s="327"/>
      <c r="E26" s="327"/>
      <c r="F26" s="328"/>
      <c r="T26" s="322"/>
    </row>
    <row r="27" spans="2:20" ht="30" hidden="1" customHeight="1" thickBot="1">
      <c r="B27" s="330"/>
      <c r="C27" s="331"/>
      <c r="D27" s="331"/>
      <c r="E27" s="331"/>
      <c r="F27" s="332"/>
      <c r="G27" s="60">
        <f>IF(AND(B27="", $B$11="Yes"),1,0)</f>
        <v>0</v>
      </c>
      <c r="T27" s="322"/>
    </row>
    <row r="28" spans="2:20" ht="18.75" hidden="1">
      <c r="B28" s="319" t="s">
        <v>661</v>
      </c>
      <c r="C28" s="320"/>
      <c r="D28" s="320"/>
      <c r="E28" s="320"/>
      <c r="F28" s="321"/>
      <c r="T28" s="322"/>
    </row>
    <row r="29" spans="2:20" ht="30" hidden="1" customHeight="1" thickBot="1">
      <c r="B29" s="330"/>
      <c r="C29" s="331"/>
      <c r="D29" s="331"/>
      <c r="E29" s="331"/>
      <c r="F29" s="332"/>
      <c r="G29" s="60">
        <f>IF(AND(B11="Yes", H1="VVOE", B29=""),1,0)</f>
        <v>0</v>
      </c>
      <c r="T29" s="322"/>
    </row>
    <row r="30" spans="2:20" ht="18.75" hidden="1">
      <c r="B30" s="319" t="s">
        <v>662</v>
      </c>
      <c r="C30" s="320"/>
      <c r="D30" s="320"/>
      <c r="E30" s="320"/>
      <c r="F30" s="321"/>
      <c r="T30" s="322"/>
    </row>
    <row r="31" spans="2:20" ht="30" hidden="1" customHeight="1">
      <c r="B31" s="323"/>
      <c r="C31" s="324"/>
      <c r="D31" s="324"/>
      <c r="E31" s="324"/>
      <c r="F31" s="325"/>
      <c r="G31" s="60">
        <f>IF(OR(AND($B$11="Yes",$H$1="VOE", B31=""), AND($B$29="No",B31="")),1,0)</f>
        <v>0</v>
      </c>
      <c r="T31" s="322"/>
    </row>
    <row r="32" spans="2:20" ht="18.75" hidden="1">
      <c r="B32" s="326" t="s">
        <v>663</v>
      </c>
      <c r="C32" s="327"/>
      <c r="D32" s="327"/>
      <c r="E32" s="327"/>
      <c r="F32" s="328"/>
      <c r="T32" s="322"/>
    </row>
    <row r="33" spans="2:20" ht="30" hidden="1" customHeight="1" thickBot="1">
      <c r="B33" s="330"/>
      <c r="C33" s="331"/>
      <c r="D33" s="331"/>
      <c r="E33" s="331"/>
      <c r="F33" s="332"/>
      <c r="G33" s="60">
        <f>IF(OR(AND($B$11="Yes",$H$1="VOE", B33=""), AND($B$29="No",B33="")),1,0)</f>
        <v>0</v>
      </c>
      <c r="T33" s="322"/>
    </row>
    <row r="34" spans="2:20" hidden="1">
      <c r="B34" s="336"/>
      <c r="C34" s="324"/>
      <c r="D34" s="324"/>
      <c r="E34" s="324"/>
      <c r="F34" s="325"/>
      <c r="T34" s="322"/>
    </row>
    <row r="35" spans="2:20" ht="18.75" hidden="1">
      <c r="B35" s="593" t="s">
        <v>715</v>
      </c>
      <c r="C35" s="594"/>
      <c r="D35" s="594"/>
      <c r="E35" s="594"/>
      <c r="F35" s="595"/>
      <c r="T35" s="322"/>
    </row>
    <row r="36" spans="2:20" ht="15.75" hidden="1" thickBot="1">
      <c r="B36" s="337"/>
      <c r="C36" s="338"/>
      <c r="D36" s="338"/>
      <c r="E36" s="338"/>
      <c r="F36" s="339"/>
      <c r="T36" s="322"/>
    </row>
    <row r="37" spans="2:20" ht="18.75" hidden="1">
      <c r="B37" s="319" t="s">
        <v>664</v>
      </c>
      <c r="C37" s="320"/>
      <c r="D37" s="320"/>
      <c r="E37" s="320"/>
      <c r="F37" s="321"/>
      <c r="T37" s="322"/>
    </row>
    <row r="38" spans="2:20" ht="60" hidden="1" customHeight="1" thickBot="1">
      <c r="B38" s="340"/>
      <c r="C38" s="338"/>
      <c r="D38" s="338"/>
      <c r="E38" s="338"/>
      <c r="F38" s="339"/>
      <c r="G38" s="60">
        <f>IF(AND(B38="", B13="No"),1,0)</f>
        <v>0</v>
      </c>
      <c r="T38" s="322"/>
    </row>
    <row r="39" spans="2:20" ht="39.75" hidden="1" customHeight="1">
      <c r="B39" s="581" t="str">
        <f>"Are there any discrepancies between the employer information in Unifi and what was provided on the " &amp; H1 &amp; "?"</f>
        <v>Are there any discrepancies between the employer information in Unifi and what was provided on the VVOE?</v>
      </c>
      <c r="C39" s="582"/>
      <c r="D39" s="582"/>
      <c r="E39" s="582"/>
      <c r="F39" s="583"/>
      <c r="T39" s="322"/>
    </row>
    <row r="40" spans="2:20" ht="30" hidden="1" customHeight="1" thickBot="1">
      <c r="B40" s="330"/>
      <c r="C40" s="342"/>
      <c r="D40" s="331"/>
      <c r="E40" s="331"/>
      <c r="F40" s="332"/>
      <c r="G40" s="60">
        <f>IF(AND(OR(B9="Yes", B29="Yes"), B40=""),1,0)</f>
        <v>0</v>
      </c>
      <c r="T40" s="322"/>
    </row>
    <row r="41" spans="2:20" ht="18.75" hidden="1">
      <c r="B41" s="584" t="s">
        <v>665</v>
      </c>
      <c r="C41" s="585"/>
      <c r="D41" s="585"/>
      <c r="E41" s="585"/>
      <c r="F41" s="586"/>
      <c r="T41" s="322"/>
    </row>
    <row r="42" spans="2:20" ht="30" hidden="1" customHeight="1" thickBot="1">
      <c r="B42" s="330"/>
      <c r="C42" s="331"/>
      <c r="D42" s="331"/>
      <c r="E42" s="331"/>
      <c r="F42" s="332"/>
      <c r="G42" s="60">
        <f>IF(AND(B7&lt;&gt;"No", B13&lt;&gt;"No",B42=""),1,0)</f>
        <v>1</v>
      </c>
      <c r="T42" s="322"/>
    </row>
    <row r="43" spans="2:20" hidden="1">
      <c r="B43" s="336"/>
      <c r="C43" s="324"/>
      <c r="D43" s="324"/>
      <c r="E43" s="324"/>
      <c r="F43" s="325"/>
      <c r="T43" s="322"/>
    </row>
    <row r="44" spans="2:20" ht="39.75" hidden="1" customHeight="1">
      <c r="B44" s="587" t="s">
        <v>666</v>
      </c>
      <c r="C44" s="588"/>
      <c r="D44" s="588"/>
      <c r="E44" s="588"/>
      <c r="F44" s="589"/>
      <c r="T44" s="322"/>
    </row>
    <row r="45" spans="2:20" ht="15.75" hidden="1" thickBot="1">
      <c r="B45" s="337"/>
      <c r="C45" s="338"/>
      <c r="D45" s="338"/>
      <c r="E45" s="338"/>
      <c r="F45" s="339"/>
      <c r="T45" s="322"/>
    </row>
    <row r="46" spans="2:20" ht="15" customHeight="1">
      <c r="T46" s="322"/>
    </row>
    <row r="47" spans="2:20">
      <c r="G47" s="60">
        <f>SUM(G3:G46)</f>
        <v>4</v>
      </c>
      <c r="T47" s="322"/>
    </row>
    <row r="48" spans="2:20">
      <c r="T48" s="322"/>
    </row>
    <row r="49" spans="20:20">
      <c r="T49" s="322"/>
    </row>
    <row r="50" spans="20:20">
      <c r="T50" s="322"/>
    </row>
    <row r="51" spans="20:20">
      <c r="T51" s="322"/>
    </row>
    <row r="52" spans="20:20">
      <c r="T52" s="322"/>
    </row>
    <row r="53" spans="20:20">
      <c r="T53" s="322"/>
    </row>
    <row r="54" spans="20:20">
      <c r="T54" s="322"/>
    </row>
    <row r="55" spans="20:20">
      <c r="T55" s="322"/>
    </row>
    <row r="56" spans="20:20">
      <c r="T56" s="322"/>
    </row>
  </sheetData>
  <sheetProtection password="C580" sheet="1" objects="1" scenarios="1" formatRows="0" selectLockedCells="1" selectUnlockedCells="1"/>
  <mergeCells count="9">
    <mergeCell ref="B39:F39"/>
    <mergeCell ref="B41:F41"/>
    <mergeCell ref="B44:F44"/>
    <mergeCell ref="B6:F6"/>
    <mergeCell ref="B8:F8"/>
    <mergeCell ref="B10:F10"/>
    <mergeCell ref="B12:E12"/>
    <mergeCell ref="B14:E14"/>
    <mergeCell ref="B35:F35"/>
  </mergeCells>
  <pageMargins left="0.7" right="0.7" top="0.75" bottom="0.75" header="0.3" footer="0.3"/>
  <pageSetup orientation="portrait" horizontalDpi="300" verticalDpi="300" r:id="rId1"/>
  <legacyDrawing r:id="rId2"/>
  <controls>
    <control shapeId="58399" r:id="rId3" name="OptionButton14"/>
    <control shapeId="58398" r:id="rId4" name="OptionButton13"/>
    <control shapeId="58369" r:id="rId5" name="OptionButton1"/>
    <control shapeId="58370" r:id="rId6" name="OptionButton2"/>
    <control shapeId="58371" r:id="rId7" name="OptionButton3"/>
    <control shapeId="58372" r:id="rId8" name="OptionButton4"/>
    <control shapeId="58373" r:id="rId9" name="OptionButton5"/>
    <control shapeId="58374" r:id="rId10" name="OptionButton6"/>
    <control shapeId="58375" r:id="rId11" name="OptionButton7"/>
    <control shapeId="58376" r:id="rId12" name="OptionButton8"/>
    <control shapeId="58377" r:id="rId13" name="TextBox1"/>
    <control shapeId="58378" r:id="rId14" name="TextBox2"/>
    <control shapeId="58379" r:id="rId15" name="TextBox3"/>
    <control shapeId="58380" r:id="rId16" name="TextBox4"/>
    <control shapeId="58381" r:id="rId17" name="TextBox5"/>
    <control shapeId="58382" r:id="rId18" name="TextBox6"/>
    <control shapeId="58383" r:id="rId19" name="TextBox7"/>
    <control shapeId="58384" r:id="rId20" name="TextBox8"/>
    <control shapeId="58385" r:id="rId21" name="TextBox9"/>
    <control shapeId="58386" r:id="rId22" name="TextBox10"/>
    <control shapeId="58387" r:id="rId23" name="Image1"/>
    <control shapeId="58388" r:id="rId24" name="CommandButton1"/>
    <control shapeId="58389" r:id="rId25" name="TextBox11"/>
    <control shapeId="58390" r:id="rId26" name="TextBox12"/>
    <control shapeId="58391" r:id="rId27" name="OptionButton9"/>
    <control shapeId="58392" r:id="rId28" name="OptionButton10"/>
    <control shapeId="58393" r:id="rId29" name="OptionButton11"/>
    <control shapeId="58394" r:id="rId30" name="OptionButton12"/>
    <control shapeId="58397" r:id="rId31" name="Image2"/>
  </controls>
</worksheet>
</file>

<file path=xl/worksheets/sheet19.xml><?xml version="1.0" encoding="utf-8"?>
<worksheet xmlns="http://schemas.openxmlformats.org/spreadsheetml/2006/main" xmlns:r="http://schemas.openxmlformats.org/officeDocument/2006/relationships">
  <sheetPr codeName="Sheet27"/>
  <dimension ref="I1:AE59"/>
  <sheetViews>
    <sheetView showGridLines="0" showRowColHeaders="0" workbookViewId="0"/>
  </sheetViews>
  <sheetFormatPr defaultRowHeight="15"/>
  <cols>
    <col min="1" max="8" width="9.140625" style="197" customWidth="1"/>
    <col min="9" max="9" width="33.5703125" style="197" customWidth="1"/>
    <col min="10" max="10" width="34.5703125" style="197" customWidth="1"/>
    <col min="11" max="11" width="11.7109375" style="198" bestFit="1" customWidth="1"/>
    <col min="12" max="12" width="12.28515625" style="198" bestFit="1" customWidth="1"/>
    <col min="13" max="13" width="11.7109375" style="198" bestFit="1" customWidth="1"/>
    <col min="14" max="14" width="12.28515625" style="198" bestFit="1" customWidth="1"/>
    <col min="15" max="15" width="11.7109375" style="198" bestFit="1" customWidth="1"/>
    <col min="16" max="16" width="20.42578125" style="197" bestFit="1" customWidth="1"/>
    <col min="17" max="17" width="11.5703125" style="197" hidden="1" customWidth="1"/>
    <col min="18" max="18" width="13.28515625" style="197" hidden="1" customWidth="1"/>
    <col min="19" max="19" width="0" style="197" hidden="1" customWidth="1"/>
    <col min="20" max="20" width="11.5703125" style="197" hidden="1" customWidth="1"/>
    <col min="21" max="21" width="13.28515625" style="197" hidden="1" customWidth="1"/>
    <col min="22" max="22" width="8.140625" style="197" hidden="1" customWidth="1"/>
    <col min="23" max="23" width="11.5703125" style="197" hidden="1" customWidth="1"/>
    <col min="24" max="24" width="13.28515625" style="197" hidden="1" customWidth="1"/>
    <col min="25" max="25" width="0" style="197" hidden="1" customWidth="1"/>
    <col min="26" max="26" width="11.5703125" style="197" bestFit="1" customWidth="1"/>
    <col min="27" max="27" width="13.28515625" style="197" bestFit="1" customWidth="1"/>
    <col min="28" max="28" width="8.140625" style="197" bestFit="1" customWidth="1"/>
    <col min="29" max="16384" width="9.140625" style="197"/>
  </cols>
  <sheetData>
    <row r="1" spans="9:30">
      <c r="I1" s="197" t="s">
        <v>343</v>
      </c>
      <c r="J1" s="197" t="s">
        <v>344</v>
      </c>
      <c r="K1" s="198" t="s">
        <v>345</v>
      </c>
      <c r="L1" s="198" t="s">
        <v>346</v>
      </c>
      <c r="M1" s="198" t="s">
        <v>347</v>
      </c>
      <c r="N1" s="198" t="s">
        <v>348</v>
      </c>
      <c r="O1" s="198" t="s">
        <v>349</v>
      </c>
    </row>
    <row r="2" spans="9:30" ht="23.25">
      <c r="I2" s="297" t="s">
        <v>350</v>
      </c>
      <c r="J2" s="71" t="s">
        <v>351</v>
      </c>
      <c r="K2" s="199"/>
      <c r="L2" s="199"/>
      <c r="M2" s="199"/>
      <c r="N2" s="199"/>
      <c r="O2" s="199"/>
      <c r="P2" s="198" t="s">
        <v>352</v>
      </c>
    </row>
    <row r="3" spans="9:30" ht="23.25">
      <c r="I3" s="297" t="s">
        <v>353</v>
      </c>
      <c r="J3" s="71" t="s">
        <v>354</v>
      </c>
      <c r="K3" s="199"/>
      <c r="L3" s="199"/>
      <c r="M3" s="199"/>
      <c r="N3" s="199"/>
      <c r="O3" s="199"/>
      <c r="P3" s="198" t="s">
        <v>355</v>
      </c>
    </row>
    <row r="4" spans="9:30" ht="23.25">
      <c r="I4" s="298" t="s">
        <v>356</v>
      </c>
      <c r="J4" s="71" t="s">
        <v>357</v>
      </c>
      <c r="K4" s="199"/>
      <c r="L4" s="199"/>
      <c r="M4" s="199"/>
      <c r="N4" s="199"/>
      <c r="O4" s="199"/>
      <c r="P4" s="198" t="s">
        <v>358</v>
      </c>
    </row>
    <row r="5" spans="9:30">
      <c r="I5" s="198" t="s">
        <v>359</v>
      </c>
      <c r="J5" s="71" t="s">
        <v>360</v>
      </c>
      <c r="K5" s="199"/>
      <c r="L5" s="199"/>
      <c r="M5" s="199"/>
      <c r="N5" s="199"/>
      <c r="O5" s="199"/>
      <c r="P5" s="198" t="s">
        <v>361</v>
      </c>
      <c r="Z5" s="197">
        <f>IF(K5="YES", 1, 0)</f>
        <v>0</v>
      </c>
      <c r="AA5" s="197">
        <f>IF(L5="YES", 1, 0)</f>
        <v>0</v>
      </c>
      <c r="AB5" s="197">
        <f>IF(M5="YES", 1, 0)</f>
        <v>0</v>
      </c>
      <c r="AC5" s="197">
        <f>IF(N5="YES", 1, 0)</f>
        <v>0</v>
      </c>
      <c r="AD5" s="197">
        <f>IF(O5="YES", 1, 0)</f>
        <v>0</v>
      </c>
    </row>
    <row r="6" spans="9:30">
      <c r="I6" s="198" t="s">
        <v>405</v>
      </c>
      <c r="J6" s="71" t="s">
        <v>362</v>
      </c>
      <c r="K6" s="199"/>
      <c r="L6" s="199"/>
      <c r="M6" s="199"/>
      <c r="N6" s="199"/>
      <c r="O6" s="199"/>
      <c r="P6" s="198" t="s">
        <v>363</v>
      </c>
      <c r="Z6" s="197">
        <f>IF(K6="NO", 1, 0)</f>
        <v>0</v>
      </c>
      <c r="AA6" s="197">
        <f>IF(L6="NO", 1, 0)</f>
        <v>0</v>
      </c>
      <c r="AB6" s="197">
        <f>IF(M6="NO", 1, 0)</f>
        <v>0</v>
      </c>
      <c r="AC6" s="197">
        <f>IF(N6="NO", 1, 0)</f>
        <v>0</v>
      </c>
      <c r="AD6" s="197">
        <f>IF(O6="NO", 1, 0)</f>
        <v>0</v>
      </c>
    </row>
    <row r="7" spans="9:30">
      <c r="I7" s="198" t="s">
        <v>117</v>
      </c>
      <c r="J7" s="200" t="s">
        <v>364</v>
      </c>
      <c r="K7" s="199"/>
      <c r="L7" s="199"/>
      <c r="M7" s="199"/>
      <c r="N7" s="199"/>
      <c r="O7" s="199"/>
      <c r="P7" s="198" t="s">
        <v>365</v>
      </c>
    </row>
    <row r="8" spans="9:30">
      <c r="J8" s="200" t="s">
        <v>366</v>
      </c>
      <c r="K8" s="199"/>
      <c r="L8" s="199"/>
      <c r="M8" s="199"/>
      <c r="N8" s="199"/>
      <c r="O8" s="199"/>
      <c r="P8" s="198" t="s">
        <v>367</v>
      </c>
    </row>
    <row r="9" spans="9:30">
      <c r="J9" s="201" t="s">
        <v>368</v>
      </c>
      <c r="K9" s="199"/>
      <c r="L9" s="199"/>
      <c r="M9" s="199"/>
      <c r="N9" s="199"/>
      <c r="O9" s="199"/>
      <c r="P9" s="198" t="s">
        <v>369</v>
      </c>
      <c r="Z9" s="197">
        <f>IF(K9="NO", 1, 0)</f>
        <v>0</v>
      </c>
      <c r="AA9" s="197">
        <f>IF(L9="NO", 1, 0)</f>
        <v>0</v>
      </c>
      <c r="AB9" s="197">
        <f>IF(M9="NO", 1, 0)</f>
        <v>0</v>
      </c>
      <c r="AC9" s="197">
        <f>IF(N9="NO", 1, 0)</f>
        <v>0</v>
      </c>
      <c r="AD9" s="197">
        <f>IF(O9="NO", 1, 0)</f>
        <v>0</v>
      </c>
    </row>
    <row r="10" spans="9:30">
      <c r="J10" s="202" t="s">
        <v>370</v>
      </c>
      <c r="K10" s="203"/>
      <c r="L10" s="203"/>
      <c r="M10" s="203"/>
      <c r="N10" s="203"/>
      <c r="O10" s="203"/>
      <c r="P10" s="198" t="s">
        <v>371</v>
      </c>
    </row>
    <row r="11" spans="9:30">
      <c r="J11" s="202" t="s">
        <v>372</v>
      </c>
      <c r="K11" s="204"/>
      <c r="L11" s="204"/>
      <c r="M11" s="204"/>
      <c r="N11" s="204"/>
      <c r="O11" s="204"/>
      <c r="P11" s="198" t="s">
        <v>373</v>
      </c>
    </row>
    <row r="12" spans="9:30">
      <c r="J12" s="71" t="s">
        <v>374</v>
      </c>
      <c r="K12" s="205"/>
      <c r="L12" s="205"/>
      <c r="M12" s="205"/>
      <c r="N12" s="205"/>
      <c r="O12" s="205"/>
      <c r="P12" s="198" t="s">
        <v>375</v>
      </c>
    </row>
    <row r="13" spans="9:30">
      <c r="J13" s="71" t="s">
        <v>376</v>
      </c>
      <c r="K13" s="205"/>
      <c r="L13" s="205"/>
      <c r="M13" s="205"/>
      <c r="N13" s="205"/>
      <c r="O13" s="205"/>
      <c r="P13" s="198" t="s">
        <v>377</v>
      </c>
    </row>
    <row r="14" spans="9:30">
      <c r="J14" s="71" t="s">
        <v>378</v>
      </c>
      <c r="K14" s="199"/>
      <c r="L14" s="199"/>
      <c r="M14" s="199"/>
      <c r="N14" s="199"/>
      <c r="O14" s="199"/>
      <c r="P14" s="198" t="s">
        <v>379</v>
      </c>
    </row>
    <row r="15" spans="9:30">
      <c r="J15" s="71" t="s">
        <v>380</v>
      </c>
      <c r="K15" s="205"/>
      <c r="L15" s="205"/>
      <c r="M15" s="205"/>
      <c r="N15" s="205"/>
      <c r="O15" s="205"/>
      <c r="P15" s="197" t="s">
        <v>381</v>
      </c>
    </row>
    <row r="16" spans="9:30">
      <c r="J16" s="202" t="s">
        <v>382</v>
      </c>
      <c r="K16" s="199"/>
      <c r="L16" s="199"/>
      <c r="M16" s="199"/>
      <c r="N16" s="199"/>
      <c r="O16" s="199"/>
      <c r="P16" s="197" t="s">
        <v>619</v>
      </c>
    </row>
    <row r="17" spans="10:31">
      <c r="J17" s="206" t="s">
        <v>383</v>
      </c>
    </row>
    <row r="18" spans="10:31">
      <c r="J18" s="206" t="s">
        <v>384</v>
      </c>
    </row>
    <row r="19" spans="10:31">
      <c r="J19" s="206" t="s">
        <v>385</v>
      </c>
    </row>
    <row r="20" spans="10:31">
      <c r="J20" s="206" t="s">
        <v>386</v>
      </c>
      <c r="K20" s="199">
        <v>1234567480</v>
      </c>
      <c r="Z20" s="197">
        <f>SUM(Z1:Z19)</f>
        <v>0</v>
      </c>
      <c r="AA20" s="197">
        <f>SUM(AA1:AA19)</f>
        <v>0</v>
      </c>
      <c r="AB20" s="197">
        <f>SUM(AB1:AB19)</f>
        <v>0</v>
      </c>
      <c r="AC20" s="197">
        <f>SUM(AC1:AC19)</f>
        <v>0</v>
      </c>
      <c r="AD20" s="197">
        <f>SUM(AD1:AD19)</f>
        <v>0</v>
      </c>
      <c r="AE20" s="197">
        <f>SUM(Z20:AD20)</f>
        <v>0</v>
      </c>
    </row>
    <row r="21" spans="10:31">
      <c r="J21" s="71" t="s">
        <v>387</v>
      </c>
    </row>
    <row r="22" spans="10:31">
      <c r="J22" s="207" t="s">
        <v>388</v>
      </c>
    </row>
    <row r="23" spans="10:31">
      <c r="J23" s="208" t="s">
        <v>389</v>
      </c>
      <c r="U23" s="209"/>
      <c r="X23" s="209"/>
      <c r="AA23" s="209"/>
    </row>
    <row r="24" spans="10:31">
      <c r="J24" s="210" t="s">
        <v>124</v>
      </c>
      <c r="U24" s="209"/>
      <c r="X24" s="209"/>
      <c r="AA24" s="209"/>
    </row>
    <row r="25" spans="10:31">
      <c r="J25" s="207" t="s">
        <v>390</v>
      </c>
      <c r="U25" s="209"/>
      <c r="X25" s="209"/>
      <c r="Z25" s="400"/>
      <c r="AA25" s="400"/>
      <c r="AB25" s="400"/>
      <c r="AC25" s="400"/>
      <c r="AD25" s="400"/>
    </row>
    <row r="26" spans="10:31">
      <c r="J26" s="207" t="s">
        <v>19</v>
      </c>
      <c r="U26" s="209"/>
      <c r="AA26" s="209"/>
    </row>
    <row r="27" spans="10:31">
      <c r="J27" s="208" t="s">
        <v>391</v>
      </c>
      <c r="U27" s="209"/>
      <c r="X27" s="209"/>
      <c r="AA27" s="209"/>
    </row>
    <row r="28" spans="10:31">
      <c r="J28" s="210" t="s">
        <v>122</v>
      </c>
    </row>
    <row r="29" spans="10:31">
      <c r="J29" s="207" t="s">
        <v>392</v>
      </c>
    </row>
    <row r="30" spans="10:31">
      <c r="J30" s="207" t="s">
        <v>393</v>
      </c>
    </row>
    <row r="31" spans="10:31">
      <c r="J31" s="208" t="s">
        <v>80</v>
      </c>
    </row>
    <row r="32" spans="10:31">
      <c r="J32" s="207" t="s">
        <v>394</v>
      </c>
    </row>
    <row r="33" spans="10:10">
      <c r="J33" s="207" t="s">
        <v>395</v>
      </c>
    </row>
    <row r="34" spans="10:10">
      <c r="J34" s="208" t="s">
        <v>396</v>
      </c>
    </row>
    <row r="35" spans="10:10">
      <c r="J35" s="210" t="s">
        <v>397</v>
      </c>
    </row>
    <row r="36" spans="10:10">
      <c r="J36" s="71" t="s">
        <v>398</v>
      </c>
    </row>
    <row r="37" spans="10:10">
      <c r="J37" s="71" t="s">
        <v>399</v>
      </c>
    </row>
    <row r="38" spans="10:10">
      <c r="J38" s="71" t="s">
        <v>400</v>
      </c>
    </row>
    <row r="39" spans="10:10">
      <c r="J39" s="210" t="s">
        <v>117</v>
      </c>
    </row>
    <row r="40" spans="10:10">
      <c r="J40" s="197" t="s">
        <v>401</v>
      </c>
    </row>
    <row r="41" spans="10:10">
      <c r="J41" s="197" t="s">
        <v>402</v>
      </c>
    </row>
    <row r="42" spans="10:10">
      <c r="J42" s="197" t="s">
        <v>403</v>
      </c>
    </row>
    <row r="43" spans="10:10">
      <c r="J43" s="197" t="s">
        <v>404</v>
      </c>
    </row>
    <row r="44" spans="10:10">
      <c r="J44" s="197" t="s">
        <v>405</v>
      </c>
    </row>
    <row r="50" spans="10:10">
      <c r="J50" s="197" t="s">
        <v>406</v>
      </c>
    </row>
    <row r="51" spans="10:10">
      <c r="J51" s="197" t="s">
        <v>407</v>
      </c>
    </row>
    <row r="52" spans="10:10">
      <c r="J52" s="197" t="s">
        <v>408</v>
      </c>
    </row>
    <row r="54" spans="10:10">
      <c r="J54" s="198">
        <v>1003</v>
      </c>
    </row>
    <row r="55" spans="10:10">
      <c r="J55" s="198" t="s">
        <v>620</v>
      </c>
    </row>
    <row r="56" spans="10:10">
      <c r="J56" s="198" t="s">
        <v>621</v>
      </c>
    </row>
    <row r="57" spans="10:10">
      <c r="J57" s="198" t="s">
        <v>622</v>
      </c>
    </row>
    <row r="58" spans="10:10">
      <c r="J58" s="299" t="s">
        <v>623</v>
      </c>
    </row>
    <row r="59" spans="10:10">
      <c r="J59" s="197" t="s">
        <v>624</v>
      </c>
    </row>
  </sheetData>
  <sheetProtection password="C580" sheet="1" objects="1" scenarios="1" selectLockedCells="1" selectUnlockedCells="1"/>
  <protectedRanges>
    <protectedRange password="CF47" sqref="I4" name="Range1"/>
    <protectedRange password="CF47" sqref="J4:J7 J39 J9:J35" name="Range1_1"/>
  </protectedRanges>
  <pageMargins left="0.7" right="0.7" top="0.75" bottom="0.75" header="0.3" footer="0.3"/>
  <pageSetup orientation="portrait" r:id="rId1"/>
  <legacyDrawing r:id="rId2"/>
  <controls>
    <control shapeId="50177" r:id="rId3" name="CommandButton1"/>
    <control shapeId="50178" r:id="rId4" name="Image1"/>
  </controls>
</worksheet>
</file>

<file path=xl/worksheets/sheet20.xml><?xml version="1.0" encoding="utf-8"?>
<worksheet xmlns="http://schemas.openxmlformats.org/spreadsheetml/2006/main" xmlns:r="http://schemas.openxmlformats.org/officeDocument/2006/relationships">
  <sheetPr codeName="Sheet28"/>
  <dimension ref="A1:R19"/>
  <sheetViews>
    <sheetView workbookViewId="0">
      <selection activeCell="F7" sqref="F7"/>
    </sheetView>
  </sheetViews>
  <sheetFormatPr defaultRowHeight="15"/>
  <cols>
    <col min="1" max="1" width="11" style="295" customWidth="1"/>
    <col min="2" max="2" width="19" style="295" customWidth="1"/>
    <col min="3" max="3" width="49.85546875" style="295" customWidth="1"/>
    <col min="4" max="10" width="9.140625" style="295"/>
    <col min="11" max="11" width="11" style="295" bestFit="1" customWidth="1"/>
    <col min="12" max="17" width="9.140625" style="295"/>
    <col min="18" max="18" width="0" style="295" hidden="1" customWidth="1"/>
    <col min="19" max="16384" width="9.140625" style="295"/>
  </cols>
  <sheetData>
    <row r="1" spans="1:18">
      <c r="K1" s="295">
        <v>1234567890</v>
      </c>
      <c r="R1" s="295" t="s">
        <v>409</v>
      </c>
    </row>
    <row r="2" spans="1:18" ht="18.75">
      <c r="A2" s="606" t="s">
        <v>410</v>
      </c>
      <c r="B2" s="606"/>
      <c r="C2" s="606"/>
      <c r="R2" s="295" t="s">
        <v>411</v>
      </c>
    </row>
    <row r="3" spans="1:18" ht="15.75" thickBot="1">
      <c r="A3" s="607"/>
      <c r="B3" s="607"/>
      <c r="C3" s="607"/>
      <c r="R3" s="295" t="s">
        <v>412</v>
      </c>
    </row>
    <row r="4" spans="1:18" ht="18.75">
      <c r="A4" s="608" t="s">
        <v>641</v>
      </c>
      <c r="B4" s="609"/>
      <c r="C4" s="610"/>
      <c r="R4" s="295" t="s">
        <v>413</v>
      </c>
    </row>
    <row r="5" spans="1:18" ht="18.75">
      <c r="A5" s="602"/>
      <c r="B5" s="598"/>
      <c r="C5" s="603"/>
      <c r="R5" s="295" t="s">
        <v>414</v>
      </c>
    </row>
    <row r="6" spans="1:18" ht="18.75">
      <c r="A6" s="611" t="str">
        <f>"Loan Number: " &amp; K1</f>
        <v>Loan Number: 1234567890</v>
      </c>
      <c r="B6" s="612"/>
      <c r="C6" s="613"/>
    </row>
    <row r="7" spans="1:18" ht="18.75">
      <c r="A7" s="604" t="s">
        <v>415</v>
      </c>
      <c r="B7" s="605"/>
      <c r="C7" s="211" t="s">
        <v>416</v>
      </c>
    </row>
    <row r="8" spans="1:18" ht="18.75">
      <c r="A8" s="600" t="str">
        <f>TheMachine!K$3 &amp; IF(TheMachine!K16 &lt;&gt; "", " " &amp; TheMachine!K16,"") &amp; " " &amp; TheMachine!K4</f>
        <v xml:space="preserve"> </v>
      </c>
      <c r="B8" s="601"/>
      <c r="C8" s="212" t="str">
        <f>IF(TheMachine!K$5 = "YES", "Document is missing the following pages: " &amp; TheMachine!Z$25 &amp; CHAR(10), "") &amp; IF(TheMachine!K$6 = "NO", "Document is not legible" &amp; CHAR(10), "") &amp; IF(TheMachine!K$9 = "NO", "Missing website URL" &amp; CHAR(10), "")</f>
        <v/>
      </c>
      <c r="I8" s="295" t="str">
        <f>IF(TheMachine!K16 &lt;&gt; "",TheMachine!K16,"")</f>
        <v/>
      </c>
    </row>
    <row r="9" spans="1:18" ht="18.75" hidden="1">
      <c r="A9" s="600" t="str">
        <f>TheMachine!L$3 &amp; IF(TheMachine!L16 &lt;&gt; "", " " &amp; TheMachine!L16,"") &amp; " " &amp; TheMachine!L4</f>
        <v xml:space="preserve"> </v>
      </c>
      <c r="B9" s="601"/>
      <c r="C9" s="212" t="str">
        <f>IF(TheMachine!L$5 = "YES", "Document is missing the following pages: " &amp; TheMachine!AA$25 &amp; CHAR(10), "") &amp; IF(TheMachine!L$6 = "NO", "Document is not legible" &amp; CHAR(10), "") &amp; IF(TheMachine!L$9 = "NO", "Missing website URL" &amp; CHAR(10), "")</f>
        <v/>
      </c>
    </row>
    <row r="10" spans="1:18" ht="56.25" hidden="1" customHeight="1">
      <c r="A10" s="600" t="str">
        <f>TheMachine!M$3 &amp; IF(TheMachine!M16 &lt;&gt; "", " " &amp; TheMachine!M16,"") &amp; " " &amp; TheMachine!M4</f>
        <v xml:space="preserve"> </v>
      </c>
      <c r="B10" s="601"/>
      <c r="C10" s="212" t="str">
        <f>IF(TheMachine!M$5 = "YES", "Document is missing the following pages: " &amp; TheMachine!AB$25 &amp; CHAR(10), "") &amp; IF(TheMachine!M$6 = "NO", "Document is not legible" &amp; CHAR(10), "") &amp; IF(TheMachine!M$9 = "NO", "Missing website URL" &amp; CHAR(10), "")</f>
        <v/>
      </c>
    </row>
    <row r="11" spans="1:18" ht="56.25" hidden="1" customHeight="1">
      <c r="A11" s="600" t="str">
        <f>TheMachine!N$3 &amp; IF(TheMachine!N16 &lt;&gt; "", " " &amp; TheMachine!N16,"") &amp; " " &amp; TheMachine!N4</f>
        <v xml:space="preserve"> </v>
      </c>
      <c r="B11" s="601"/>
      <c r="C11" s="212" t="str">
        <f>IF(TheMachine!N$5 = "YES", "Document is missing the following pages: " &amp; TheMachine!AC$25 &amp; CHAR(10), "") &amp; IF(TheMachine!N$6 = "NO", "Document is not legible" &amp; CHAR(10), "") &amp; IF(TheMachine!N$9 = "NO", "Missing website URL" &amp; CHAR(10), "")</f>
        <v/>
      </c>
    </row>
    <row r="12" spans="1:18" ht="56.25" hidden="1" customHeight="1">
      <c r="A12" s="600" t="str">
        <f>TheMachine!O$3 &amp; IF(TheMachine!O16 &lt;&gt; "", " " &amp; TheMachine!O16,"") &amp; " " &amp; TheMachine!O4</f>
        <v xml:space="preserve"> </v>
      </c>
      <c r="B12" s="601"/>
      <c r="C12" s="212" t="str">
        <f>IF(TheMachine!O$5 = "YES", "Document is missing the following pages: " &amp; TheMachine!AD$25 &amp; CHAR(10), "") &amp; IF(TheMachine!O$6 = "NO", "Document is not legible" &amp; CHAR(10), "") &amp; IF(TheMachine!O$9 = "NO", "Missing website URL" &amp; CHAR(10), "")</f>
        <v/>
      </c>
    </row>
    <row r="13" spans="1:18" ht="18.75">
      <c r="A13" s="602"/>
      <c r="B13" s="598"/>
      <c r="C13" s="603"/>
      <c r="R13" s="295" t="s">
        <v>414</v>
      </c>
    </row>
    <row r="14" spans="1:18">
      <c r="A14" s="295" t="s">
        <v>417</v>
      </c>
      <c r="B14" s="213" t="s">
        <v>418</v>
      </c>
    </row>
    <row r="15" spans="1:18">
      <c r="A15" s="295" t="s">
        <v>419</v>
      </c>
      <c r="C15" s="295" t="s">
        <v>419</v>
      </c>
    </row>
    <row r="16" spans="1:18" hidden="1">
      <c r="A16" s="295" t="s">
        <v>419</v>
      </c>
      <c r="C16" s="295" t="s">
        <v>419</v>
      </c>
    </row>
    <row r="17" spans="1:3" ht="75">
      <c r="A17" s="596"/>
      <c r="B17" s="596"/>
      <c r="C17" s="214" t="s">
        <v>467</v>
      </c>
    </row>
    <row r="18" spans="1:3" ht="18.75" hidden="1">
      <c r="A18" s="596"/>
      <c r="B18" s="596"/>
      <c r="C18" s="214"/>
    </row>
    <row r="19" spans="1:3" ht="18.75" hidden="1">
      <c r="A19" s="597"/>
      <c r="B19" s="598"/>
      <c r="C19" s="599"/>
    </row>
  </sheetData>
  <mergeCells count="15">
    <mergeCell ref="A7:B7"/>
    <mergeCell ref="A2:C2"/>
    <mergeCell ref="A3:C3"/>
    <mergeCell ref="A4:C4"/>
    <mergeCell ref="A5:C5"/>
    <mergeCell ref="A6:C6"/>
    <mergeCell ref="A17:B17"/>
    <mergeCell ref="A18:B18"/>
    <mergeCell ref="A19:C19"/>
    <mergeCell ref="A8:B8"/>
    <mergeCell ref="A9:B9"/>
    <mergeCell ref="A10:B10"/>
    <mergeCell ref="A11:B11"/>
    <mergeCell ref="A12:B12"/>
    <mergeCell ref="A13:C13"/>
  </mergeCells>
  <pageMargins left="0.7" right="0.7" top="0.75" bottom="0.75" header="0.3" footer="0.3"/>
  <pageSetup orientation="portrait" horizontalDpi="300" verticalDpi="300" r:id="rId1"/>
</worksheet>
</file>

<file path=xl/worksheets/sheet21.xml><?xml version="1.0" encoding="utf-8"?>
<worksheet xmlns="http://schemas.openxmlformats.org/spreadsheetml/2006/main" xmlns:r="http://schemas.openxmlformats.org/officeDocument/2006/relationships">
  <sheetPr codeName="Sheet3">
    <tabColor theme="6"/>
  </sheetPr>
  <dimension ref="A1:R37"/>
  <sheetViews>
    <sheetView showGridLines="0" showRowColHeaders="0" workbookViewId="0"/>
  </sheetViews>
  <sheetFormatPr defaultRowHeight="15"/>
  <sheetData>
    <row r="1" spans="1:18" s="63" customFormat="1"/>
    <row r="2" spans="1:18" s="63" customFormat="1"/>
    <row r="3" spans="1:18" s="63" customFormat="1">
      <c r="B3" s="614" t="s">
        <v>99</v>
      </c>
      <c r="C3" s="614"/>
      <c r="D3" s="614"/>
      <c r="E3" s="614"/>
      <c r="F3" s="614"/>
      <c r="G3" s="614"/>
      <c r="H3" s="614"/>
      <c r="I3" s="614"/>
      <c r="J3" s="614"/>
      <c r="K3" s="614"/>
      <c r="L3" s="614"/>
      <c r="M3" s="614"/>
      <c r="N3" s="614"/>
      <c r="O3" s="614"/>
      <c r="P3" s="614"/>
    </row>
    <row r="4" spans="1:18" s="63" customFormat="1">
      <c r="B4" s="614"/>
      <c r="C4" s="614"/>
      <c r="D4" s="614"/>
      <c r="E4" s="614"/>
      <c r="F4" s="614"/>
      <c r="G4" s="614"/>
      <c r="H4" s="614"/>
      <c r="I4" s="614"/>
      <c r="J4" s="614"/>
      <c r="K4" s="614"/>
      <c r="L4" s="614"/>
      <c r="M4" s="614"/>
      <c r="N4" s="614"/>
      <c r="O4" s="614"/>
      <c r="P4" s="614"/>
    </row>
    <row r="5" spans="1:18" s="63" customFormat="1">
      <c r="B5" s="614"/>
      <c r="C5" s="614"/>
      <c r="D5" s="614"/>
      <c r="E5" s="614"/>
      <c r="F5" s="614"/>
      <c r="G5" s="614"/>
      <c r="H5" s="614"/>
      <c r="I5" s="614"/>
      <c r="J5" s="614"/>
      <c r="K5" s="614"/>
      <c r="L5" s="614"/>
      <c r="M5" s="614"/>
      <c r="N5" s="614"/>
      <c r="O5" s="614"/>
      <c r="P5" s="614"/>
    </row>
    <row r="6" spans="1:18" s="63" customFormat="1">
      <c r="B6" s="614"/>
      <c r="C6" s="614"/>
      <c r="D6" s="614"/>
      <c r="E6" s="614"/>
      <c r="F6" s="614"/>
      <c r="G6" s="614"/>
      <c r="H6" s="614"/>
      <c r="I6" s="614"/>
      <c r="J6" s="614"/>
      <c r="K6" s="614"/>
      <c r="L6" s="614"/>
      <c r="M6" s="614"/>
      <c r="N6" s="614"/>
      <c r="O6" s="614"/>
      <c r="P6" s="614"/>
    </row>
    <row r="7" spans="1:18" s="63" customFormat="1">
      <c r="B7" s="614"/>
      <c r="C7" s="614"/>
      <c r="D7" s="614"/>
      <c r="E7" s="614"/>
      <c r="F7" s="614"/>
      <c r="G7" s="614"/>
      <c r="H7" s="614"/>
      <c r="I7" s="614"/>
      <c r="J7" s="614"/>
      <c r="K7" s="614"/>
      <c r="L7" s="614"/>
      <c r="M7" s="614"/>
      <c r="N7" s="614"/>
      <c r="O7" s="614"/>
      <c r="P7" s="614"/>
    </row>
    <row r="8" spans="1:18" s="63" customFormat="1" ht="20.25">
      <c r="B8" s="64" t="s">
        <v>102</v>
      </c>
      <c r="C8" s="65"/>
      <c r="D8" s="66"/>
      <c r="E8" s="66"/>
      <c r="F8" s="66"/>
      <c r="G8" s="66"/>
      <c r="H8" s="66"/>
      <c r="I8" s="66"/>
      <c r="J8" s="66"/>
      <c r="K8" s="66"/>
      <c r="L8" s="66"/>
      <c r="M8" s="66"/>
    </row>
    <row r="9" spans="1:18" s="63" customFormat="1">
      <c r="R9" s="63" t="str">
        <f>MAIN_MENU!R9</f>
        <v>v 2.7</v>
      </c>
    </row>
    <row r="11" spans="1:18" ht="15" customHeight="1">
      <c r="A11" s="536" t="s">
        <v>98</v>
      </c>
      <c r="B11" s="536"/>
      <c r="C11" s="536"/>
      <c r="D11" s="536"/>
      <c r="E11" s="536"/>
      <c r="F11" s="536"/>
      <c r="G11" s="536"/>
      <c r="H11" s="536"/>
    </row>
    <row r="12" spans="1:18">
      <c r="A12" s="536"/>
      <c r="B12" s="536"/>
      <c r="C12" s="536"/>
      <c r="D12" s="536"/>
      <c r="E12" s="536"/>
      <c r="F12" s="536"/>
      <c r="G12" s="536"/>
      <c r="H12" s="536"/>
    </row>
    <row r="13" spans="1:18">
      <c r="A13" s="536"/>
      <c r="B13" s="536"/>
      <c r="C13" s="536"/>
      <c r="D13" s="536"/>
      <c r="E13" s="536"/>
      <c r="F13" s="536"/>
      <c r="G13" s="536"/>
      <c r="H13" s="536"/>
    </row>
    <row r="35" spans="1:8">
      <c r="A35" s="536"/>
      <c r="B35" s="536"/>
      <c r="C35" s="536"/>
      <c r="D35" s="536"/>
      <c r="E35" s="536"/>
      <c r="F35" s="536"/>
      <c r="G35" s="536"/>
      <c r="H35" s="536"/>
    </row>
    <row r="36" spans="1:8">
      <c r="A36" s="536"/>
      <c r="B36" s="536"/>
      <c r="C36" s="536"/>
      <c r="D36" s="536"/>
      <c r="E36" s="536"/>
      <c r="F36" s="536"/>
      <c r="G36" s="536"/>
      <c r="H36" s="536"/>
    </row>
    <row r="37" spans="1:8">
      <c r="A37" s="536"/>
      <c r="B37" s="536"/>
      <c r="C37" s="536"/>
      <c r="D37" s="536"/>
      <c r="E37" s="536"/>
      <c r="F37" s="536"/>
      <c r="G37" s="536"/>
      <c r="H37" s="536"/>
    </row>
  </sheetData>
  <sheetProtection password="C580" sheet="1" objects="1" scenarios="1" selectLockedCells="1" selectUnlockedCells="1"/>
  <mergeCells count="3">
    <mergeCell ref="B3:P7"/>
    <mergeCell ref="A11:H13"/>
    <mergeCell ref="A35:H37"/>
  </mergeCells>
  <pageMargins left="0.7" right="0.7" top="0.75" bottom="0.75" header="0.3" footer="0.3"/>
  <drawing r:id="rId1"/>
  <legacyDrawing r:id="rId2"/>
  <controls>
    <control shapeId="10241" r:id="rId3" name="CommandButton1"/>
    <control shapeId="10242" r:id="rId4" name="CommandButton2"/>
    <control shapeId="10243" r:id="rId5" name="CommandButton3"/>
    <control shapeId="10244" r:id="rId6" name="CommandButton4"/>
    <control shapeId="10245" r:id="rId7" name="Image2"/>
  </controls>
</worksheet>
</file>

<file path=xl/worksheets/sheet22.xml><?xml version="1.0" encoding="utf-8"?>
<worksheet xmlns="http://schemas.openxmlformats.org/spreadsheetml/2006/main" xmlns:r="http://schemas.openxmlformats.org/officeDocument/2006/relationships">
  <sheetPr codeName="Sheet14">
    <tabColor theme="6" tint="0.39997558519241921"/>
  </sheetPr>
  <dimension ref="A1:AA101"/>
  <sheetViews>
    <sheetView showGridLines="0" showRowColHeaders="0" workbookViewId="0">
      <selection activeCell="C7" sqref="C7"/>
    </sheetView>
  </sheetViews>
  <sheetFormatPr defaultRowHeight="15"/>
  <cols>
    <col min="1" max="1" width="24.28515625" style="22" customWidth="1"/>
    <col min="2" max="2" width="18.85546875" style="22" customWidth="1"/>
    <col min="3" max="3" width="29.28515625" style="70" customWidth="1"/>
    <col min="4" max="4" width="3" style="22" customWidth="1"/>
    <col min="5" max="5" width="15.85546875" style="22" customWidth="1"/>
    <col min="6" max="6" width="15" style="22" customWidth="1"/>
    <col min="7" max="7" width="35.5703125" style="22" customWidth="1"/>
    <col min="8" max="13" width="30.140625" style="22" customWidth="1"/>
    <col min="14" max="14" width="25.7109375" style="22" customWidth="1"/>
    <col min="15" max="15" width="25.28515625" style="22" customWidth="1"/>
    <col min="16" max="16" width="21.5703125" style="22" customWidth="1"/>
    <col min="17" max="17" width="24.5703125" style="22" customWidth="1"/>
    <col min="18" max="22" width="9.140625" style="22"/>
    <col min="23" max="24" width="9.140625" style="22" customWidth="1"/>
    <col min="25" max="25" width="13.28515625" style="22" customWidth="1"/>
    <col min="26" max="26" width="9.140625" style="22" customWidth="1"/>
    <col min="27" max="16384" width="9.140625" style="22"/>
  </cols>
  <sheetData>
    <row r="1" spans="1:27" ht="25.5" customHeight="1">
      <c r="A1" s="274" t="s">
        <v>108</v>
      </c>
      <c r="B1" s="275"/>
      <c r="C1" s="275"/>
      <c r="D1" s="275"/>
      <c r="E1" s="275"/>
      <c r="F1" s="275"/>
      <c r="G1" s="275"/>
      <c r="H1" s="275"/>
      <c r="I1" s="275"/>
      <c r="J1" s="275"/>
      <c r="K1" s="275"/>
      <c r="L1" s="275"/>
      <c r="M1" s="275"/>
      <c r="N1" s="275"/>
      <c r="Q1" s="22" t="s">
        <v>15</v>
      </c>
      <c r="T1" s="22" t="s">
        <v>82</v>
      </c>
      <c r="U1" s="22">
        <v>0</v>
      </c>
      <c r="V1" s="22" t="s">
        <v>30</v>
      </c>
      <c r="X1" s="22" t="s">
        <v>109</v>
      </c>
      <c r="Y1" s="22" t="s">
        <v>110</v>
      </c>
      <c r="Z1" s="22" t="s">
        <v>1057</v>
      </c>
      <c r="AA1" s="72"/>
    </row>
    <row r="2" spans="1:27" ht="16.5" customHeight="1">
      <c r="Q2" s="22" t="s">
        <v>111</v>
      </c>
      <c r="T2" s="22" t="s">
        <v>83</v>
      </c>
      <c r="U2" s="22">
        <v>1</v>
      </c>
      <c r="V2" s="22" t="s">
        <v>32</v>
      </c>
      <c r="X2" s="22" t="s">
        <v>112</v>
      </c>
      <c r="Y2" s="22" t="s">
        <v>113</v>
      </c>
      <c r="Z2" s="22" t="s">
        <v>114</v>
      </c>
      <c r="AA2" s="72"/>
    </row>
    <row r="3" spans="1:27" ht="23.25">
      <c r="A3" s="276" t="s">
        <v>115</v>
      </c>
      <c r="B3" s="80" t="s">
        <v>116</v>
      </c>
      <c r="C3" s="80"/>
      <c r="D3" s="509"/>
      <c r="E3" s="509"/>
      <c r="F3" s="509" t="str">
        <f>IF(B11&gt;0, "Date &amp; Time", "")</f>
        <v/>
      </c>
      <c r="G3" s="22" t="str">
        <f>IF(B11&gt;0,"Explanation of Deposit", "")</f>
        <v/>
      </c>
      <c r="I3" s="276"/>
      <c r="L3" s="276"/>
      <c r="O3" s="276"/>
      <c r="Q3" s="22" t="s">
        <v>117</v>
      </c>
      <c r="U3" s="22">
        <v>2</v>
      </c>
      <c r="X3" s="22" t="s">
        <v>10</v>
      </c>
      <c r="Y3" s="22" t="s">
        <v>11</v>
      </c>
    </row>
    <row r="4" spans="1:27">
      <c r="A4" s="22" t="s">
        <v>118</v>
      </c>
      <c r="B4" s="72"/>
      <c r="C4" s="22"/>
      <c r="D4" s="70" t="str">
        <f>IF(B11&gt;0,1, "")</f>
        <v/>
      </c>
      <c r="E4" s="22" t="str">
        <f>IF(D4&lt;&gt;"", "Deposit Date", "")</f>
        <v/>
      </c>
      <c r="F4" s="81"/>
      <c r="G4" s="277"/>
      <c r="J4" s="72"/>
      <c r="M4" s="72"/>
      <c r="P4" s="72"/>
      <c r="U4" s="22">
        <v>3</v>
      </c>
      <c r="Y4" s="22" t="s">
        <v>4</v>
      </c>
    </row>
    <row r="5" spans="1:27">
      <c r="A5" s="22" t="s">
        <v>119</v>
      </c>
      <c r="B5" s="73"/>
      <c r="C5" s="22" t="s">
        <v>120</v>
      </c>
      <c r="D5" s="70"/>
      <c r="E5" s="22" t="str">
        <f>IF(D4&lt;&gt;"", "Deposit Amount", "")</f>
        <v/>
      </c>
      <c r="F5" s="74"/>
      <c r="G5" s="277"/>
      <c r="H5" s="72"/>
      <c r="J5" s="72"/>
      <c r="M5" s="72"/>
      <c r="P5" s="72"/>
      <c r="U5" s="22">
        <v>4</v>
      </c>
      <c r="Y5" s="22" t="s">
        <v>19</v>
      </c>
    </row>
    <row r="6" spans="1:27">
      <c r="A6" s="22" t="s">
        <v>121</v>
      </c>
      <c r="B6" s="72"/>
      <c r="C6" s="22"/>
      <c r="D6" s="70" t="str">
        <f>IF(B11&gt;1, 2, "")</f>
        <v/>
      </c>
      <c r="F6" s="81"/>
      <c r="G6" s="277"/>
      <c r="H6" s="81"/>
      <c r="J6" s="72"/>
      <c r="M6" s="72"/>
      <c r="P6" s="72"/>
      <c r="Y6" s="22" t="s">
        <v>122</v>
      </c>
    </row>
    <row r="7" spans="1:27">
      <c r="A7" s="22" t="s">
        <v>123</v>
      </c>
      <c r="B7" s="74"/>
      <c r="C7" s="75"/>
      <c r="D7" s="70"/>
      <c r="E7" s="22" t="str">
        <f>IF(D6&lt;&gt;"", "Deposit Amount", "")</f>
        <v/>
      </c>
      <c r="F7" s="74"/>
      <c r="G7" s="277"/>
      <c r="H7" s="79"/>
      <c r="J7" s="74"/>
      <c r="K7" s="75"/>
      <c r="M7" s="74"/>
      <c r="N7" s="75"/>
      <c r="P7" s="74"/>
      <c r="Q7" s="75"/>
      <c r="Y7" s="22" t="s">
        <v>124</v>
      </c>
    </row>
    <row r="8" spans="1:27">
      <c r="A8" s="22" t="s">
        <v>125</v>
      </c>
      <c r="B8" s="75" t="e">
        <f>B7*C8</f>
        <v>#VALUE!</v>
      </c>
      <c r="C8" s="70" t="str">
        <f>IF(B6="Stock","1.00",IF(B6="Retirement", IF(AA2="Yes", ".70", ".60"),IF(B6="Mutual Fund","1.00",IF(OR(B6="Checking", B6="CD", B6="Savings", B6="Money Market"), "1.00", ""))))</f>
        <v/>
      </c>
      <c r="D8" s="70" t="str">
        <f>IF(B11&gt;2, 3, "")</f>
        <v/>
      </c>
      <c r="F8" s="81"/>
      <c r="G8" s="277"/>
      <c r="H8" s="22">
        <f>B10-B9</f>
        <v>0</v>
      </c>
      <c r="J8" s="75"/>
      <c r="K8" s="75"/>
      <c r="M8" s="75"/>
      <c r="N8" s="75"/>
      <c r="P8" s="75"/>
      <c r="Q8" s="75"/>
      <c r="Y8" s="22" t="s">
        <v>1056</v>
      </c>
    </row>
    <row r="9" spans="1:27">
      <c r="A9" s="22" t="s">
        <v>126</v>
      </c>
      <c r="B9" s="76"/>
      <c r="D9" s="70"/>
      <c r="E9" s="22" t="str">
        <f>IF(D8&lt;&gt;"", "Deposit Amount", "")</f>
        <v/>
      </c>
      <c r="F9" s="74"/>
      <c r="G9" s="277"/>
      <c r="H9" s="72"/>
      <c r="J9" s="73"/>
      <c r="K9" s="70"/>
      <c r="M9" s="73"/>
      <c r="N9" s="70"/>
      <c r="P9" s="73"/>
      <c r="Q9" s="70"/>
    </row>
    <row r="10" spans="1:27">
      <c r="A10" s="22" t="s">
        <v>127</v>
      </c>
      <c r="B10" s="76"/>
      <c r="D10" s="70" t="str">
        <f>IF(B11&gt;3, 4, "")</f>
        <v/>
      </c>
      <c r="F10" s="81"/>
      <c r="G10" s="277"/>
      <c r="H10" s="81"/>
      <c r="J10" s="81"/>
      <c r="K10" s="78"/>
      <c r="M10" s="81"/>
      <c r="N10" s="78"/>
      <c r="P10" s="81"/>
      <c r="Q10" s="78"/>
    </row>
    <row r="11" spans="1:27">
      <c r="A11" s="22" t="s">
        <v>128</v>
      </c>
      <c r="B11" s="77"/>
      <c r="C11" s="78"/>
      <c r="D11" s="70"/>
      <c r="E11" s="22" t="str">
        <f>IF(D10&lt;&gt;"", "Deposit Amount", "")</f>
        <v/>
      </c>
      <c r="F11" s="74"/>
      <c r="G11" s="277"/>
      <c r="H11" s="79"/>
      <c r="J11" s="81"/>
      <c r="K11" s="78"/>
      <c r="M11" s="81"/>
      <c r="N11" s="78"/>
      <c r="P11" s="81"/>
      <c r="Q11" s="78"/>
    </row>
    <row r="12" spans="1:27">
      <c r="A12" s="22" t="s">
        <v>129</v>
      </c>
      <c r="B12" s="77"/>
      <c r="C12" s="78" t="str">
        <f>IF(B13="N", "Enter Reason below","")</f>
        <v/>
      </c>
      <c r="D12" s="70" t="str">
        <f>IF(B11&gt;4, 5, "")</f>
        <v/>
      </c>
      <c r="F12" s="81"/>
      <c r="G12" s="615"/>
      <c r="H12" s="72"/>
      <c r="J12" s="72"/>
      <c r="M12" s="72"/>
      <c r="P12" s="72"/>
    </row>
    <row r="13" spans="1:27">
      <c r="A13" s="22" t="s">
        <v>130</v>
      </c>
      <c r="B13" s="77"/>
      <c r="C13" s="74"/>
      <c r="D13" s="70"/>
      <c r="E13" s="22" t="str">
        <f>IF(D12&lt;&gt;"", "Deposit Amount", "")</f>
        <v/>
      </c>
      <c r="F13" s="74"/>
      <c r="G13" s="615"/>
      <c r="H13" s="72"/>
      <c r="J13" s="72"/>
      <c r="M13" s="72"/>
      <c r="P13" s="72"/>
    </row>
    <row r="14" spans="1:27">
      <c r="A14" s="22" t="s">
        <v>131</v>
      </c>
      <c r="B14" s="78" t="str">
        <f>IF(B10="", "", B10+119)</f>
        <v/>
      </c>
      <c r="C14" s="22" t="s">
        <v>132</v>
      </c>
      <c r="D14" s="73"/>
      <c r="E14" s="72"/>
      <c r="F14" s="72"/>
      <c r="H14" s="81"/>
      <c r="J14" s="72"/>
      <c r="M14" s="72"/>
      <c r="P14" s="72"/>
    </row>
    <row r="15" spans="1:27">
      <c r="B15" s="72" t="s">
        <v>133</v>
      </c>
      <c r="C15" s="22"/>
      <c r="D15" s="72"/>
      <c r="E15" s="72"/>
      <c r="H15" s="79"/>
      <c r="J15" s="72"/>
      <c r="M15" s="72"/>
      <c r="P15" s="72"/>
    </row>
    <row r="16" spans="1:27" ht="23.25">
      <c r="A16" s="276" t="s">
        <v>134</v>
      </c>
      <c r="B16" s="80" t="s">
        <v>116</v>
      </c>
      <c r="C16" s="80"/>
      <c r="D16" s="509"/>
      <c r="E16" s="509"/>
      <c r="F16" s="509" t="str">
        <f>IF(B24&gt;0, "Date &amp; Time", "")</f>
        <v/>
      </c>
      <c r="G16" s="22" t="str">
        <f>IF(B24&gt;0,"Explanation of Deposit", "")</f>
        <v/>
      </c>
      <c r="H16" s="72"/>
      <c r="J16" s="81"/>
      <c r="K16" s="78"/>
      <c r="M16" s="81"/>
      <c r="N16" s="78"/>
      <c r="P16" s="81"/>
      <c r="Q16" s="78"/>
    </row>
    <row r="17" spans="1:17">
      <c r="A17" s="22" t="s">
        <v>118</v>
      </c>
      <c r="B17" s="72"/>
      <c r="C17" s="22"/>
      <c r="D17" s="70" t="str">
        <f>IF(B24&gt;0,1, "")</f>
        <v/>
      </c>
      <c r="E17" s="22" t="str">
        <f>IF(D17&lt;&gt;"", "Deposit Date", "")</f>
        <v/>
      </c>
      <c r="F17" s="81"/>
      <c r="G17" s="277"/>
      <c r="H17" s="72"/>
      <c r="J17" s="79"/>
      <c r="K17" s="278"/>
      <c r="M17" s="79"/>
      <c r="N17" s="278"/>
      <c r="P17" s="79"/>
      <c r="Q17" s="278"/>
    </row>
    <row r="18" spans="1:17">
      <c r="A18" s="22" t="s">
        <v>119</v>
      </c>
      <c r="B18" s="73"/>
      <c r="C18" s="22" t="s">
        <v>120</v>
      </c>
      <c r="D18" s="70"/>
      <c r="E18" s="22" t="str">
        <f>IF(D17&lt;&gt;"", "Deposit Amount", "")</f>
        <v/>
      </c>
      <c r="F18" s="74"/>
      <c r="G18" s="277"/>
      <c r="H18" s="81"/>
      <c r="J18" s="72"/>
      <c r="M18" s="72"/>
      <c r="P18" s="72"/>
    </row>
    <row r="19" spans="1:17">
      <c r="A19" s="22" t="s">
        <v>121</v>
      </c>
      <c r="B19" s="72"/>
      <c r="C19" s="22"/>
      <c r="D19" s="70" t="str">
        <f>IF(B24&gt;1, 2, "")</f>
        <v/>
      </c>
      <c r="F19" s="81"/>
      <c r="G19" s="277"/>
      <c r="H19" s="79"/>
      <c r="J19" s="72"/>
      <c r="M19" s="72"/>
      <c r="P19" s="72"/>
    </row>
    <row r="20" spans="1:17">
      <c r="A20" s="22" t="s">
        <v>123</v>
      </c>
      <c r="B20" s="74"/>
      <c r="D20" s="70"/>
      <c r="E20" s="22" t="str">
        <f>IF(D19&lt;&gt;"", "Deposit Amount", "")</f>
        <v/>
      </c>
      <c r="F20" s="74"/>
      <c r="G20" s="277"/>
      <c r="H20" s="72"/>
      <c r="J20" s="81"/>
      <c r="K20" s="78"/>
      <c r="M20" s="81"/>
      <c r="N20" s="78"/>
      <c r="P20" s="81"/>
      <c r="Q20" s="78"/>
    </row>
    <row r="21" spans="1:17">
      <c r="A21" s="22" t="s">
        <v>125</v>
      </c>
      <c r="B21" s="75" t="e">
        <f>B20*C21</f>
        <v>#VALUE!</v>
      </c>
      <c r="C21" s="70" t="str">
        <f>IF(B19="Stock","1.00",IF(B19="Retirement", IF(AA2="Yes", ".70", ".60"),IF(B19="Mutual Fund","1.00",IF(OR(B19="Checking", B19="CD", B19="Savings", B19="Money Market"), "1.00", ""))))</f>
        <v/>
      </c>
      <c r="D21" s="70" t="str">
        <f>IF(B24&gt;2, 3, "")</f>
        <v/>
      </c>
      <c r="F21" s="81"/>
      <c r="G21" s="277"/>
      <c r="H21" s="22">
        <f>B23-B22</f>
        <v>0</v>
      </c>
      <c r="J21" s="79"/>
      <c r="K21" s="278"/>
      <c r="M21" s="79"/>
      <c r="N21" s="278"/>
      <c r="P21" s="79"/>
      <c r="Q21" s="278"/>
    </row>
    <row r="22" spans="1:17">
      <c r="A22" s="22" t="s">
        <v>126</v>
      </c>
      <c r="B22" s="81"/>
      <c r="D22" s="70"/>
      <c r="E22" s="22" t="str">
        <f>IF(D21&lt;&gt;"", "Deposit Amount", "")</f>
        <v/>
      </c>
      <c r="F22" s="74"/>
      <c r="G22" s="277"/>
      <c r="H22" s="81"/>
      <c r="J22" s="72"/>
      <c r="M22" s="72"/>
      <c r="P22" s="72"/>
    </row>
    <row r="23" spans="1:17">
      <c r="A23" s="22" t="s">
        <v>127</v>
      </c>
      <c r="B23" s="81"/>
      <c r="D23" s="70" t="str">
        <f>IF(B24&gt;3, 4, "")</f>
        <v/>
      </c>
      <c r="F23" s="81"/>
      <c r="G23" s="277"/>
      <c r="H23" s="79"/>
      <c r="J23" s="72"/>
      <c r="K23" s="72"/>
      <c r="M23" s="72"/>
      <c r="P23" s="72"/>
    </row>
    <row r="24" spans="1:17">
      <c r="A24" s="22" t="s">
        <v>128</v>
      </c>
      <c r="B24" s="72"/>
      <c r="C24" s="78"/>
      <c r="D24" s="70"/>
      <c r="E24" s="22" t="str">
        <f>IF(D23&lt;&gt;"", "Deposit Amount", "")</f>
        <v/>
      </c>
      <c r="F24" s="74"/>
      <c r="G24" s="277"/>
      <c r="H24" s="81"/>
      <c r="J24" s="81"/>
      <c r="K24" s="81"/>
      <c r="M24" s="81"/>
      <c r="N24" s="81"/>
      <c r="P24" s="81"/>
      <c r="Q24" s="78"/>
    </row>
    <row r="25" spans="1:17">
      <c r="A25" s="22" t="s">
        <v>129</v>
      </c>
      <c r="B25" s="72"/>
      <c r="C25" s="75" t="str">
        <f>IF(B26="N", "Enter Reason below","")</f>
        <v/>
      </c>
      <c r="D25" s="70" t="str">
        <f>IF(B24&gt;4, 5, "")</f>
        <v/>
      </c>
      <c r="F25" s="81"/>
      <c r="G25" s="615"/>
      <c r="H25" s="79"/>
      <c r="J25" s="79"/>
      <c r="K25" s="79"/>
      <c r="M25" s="79"/>
      <c r="N25" s="79"/>
      <c r="P25" s="79"/>
      <c r="Q25" s="278"/>
    </row>
    <row r="26" spans="1:17">
      <c r="A26" s="22" t="s">
        <v>130</v>
      </c>
      <c r="B26" s="72"/>
      <c r="C26" s="74"/>
      <c r="D26" s="70"/>
      <c r="E26" s="22" t="str">
        <f>IF(D25&lt;&gt;"", "Deposit Amount", "")</f>
        <v/>
      </c>
      <c r="F26" s="74"/>
      <c r="G26" s="615"/>
      <c r="H26" s="72"/>
      <c r="J26" s="72"/>
      <c r="K26" s="72"/>
      <c r="M26" s="72"/>
      <c r="N26" s="72"/>
      <c r="P26" s="72"/>
      <c r="Q26" s="72"/>
    </row>
    <row r="27" spans="1:17">
      <c r="A27" s="22" t="s">
        <v>131</v>
      </c>
      <c r="B27" s="78" t="str">
        <f>IF(B23="", "", B23+119)</f>
        <v/>
      </c>
      <c r="C27" s="22" t="s">
        <v>132</v>
      </c>
      <c r="D27" s="73"/>
      <c r="E27" s="72"/>
      <c r="F27" s="72"/>
      <c r="H27" s="72"/>
      <c r="J27" s="72"/>
      <c r="K27" s="72"/>
      <c r="M27" s="72"/>
      <c r="N27" s="72"/>
      <c r="P27" s="72"/>
      <c r="Q27" s="72"/>
    </row>
    <row r="28" spans="1:17">
      <c r="B28" s="72" t="s">
        <v>135</v>
      </c>
      <c r="C28" s="22"/>
      <c r="D28" s="72"/>
      <c r="E28" s="72"/>
      <c r="H28" s="81"/>
      <c r="J28" s="81"/>
      <c r="K28" s="81"/>
      <c r="M28" s="81"/>
      <c r="N28" s="81"/>
      <c r="P28" s="81"/>
      <c r="Q28" s="81"/>
    </row>
    <row r="29" spans="1:17" ht="23.25">
      <c r="A29" s="276" t="s">
        <v>136</v>
      </c>
      <c r="B29" s="80" t="s">
        <v>116</v>
      </c>
      <c r="C29" s="80"/>
      <c r="D29" s="509"/>
      <c r="E29" s="509"/>
      <c r="F29" s="509" t="str">
        <f>IF(B37&gt;0, "Date &amp; Time", "")</f>
        <v/>
      </c>
      <c r="G29" s="22" t="str">
        <f>IF(B37&gt;0,"Explanation of Deposit", "")</f>
        <v/>
      </c>
      <c r="H29" s="79"/>
      <c r="J29" s="79"/>
      <c r="K29" s="79"/>
      <c r="M29" s="79"/>
      <c r="N29" s="79"/>
      <c r="P29" s="79"/>
      <c r="Q29" s="79"/>
    </row>
    <row r="30" spans="1:17">
      <c r="A30" s="22" t="s">
        <v>118</v>
      </c>
      <c r="B30" s="72"/>
      <c r="C30" s="22"/>
      <c r="D30" s="70" t="str">
        <f>IF(B37&gt;0,1, "")</f>
        <v/>
      </c>
      <c r="E30" s="22" t="str">
        <f>IF(D30&lt;&gt;"", "Deposit Date", "")</f>
        <v/>
      </c>
      <c r="F30" s="81"/>
      <c r="G30" s="277"/>
      <c r="H30" s="72"/>
      <c r="J30" s="72"/>
      <c r="K30" s="72"/>
      <c r="M30" s="72"/>
      <c r="N30" s="72"/>
      <c r="P30" s="72"/>
      <c r="Q30" s="72"/>
    </row>
    <row r="31" spans="1:17">
      <c r="A31" s="22" t="s">
        <v>119</v>
      </c>
      <c r="B31" s="73"/>
      <c r="C31" s="22" t="s">
        <v>120</v>
      </c>
      <c r="D31" s="70"/>
      <c r="E31" s="22" t="str">
        <f>IF(D30&lt;&gt;"", "Deposit Amount", "")</f>
        <v/>
      </c>
      <c r="F31" s="74"/>
      <c r="G31" s="277"/>
      <c r="H31" s="72"/>
      <c r="J31" s="72"/>
      <c r="K31" s="72"/>
      <c r="M31" s="72"/>
      <c r="N31" s="72"/>
      <c r="P31" s="72"/>
      <c r="Q31" s="72"/>
    </row>
    <row r="32" spans="1:17">
      <c r="A32" s="22" t="s">
        <v>121</v>
      </c>
      <c r="B32" s="72"/>
      <c r="C32" s="22"/>
      <c r="D32" s="70" t="str">
        <f>IF(B37&gt;1, 2, "")</f>
        <v/>
      </c>
      <c r="F32" s="81"/>
      <c r="G32" s="277"/>
      <c r="H32" s="81"/>
      <c r="J32" s="81"/>
      <c r="K32" s="81"/>
      <c r="M32" s="81"/>
      <c r="N32" s="81"/>
      <c r="P32" s="81"/>
      <c r="Q32" s="81"/>
    </row>
    <row r="33" spans="1:17">
      <c r="A33" s="22" t="s">
        <v>123</v>
      </c>
      <c r="B33" s="74"/>
      <c r="C33" s="75"/>
      <c r="D33" s="70"/>
      <c r="E33" s="22" t="str">
        <f>IF(D32&lt;&gt;"", "Deposit Amount", "")</f>
        <v/>
      </c>
      <c r="F33" s="74"/>
      <c r="G33" s="277"/>
      <c r="H33" s="79"/>
      <c r="J33" s="79"/>
      <c r="K33" s="79"/>
      <c r="M33" s="79"/>
      <c r="N33" s="79"/>
      <c r="P33" s="79"/>
      <c r="Q33" s="79"/>
    </row>
    <row r="34" spans="1:17">
      <c r="A34" s="22" t="s">
        <v>125</v>
      </c>
      <c r="B34" s="75" t="e">
        <f>B33*C34</f>
        <v>#VALUE!</v>
      </c>
      <c r="C34" s="70" t="str">
        <f>IF(B32="Stock","1.00",IF(B32="Retirement", IF(AA2="Yes", ".70", ".60"),IF(B32="Mutual Fund","1.00",IF(OR(B32="Checking", B32="CD", B32="Savings", B32="Money Market"), "1.00", ""))))</f>
        <v/>
      </c>
      <c r="D34" s="70" t="str">
        <f>IF(B37&gt;2, 3, "")</f>
        <v/>
      </c>
      <c r="F34" s="81"/>
      <c r="G34" s="277"/>
      <c r="H34" s="22">
        <f>B36-B35</f>
        <v>0</v>
      </c>
      <c r="J34" s="72"/>
      <c r="K34" s="72"/>
      <c r="M34" s="72"/>
      <c r="N34" s="72"/>
      <c r="P34" s="72"/>
      <c r="Q34" s="72"/>
    </row>
    <row r="35" spans="1:17">
      <c r="A35" s="22" t="s">
        <v>126</v>
      </c>
      <c r="B35" s="81"/>
      <c r="D35" s="70"/>
      <c r="E35" s="22" t="str">
        <f>IF(D34&lt;&gt;"", "Deposit Amount", "")</f>
        <v/>
      </c>
      <c r="F35" s="74"/>
      <c r="G35" s="277"/>
      <c r="H35" s="72"/>
      <c r="J35" s="72"/>
      <c r="K35" s="72"/>
      <c r="M35" s="72"/>
      <c r="N35" s="72"/>
      <c r="P35" s="72"/>
      <c r="Q35" s="72"/>
    </row>
    <row r="36" spans="1:17">
      <c r="A36" s="22" t="s">
        <v>127</v>
      </c>
      <c r="B36" s="81"/>
      <c r="D36" s="70" t="str">
        <f>IF(B37&gt;3, 4, "")</f>
        <v/>
      </c>
      <c r="F36" s="81"/>
      <c r="G36" s="277"/>
      <c r="H36" s="81"/>
      <c r="J36" s="81"/>
      <c r="K36" s="81"/>
      <c r="M36" s="81"/>
      <c r="N36" s="81"/>
      <c r="P36" s="81"/>
      <c r="Q36" s="81"/>
    </row>
    <row r="37" spans="1:17">
      <c r="A37" s="22" t="s">
        <v>128</v>
      </c>
      <c r="B37" s="72"/>
      <c r="C37" s="78"/>
      <c r="D37" s="70"/>
      <c r="E37" s="22" t="str">
        <f>IF(D36&lt;&gt;"", "Deposit Amount", "")</f>
        <v/>
      </c>
      <c r="F37" s="74"/>
      <c r="G37" s="277"/>
      <c r="H37" s="79"/>
      <c r="J37" s="79"/>
      <c r="K37" s="79"/>
      <c r="M37" s="79"/>
      <c r="N37" s="79"/>
      <c r="P37" s="79"/>
      <c r="Q37" s="79"/>
    </row>
    <row r="38" spans="1:17">
      <c r="A38" s="22" t="s">
        <v>129</v>
      </c>
      <c r="B38" s="72"/>
      <c r="C38" s="75" t="str">
        <f>IF(B39="N", "Enter Reason below","")</f>
        <v/>
      </c>
      <c r="D38" s="70" t="str">
        <f>IF(B37&gt;4, 5, "")</f>
        <v/>
      </c>
      <c r="F38" s="81"/>
      <c r="G38" s="615"/>
      <c r="H38" s="72"/>
      <c r="J38" s="72"/>
      <c r="K38" s="72"/>
      <c r="M38" s="72"/>
      <c r="N38" s="72"/>
    </row>
    <row r="39" spans="1:17">
      <c r="A39" s="22" t="s">
        <v>137</v>
      </c>
      <c r="B39" s="72"/>
      <c r="C39" s="74"/>
      <c r="D39" s="70"/>
      <c r="E39" s="22" t="str">
        <f>IF(D38&lt;&gt;"", "Deposit Amount", "")</f>
        <v/>
      </c>
      <c r="F39" s="74"/>
      <c r="G39" s="615"/>
      <c r="N39" s="72"/>
    </row>
    <row r="40" spans="1:17">
      <c r="A40" s="22" t="s">
        <v>131</v>
      </c>
      <c r="B40" s="78" t="str">
        <f>IF(B36="", "", B36+119)</f>
        <v/>
      </c>
      <c r="C40" s="22" t="s">
        <v>132</v>
      </c>
      <c r="D40" s="73"/>
      <c r="E40" s="72"/>
      <c r="F40" s="72"/>
      <c r="N40" s="72"/>
    </row>
    <row r="41" spans="1:17">
      <c r="B41" s="72" t="s">
        <v>138</v>
      </c>
      <c r="C41" s="22"/>
      <c r="D41" s="72"/>
      <c r="E41" s="72"/>
      <c r="N41" s="72"/>
    </row>
    <row r="42" spans="1:17" ht="23.25">
      <c r="A42" s="276" t="s">
        <v>139</v>
      </c>
      <c r="B42" s="80" t="s">
        <v>116</v>
      </c>
      <c r="C42" s="80"/>
      <c r="D42" s="509"/>
      <c r="E42" s="509"/>
      <c r="F42" s="509" t="str">
        <f>IF(B50&gt;0, "Date &amp; Time", "")</f>
        <v/>
      </c>
      <c r="G42" s="22" t="str">
        <f>IF(B50&gt;0,"Explanation of Deposit", "")</f>
        <v/>
      </c>
    </row>
    <row r="43" spans="1:17">
      <c r="A43" s="22" t="s">
        <v>118</v>
      </c>
      <c r="B43" s="72"/>
      <c r="C43" s="22"/>
      <c r="D43" s="70" t="str">
        <f>IF(B50&gt;0,1, "")</f>
        <v/>
      </c>
      <c r="E43" s="22" t="str">
        <f>IF(D43&lt;&gt;"", "Deposit Date", "")</f>
        <v/>
      </c>
      <c r="F43" s="81"/>
      <c r="G43" s="277"/>
    </row>
    <row r="44" spans="1:17">
      <c r="A44" s="22" t="s">
        <v>119</v>
      </c>
      <c r="B44" s="73"/>
      <c r="C44" s="22" t="s">
        <v>120</v>
      </c>
      <c r="D44" s="70"/>
      <c r="E44" s="22" t="str">
        <f>IF(D43&lt;&gt;"", "Deposit Amount", "")</f>
        <v/>
      </c>
      <c r="F44" s="74"/>
      <c r="G44" s="277"/>
    </row>
    <row r="45" spans="1:17">
      <c r="A45" s="22" t="s">
        <v>121</v>
      </c>
      <c r="B45" s="72"/>
      <c r="C45" s="22"/>
      <c r="D45" s="70" t="str">
        <f>IF(B50&gt;1, 2, "")</f>
        <v/>
      </c>
      <c r="F45" s="81"/>
      <c r="G45" s="277"/>
    </row>
    <row r="46" spans="1:17">
      <c r="A46" s="22" t="s">
        <v>123</v>
      </c>
      <c r="B46" s="74"/>
      <c r="C46" s="75"/>
      <c r="D46" s="70"/>
      <c r="F46" s="74"/>
      <c r="G46" s="277"/>
    </row>
    <row r="47" spans="1:17">
      <c r="A47" s="22" t="s">
        <v>125</v>
      </c>
      <c r="B47" s="75" t="e">
        <f>B46*C47</f>
        <v>#VALUE!</v>
      </c>
      <c r="C47" s="70" t="str">
        <f>IF(B45="Stock","1.00",IF(B45="Retirement",IF(AA2="Yes", ".70", ".60"),IF(B45="Mutual Fund","1.00",IF(OR(B45="Checking", B45="CD", B45="Savings", B45="Money Market"), "1.00", ""))))</f>
        <v/>
      </c>
      <c r="D47" s="70" t="str">
        <f>IF(B50&gt;2, 3, "")</f>
        <v/>
      </c>
      <c r="E47" s="22" t="str">
        <f>IF(D47&lt;&gt;"", "Deposit Date", "")</f>
        <v/>
      </c>
      <c r="F47" s="81"/>
      <c r="G47" s="277"/>
      <c r="H47" s="22">
        <f>B49-B48</f>
        <v>0</v>
      </c>
    </row>
    <row r="48" spans="1:17">
      <c r="A48" s="22" t="s">
        <v>126</v>
      </c>
      <c r="B48" s="81"/>
      <c r="D48" s="70"/>
      <c r="E48" s="22" t="str">
        <f>IF(D47&lt;&gt;"", "Deposit Amount", "")</f>
        <v/>
      </c>
      <c r="F48" s="74"/>
      <c r="G48" s="277"/>
    </row>
    <row r="49" spans="1:7">
      <c r="A49" s="22" t="s">
        <v>127</v>
      </c>
      <c r="B49" s="81"/>
      <c r="D49" s="70" t="str">
        <f>IF(B50&gt;3, 4, "")</f>
        <v/>
      </c>
      <c r="F49" s="81"/>
      <c r="G49" s="277"/>
    </row>
    <row r="50" spans="1:7">
      <c r="A50" s="22" t="s">
        <v>128</v>
      </c>
      <c r="B50" s="72"/>
      <c r="C50" s="78"/>
      <c r="D50" s="70"/>
      <c r="E50" s="22" t="str">
        <f>IF(D49&lt;&gt;"", "Deposit Amount", "")</f>
        <v/>
      </c>
      <c r="F50" s="74"/>
      <c r="G50" s="277"/>
    </row>
    <row r="51" spans="1:7">
      <c r="A51" s="22" t="s">
        <v>129</v>
      </c>
      <c r="B51" s="72"/>
      <c r="C51" s="75" t="str">
        <f>IF(B52="N", "Enter Reason below","")</f>
        <v/>
      </c>
      <c r="D51" s="70" t="str">
        <f>IF(B50&gt;4, 5, "")</f>
        <v/>
      </c>
      <c r="F51" s="81"/>
      <c r="G51" s="615"/>
    </row>
    <row r="52" spans="1:7">
      <c r="A52" s="22" t="s">
        <v>137</v>
      </c>
      <c r="B52" s="72"/>
      <c r="C52" s="74"/>
      <c r="D52" s="70"/>
      <c r="E52" s="22" t="str">
        <f>IF(D51&lt;&gt;"", "Deposit Amount", "")</f>
        <v/>
      </c>
      <c r="F52" s="74"/>
      <c r="G52" s="615"/>
    </row>
    <row r="53" spans="1:7">
      <c r="A53" s="22" t="s">
        <v>131</v>
      </c>
      <c r="B53" s="78" t="str">
        <f>IF(B49="", "", B49+119)</f>
        <v/>
      </c>
      <c r="C53" s="22" t="s">
        <v>132</v>
      </c>
      <c r="D53" s="73"/>
      <c r="E53" s="72"/>
      <c r="F53" s="72"/>
    </row>
    <row r="55" spans="1:7" ht="21" customHeight="1">
      <c r="A55" s="82" t="s">
        <v>140</v>
      </c>
      <c r="B55" s="83"/>
    </row>
    <row r="56" spans="1:7" ht="9.75" customHeight="1"/>
    <row r="57" spans="1:7">
      <c r="A57" s="22" t="str">
        <f>IF(B55=Z2, "Type Reason for Pending", "")</f>
        <v/>
      </c>
      <c r="B57" s="230"/>
      <c r="C57" s="509"/>
      <c r="D57" s="509"/>
      <c r="E57" s="509"/>
      <c r="F57" s="509"/>
      <c r="G57" s="509"/>
    </row>
    <row r="58" spans="1:7">
      <c r="B58" s="22" t="str">
        <f>IF(B57&lt;&gt;"","TYPE", "")</f>
        <v/>
      </c>
    </row>
    <row r="66" spans="1:3">
      <c r="A66" s="22" t="s">
        <v>141</v>
      </c>
    </row>
    <row r="67" spans="1:3">
      <c r="A67" s="22" t="s">
        <v>142</v>
      </c>
      <c r="B67" s="74"/>
    </row>
    <row r="68" spans="1:3">
      <c r="A68" s="22" t="s">
        <v>143</v>
      </c>
      <c r="B68" s="72"/>
    </row>
    <row r="69" spans="1:3">
      <c r="A69" s="22" t="s">
        <v>144</v>
      </c>
      <c r="B69" s="72"/>
    </row>
    <row r="70" spans="1:3">
      <c r="A70" s="22" t="s">
        <v>145</v>
      </c>
      <c r="B70" s="279"/>
    </row>
    <row r="71" spans="1:3">
      <c r="A71" s="22" t="s">
        <v>146</v>
      </c>
      <c r="B71" s="81"/>
    </row>
    <row r="72" spans="1:3">
      <c r="A72" s="22" t="s">
        <v>147</v>
      </c>
      <c r="B72" s="280"/>
    </row>
    <row r="73" spans="1:3">
      <c r="A73" s="22" t="s">
        <v>148</v>
      </c>
      <c r="B73" s="72"/>
      <c r="C73" s="70" t="str">
        <f>IF(B73 = "Yes", "Show date", "")</f>
        <v/>
      </c>
    </row>
    <row r="74" spans="1:3">
      <c r="A74" s="22" t="s">
        <v>149</v>
      </c>
      <c r="B74" s="81"/>
    </row>
    <row r="75" spans="1:3">
      <c r="A75" s="22" t="s">
        <v>150</v>
      </c>
      <c r="B75" s="72"/>
    </row>
    <row r="76" spans="1:3">
      <c r="A76" s="22" t="s">
        <v>151</v>
      </c>
      <c r="B76" s="72"/>
    </row>
    <row r="77" spans="1:3">
      <c r="B77" s="22" t="str">
        <f>IF(B76 &lt;&gt; "", "Notes present", "")</f>
        <v/>
      </c>
    </row>
    <row r="100" spans="1:2">
      <c r="A100" s="74"/>
      <c r="B100" s="75">
        <f>A100/2</f>
        <v>0</v>
      </c>
    </row>
    <row r="101" spans="1:2">
      <c r="B101" s="75"/>
    </row>
  </sheetData>
  <sheetProtection password="C580" sheet="1" objects="1" scenarios="1" selectLockedCells="1"/>
  <protectedRanges>
    <protectedRange password="CF47" sqref="M4:N7 P4:Q7 I5:K7 E4:E9 P9:Q37 M9:N38 J9:K38 H4:K4 B4:D7 C9:D9 D10:E13 D14:F15 H5:H27 E17:E22 D22 D23:E26 D27:F27 H39:M40 D28:H29 E43:E48 D48 D49:E52 D53:F53 H30:H38 F4:F13 F17:F26 F43:F52 B41:M41 B43:B46 D30:F40 B10:C15 C8 B23:B28 C27:C28 B17:B20 D17:D20 C17:C19 C34:C35 C21:C25 C38 B49:B53 D43:D46 C47:C48 C51" name="Range1"/>
  </protectedRanges>
  <mergeCells count="4">
    <mergeCell ref="G12:G13"/>
    <mergeCell ref="G25:G26"/>
    <mergeCell ref="G38:G39"/>
    <mergeCell ref="G51:G52"/>
  </mergeCells>
  <dataValidations count="5">
    <dataValidation type="list" allowBlank="1" showInputMessage="1" showErrorMessage="1" sqref="B51:B52 B38:B39 B25:B26 M12:M13 P5 J5 J12:J13 P13 M5 B12">
      <formula1>$X$1:$X$3</formula1>
    </dataValidation>
    <dataValidation type="whole" errorStyle="warning" allowBlank="1" showInputMessage="1" showErrorMessage="1" errorTitle="Incorrect Number????" error="It appears you may not have entered a valid number of large deposits." sqref="B50 B37 B11 B24">
      <formula1>0</formula1>
      <formula2>25</formula2>
    </dataValidation>
    <dataValidation type="date" errorStyle="warning" allowBlank="1" showInputMessage="1" showErrorMessage="1" errorTitle="Invalid Date" error="The date you typed may be invalid" sqref="B49 B36 B10 B23">
      <formula1>TODAY()-365</formula1>
      <formula2>TODAY()</formula2>
    </dataValidation>
    <dataValidation type="whole" errorStyle="warning" allowBlank="1" showInputMessage="1" showErrorMessage="1" errorTitle="Large Deposit Count" error="It appears that you may have entered an incorrect number of large deposits." sqref="P12">
      <formula1>0</formula1>
      <formula2>25</formula2>
    </dataValidation>
    <dataValidation type="list" allowBlank="1" showInputMessage="1" showErrorMessage="1" sqref="B45 M6 P6 J6 B19 B32">
      <formula1>$Y$1:$Y$6</formula1>
    </dataValidation>
  </dataValidations>
  <pageMargins left="0.7" right="0.7" top="0.75" bottom="0.75" header="0.3" footer="0.3"/>
  <pageSetup orientation="portrait" horizontalDpi="200" verticalDpi="200" r:id="rId1"/>
  <legacyDrawing r:id="rId2"/>
  <controls>
    <control shapeId="14337" r:id="rId3" name="CommandButton1"/>
    <control shapeId="14338" r:id="rId4" name="Image1"/>
  </controls>
</worksheet>
</file>

<file path=xl/worksheets/sheet23.xml><?xml version="1.0" encoding="utf-8"?>
<worksheet xmlns="http://schemas.openxmlformats.org/spreadsheetml/2006/main" xmlns:r="http://schemas.openxmlformats.org/officeDocument/2006/relationships">
  <sheetPr codeName="Sheet15">
    <tabColor theme="6" tint="0.39997558519241921"/>
  </sheetPr>
  <dimension ref="A1:O40"/>
  <sheetViews>
    <sheetView showGridLines="0" workbookViewId="0"/>
  </sheetViews>
  <sheetFormatPr defaultRowHeight="15"/>
  <cols>
    <col min="1" max="1" width="5.140625" customWidth="1"/>
    <col min="10" max="10" width="11.5703125" customWidth="1"/>
  </cols>
  <sheetData>
    <row r="1" spans="1:15" ht="15.75" thickBot="1">
      <c r="A1" s="84"/>
    </row>
    <row r="2" spans="1:15" ht="29.25" thickBot="1">
      <c r="B2" s="673" t="s">
        <v>152</v>
      </c>
      <c r="C2" s="674"/>
      <c r="D2" s="674"/>
      <c r="E2" s="674"/>
      <c r="F2" s="674"/>
      <c r="G2" s="674"/>
      <c r="H2" s="674"/>
      <c r="I2" s="674"/>
      <c r="J2" s="675"/>
    </row>
    <row r="3" spans="1:15">
      <c r="B3" s="85"/>
      <c r="C3" s="85"/>
      <c r="D3" s="85"/>
      <c r="E3" s="85"/>
      <c r="F3" s="85"/>
      <c r="G3" s="85"/>
      <c r="H3" s="85"/>
      <c r="I3" s="85"/>
      <c r="J3" s="85"/>
      <c r="K3" s="86"/>
    </row>
    <row r="4" spans="1:15" ht="15.75" thickBot="1">
      <c r="B4" s="86"/>
      <c r="C4" s="86"/>
      <c r="D4" s="86"/>
      <c r="E4" s="86"/>
      <c r="F4" s="86"/>
      <c r="G4" s="86"/>
      <c r="H4" s="86"/>
      <c r="I4" s="86"/>
      <c r="J4" s="86"/>
      <c r="K4" s="86"/>
    </row>
    <row r="5" spans="1:15" ht="45.75" customHeight="1" thickBot="1">
      <c r="B5" s="622" t="s">
        <v>153</v>
      </c>
      <c r="C5" s="623"/>
      <c r="D5" s="623"/>
      <c r="E5" s="623"/>
      <c r="F5" s="623"/>
      <c r="G5" s="624"/>
      <c r="H5" s="625"/>
      <c r="I5" s="626"/>
      <c r="J5" s="627"/>
      <c r="K5" s="656" t="str">
        <f>IF(H5="No","Original Note must be obtained and submitted for review", "")</f>
        <v/>
      </c>
      <c r="L5" s="657"/>
      <c r="M5" s="657"/>
      <c r="N5" s="657"/>
      <c r="O5" s="657"/>
    </row>
    <row r="6" spans="1:15" ht="45.75" hidden="1" customHeight="1" thickBot="1">
      <c r="B6" s="676" t="s">
        <v>154</v>
      </c>
      <c r="C6" s="677"/>
      <c r="D6" s="677"/>
      <c r="E6" s="677"/>
      <c r="F6" s="677"/>
      <c r="G6" s="678"/>
      <c r="H6" s="625"/>
      <c r="I6" s="626"/>
      <c r="J6" s="627"/>
      <c r="K6" s="679" t="str">
        <f>IF(H6="Yes","Unable to proceed with the loan", "")</f>
        <v/>
      </c>
      <c r="L6" s="680"/>
      <c r="M6" s="680"/>
      <c r="N6" s="680"/>
      <c r="O6" s="680"/>
    </row>
    <row r="7" spans="1:15" ht="45.75" customHeight="1" thickBot="1">
      <c r="B7" s="622" t="s">
        <v>155</v>
      </c>
      <c r="C7" s="623"/>
      <c r="D7" s="623"/>
      <c r="E7" s="623"/>
      <c r="F7" s="623"/>
      <c r="G7" s="624"/>
      <c r="H7" s="647"/>
      <c r="I7" s="648"/>
      <c r="J7" s="649"/>
      <c r="K7" s="656" t="str">
        <f>IF(H7="No","Subordinating lender must correct USAA's name; agreement must be re-submitted for approval", "")</f>
        <v/>
      </c>
      <c r="L7" s="657"/>
      <c r="M7" s="657"/>
      <c r="N7" s="657"/>
      <c r="O7" s="657"/>
    </row>
    <row r="8" spans="1:15" ht="15.75" hidden="1" thickBot="1">
      <c r="B8" s="87"/>
      <c r="C8" s="88"/>
      <c r="D8" s="88"/>
      <c r="E8" s="88"/>
      <c r="F8" s="88"/>
      <c r="G8" s="89"/>
      <c r="H8" s="90"/>
      <c r="I8" s="28"/>
      <c r="J8" s="91"/>
      <c r="K8" s="656"/>
      <c r="L8" s="657"/>
      <c r="M8" s="657"/>
      <c r="N8" s="657"/>
      <c r="O8" s="657"/>
    </row>
    <row r="9" spans="1:15" ht="15.75" hidden="1" thickBot="1">
      <c r="B9" s="87"/>
      <c r="C9" s="88"/>
      <c r="D9" s="88"/>
      <c r="E9" s="88"/>
      <c r="F9" s="88"/>
      <c r="G9" s="89"/>
      <c r="H9" s="90"/>
      <c r="I9" s="28"/>
      <c r="J9" s="91"/>
      <c r="K9" s="656"/>
      <c r="L9" s="657"/>
      <c r="M9" s="657"/>
      <c r="N9" s="657"/>
      <c r="O9" s="657"/>
    </row>
    <row r="10" spans="1:15" ht="45.75" customHeight="1" thickBot="1">
      <c r="B10" s="670" t="s">
        <v>156</v>
      </c>
      <c r="C10" s="671"/>
      <c r="D10" s="671"/>
      <c r="E10" s="671"/>
      <c r="F10" s="671"/>
      <c r="G10" s="672"/>
      <c r="H10" s="647"/>
      <c r="I10" s="648"/>
      <c r="J10" s="649"/>
      <c r="K10" s="656" t="str">
        <f>IF(H10="No","Subordinating lender must correct loan's information; agreement must be re-submitted for approval", "")</f>
        <v/>
      </c>
      <c r="L10" s="657"/>
      <c r="M10" s="657"/>
      <c r="N10" s="657"/>
      <c r="O10" s="657"/>
    </row>
    <row r="11" spans="1:15" ht="15.75" hidden="1" thickBot="1">
      <c r="B11" s="92"/>
      <c r="C11" s="93"/>
      <c r="D11" s="93"/>
      <c r="E11" s="93"/>
      <c r="F11" s="93"/>
      <c r="G11" s="94"/>
      <c r="H11" s="650"/>
      <c r="I11" s="651"/>
      <c r="J11" s="652"/>
      <c r="K11" s="656"/>
      <c r="L11" s="657"/>
      <c r="M11" s="657"/>
      <c r="N11" s="657"/>
      <c r="O11" s="657"/>
    </row>
    <row r="12" spans="1:15" ht="15.75" hidden="1" thickBot="1">
      <c r="B12" s="95"/>
      <c r="C12" s="96"/>
      <c r="D12" s="96"/>
      <c r="E12" s="96"/>
      <c r="F12" s="96"/>
      <c r="G12" s="97"/>
      <c r="H12" s="653"/>
      <c r="I12" s="654"/>
      <c r="J12" s="655"/>
      <c r="K12" s="656"/>
      <c r="L12" s="657"/>
      <c r="M12" s="657"/>
      <c r="N12" s="657"/>
      <c r="O12" s="657"/>
    </row>
    <row r="13" spans="1:15" ht="16.5" hidden="1" thickTop="1" thickBot="1">
      <c r="B13" s="638" t="s">
        <v>157</v>
      </c>
      <c r="C13" s="639"/>
      <c r="D13" s="639"/>
      <c r="E13" s="639"/>
      <c r="F13" s="639"/>
      <c r="G13" s="640"/>
      <c r="H13" s="650"/>
      <c r="I13" s="651"/>
      <c r="J13" s="652"/>
      <c r="K13" s="656" t="str">
        <f>IF(H13="No","Subordinating lender must modify the loan amount to match actual loan amount per UNIFI", "")</f>
        <v/>
      </c>
      <c r="L13" s="657"/>
      <c r="M13" s="657"/>
      <c r="N13" s="657"/>
      <c r="O13" s="657"/>
    </row>
    <row r="14" spans="1:15" ht="15.75" hidden="1" thickBot="1">
      <c r="B14" s="641"/>
      <c r="C14" s="642"/>
      <c r="D14" s="642"/>
      <c r="E14" s="642"/>
      <c r="F14" s="642"/>
      <c r="G14" s="643"/>
      <c r="H14" s="650"/>
      <c r="I14" s="651"/>
      <c r="J14" s="652"/>
      <c r="K14" s="656"/>
      <c r="L14" s="657"/>
      <c r="M14" s="657"/>
      <c r="N14" s="657"/>
      <c r="O14" s="657"/>
    </row>
    <row r="15" spans="1:15" ht="15.75" hidden="1" thickBot="1">
      <c r="B15" s="667"/>
      <c r="C15" s="668"/>
      <c r="D15" s="668"/>
      <c r="E15" s="668"/>
      <c r="F15" s="668"/>
      <c r="G15" s="669"/>
      <c r="H15" s="650"/>
      <c r="I15" s="651"/>
      <c r="J15" s="652"/>
      <c r="K15" s="656"/>
      <c r="L15" s="657"/>
      <c r="M15" s="657"/>
      <c r="N15" s="657"/>
      <c r="O15" s="657"/>
    </row>
    <row r="16" spans="1:15" ht="45.75" hidden="1" customHeight="1" thickBot="1">
      <c r="B16" s="622" t="s">
        <v>158</v>
      </c>
      <c r="C16" s="623"/>
      <c r="D16" s="623"/>
      <c r="E16" s="623"/>
      <c r="F16" s="623"/>
      <c r="G16" s="624"/>
      <c r="H16" s="647"/>
      <c r="I16" s="648"/>
      <c r="J16" s="649"/>
      <c r="K16" s="656" t="str">
        <f>IF(H16="No","Subordinating lender must include a date for new USAA FSB loan", IF(H16="Blank", "Please add condition below", ""))</f>
        <v/>
      </c>
      <c r="L16" s="657"/>
      <c r="M16" s="657"/>
      <c r="N16" s="657"/>
      <c r="O16" s="657"/>
    </row>
    <row r="17" spans="2:15" ht="15.75" hidden="1" thickBot="1">
      <c r="B17" s="87"/>
      <c r="C17" s="88"/>
      <c r="D17" s="88"/>
      <c r="E17" s="88"/>
      <c r="F17" s="88"/>
      <c r="G17" s="89"/>
      <c r="H17" s="650"/>
      <c r="I17" s="651"/>
      <c r="J17" s="652"/>
      <c r="K17" s="656"/>
      <c r="L17" s="657"/>
      <c r="M17" s="657"/>
      <c r="N17" s="657"/>
      <c r="O17" s="657"/>
    </row>
    <row r="18" spans="2:15" ht="15" hidden="1" customHeight="1" thickBot="1">
      <c r="B18" s="87"/>
      <c r="C18" s="88"/>
      <c r="D18" s="88"/>
      <c r="E18" s="88"/>
      <c r="F18" s="88"/>
      <c r="G18" s="89"/>
      <c r="H18" s="653"/>
      <c r="I18" s="654"/>
      <c r="J18" s="655"/>
      <c r="K18" s="656"/>
      <c r="L18" s="657"/>
      <c r="M18" s="657"/>
      <c r="N18" s="657"/>
      <c r="O18" s="657"/>
    </row>
    <row r="19" spans="2:15" ht="45.75" customHeight="1" thickBot="1">
      <c r="B19" s="622" t="s">
        <v>159</v>
      </c>
      <c r="C19" s="623"/>
      <c r="D19" s="623"/>
      <c r="E19" s="623"/>
      <c r="F19" s="623"/>
      <c r="G19" s="624"/>
      <c r="H19" s="647"/>
      <c r="I19" s="648"/>
      <c r="J19" s="649"/>
      <c r="K19" s="656" t="str">
        <f>IF(H19="No","Subordinating lender must provide a new subordination agreement which references the correct lien", "")</f>
        <v/>
      </c>
      <c r="L19" s="657"/>
      <c r="M19" s="657"/>
      <c r="N19" s="657"/>
      <c r="O19" s="657"/>
    </row>
    <row r="20" spans="2:15" ht="15.75" hidden="1" thickBot="1">
      <c r="B20" s="87"/>
      <c r="C20" s="88"/>
      <c r="D20" s="88"/>
      <c r="E20" s="88"/>
      <c r="F20" s="88"/>
      <c r="G20" s="89"/>
      <c r="H20" s="650"/>
      <c r="I20" s="651"/>
      <c r="J20" s="652"/>
      <c r="K20" s="656"/>
      <c r="L20" s="657"/>
      <c r="M20" s="657"/>
      <c r="N20" s="657"/>
      <c r="O20" s="657"/>
    </row>
    <row r="21" spans="2:15" ht="15.75" hidden="1" thickBot="1">
      <c r="B21" s="87"/>
      <c r="C21" s="88"/>
      <c r="D21" s="88"/>
      <c r="E21" s="88"/>
      <c r="F21" s="88"/>
      <c r="G21" s="89"/>
      <c r="H21" s="653"/>
      <c r="I21" s="654"/>
      <c r="J21" s="655"/>
      <c r="K21" s="656"/>
      <c r="L21" s="657"/>
      <c r="M21" s="657"/>
      <c r="N21" s="657"/>
      <c r="O21" s="657"/>
    </row>
    <row r="22" spans="2:15" ht="45.75" hidden="1" customHeight="1" thickBot="1">
      <c r="B22" s="664" t="s">
        <v>160</v>
      </c>
      <c r="C22" s="665"/>
      <c r="D22" s="665"/>
      <c r="E22" s="665"/>
      <c r="F22" s="665"/>
      <c r="G22" s="666"/>
      <c r="H22" s="647"/>
      <c r="I22" s="648"/>
      <c r="J22" s="649"/>
      <c r="K22" s="656" t="str">
        <f>IF(H22="No","Subordinating lender must correct lien information and provide updated agreement", "")</f>
        <v/>
      </c>
      <c r="L22" s="657"/>
      <c r="M22" s="657"/>
      <c r="N22" s="657"/>
      <c r="O22" s="657"/>
    </row>
    <row r="23" spans="2:15" ht="15.75" hidden="1" thickBot="1">
      <c r="B23" s="98"/>
      <c r="C23" s="99"/>
      <c r="D23" s="99"/>
      <c r="E23" s="99"/>
      <c r="F23" s="99"/>
      <c r="G23" s="100"/>
      <c r="H23" s="650"/>
      <c r="I23" s="651"/>
      <c r="J23" s="652"/>
      <c r="K23" s="656"/>
      <c r="L23" s="657"/>
      <c r="M23" s="657"/>
      <c r="N23" s="657"/>
      <c r="O23" s="657"/>
    </row>
    <row r="24" spans="2:15" ht="15.75" hidden="1" thickBot="1">
      <c r="B24" s="101"/>
      <c r="C24" s="102"/>
      <c r="D24" s="102"/>
      <c r="E24" s="102"/>
      <c r="F24" s="102"/>
      <c r="G24" s="103"/>
      <c r="H24" s="653"/>
      <c r="I24" s="654"/>
      <c r="J24" s="655"/>
      <c r="K24" s="656"/>
      <c r="L24" s="657"/>
      <c r="M24" s="657"/>
      <c r="N24" s="657"/>
      <c r="O24" s="657"/>
    </row>
    <row r="25" spans="2:15" ht="60" hidden="1" customHeight="1" thickTop="1" thickBot="1">
      <c r="B25" s="661" t="s">
        <v>161</v>
      </c>
      <c r="C25" s="662"/>
      <c r="D25" s="662"/>
      <c r="E25" s="662"/>
      <c r="F25" s="662"/>
      <c r="G25" s="663"/>
      <c r="H25" s="647"/>
      <c r="I25" s="648"/>
      <c r="J25" s="649"/>
      <c r="K25" s="656" t="str">
        <f>IF(H25="No","Subordinating lender must add necessary verbiage to ensure that they are current owner and holder of the note", "")</f>
        <v/>
      </c>
      <c r="L25" s="657"/>
      <c r="M25" s="657"/>
      <c r="N25" s="657"/>
      <c r="O25" s="657"/>
    </row>
    <row r="26" spans="2:15" ht="15.75" hidden="1" thickBot="1">
      <c r="B26" s="98"/>
      <c r="C26" s="99"/>
      <c r="D26" s="99"/>
      <c r="E26" s="99"/>
      <c r="F26" s="99"/>
      <c r="G26" s="100"/>
      <c r="H26" s="650"/>
      <c r="I26" s="651"/>
      <c r="J26" s="652"/>
      <c r="K26" s="656"/>
      <c r="L26" s="657"/>
      <c r="M26" s="657"/>
      <c r="N26" s="657"/>
      <c r="O26" s="657"/>
    </row>
    <row r="27" spans="2:15" ht="30" hidden="1" customHeight="1" thickBot="1">
      <c r="B27" s="98"/>
      <c r="C27" s="99"/>
      <c r="D27" s="99"/>
      <c r="E27" s="99"/>
      <c r="F27" s="99"/>
      <c r="G27" s="100"/>
      <c r="H27" s="653"/>
      <c r="I27" s="654"/>
      <c r="J27" s="655"/>
      <c r="K27" s="656"/>
      <c r="L27" s="657"/>
      <c r="M27" s="657"/>
      <c r="N27" s="657"/>
      <c r="O27" s="657"/>
    </row>
    <row r="28" spans="2:15" ht="45.75" customHeight="1" thickBot="1">
      <c r="B28" s="622" t="s">
        <v>162</v>
      </c>
      <c r="C28" s="623"/>
      <c r="D28" s="623"/>
      <c r="E28" s="623"/>
      <c r="F28" s="623"/>
      <c r="G28" s="624"/>
      <c r="H28" s="647"/>
      <c r="I28" s="648"/>
      <c r="J28" s="649"/>
      <c r="K28" s="656" t="str">
        <f>IF(H28="No","Subordinating lender must correct the legal description and/or property address to match our information", "")</f>
        <v/>
      </c>
      <c r="L28" s="657"/>
      <c r="M28" s="657"/>
      <c r="N28" s="657"/>
      <c r="O28" s="657"/>
    </row>
    <row r="29" spans="2:15" ht="15.75" hidden="1" thickBot="1">
      <c r="B29" s="87"/>
      <c r="C29" s="88"/>
      <c r="D29" s="88"/>
      <c r="E29" s="88"/>
      <c r="F29" s="88"/>
      <c r="G29" s="89"/>
      <c r="H29" s="650"/>
      <c r="I29" s="651"/>
      <c r="J29" s="652"/>
      <c r="K29" s="656"/>
      <c r="L29" s="657"/>
      <c r="M29" s="657"/>
      <c r="N29" s="657"/>
      <c r="O29" s="657"/>
    </row>
    <row r="30" spans="2:15" ht="15" hidden="1" customHeight="1" thickBot="1">
      <c r="B30" s="104"/>
      <c r="C30" s="105"/>
      <c r="D30" s="105"/>
      <c r="E30" s="105"/>
      <c r="F30" s="105"/>
      <c r="G30" s="106"/>
      <c r="H30" s="653"/>
      <c r="I30" s="654"/>
      <c r="J30" s="655"/>
      <c r="K30" s="656"/>
      <c r="L30" s="657"/>
      <c r="M30" s="657"/>
      <c r="N30" s="657"/>
      <c r="O30" s="657"/>
    </row>
    <row r="31" spans="2:15" ht="45.75" customHeight="1" thickTop="1" thickBot="1">
      <c r="B31" s="638" t="s">
        <v>163</v>
      </c>
      <c r="C31" s="639"/>
      <c r="D31" s="639"/>
      <c r="E31" s="639"/>
      <c r="F31" s="639"/>
      <c r="G31" s="640"/>
      <c r="H31" s="647"/>
      <c r="I31" s="648"/>
      <c r="J31" s="649"/>
      <c r="K31" s="656" t="str">
        <f>IF(H31="No","Unable to proceed with the loan", "")</f>
        <v/>
      </c>
      <c r="L31" s="657"/>
      <c r="M31" s="657"/>
      <c r="N31" s="657"/>
      <c r="O31" s="657"/>
    </row>
    <row r="32" spans="2:15" ht="15.75" hidden="1" thickBot="1">
      <c r="B32" s="641"/>
      <c r="C32" s="642"/>
      <c r="D32" s="642"/>
      <c r="E32" s="642"/>
      <c r="F32" s="642"/>
      <c r="G32" s="643"/>
      <c r="H32" s="650"/>
      <c r="I32" s="651"/>
      <c r="J32" s="652"/>
      <c r="K32" s="656"/>
      <c r="L32" s="657"/>
      <c r="M32" s="657"/>
      <c r="N32" s="657"/>
      <c r="O32" s="657"/>
    </row>
    <row r="33" spans="2:15" ht="15.75" hidden="1" thickBot="1">
      <c r="B33" s="644"/>
      <c r="C33" s="645"/>
      <c r="D33" s="645"/>
      <c r="E33" s="645"/>
      <c r="F33" s="645"/>
      <c r="G33" s="646"/>
      <c r="H33" s="653"/>
      <c r="I33" s="654"/>
      <c r="J33" s="655"/>
      <c r="K33" s="656"/>
      <c r="L33" s="657"/>
      <c r="M33" s="657"/>
      <c r="N33" s="657"/>
      <c r="O33" s="657"/>
    </row>
    <row r="34" spans="2:15" ht="45.75" customHeight="1" thickBot="1">
      <c r="B34" s="622" t="s">
        <v>164</v>
      </c>
      <c r="C34" s="623"/>
      <c r="D34" s="623"/>
      <c r="E34" s="623"/>
      <c r="F34" s="623"/>
      <c r="G34" s="624"/>
      <c r="H34" s="658"/>
      <c r="I34" s="659"/>
      <c r="J34" s="660"/>
      <c r="K34" s="628"/>
      <c r="L34" s="628"/>
      <c r="M34" s="628"/>
      <c r="N34" s="628"/>
      <c r="O34" s="628"/>
    </row>
    <row r="35" spans="2:15" ht="45.75" customHeight="1" thickBot="1">
      <c r="B35" s="622" t="s">
        <v>165</v>
      </c>
      <c r="C35" s="623"/>
      <c r="D35" s="623"/>
      <c r="E35" s="623"/>
      <c r="F35" s="623"/>
      <c r="G35" s="624"/>
      <c r="H35" s="625"/>
      <c r="I35" s="626"/>
      <c r="J35" s="627"/>
      <c r="K35" s="628"/>
      <c r="L35" s="628"/>
      <c r="M35" s="628"/>
      <c r="N35" s="628"/>
      <c r="O35" s="628"/>
    </row>
    <row r="36" spans="2:15" ht="15" customHeight="1"/>
    <row r="37" spans="2:15" ht="16.5" hidden="1" thickBot="1">
      <c r="B37" s="629" t="s">
        <v>166</v>
      </c>
      <c r="C37" s="630"/>
      <c r="D37" s="631"/>
      <c r="E37" s="632" t="str">
        <f>"Final Underwriter to confirm that loan amount DOES NOT exceed "&amp;DOLLAR(H34, 2)&amp;""</f>
        <v>Final Underwriter to confirm that loan amount DOES NOT exceed $0.00</v>
      </c>
      <c r="F37" s="633"/>
      <c r="G37" s="633"/>
      <c r="H37" s="633"/>
      <c r="I37" s="633"/>
      <c r="J37" s="633"/>
      <c r="K37" s="633"/>
      <c r="L37" s="633"/>
      <c r="M37" s="634"/>
    </row>
    <row r="38" spans="2:15" ht="16.5" hidden="1" thickBot="1">
      <c r="B38" s="635" t="s">
        <v>166</v>
      </c>
      <c r="C38" s="636"/>
      <c r="D38" s="637"/>
      <c r="E38" s="632" t="str">
        <f>"Final Underwriter to confirm that loan amount is "&amp;DOLLAR(H34, 2)&amp;""</f>
        <v>Final Underwriter to confirm that loan amount is $0.00</v>
      </c>
      <c r="F38" s="633"/>
      <c r="G38" s="633"/>
      <c r="H38" s="633"/>
      <c r="I38" s="633"/>
      <c r="J38" s="633"/>
      <c r="K38" s="633"/>
      <c r="L38" s="633"/>
      <c r="M38" s="634"/>
    </row>
    <row r="39" spans="2:15" ht="33" hidden="1" customHeight="1" thickBot="1">
      <c r="B39" s="616" t="s">
        <v>166</v>
      </c>
      <c r="C39" s="617"/>
      <c r="D39" s="618"/>
      <c r="E39" s="619" t="s">
        <v>167</v>
      </c>
      <c r="F39" s="620"/>
      <c r="G39" s="620"/>
      <c r="H39" s="620"/>
      <c r="I39" s="620"/>
      <c r="J39" s="620"/>
      <c r="K39" s="620"/>
      <c r="L39" s="620"/>
      <c r="M39" s="621"/>
    </row>
    <row r="40" spans="2:15">
      <c r="E40" s="84"/>
    </row>
  </sheetData>
  <sheetProtection password="C580" sheet="1" objects="1" scenarios="1" formatRows="0" selectLockedCells="1" sort="0" autoFilter="0"/>
  <mergeCells count="46">
    <mergeCell ref="B2:J2"/>
    <mergeCell ref="B5:G5"/>
    <mergeCell ref="H5:J5"/>
    <mergeCell ref="K5:O5"/>
    <mergeCell ref="B6:G6"/>
    <mergeCell ref="H6:J6"/>
    <mergeCell ref="K6:O6"/>
    <mergeCell ref="B7:G7"/>
    <mergeCell ref="H7:J7"/>
    <mergeCell ref="K7:O9"/>
    <mergeCell ref="B10:G10"/>
    <mergeCell ref="H10:J12"/>
    <mergeCell ref="K10:O12"/>
    <mergeCell ref="B13:G15"/>
    <mergeCell ref="H13:J15"/>
    <mergeCell ref="K13:O15"/>
    <mergeCell ref="B16:G16"/>
    <mergeCell ref="H16:J18"/>
    <mergeCell ref="K16:O18"/>
    <mergeCell ref="B19:G19"/>
    <mergeCell ref="H19:J21"/>
    <mergeCell ref="K19:O21"/>
    <mergeCell ref="B22:G22"/>
    <mergeCell ref="H22:J24"/>
    <mergeCell ref="K22:O24"/>
    <mergeCell ref="B25:G25"/>
    <mergeCell ref="H25:J27"/>
    <mergeCell ref="K25:O27"/>
    <mergeCell ref="B28:G28"/>
    <mergeCell ref="H28:J30"/>
    <mergeCell ref="K28:O30"/>
    <mergeCell ref="B31:G33"/>
    <mergeCell ref="H31:J33"/>
    <mergeCell ref="K31:O33"/>
    <mergeCell ref="B34:G34"/>
    <mergeCell ref="H34:J34"/>
    <mergeCell ref="K34:O34"/>
    <mergeCell ref="B39:D39"/>
    <mergeCell ref="E39:M39"/>
    <mergeCell ref="B35:G35"/>
    <mergeCell ref="H35:J35"/>
    <mergeCell ref="K35:O35"/>
    <mergeCell ref="B37:D37"/>
    <mergeCell ref="E37:M37"/>
    <mergeCell ref="B38:D38"/>
    <mergeCell ref="E38:M38"/>
  </mergeCells>
  <pageMargins left="0.7" right="0.7" top="0.75" bottom="0.75" header="0.3" footer="0.3"/>
  <pageSetup orientation="portrait" horizontalDpi="200" verticalDpi="200" r:id="rId1"/>
  <legacyDrawing r:id="rId2"/>
  <controls>
    <control shapeId="15361" r:id="rId3" name="OptionButton1"/>
    <control shapeId="15362" r:id="rId4" name="OptionButton2"/>
    <control shapeId="15363" r:id="rId5" name="OptionButton3"/>
    <control shapeId="15364" r:id="rId6" name="OptionButton4"/>
    <control shapeId="15365" r:id="rId7" name="OptionButton5"/>
    <control shapeId="15366" r:id="rId8" name="OptionButton6"/>
    <control shapeId="15367" r:id="rId9" name="OptionButton7"/>
    <control shapeId="15368" r:id="rId10" name="OptionButton8"/>
    <control shapeId="15369" r:id="rId11" name="OptionButton9"/>
    <control shapeId="15370" r:id="rId12" name="OptionButton10"/>
    <control shapeId="15371" r:id="rId13" name="OptionButton11"/>
    <control shapeId="15372" r:id="rId14" name="OptionButton12"/>
    <control shapeId="15373" r:id="rId15" name="OptionButton13"/>
    <control shapeId="15374" r:id="rId16" name="OptionButton14"/>
    <control shapeId="15375" r:id="rId17" name="OptionButton15"/>
    <control shapeId="15376" r:id="rId18" name="OptionButton16"/>
    <control shapeId="15377" r:id="rId19" name="OptionButton17"/>
    <control shapeId="15378" r:id="rId20" name="OptionButton18"/>
    <control shapeId="15379" r:id="rId21" name="Image1"/>
    <control shapeId="15380" r:id="rId22" name="OptionButton19"/>
    <control shapeId="15381" r:id="rId23" name="OptionButton20"/>
    <control shapeId="15382" r:id="rId24" name="OptionButton21"/>
    <control shapeId="15383" r:id="rId25" name="OptionButton22"/>
    <control shapeId="15384" r:id="rId26" name="OptionButton23"/>
    <control shapeId="15385" r:id="rId27" name="OptionButton24"/>
    <control shapeId="15386" r:id="rId28" name="OptionButton25"/>
    <control shapeId="15387" r:id="rId29" name="OptionButton26"/>
    <control shapeId="15389" r:id="rId30" name="OptionButton27"/>
    <control shapeId="15390" r:id="rId31" name="Image2"/>
  </controls>
</worksheet>
</file>

<file path=xl/worksheets/sheet24.xml><?xml version="1.0" encoding="utf-8"?>
<worksheet xmlns="http://schemas.openxmlformats.org/spreadsheetml/2006/main" xmlns:r="http://schemas.openxmlformats.org/officeDocument/2006/relationships">
  <sheetPr codeName="Sheet17">
    <tabColor rgb="FFFFC000"/>
  </sheetPr>
  <dimension ref="A1:Y64"/>
  <sheetViews>
    <sheetView zoomScale="90" zoomScaleNormal="90" workbookViewId="0">
      <selection activeCell="F3" sqref="F3"/>
    </sheetView>
  </sheetViews>
  <sheetFormatPr defaultRowHeight="12.75"/>
  <cols>
    <col min="1" max="1" width="4.7109375" style="109" customWidth="1"/>
    <col min="2" max="2" width="27.85546875" style="158" customWidth="1"/>
    <col min="3" max="3" width="11" style="158" customWidth="1"/>
    <col min="4" max="4" width="10" style="158" customWidth="1"/>
    <col min="5" max="5" width="5.5703125" style="159" customWidth="1"/>
    <col min="6" max="6" width="23.42578125" style="109" customWidth="1"/>
    <col min="7" max="7" width="4.42578125" style="109" customWidth="1"/>
    <col min="8" max="8" width="16.140625" style="109" customWidth="1"/>
    <col min="9" max="9" width="14.140625" style="109" customWidth="1"/>
    <col min="10" max="10" width="11" style="109" customWidth="1"/>
    <col min="11" max="11" width="9.42578125" style="160" customWidth="1"/>
    <col min="12" max="12" width="10.28515625" style="160" customWidth="1"/>
    <col min="13" max="13" width="9.140625" style="160"/>
    <col min="14" max="22" width="9.140625" style="109"/>
    <col min="23" max="25" width="0" style="109" hidden="1" customWidth="1"/>
    <col min="26" max="16384" width="9.140625" style="109"/>
  </cols>
  <sheetData>
    <row r="1" spans="1:25">
      <c r="A1" s="107"/>
      <c r="B1" s="107"/>
      <c r="C1" s="107"/>
      <c r="D1" s="107"/>
      <c r="E1" s="107"/>
      <c r="F1" s="107"/>
      <c r="G1" s="107"/>
      <c r="H1" s="107"/>
      <c r="I1" s="107"/>
      <c r="J1" s="107"/>
      <c r="K1" s="108"/>
      <c r="L1" s="108"/>
      <c r="M1" s="108"/>
      <c r="N1" s="108"/>
      <c r="O1" s="108"/>
      <c r="P1" s="108"/>
      <c r="Q1" s="108"/>
      <c r="R1" s="108"/>
      <c r="W1" s="109" t="s">
        <v>168</v>
      </c>
      <c r="X1" s="109" t="s">
        <v>169</v>
      </c>
      <c r="Y1" s="109" t="s">
        <v>170</v>
      </c>
    </row>
    <row r="2" spans="1:25" ht="13.5" thickBot="1">
      <c r="A2" s="110"/>
      <c r="B2" s="107"/>
      <c r="C2" s="107"/>
      <c r="D2" s="107"/>
      <c r="E2" s="107"/>
      <c r="F2" s="107"/>
      <c r="G2" s="107"/>
      <c r="H2" s="107"/>
      <c r="I2" s="107"/>
      <c r="J2" s="107"/>
      <c r="K2" s="111"/>
      <c r="L2" s="111"/>
      <c r="M2" s="111"/>
      <c r="N2" s="108"/>
      <c r="O2" s="108"/>
      <c r="P2" s="108"/>
      <c r="Q2" s="108"/>
      <c r="R2" s="108"/>
      <c r="W2" s="109" t="s">
        <v>171</v>
      </c>
      <c r="X2" s="109" t="s">
        <v>96</v>
      </c>
      <c r="Y2" s="109" t="s">
        <v>172</v>
      </c>
    </row>
    <row r="3" spans="1:25" ht="15" customHeight="1">
      <c r="A3" s="110"/>
      <c r="B3" s="745" t="s">
        <v>173</v>
      </c>
      <c r="C3" s="746"/>
      <c r="D3" s="746"/>
      <c r="E3" s="746"/>
      <c r="F3" s="112"/>
      <c r="G3" s="107"/>
      <c r="H3" s="747" t="s">
        <v>174</v>
      </c>
      <c r="I3" s="748"/>
      <c r="J3" s="748"/>
      <c r="K3" s="748"/>
      <c r="L3" s="749"/>
      <c r="M3" s="111"/>
      <c r="N3" s="108"/>
      <c r="O3" s="108"/>
      <c r="P3" s="108"/>
      <c r="Q3" s="108"/>
      <c r="R3" s="108"/>
      <c r="Y3" s="109" t="s">
        <v>175</v>
      </c>
    </row>
    <row r="4" spans="1:25" ht="18" customHeight="1" thickBot="1">
      <c r="A4" s="110"/>
      <c r="B4" s="750" t="s">
        <v>176</v>
      </c>
      <c r="C4" s="751"/>
      <c r="D4" s="751"/>
      <c r="E4" s="751"/>
      <c r="F4" s="113"/>
      <c r="G4" s="107"/>
      <c r="H4" s="114"/>
      <c r="I4" s="752" t="s">
        <v>177</v>
      </c>
      <c r="J4" s="752"/>
      <c r="K4" s="738"/>
      <c r="L4" s="739"/>
      <c r="M4" s="111"/>
      <c r="N4" s="108"/>
      <c r="O4" s="108"/>
      <c r="P4" s="108"/>
      <c r="Q4" s="108"/>
      <c r="R4" s="108"/>
    </row>
    <row r="5" spans="1:25" ht="15" customHeight="1">
      <c r="A5" s="110"/>
      <c r="B5" s="115"/>
      <c r="C5" s="115"/>
      <c r="D5" s="115"/>
      <c r="E5" s="116"/>
      <c r="F5" s="107"/>
      <c r="G5" s="107"/>
      <c r="H5" s="737" t="s">
        <v>178</v>
      </c>
      <c r="I5" s="690"/>
      <c r="J5" s="690"/>
      <c r="K5" s="738"/>
      <c r="L5" s="739"/>
      <c r="M5" s="111"/>
      <c r="N5" s="108"/>
      <c r="O5" s="108"/>
      <c r="P5" s="108"/>
      <c r="Q5" s="108"/>
      <c r="R5" s="108"/>
    </row>
    <row r="6" spans="1:25" ht="15" customHeight="1" thickBot="1">
      <c r="A6" s="110"/>
      <c r="B6" s="115"/>
      <c r="C6" s="115"/>
      <c r="D6" s="115"/>
      <c r="E6" s="116"/>
      <c r="F6" s="107"/>
      <c r="G6" s="107"/>
      <c r="H6" s="737" t="s">
        <v>179</v>
      </c>
      <c r="I6" s="690"/>
      <c r="J6" s="690"/>
      <c r="K6" s="738"/>
      <c r="L6" s="739"/>
      <c r="M6" s="111"/>
      <c r="N6" s="108"/>
      <c r="O6" s="108"/>
      <c r="P6" s="108"/>
      <c r="Q6" s="108"/>
      <c r="R6" s="108"/>
    </row>
    <row r="7" spans="1:25" ht="15" customHeight="1">
      <c r="A7" s="110"/>
      <c r="B7" s="753" t="s">
        <v>180</v>
      </c>
      <c r="C7" s="754"/>
      <c r="D7" s="754"/>
      <c r="E7" s="754"/>
      <c r="F7" s="755"/>
      <c r="G7" s="107"/>
      <c r="H7" s="737" t="s">
        <v>181</v>
      </c>
      <c r="I7" s="690"/>
      <c r="J7" s="690"/>
      <c r="K7" s="738"/>
      <c r="L7" s="739"/>
      <c r="M7" s="111"/>
      <c r="N7" s="108"/>
      <c r="O7" s="108"/>
      <c r="P7" s="108"/>
      <c r="Q7" s="108"/>
      <c r="R7" s="108"/>
    </row>
    <row r="8" spans="1:25" ht="15" customHeight="1">
      <c r="A8" s="110"/>
      <c r="B8" s="707" t="s">
        <v>182</v>
      </c>
      <c r="C8" s="708"/>
      <c r="D8" s="708"/>
      <c r="E8" s="709"/>
      <c r="F8" s="117"/>
      <c r="G8" s="107"/>
      <c r="H8" s="737" t="s">
        <v>183</v>
      </c>
      <c r="I8" s="690"/>
      <c r="J8" s="690"/>
      <c r="K8" s="738"/>
      <c r="L8" s="739"/>
      <c r="M8" s="108"/>
      <c r="N8" s="108"/>
      <c r="O8" s="108"/>
      <c r="P8" s="108"/>
      <c r="Q8" s="108"/>
      <c r="R8" s="108"/>
    </row>
    <row r="9" spans="1:25" ht="15" customHeight="1">
      <c r="A9" s="110"/>
      <c r="B9" s="735" t="s">
        <v>184</v>
      </c>
      <c r="C9" s="736"/>
      <c r="D9" s="736"/>
      <c r="E9" s="736"/>
      <c r="F9" s="117"/>
      <c r="G9" s="107"/>
      <c r="H9" s="737" t="s">
        <v>185</v>
      </c>
      <c r="I9" s="690"/>
      <c r="J9" s="690"/>
      <c r="K9" s="738"/>
      <c r="L9" s="739"/>
      <c r="M9" s="108"/>
      <c r="N9" s="108"/>
      <c r="O9" s="108"/>
      <c r="P9" s="108"/>
      <c r="Q9" s="108"/>
      <c r="R9" s="108"/>
    </row>
    <row r="10" spans="1:25" ht="15" customHeight="1">
      <c r="A10" s="110"/>
      <c r="B10" s="735" t="s">
        <v>186</v>
      </c>
      <c r="C10" s="736"/>
      <c r="D10" s="736"/>
      <c r="E10" s="736"/>
      <c r="F10" s="117"/>
      <c r="G10" s="107"/>
      <c r="H10" s="737" t="s">
        <v>187</v>
      </c>
      <c r="I10" s="690"/>
      <c r="J10" s="690"/>
      <c r="K10" s="738"/>
      <c r="L10" s="739"/>
      <c r="M10" s="111"/>
      <c r="N10" s="108"/>
      <c r="O10" s="108"/>
      <c r="P10" s="108"/>
      <c r="Q10" s="108"/>
      <c r="R10" s="108"/>
    </row>
    <row r="11" spans="1:25" ht="15" customHeight="1">
      <c r="A11" s="110"/>
      <c r="B11" s="735" t="s">
        <v>188</v>
      </c>
      <c r="C11" s="736"/>
      <c r="D11" s="736"/>
      <c r="E11" s="736"/>
      <c r="F11" s="117"/>
      <c r="G11" s="107"/>
      <c r="H11" s="737" t="s">
        <v>189</v>
      </c>
      <c r="I11" s="690"/>
      <c r="J11" s="690"/>
      <c r="K11" s="738"/>
      <c r="L11" s="739"/>
      <c r="M11" s="111"/>
      <c r="N11" s="108"/>
      <c r="O11" s="108"/>
      <c r="P11" s="108"/>
      <c r="Q11" s="108"/>
      <c r="R11" s="108"/>
    </row>
    <row r="12" spans="1:25" ht="15" customHeight="1">
      <c r="A12" s="110"/>
      <c r="B12" s="735" t="s">
        <v>190</v>
      </c>
      <c r="C12" s="736"/>
      <c r="D12" s="736"/>
      <c r="E12" s="736"/>
      <c r="F12" s="117"/>
      <c r="G12" s="107"/>
      <c r="H12" s="118" t="s">
        <v>191</v>
      </c>
      <c r="I12" s="119"/>
      <c r="J12" s="743" t="s">
        <v>192</v>
      </c>
      <c r="K12" s="744"/>
      <c r="L12" s="120"/>
      <c r="M12" s="121"/>
      <c r="N12" s="108"/>
      <c r="O12" s="108"/>
      <c r="P12" s="108"/>
      <c r="Q12" s="108"/>
      <c r="R12" s="108"/>
    </row>
    <row r="13" spans="1:25" ht="15" customHeight="1">
      <c r="A13" s="110"/>
      <c r="B13" s="735" t="s">
        <v>193</v>
      </c>
      <c r="C13" s="736"/>
      <c r="D13" s="736"/>
      <c r="E13" s="736"/>
      <c r="F13" s="117"/>
      <c r="G13" s="107"/>
      <c r="H13" s="118" t="s">
        <v>194</v>
      </c>
      <c r="I13" s="122"/>
      <c r="J13" s="743" t="s">
        <v>27</v>
      </c>
      <c r="K13" s="744"/>
      <c r="L13" s="123"/>
      <c r="M13" s="121"/>
      <c r="N13" s="108"/>
      <c r="O13" s="108"/>
      <c r="P13" s="108"/>
      <c r="Q13" s="108"/>
      <c r="R13" s="108"/>
    </row>
    <row r="14" spans="1:25" ht="15" customHeight="1">
      <c r="A14" s="110"/>
      <c r="B14" s="735" t="s">
        <v>195</v>
      </c>
      <c r="C14" s="736"/>
      <c r="D14" s="736"/>
      <c r="E14" s="736"/>
      <c r="F14" s="117"/>
      <c r="G14" s="107"/>
      <c r="H14" s="737" t="s">
        <v>196</v>
      </c>
      <c r="I14" s="690"/>
      <c r="J14" s="690"/>
      <c r="K14" s="738"/>
      <c r="L14" s="739"/>
      <c r="M14" s="121"/>
      <c r="N14" s="108"/>
      <c r="O14" s="108"/>
      <c r="P14" s="108"/>
      <c r="Q14" s="108"/>
      <c r="R14" s="108"/>
    </row>
    <row r="15" spans="1:25" ht="15" customHeight="1" thickBot="1">
      <c r="A15" s="110"/>
      <c r="B15" s="740"/>
      <c r="C15" s="741"/>
      <c r="D15" s="741"/>
      <c r="E15" s="741"/>
      <c r="F15" s="742"/>
      <c r="G15" s="107"/>
      <c r="H15" s="737" t="s">
        <v>197</v>
      </c>
      <c r="I15" s="690"/>
      <c r="J15" s="690"/>
      <c r="K15" s="738"/>
      <c r="L15" s="739"/>
      <c r="M15" s="108"/>
      <c r="N15" s="108"/>
      <c r="O15" s="108"/>
      <c r="P15" s="108"/>
      <c r="Q15" s="108"/>
      <c r="R15" s="108"/>
    </row>
    <row r="16" spans="1:25" ht="15" customHeight="1" thickBot="1">
      <c r="A16" s="110"/>
      <c r="B16" s="110"/>
      <c r="C16" s="110"/>
      <c r="D16" s="110"/>
      <c r="E16" s="124"/>
      <c r="F16" s="107"/>
      <c r="G16" s="107"/>
      <c r="H16" s="722" t="s">
        <v>198</v>
      </c>
      <c r="I16" s="723"/>
      <c r="J16" s="723"/>
      <c r="K16" s="724"/>
      <c r="L16" s="725"/>
      <c r="M16" s="108"/>
      <c r="N16" s="108"/>
      <c r="O16" s="108"/>
      <c r="P16" s="108"/>
      <c r="Q16" s="108"/>
      <c r="R16" s="108"/>
    </row>
    <row r="17" spans="1:18" ht="13.5" thickBot="1">
      <c r="A17" s="110"/>
      <c r="B17" s="110"/>
      <c r="C17" s="110"/>
      <c r="D17" s="110"/>
      <c r="E17" s="124"/>
      <c r="F17" s="107"/>
      <c r="G17" s="107"/>
      <c r="H17" s="107"/>
      <c r="I17" s="107"/>
      <c r="J17" s="107"/>
      <c r="K17" s="108"/>
      <c r="L17" s="108"/>
      <c r="M17" s="108"/>
      <c r="N17" s="108"/>
      <c r="O17" s="108"/>
      <c r="P17" s="108"/>
      <c r="Q17" s="108"/>
      <c r="R17" s="108"/>
    </row>
    <row r="18" spans="1:18" ht="13.5" thickBot="1">
      <c r="A18" s="110"/>
      <c r="B18" s="726" t="s">
        <v>199</v>
      </c>
      <c r="C18" s="727"/>
      <c r="D18" s="727"/>
      <c r="E18" s="727"/>
      <c r="F18" s="727"/>
      <c r="G18" s="727"/>
      <c r="H18" s="727"/>
      <c r="I18" s="728"/>
      <c r="J18" s="107"/>
      <c r="K18" s="125" t="str">
        <f>IF(K16="Yes", "PENDING", "")</f>
        <v/>
      </c>
      <c r="L18" s="125"/>
      <c r="M18" s="108"/>
      <c r="N18" s="108"/>
      <c r="O18" s="108"/>
      <c r="P18" s="108"/>
      <c r="Q18" s="108"/>
      <c r="R18" s="108"/>
    </row>
    <row r="19" spans="1:18">
      <c r="A19" s="110"/>
      <c r="B19" s="729"/>
      <c r="C19" s="730"/>
      <c r="D19" s="730"/>
      <c r="E19" s="730"/>
      <c r="F19" s="730"/>
      <c r="G19" s="730"/>
      <c r="H19" s="730"/>
      <c r="I19" s="731"/>
      <c r="J19" s="107"/>
      <c r="K19" s="732" t="s">
        <v>10</v>
      </c>
      <c r="L19" s="732"/>
      <c r="M19" s="126"/>
      <c r="N19" s="108"/>
      <c r="O19" s="108"/>
      <c r="P19" s="108"/>
      <c r="Q19" s="108"/>
      <c r="R19" s="108"/>
    </row>
    <row r="20" spans="1:18" ht="13.5" thickBot="1">
      <c r="A20" s="110"/>
      <c r="B20" s="127" t="s">
        <v>200</v>
      </c>
      <c r="C20" s="128" t="s">
        <v>201</v>
      </c>
      <c r="D20" s="128" t="s">
        <v>202</v>
      </c>
      <c r="E20" s="129"/>
      <c r="F20" s="715" t="s">
        <v>203</v>
      </c>
      <c r="G20" s="714"/>
      <c r="H20" s="128" t="s">
        <v>201</v>
      </c>
      <c r="I20" s="130" t="s">
        <v>202</v>
      </c>
      <c r="J20" s="107"/>
      <c r="K20" s="732"/>
      <c r="L20" s="732"/>
      <c r="M20" s="126"/>
      <c r="N20" s="108"/>
      <c r="O20" s="108"/>
      <c r="P20" s="108"/>
      <c r="Q20" s="108"/>
      <c r="R20" s="108"/>
    </row>
    <row r="21" spans="1:18" ht="12.75" customHeight="1">
      <c r="A21" s="110"/>
      <c r="B21" s="131" t="s">
        <v>204</v>
      </c>
      <c r="C21" s="132"/>
      <c r="D21" s="133"/>
      <c r="E21" s="129"/>
      <c r="F21" s="702" t="s">
        <v>204</v>
      </c>
      <c r="G21" s="703"/>
      <c r="H21" s="132"/>
      <c r="I21" s="134"/>
      <c r="J21" s="107"/>
      <c r="K21" s="732"/>
      <c r="L21" s="732"/>
      <c r="M21" s="126"/>
      <c r="N21" s="108"/>
      <c r="O21" s="108"/>
      <c r="P21" s="108"/>
      <c r="Q21" s="108"/>
      <c r="R21" s="108"/>
    </row>
    <row r="22" spans="1:18">
      <c r="A22" s="110"/>
      <c r="B22" s="131" t="s">
        <v>205</v>
      </c>
      <c r="C22" s="132"/>
      <c r="D22" s="135"/>
      <c r="E22" s="129"/>
      <c r="F22" s="702" t="s">
        <v>205</v>
      </c>
      <c r="G22" s="703"/>
      <c r="H22" s="132"/>
      <c r="I22" s="136"/>
      <c r="J22" s="107"/>
      <c r="K22" s="126"/>
      <c r="L22" s="126"/>
      <c r="M22" s="126"/>
      <c r="N22" s="108"/>
      <c r="O22" s="108"/>
      <c r="P22" s="108"/>
      <c r="Q22" s="108"/>
      <c r="R22" s="108"/>
    </row>
    <row r="23" spans="1:18">
      <c r="A23" s="110"/>
      <c r="B23" s="131" t="s">
        <v>206</v>
      </c>
      <c r="C23" s="132"/>
      <c r="D23" s="135"/>
      <c r="E23" s="129"/>
      <c r="F23" s="702" t="s">
        <v>206</v>
      </c>
      <c r="G23" s="703"/>
      <c r="H23" s="132"/>
      <c r="I23" s="136"/>
      <c r="J23" s="107"/>
      <c r="K23" s="126"/>
      <c r="L23" s="126"/>
      <c r="M23" s="126"/>
      <c r="N23" s="108"/>
      <c r="O23" s="108"/>
      <c r="P23" s="108"/>
      <c r="Q23" s="108"/>
      <c r="R23" s="108"/>
    </row>
    <row r="24" spans="1:18">
      <c r="A24" s="110"/>
      <c r="B24" s="131" t="s">
        <v>207</v>
      </c>
      <c r="C24" s="132"/>
      <c r="D24" s="135"/>
      <c r="E24" s="129"/>
      <c r="F24" s="702" t="s">
        <v>207</v>
      </c>
      <c r="G24" s="703"/>
      <c r="H24" s="132"/>
      <c r="I24" s="136"/>
      <c r="J24" s="107"/>
      <c r="K24" s="126"/>
      <c r="L24" s="126"/>
      <c r="M24" s="126"/>
      <c r="N24" s="108"/>
      <c r="O24" s="108"/>
      <c r="P24" s="108"/>
      <c r="Q24" s="108"/>
      <c r="R24" s="108"/>
    </row>
    <row r="25" spans="1:18" hidden="1">
      <c r="A25" s="110"/>
      <c r="B25" s="131" t="s">
        <v>208</v>
      </c>
      <c r="C25" s="132"/>
      <c r="D25" s="135"/>
      <c r="E25" s="129"/>
      <c r="F25" s="702" t="s">
        <v>208</v>
      </c>
      <c r="G25" s="703"/>
      <c r="H25" s="132"/>
      <c r="I25" s="136"/>
      <c r="J25" s="107"/>
      <c r="K25" s="126"/>
      <c r="L25" s="126"/>
      <c r="M25" s="126"/>
      <c r="N25" s="108"/>
      <c r="O25" s="108"/>
      <c r="P25" s="108"/>
      <c r="Q25" s="108"/>
      <c r="R25" s="108"/>
    </row>
    <row r="26" spans="1:18" hidden="1">
      <c r="A26" s="110"/>
      <c r="B26" s="137" t="s">
        <v>209</v>
      </c>
      <c r="C26" s="132"/>
      <c r="D26" s="135"/>
      <c r="E26" s="129"/>
      <c r="F26" s="733" t="s">
        <v>209</v>
      </c>
      <c r="G26" s="734" t="s">
        <v>209</v>
      </c>
      <c r="H26" s="132"/>
      <c r="I26" s="136"/>
      <c r="J26" s="107"/>
      <c r="K26" s="108"/>
      <c r="L26" s="138"/>
      <c r="M26" s="138"/>
      <c r="N26" s="108"/>
      <c r="O26" s="108"/>
      <c r="P26" s="108"/>
      <c r="Q26" s="108"/>
      <c r="R26" s="108"/>
    </row>
    <row r="27" spans="1:18">
      <c r="A27" s="110"/>
      <c r="B27" s="719"/>
      <c r="C27" s="720"/>
      <c r="D27" s="720"/>
      <c r="E27" s="720"/>
      <c r="F27" s="720"/>
      <c r="G27" s="720"/>
      <c r="H27" s="720"/>
      <c r="I27" s="721"/>
      <c r="J27" s="107"/>
      <c r="K27" s="108"/>
      <c r="L27" s="108"/>
      <c r="M27" s="108"/>
      <c r="N27" s="108"/>
      <c r="O27" s="108"/>
      <c r="P27" s="108"/>
      <c r="Q27" s="108"/>
      <c r="R27" s="108"/>
    </row>
    <row r="28" spans="1:18" ht="13.5" thickBot="1">
      <c r="A28" s="110"/>
      <c r="B28" s="712" t="s">
        <v>210</v>
      </c>
      <c r="C28" s="713"/>
      <c r="D28" s="714"/>
      <c r="E28" s="139"/>
      <c r="F28" s="715" t="s">
        <v>211</v>
      </c>
      <c r="G28" s="713"/>
      <c r="H28" s="713"/>
      <c r="I28" s="716"/>
      <c r="J28" s="107"/>
      <c r="K28" s="108"/>
      <c r="L28" s="108"/>
      <c r="M28" s="108"/>
      <c r="N28" s="108"/>
      <c r="O28" s="108"/>
      <c r="P28" s="108"/>
      <c r="Q28" s="108"/>
      <c r="R28" s="108"/>
    </row>
    <row r="29" spans="1:18">
      <c r="A29" s="110"/>
      <c r="B29" s="710" t="s">
        <v>212</v>
      </c>
      <c r="C29" s="711"/>
      <c r="D29" s="140"/>
      <c r="E29" s="139"/>
      <c r="F29" s="717" t="s">
        <v>212</v>
      </c>
      <c r="G29" s="718"/>
      <c r="H29" s="718"/>
      <c r="I29" s="134"/>
      <c r="J29" s="107"/>
      <c r="K29" s="108"/>
      <c r="L29" s="108"/>
      <c r="M29" s="108"/>
      <c r="N29" s="108"/>
      <c r="O29" s="108"/>
      <c r="P29" s="108"/>
      <c r="Q29" s="108"/>
      <c r="R29" s="108"/>
    </row>
    <row r="30" spans="1:18">
      <c r="A30" s="110"/>
      <c r="B30" s="710" t="s">
        <v>213</v>
      </c>
      <c r="C30" s="711"/>
      <c r="D30" s="141"/>
      <c r="E30" s="139"/>
      <c r="F30" s="702" t="s">
        <v>213</v>
      </c>
      <c r="G30" s="703"/>
      <c r="H30" s="703"/>
      <c r="I30" s="134"/>
      <c r="J30" s="107"/>
      <c r="K30" s="108"/>
      <c r="L30" s="108"/>
      <c r="M30" s="108"/>
      <c r="N30" s="108"/>
      <c r="O30" s="108"/>
      <c r="P30" s="108"/>
      <c r="Q30" s="108"/>
      <c r="R30" s="108"/>
    </row>
    <row r="31" spans="1:18">
      <c r="A31" s="110"/>
      <c r="B31" s="710" t="s">
        <v>214</v>
      </c>
      <c r="C31" s="711"/>
      <c r="D31" s="141"/>
      <c r="E31" s="129"/>
      <c r="F31" s="702" t="s">
        <v>214</v>
      </c>
      <c r="G31" s="703"/>
      <c r="H31" s="703"/>
      <c r="I31" s="134"/>
      <c r="J31" s="107"/>
      <c r="K31" s="142"/>
      <c r="L31" s="142"/>
      <c r="M31" s="142"/>
      <c r="N31" s="108"/>
      <c r="O31" s="108"/>
      <c r="P31" s="108"/>
      <c r="Q31" s="108"/>
      <c r="R31" s="108"/>
    </row>
    <row r="32" spans="1:18">
      <c r="A32" s="110"/>
      <c r="B32" s="710" t="s">
        <v>215</v>
      </c>
      <c r="C32" s="711"/>
      <c r="D32" s="141"/>
      <c r="E32" s="129"/>
      <c r="F32" s="702" t="s">
        <v>215</v>
      </c>
      <c r="G32" s="703"/>
      <c r="H32" s="703"/>
      <c r="I32" s="134"/>
      <c r="J32" s="107"/>
      <c r="K32" s="142"/>
      <c r="L32" s="142"/>
      <c r="M32" s="142"/>
      <c r="N32" s="108"/>
      <c r="O32" s="108"/>
      <c r="P32" s="108"/>
      <c r="Q32" s="108"/>
      <c r="R32" s="108"/>
    </row>
    <row r="33" spans="1:18">
      <c r="A33" s="110"/>
      <c r="B33" s="710" t="s">
        <v>216</v>
      </c>
      <c r="C33" s="711"/>
      <c r="D33" s="141"/>
      <c r="E33" s="129"/>
      <c r="F33" s="702" t="s">
        <v>216</v>
      </c>
      <c r="G33" s="703"/>
      <c r="H33" s="703"/>
      <c r="I33" s="134"/>
      <c r="J33" s="107"/>
      <c r="K33" s="108"/>
      <c r="L33" s="108"/>
      <c r="M33" s="108"/>
      <c r="N33" s="108"/>
      <c r="O33" s="108"/>
      <c r="P33" s="108"/>
      <c r="Q33" s="108"/>
      <c r="R33" s="108"/>
    </row>
    <row r="34" spans="1:18">
      <c r="A34" s="110"/>
      <c r="B34" s="710" t="s">
        <v>217</v>
      </c>
      <c r="C34" s="711"/>
      <c r="D34" s="141"/>
      <c r="E34" s="129"/>
      <c r="F34" s="702" t="s">
        <v>217</v>
      </c>
      <c r="G34" s="703"/>
      <c r="H34" s="703"/>
      <c r="I34" s="134"/>
      <c r="J34" s="107"/>
      <c r="K34" s="108"/>
      <c r="L34" s="108"/>
      <c r="M34" s="108"/>
      <c r="N34" s="108"/>
      <c r="O34" s="108"/>
      <c r="P34" s="108"/>
      <c r="Q34" s="108"/>
      <c r="R34" s="108"/>
    </row>
    <row r="35" spans="1:18">
      <c r="A35" s="110"/>
      <c r="B35" s="710" t="s">
        <v>218</v>
      </c>
      <c r="C35" s="711"/>
      <c r="D35" s="141"/>
      <c r="E35" s="129"/>
      <c r="F35" s="702" t="s">
        <v>218</v>
      </c>
      <c r="G35" s="703"/>
      <c r="H35" s="703"/>
      <c r="I35" s="134"/>
      <c r="J35" s="107"/>
      <c r="K35" s="108"/>
      <c r="L35" s="108"/>
      <c r="M35" s="108"/>
      <c r="N35" s="108"/>
      <c r="O35" s="108"/>
      <c r="P35" s="108"/>
      <c r="Q35" s="108"/>
      <c r="R35" s="108"/>
    </row>
    <row r="36" spans="1:18">
      <c r="A36" s="110"/>
      <c r="B36" s="710" t="s">
        <v>219</v>
      </c>
      <c r="C36" s="711"/>
      <c r="D36" s="141"/>
      <c r="E36" s="129"/>
      <c r="F36" s="702" t="s">
        <v>219</v>
      </c>
      <c r="G36" s="703"/>
      <c r="H36" s="703"/>
      <c r="I36" s="134"/>
      <c r="J36" s="107"/>
      <c r="K36" s="108"/>
      <c r="L36" s="108"/>
      <c r="M36" s="108"/>
      <c r="N36" s="108"/>
      <c r="O36" s="108"/>
      <c r="P36" s="108"/>
      <c r="Q36" s="108"/>
      <c r="R36" s="108"/>
    </row>
    <row r="37" spans="1:18">
      <c r="A37" s="110"/>
      <c r="B37" s="710" t="s">
        <v>220</v>
      </c>
      <c r="C37" s="711"/>
      <c r="D37" s="141"/>
      <c r="E37" s="129"/>
      <c r="F37" s="702" t="s">
        <v>220</v>
      </c>
      <c r="G37" s="703"/>
      <c r="H37" s="703"/>
      <c r="I37" s="134"/>
      <c r="J37" s="107"/>
      <c r="K37" s="108"/>
      <c r="L37" s="108"/>
      <c r="M37" s="108"/>
      <c r="N37" s="108"/>
      <c r="O37" s="108"/>
      <c r="P37" s="108"/>
      <c r="Q37" s="108"/>
      <c r="R37" s="108"/>
    </row>
    <row r="38" spans="1:18">
      <c r="A38" s="110"/>
      <c r="B38" s="710" t="s">
        <v>221</v>
      </c>
      <c r="C38" s="711"/>
      <c r="D38" s="141"/>
      <c r="E38" s="129"/>
      <c r="F38" s="702" t="s">
        <v>221</v>
      </c>
      <c r="G38" s="703"/>
      <c r="H38" s="703"/>
      <c r="I38" s="134"/>
      <c r="J38" s="107"/>
      <c r="K38" s="108"/>
      <c r="L38" s="108"/>
      <c r="M38" s="108"/>
      <c r="N38" s="108"/>
      <c r="O38" s="108"/>
      <c r="P38" s="108"/>
      <c r="Q38" s="108"/>
      <c r="R38" s="108"/>
    </row>
    <row r="39" spans="1:18">
      <c r="A39" s="110"/>
      <c r="B39" s="710" t="s">
        <v>222</v>
      </c>
      <c r="C39" s="711"/>
      <c r="D39" s="141"/>
      <c r="E39" s="129"/>
      <c r="F39" s="702" t="s">
        <v>222</v>
      </c>
      <c r="G39" s="703"/>
      <c r="H39" s="703"/>
      <c r="I39" s="134"/>
      <c r="J39" s="107"/>
      <c r="K39" s="108"/>
      <c r="L39" s="108"/>
      <c r="M39" s="108"/>
      <c r="N39" s="108"/>
      <c r="O39" s="108"/>
      <c r="P39" s="108"/>
      <c r="Q39" s="108"/>
      <c r="R39" s="108"/>
    </row>
    <row r="40" spans="1:18" ht="12.75" customHeight="1">
      <c r="A40" s="110"/>
      <c r="B40" s="700" t="s">
        <v>223</v>
      </c>
      <c r="C40" s="701"/>
      <c r="D40" s="141"/>
      <c r="E40" s="129"/>
      <c r="F40" s="702" t="s">
        <v>223</v>
      </c>
      <c r="G40" s="703"/>
      <c r="H40" s="703"/>
      <c r="I40" s="134"/>
      <c r="J40" s="107"/>
      <c r="K40" s="108"/>
      <c r="L40" s="108"/>
      <c r="M40" s="108"/>
      <c r="N40" s="108"/>
      <c r="O40" s="108"/>
      <c r="P40" s="108"/>
      <c r="Q40" s="108"/>
      <c r="R40" s="108"/>
    </row>
    <row r="41" spans="1:18">
      <c r="A41" s="110"/>
      <c r="B41" s="704"/>
      <c r="C41" s="705"/>
      <c r="D41" s="705"/>
      <c r="E41" s="143"/>
      <c r="F41" s="706" t="s">
        <v>224</v>
      </c>
      <c r="G41" s="706"/>
      <c r="H41" s="706"/>
      <c r="I41" s="134"/>
      <c r="J41" s="107"/>
      <c r="K41" s="108"/>
      <c r="L41" s="108"/>
      <c r="M41" s="108"/>
      <c r="N41" s="108"/>
      <c r="O41" s="108"/>
      <c r="P41" s="108"/>
      <c r="Q41" s="108"/>
      <c r="R41" s="108"/>
    </row>
    <row r="42" spans="1:18" ht="14.25" customHeight="1">
      <c r="A42" s="110"/>
      <c r="B42" s="707" t="s">
        <v>225</v>
      </c>
      <c r="C42" s="708"/>
      <c r="D42" s="709"/>
      <c r="E42" s="143"/>
      <c r="F42" s="706" t="s">
        <v>224</v>
      </c>
      <c r="G42" s="706"/>
      <c r="H42" s="706"/>
      <c r="I42" s="134"/>
      <c r="J42" s="107"/>
      <c r="K42" s="108"/>
      <c r="L42" s="108"/>
      <c r="M42" s="108"/>
      <c r="N42" s="108"/>
      <c r="O42" s="108"/>
      <c r="P42" s="108"/>
      <c r="Q42" s="108"/>
      <c r="R42" s="108"/>
    </row>
    <row r="43" spans="1:18" ht="13.5" thickBot="1">
      <c r="A43" s="110"/>
      <c r="B43" s="691" t="s">
        <v>226</v>
      </c>
      <c r="C43" s="691"/>
      <c r="D43" s="144"/>
      <c r="E43" s="143"/>
      <c r="F43" s="692" t="s">
        <v>224</v>
      </c>
      <c r="G43" s="692"/>
      <c r="H43" s="692"/>
      <c r="I43" s="145"/>
      <c r="J43" s="107"/>
      <c r="K43" s="108"/>
      <c r="L43" s="108"/>
      <c r="M43" s="108"/>
      <c r="N43" s="108"/>
      <c r="O43" s="108"/>
      <c r="P43" s="108"/>
      <c r="Q43" s="108"/>
      <c r="R43" s="108"/>
    </row>
    <row r="44" spans="1:18" ht="13.5" thickBot="1">
      <c r="A44" s="110"/>
      <c r="B44" s="693" t="s">
        <v>227</v>
      </c>
      <c r="C44" s="693"/>
      <c r="D44" s="144"/>
      <c r="E44" s="143"/>
      <c r="F44" s="694"/>
      <c r="G44" s="694"/>
      <c r="H44" s="694"/>
      <c r="I44" s="694"/>
      <c r="J44" s="107"/>
      <c r="K44" s="108"/>
      <c r="L44" s="108"/>
      <c r="M44" s="108"/>
      <c r="N44" s="108"/>
      <c r="O44" s="108"/>
      <c r="P44" s="108"/>
      <c r="Q44" s="108"/>
      <c r="R44" s="108"/>
    </row>
    <row r="45" spans="1:18" ht="12.75" customHeight="1">
      <c r="A45" s="110"/>
      <c r="B45" s="695" t="s">
        <v>228</v>
      </c>
      <c r="C45" s="696"/>
      <c r="D45" s="146"/>
      <c r="E45" s="143"/>
      <c r="F45" s="697" t="s">
        <v>229</v>
      </c>
      <c r="G45" s="698"/>
      <c r="H45" s="699"/>
      <c r="I45" s="147"/>
      <c r="J45" s="107"/>
      <c r="K45" s="108"/>
      <c r="L45" s="108"/>
      <c r="M45" s="108"/>
      <c r="N45" s="108"/>
      <c r="O45" s="108"/>
      <c r="P45" s="108"/>
      <c r="Q45" s="108"/>
      <c r="R45" s="108"/>
    </row>
    <row r="46" spans="1:18" ht="13.5" customHeight="1" thickBot="1">
      <c r="A46" s="110"/>
      <c r="B46" s="682"/>
      <c r="C46" s="683"/>
      <c r="D46" s="683"/>
      <c r="E46" s="148"/>
      <c r="F46" s="684" t="s">
        <v>230</v>
      </c>
      <c r="G46" s="685"/>
      <c r="H46" s="686"/>
      <c r="I46" s="149"/>
      <c r="J46" s="107"/>
      <c r="K46" s="108"/>
      <c r="L46" s="108"/>
      <c r="M46" s="108"/>
      <c r="N46" s="108"/>
      <c r="O46" s="108" t="s">
        <v>79</v>
      </c>
      <c r="P46" s="108"/>
      <c r="Q46" s="108"/>
      <c r="R46" s="108"/>
    </row>
    <row r="47" spans="1:18">
      <c r="A47" s="110"/>
      <c r="B47" s="110"/>
      <c r="C47" s="110"/>
      <c r="D47" s="110"/>
      <c r="E47" s="124"/>
      <c r="F47" s="107"/>
      <c r="G47" s="107"/>
      <c r="H47" s="107"/>
      <c r="I47" s="107"/>
      <c r="J47" s="107"/>
      <c r="K47" s="108"/>
      <c r="L47" s="108"/>
      <c r="M47" s="108"/>
      <c r="N47" s="108"/>
      <c r="O47" s="108"/>
      <c r="P47" s="108"/>
      <c r="Q47" s="108"/>
      <c r="R47" s="108"/>
    </row>
    <row r="48" spans="1:18" ht="13.5" thickBot="1">
      <c r="A48" s="150"/>
      <c r="B48" s="150"/>
      <c r="C48" s="150"/>
      <c r="D48" s="150"/>
      <c r="E48" s="151"/>
      <c r="F48" s="152"/>
      <c r="G48" s="152"/>
      <c r="H48" s="152"/>
      <c r="I48" s="152"/>
      <c r="J48" s="152"/>
      <c r="K48" s="153"/>
      <c r="L48" s="153"/>
      <c r="M48" s="153"/>
      <c r="N48" s="153"/>
      <c r="O48" s="153"/>
      <c r="P48" s="153"/>
      <c r="Q48" s="153"/>
      <c r="R48" s="153"/>
    </row>
    <row r="49" spans="1:18" hidden="1">
      <c r="A49" s="154"/>
      <c r="B49" s="154"/>
      <c r="C49" s="154"/>
      <c r="D49" s="154"/>
      <c r="E49" s="124"/>
      <c r="F49" s="107"/>
      <c r="G49" s="107"/>
      <c r="H49" s="107"/>
      <c r="I49" s="107"/>
      <c r="J49" s="107"/>
      <c r="K49" s="108"/>
      <c r="L49" s="108"/>
      <c r="M49" s="108"/>
      <c r="N49" s="108"/>
      <c r="O49" s="108"/>
      <c r="P49" s="108"/>
      <c r="Q49" s="108"/>
      <c r="R49" s="108"/>
    </row>
    <row r="50" spans="1:18" ht="12.75" hidden="1" customHeight="1">
      <c r="A50" s="154"/>
      <c r="B50" s="155"/>
      <c r="C50" s="155"/>
      <c r="D50" s="155"/>
      <c r="E50" s="124"/>
      <c r="F50" s="107"/>
      <c r="G50" s="107"/>
      <c r="H50" s="107"/>
      <c r="I50" s="108"/>
      <c r="J50" s="107"/>
      <c r="K50" s="108"/>
      <c r="L50" s="108"/>
      <c r="M50" s="108"/>
      <c r="N50" s="108"/>
      <c r="O50" s="108"/>
      <c r="P50" s="108"/>
      <c r="Q50" s="108"/>
      <c r="R50" s="108"/>
    </row>
    <row r="51" spans="1:18" ht="12.75" hidden="1" customHeight="1">
      <c r="A51" s="154"/>
      <c r="B51" s="155"/>
      <c r="C51" s="155"/>
      <c r="D51" s="155"/>
      <c r="E51" s="124"/>
      <c r="F51" s="107"/>
      <c r="G51" s="107"/>
      <c r="H51" s="107"/>
      <c r="I51" s="156"/>
      <c r="J51" s="107"/>
      <c r="K51" s="687" t="s">
        <v>231</v>
      </c>
      <c r="L51" s="687"/>
      <c r="M51" s="108"/>
      <c r="N51" s="108"/>
      <c r="O51" s="108"/>
      <c r="P51" s="108"/>
      <c r="Q51" s="108"/>
      <c r="R51" s="108"/>
    </row>
    <row r="52" spans="1:18" hidden="1">
      <c r="A52" s="154"/>
      <c r="B52" s="155"/>
      <c r="C52" s="155"/>
      <c r="D52" s="155"/>
      <c r="E52" s="124"/>
      <c r="F52" s="107"/>
      <c r="G52" s="107"/>
      <c r="H52" s="107"/>
      <c r="I52" s="108"/>
      <c r="J52" s="107"/>
      <c r="K52" s="687"/>
      <c r="L52" s="687"/>
      <c r="M52" s="108"/>
      <c r="N52" s="108"/>
      <c r="O52" s="108"/>
      <c r="P52" s="108"/>
      <c r="Q52" s="108"/>
      <c r="R52" s="108"/>
    </row>
    <row r="53" spans="1:18" hidden="1">
      <c r="A53" s="124"/>
      <c r="B53" s="124"/>
      <c r="C53" s="124"/>
      <c r="D53" s="124"/>
      <c r="E53" s="124"/>
      <c r="F53" s="107"/>
      <c r="G53" s="107"/>
      <c r="H53" s="107"/>
      <c r="I53" s="108"/>
      <c r="J53" s="107"/>
      <c r="K53" s="687"/>
      <c r="L53" s="687"/>
      <c r="M53" s="108"/>
      <c r="N53" s="108"/>
      <c r="O53" s="108"/>
      <c r="P53" s="108"/>
      <c r="Q53" s="108"/>
      <c r="R53" s="108"/>
    </row>
    <row r="54" spans="1:18" hidden="1">
      <c r="A54" s="157"/>
      <c r="B54" s="688" t="s">
        <v>232</v>
      </c>
      <c r="C54" s="688"/>
      <c r="D54" s="688"/>
      <c r="E54" s="124"/>
      <c r="F54" s="107"/>
      <c r="G54" s="107"/>
      <c r="H54" s="107"/>
      <c r="I54" s="107"/>
      <c r="J54" s="107"/>
      <c r="K54" s="108"/>
      <c r="L54" s="108"/>
      <c r="M54" s="108"/>
      <c r="N54" s="108"/>
      <c r="O54" s="108"/>
      <c r="P54" s="108"/>
      <c r="Q54" s="108"/>
      <c r="R54" s="108"/>
    </row>
    <row r="55" spans="1:18" hidden="1">
      <c r="A55" s="157"/>
      <c r="B55" s="689"/>
      <c r="C55" s="690"/>
      <c r="D55" s="690"/>
      <c r="E55" s="124"/>
      <c r="F55" s="107"/>
      <c r="G55" s="107"/>
      <c r="H55" s="107"/>
      <c r="I55" s="107"/>
      <c r="J55" s="107"/>
      <c r="K55" s="687" t="s">
        <v>233</v>
      </c>
      <c r="L55" s="687"/>
      <c r="M55" s="108"/>
      <c r="N55" s="108"/>
      <c r="O55" s="108"/>
      <c r="P55" s="108"/>
      <c r="Q55" s="108"/>
      <c r="R55" s="108"/>
    </row>
    <row r="56" spans="1:18" hidden="1">
      <c r="A56" s="157"/>
      <c r="B56" s="681"/>
      <c r="C56" s="681"/>
      <c r="D56" s="681"/>
      <c r="E56" s="124"/>
      <c r="F56" s="107"/>
      <c r="G56" s="107"/>
      <c r="H56" s="107"/>
      <c r="I56" s="107"/>
      <c r="J56" s="107"/>
      <c r="K56" s="687"/>
      <c r="L56" s="687"/>
      <c r="M56" s="108"/>
      <c r="N56" s="108"/>
      <c r="O56" s="108"/>
      <c r="P56" s="108"/>
      <c r="Q56" s="108"/>
      <c r="R56" s="108"/>
    </row>
    <row r="57" spans="1:18" hidden="1">
      <c r="A57" s="157"/>
      <c r="B57" s="681"/>
      <c r="C57" s="681"/>
      <c r="D57" s="681"/>
      <c r="E57" s="124"/>
      <c r="F57" s="107"/>
      <c r="G57" s="107"/>
      <c r="H57" s="107"/>
      <c r="I57" s="107"/>
      <c r="J57" s="107"/>
      <c r="K57" s="687"/>
      <c r="L57" s="687"/>
      <c r="M57" s="108"/>
      <c r="N57" s="108"/>
      <c r="O57" s="108"/>
      <c r="P57" s="108"/>
      <c r="Q57" s="108"/>
      <c r="R57" s="108"/>
    </row>
    <row r="58" spans="1:18" hidden="1">
      <c r="A58" s="157"/>
      <c r="B58" s="681"/>
      <c r="C58" s="681"/>
      <c r="D58" s="681"/>
      <c r="E58" s="124"/>
      <c r="F58" s="107"/>
      <c r="G58" s="107"/>
      <c r="H58" s="107"/>
      <c r="I58" s="107"/>
      <c r="J58" s="107"/>
      <c r="K58" s="108"/>
      <c r="L58" s="108"/>
      <c r="M58" s="108"/>
      <c r="N58" s="108"/>
      <c r="O58" s="108"/>
      <c r="P58" s="108"/>
      <c r="Q58" s="108"/>
      <c r="R58" s="108"/>
    </row>
    <row r="59" spans="1:18" hidden="1">
      <c r="A59" s="157"/>
      <c r="B59" s="681"/>
      <c r="C59" s="681"/>
      <c r="D59" s="681"/>
      <c r="E59" s="124"/>
      <c r="F59" s="107"/>
      <c r="G59" s="107"/>
      <c r="H59" s="107"/>
      <c r="I59" s="107"/>
      <c r="J59" s="107"/>
      <c r="K59" s="108"/>
      <c r="L59" s="108"/>
      <c r="M59" s="108"/>
      <c r="N59" s="108"/>
      <c r="O59" s="108"/>
      <c r="P59" s="108"/>
      <c r="Q59" s="108"/>
      <c r="R59" s="108"/>
    </row>
    <row r="60" spans="1:18" hidden="1">
      <c r="A60" s="157"/>
      <c r="B60" s="681"/>
      <c r="C60" s="681"/>
      <c r="D60" s="681"/>
      <c r="E60" s="124"/>
      <c r="F60" s="107"/>
      <c r="G60" s="107"/>
      <c r="H60" s="107"/>
      <c r="I60" s="107"/>
      <c r="J60" s="107"/>
      <c r="K60" s="108"/>
      <c r="L60" s="108"/>
      <c r="M60" s="108"/>
      <c r="N60" s="108"/>
      <c r="O60" s="108"/>
      <c r="P60" s="108"/>
      <c r="Q60" s="108"/>
      <c r="R60" s="108"/>
    </row>
    <row r="61" spans="1:18" hidden="1">
      <c r="A61" s="157"/>
      <c r="B61" s="681"/>
      <c r="C61" s="681"/>
      <c r="D61" s="681"/>
      <c r="E61" s="124"/>
      <c r="F61" s="107"/>
      <c r="G61" s="107"/>
      <c r="H61" s="107"/>
      <c r="I61" s="107"/>
      <c r="J61" s="107"/>
      <c r="K61" s="108"/>
      <c r="L61" s="108"/>
      <c r="M61" s="108"/>
      <c r="N61" s="108"/>
      <c r="O61" s="108"/>
      <c r="P61" s="108"/>
      <c r="Q61" s="108"/>
      <c r="R61" s="108"/>
    </row>
    <row r="62" spans="1:18" hidden="1">
      <c r="A62" s="157"/>
      <c r="B62" s="681"/>
      <c r="C62" s="681"/>
      <c r="D62" s="681"/>
      <c r="E62" s="124"/>
      <c r="F62" s="107"/>
      <c r="G62" s="107"/>
      <c r="H62" s="107"/>
      <c r="I62" s="107"/>
      <c r="J62" s="107"/>
      <c r="K62" s="108"/>
      <c r="L62" s="108"/>
      <c r="M62" s="108"/>
      <c r="N62" s="108"/>
      <c r="O62" s="108"/>
      <c r="P62" s="108"/>
      <c r="Q62" s="108"/>
      <c r="R62" s="108"/>
    </row>
    <row r="63" spans="1:18" hidden="1">
      <c r="A63" s="110"/>
      <c r="B63" s="110"/>
      <c r="C63" s="110"/>
      <c r="D63" s="110"/>
      <c r="E63" s="124"/>
      <c r="F63" s="107"/>
      <c r="G63" s="107"/>
      <c r="H63" s="107"/>
      <c r="I63" s="107"/>
      <c r="J63" s="107"/>
      <c r="K63" s="108"/>
      <c r="L63" s="108"/>
      <c r="M63" s="108"/>
      <c r="N63" s="108"/>
      <c r="O63" s="108"/>
      <c r="P63" s="108"/>
      <c r="Q63" s="108"/>
      <c r="R63" s="108"/>
    </row>
    <row r="64" spans="1:18" hidden="1">
      <c r="A64" s="110"/>
      <c r="B64" s="110"/>
      <c r="C64" s="110"/>
      <c r="D64" s="110"/>
      <c r="E64" s="124"/>
      <c r="F64" s="107"/>
      <c r="G64" s="107"/>
      <c r="H64" s="107"/>
      <c r="I64" s="107"/>
      <c r="J64" s="107"/>
      <c r="K64" s="108"/>
      <c r="L64" s="108"/>
      <c r="M64" s="108"/>
      <c r="N64" s="108"/>
      <c r="O64" s="108"/>
      <c r="P64" s="108"/>
      <c r="Q64" s="108"/>
      <c r="R64" s="108"/>
    </row>
  </sheetData>
  <sheetProtection sheet="1" objects="1" scenarios="1"/>
  <mergeCells count="96">
    <mergeCell ref="B8:E8"/>
    <mergeCell ref="H8:J8"/>
    <mergeCell ref="K8:L8"/>
    <mergeCell ref="B3:E3"/>
    <mergeCell ref="H3:L3"/>
    <mergeCell ref="B4:E4"/>
    <mergeCell ref="I4:J4"/>
    <mergeCell ref="K4:L4"/>
    <mergeCell ref="H5:J5"/>
    <mergeCell ref="K5:L5"/>
    <mergeCell ref="H6:J6"/>
    <mergeCell ref="K6:L6"/>
    <mergeCell ref="B7:F7"/>
    <mergeCell ref="H7:J7"/>
    <mergeCell ref="K7:L7"/>
    <mergeCell ref="B13:E13"/>
    <mergeCell ref="J13:K13"/>
    <mergeCell ref="B9:E9"/>
    <mergeCell ref="H9:J9"/>
    <mergeCell ref="K9:L9"/>
    <mergeCell ref="B10:E10"/>
    <mergeCell ref="H10:J10"/>
    <mergeCell ref="K10:L10"/>
    <mergeCell ref="B11:E11"/>
    <mergeCell ref="H11:J11"/>
    <mergeCell ref="K11:L11"/>
    <mergeCell ref="B12:E12"/>
    <mergeCell ref="J12:K12"/>
    <mergeCell ref="B14:E14"/>
    <mergeCell ref="H14:J14"/>
    <mergeCell ref="K14:L14"/>
    <mergeCell ref="B15:F15"/>
    <mergeCell ref="H15:J15"/>
    <mergeCell ref="K15:L15"/>
    <mergeCell ref="B27:I27"/>
    <mergeCell ref="H16:J16"/>
    <mergeCell ref="K16:L16"/>
    <mergeCell ref="B18:I18"/>
    <mergeCell ref="B19:I19"/>
    <mergeCell ref="K19:L21"/>
    <mergeCell ref="F20:G20"/>
    <mergeCell ref="F21:G21"/>
    <mergeCell ref="F22:G22"/>
    <mergeCell ref="F23:G23"/>
    <mergeCell ref="F24:G24"/>
    <mergeCell ref="F25:G25"/>
    <mergeCell ref="F26:G26"/>
    <mergeCell ref="B28:D28"/>
    <mergeCell ref="F28:I28"/>
    <mergeCell ref="B29:C29"/>
    <mergeCell ref="F29:H29"/>
    <mergeCell ref="B30:C30"/>
    <mergeCell ref="F30:H30"/>
    <mergeCell ref="B31:C31"/>
    <mergeCell ref="F31:H31"/>
    <mergeCell ref="B32:C32"/>
    <mergeCell ref="F32:H32"/>
    <mergeCell ref="B33:C33"/>
    <mergeCell ref="F33:H33"/>
    <mergeCell ref="B34:C34"/>
    <mergeCell ref="F34:H34"/>
    <mergeCell ref="B35:C35"/>
    <mergeCell ref="F35:H35"/>
    <mergeCell ref="B36:C36"/>
    <mergeCell ref="F36:H36"/>
    <mergeCell ref="B37:C37"/>
    <mergeCell ref="F37:H37"/>
    <mergeCell ref="B38:C38"/>
    <mergeCell ref="F38:H38"/>
    <mergeCell ref="B39:C39"/>
    <mergeCell ref="F39:H39"/>
    <mergeCell ref="B40:C40"/>
    <mergeCell ref="F40:H40"/>
    <mergeCell ref="B41:D41"/>
    <mergeCell ref="F41:H41"/>
    <mergeCell ref="B42:D42"/>
    <mergeCell ref="F42:H42"/>
    <mergeCell ref="B43:C43"/>
    <mergeCell ref="F43:H43"/>
    <mergeCell ref="B44:C44"/>
    <mergeCell ref="F44:I44"/>
    <mergeCell ref="B45:C45"/>
    <mergeCell ref="F45:H45"/>
    <mergeCell ref="B46:D46"/>
    <mergeCell ref="F46:H46"/>
    <mergeCell ref="K51:L53"/>
    <mergeCell ref="B54:D54"/>
    <mergeCell ref="B55:D55"/>
    <mergeCell ref="K55:L57"/>
    <mergeCell ref="B56:D56"/>
    <mergeCell ref="B57:D57"/>
    <mergeCell ref="B58:D58"/>
    <mergeCell ref="B59:D59"/>
    <mergeCell ref="B60:D60"/>
    <mergeCell ref="B61:D61"/>
    <mergeCell ref="B62:D62"/>
  </mergeCells>
  <conditionalFormatting sqref="K18:L18">
    <cfRule type="containsText" dxfId="27" priority="4" operator="containsText" text="PENDING">
      <formula>NOT(ISERROR(SEARCH("PENDING",K18)))</formula>
    </cfRule>
  </conditionalFormatting>
  <conditionalFormatting sqref="K18:L21 M18">
    <cfRule type="containsText" dxfId="26" priority="3" operator="containsText" text="N/A">
      <formula>NOT(ISERROR(SEARCH("N/A",K18)))</formula>
    </cfRule>
  </conditionalFormatting>
  <conditionalFormatting sqref="K4:L4">
    <cfRule type="containsText" dxfId="25" priority="1" operator="containsText" text="SUSPENDED">
      <formula>NOT(ISERROR(SEARCH("SUSPENDED",K4)))</formula>
    </cfRule>
    <cfRule type="containsText" dxfId="24" priority="2" operator="containsText" text="APPROVED">
      <formula>NOT(ISERROR(SEARCH("APPROVED",K4)))</formula>
    </cfRule>
  </conditionalFormatting>
  <dataValidations count="3">
    <dataValidation type="list" showInputMessage="1" showErrorMessage="1" sqref="D45">
      <formula1>"Yes, No, NA"</formula1>
    </dataValidation>
    <dataValidation showInputMessage="1" showErrorMessage="1" sqref="D43:D44 F8:F14"/>
    <dataValidation type="list" allowBlank="1" showInputMessage="1" showErrorMessage="1" sqref="K5:L5">
      <formula1>$W$1:$W$2</formula1>
    </dataValidation>
  </dataValidations>
  <pageMargins left="0.75" right="0.75" top="1" bottom="1" header="0.5" footer="0.5"/>
  <pageSetup orientation="portrait" horizontalDpi="200" verticalDpi="200" r:id="rId1"/>
  <headerFooter alignWithMargins="0"/>
  <drawing r:id="rId2"/>
  <legacyDrawing r:id="rId3"/>
  <controls>
    <control shapeId="16386" r:id="rId4" name="OptionButton1"/>
    <control shapeId="16387" r:id="rId5" name="OptionButton3"/>
    <control shapeId="16388" r:id="rId6" name="OptionButton4"/>
    <control shapeId="16389" r:id="rId7" name="OptionButton5"/>
    <control shapeId="16390" r:id="rId8" name="OptionButton6"/>
    <control shapeId="16391" r:id="rId9" name="OptionButton7"/>
    <control shapeId="16392" r:id="rId10" name="OptionButton8"/>
    <control shapeId="16393" r:id="rId11" name="OptionButton9"/>
    <control shapeId="16394" r:id="rId12" name="OptionButton10"/>
    <control shapeId="16395" r:id="rId13" name="OptionButton11"/>
    <control shapeId="16396" r:id="rId14" name="OptionButton12"/>
    <control shapeId="16397" r:id="rId15" name="OptionButton13"/>
    <control shapeId="16398" r:id="rId16" name="OptionButton14"/>
    <control shapeId="16399" r:id="rId17" name="OptionButton15"/>
    <control shapeId="16400" r:id="rId18" name="OptionButton16"/>
    <control shapeId="16401" r:id="rId19" name="OptionButton2"/>
    <control shapeId="16402" r:id="rId20" name="OptionButton17"/>
    <control shapeId="16403" r:id="rId21" name="OptionButton18"/>
    <control shapeId="16404" r:id="rId22" name="OptionButton19"/>
    <control shapeId="16405" r:id="rId23" name="OptionButton20"/>
    <control shapeId="16406" r:id="rId24" name="OptionButton21"/>
    <control shapeId="16407" r:id="rId25" name="ComboBox1"/>
    <control shapeId="16408" r:id="rId26" name="ComboBox2"/>
    <control shapeId="16409" r:id="rId27" name="OptionButton22"/>
    <control shapeId="16410" r:id="rId28" name="OptionButton23"/>
    <control shapeId="16411" r:id="rId29" name="OptionButton24"/>
    <control shapeId="16412" r:id="rId30" name="OptionButton25"/>
    <control shapeId="16413" r:id="rId31" name="OptionButton26"/>
    <control shapeId="16414" r:id="rId32" name="OptionButton27"/>
    <control shapeId="16415" r:id="rId33" name="OptionButton28"/>
    <control shapeId="16416" r:id="rId34" name="OptionButton29"/>
    <control shapeId="16417" r:id="rId35" name="OptionButton30"/>
    <control shapeId="16418" r:id="rId36" name="OptionButton31"/>
    <control shapeId="16419" r:id="rId37" name="OptionButton32"/>
    <control shapeId="16420" r:id="rId38" name="OptionButton33"/>
    <control shapeId="16421" r:id="rId39" name="OptionButton34"/>
    <control shapeId="16422" r:id="rId40" name="OptionButton35"/>
    <control shapeId="16423" r:id="rId41" name="Image1"/>
    <control shapeId="16425" r:id="rId42" name="Image2"/>
  </controls>
</worksheet>
</file>

<file path=xl/worksheets/sheet25.xml><?xml version="1.0" encoding="utf-8"?>
<worksheet xmlns="http://schemas.openxmlformats.org/spreadsheetml/2006/main" xmlns:r="http://schemas.openxmlformats.org/officeDocument/2006/relationships">
  <sheetPr codeName="Sheet21">
    <tabColor rgb="FFFFC000"/>
  </sheetPr>
  <dimension ref="A1:AH271"/>
  <sheetViews>
    <sheetView showGridLines="0" workbookViewId="0">
      <selection activeCell="L1" sqref="L1"/>
    </sheetView>
  </sheetViews>
  <sheetFormatPr defaultRowHeight="15"/>
  <cols>
    <col min="1" max="1" width="4.42578125" customWidth="1"/>
    <col min="2" max="2" width="11.5703125" customWidth="1"/>
    <col min="10" max="10" width="10.140625" customWidth="1"/>
    <col min="12" max="12" width="11" customWidth="1"/>
    <col min="13" max="13" width="1.85546875" customWidth="1"/>
    <col min="19" max="27" width="0" hidden="1" customWidth="1"/>
    <col min="28" max="32" width="5" hidden="1" customWidth="1"/>
    <col min="33" max="33" width="38.7109375" hidden="1" customWidth="1"/>
    <col min="34" max="34" width="110.85546875" hidden="1" customWidth="1"/>
  </cols>
  <sheetData>
    <row r="1" spans="2:34">
      <c r="S1" t="s">
        <v>234</v>
      </c>
      <c r="T1" t="s">
        <v>235</v>
      </c>
      <c r="U1" t="s">
        <v>236</v>
      </c>
      <c r="V1">
        <v>101</v>
      </c>
      <c r="W1">
        <v>201</v>
      </c>
      <c r="X1">
        <v>301</v>
      </c>
      <c r="Y1">
        <v>701</v>
      </c>
      <c r="Z1">
        <v>801</v>
      </c>
      <c r="AA1">
        <v>901</v>
      </c>
      <c r="AB1">
        <v>1001</v>
      </c>
      <c r="AC1">
        <v>1101</v>
      </c>
      <c r="AD1">
        <v>1201</v>
      </c>
      <c r="AE1">
        <v>1301</v>
      </c>
      <c r="AF1">
        <v>801</v>
      </c>
      <c r="AG1">
        <v>1201</v>
      </c>
      <c r="AH1" t="s">
        <v>237</v>
      </c>
    </row>
    <row r="2" spans="2:34">
      <c r="S2" t="s">
        <v>238</v>
      </c>
      <c r="T2" t="s">
        <v>239</v>
      </c>
      <c r="U2" t="s">
        <v>240</v>
      </c>
      <c r="V2">
        <v>102</v>
      </c>
      <c r="W2">
        <v>202</v>
      </c>
      <c r="X2">
        <v>302</v>
      </c>
      <c r="Y2">
        <v>702</v>
      </c>
      <c r="Z2">
        <v>802</v>
      </c>
      <c r="AA2">
        <v>902</v>
      </c>
      <c r="AB2">
        <v>1002</v>
      </c>
      <c r="AC2">
        <v>1102</v>
      </c>
      <c r="AD2">
        <v>1202</v>
      </c>
      <c r="AE2">
        <v>1302</v>
      </c>
      <c r="AF2">
        <v>802</v>
      </c>
      <c r="AG2">
        <v>804</v>
      </c>
      <c r="AH2" t="s">
        <v>241</v>
      </c>
    </row>
    <row r="3" spans="2:34" ht="24" customHeight="1" thickBot="1">
      <c r="U3" t="s">
        <v>242</v>
      </c>
      <c r="V3">
        <v>103</v>
      </c>
      <c r="W3">
        <v>203</v>
      </c>
      <c r="X3">
        <v>303</v>
      </c>
      <c r="Y3">
        <v>703</v>
      </c>
      <c r="Z3">
        <v>803</v>
      </c>
      <c r="AA3">
        <v>903</v>
      </c>
      <c r="AB3">
        <v>1003</v>
      </c>
      <c r="AC3">
        <v>1103</v>
      </c>
      <c r="AD3">
        <v>1203</v>
      </c>
      <c r="AE3">
        <v>1303</v>
      </c>
      <c r="AF3">
        <v>803</v>
      </c>
      <c r="AG3">
        <v>805</v>
      </c>
      <c r="AH3" t="s">
        <v>243</v>
      </c>
    </row>
    <row r="4" spans="2:34" ht="26.25" customHeight="1" thickBot="1">
      <c r="B4" s="865" t="s">
        <v>244</v>
      </c>
      <c r="C4" s="866"/>
      <c r="D4" s="866"/>
      <c r="E4" s="866"/>
      <c r="F4" s="866"/>
      <c r="G4" s="866"/>
      <c r="H4" s="866"/>
      <c r="I4" s="866"/>
      <c r="J4" s="866"/>
      <c r="K4" s="866"/>
      <c r="L4" s="866"/>
      <c r="M4" s="866"/>
      <c r="N4" s="866"/>
      <c r="O4" s="867"/>
      <c r="U4" t="s">
        <v>245</v>
      </c>
      <c r="V4">
        <v>104</v>
      </c>
      <c r="W4">
        <v>204</v>
      </c>
      <c r="Y4">
        <v>704</v>
      </c>
      <c r="Z4">
        <v>804</v>
      </c>
      <c r="AA4">
        <v>904</v>
      </c>
      <c r="AB4">
        <v>1004</v>
      </c>
      <c r="AC4">
        <v>1104</v>
      </c>
      <c r="AD4">
        <v>1204</v>
      </c>
      <c r="AE4">
        <v>1304</v>
      </c>
      <c r="AF4">
        <v>1203</v>
      </c>
      <c r="AG4">
        <v>806</v>
      </c>
      <c r="AH4" t="s">
        <v>246</v>
      </c>
    </row>
    <row r="5" spans="2:34" ht="15" hidden="1" customHeight="1">
      <c r="U5" t="s">
        <v>247</v>
      </c>
      <c r="V5">
        <v>105</v>
      </c>
      <c r="W5">
        <v>205</v>
      </c>
      <c r="Z5">
        <v>805</v>
      </c>
      <c r="AA5">
        <v>905</v>
      </c>
      <c r="AB5">
        <v>1005</v>
      </c>
      <c r="AC5">
        <v>1105</v>
      </c>
      <c r="AD5">
        <v>1205</v>
      </c>
      <c r="AE5">
        <v>1305</v>
      </c>
      <c r="AG5">
        <v>807</v>
      </c>
      <c r="AH5" t="s">
        <v>248</v>
      </c>
    </row>
    <row r="6" spans="2:34" ht="15" hidden="1" customHeight="1">
      <c r="B6" s="161"/>
      <c r="C6" t="s">
        <v>249</v>
      </c>
      <c r="D6" s="861"/>
      <c r="E6" s="861"/>
      <c r="F6" s="861"/>
      <c r="G6" s="861"/>
      <c r="H6" s="861"/>
      <c r="I6" s="861"/>
      <c r="J6" s="861"/>
      <c r="U6" t="s">
        <v>250</v>
      </c>
      <c r="V6">
        <v>106</v>
      </c>
      <c r="W6">
        <v>206</v>
      </c>
      <c r="Z6">
        <v>806</v>
      </c>
      <c r="AA6">
        <v>906</v>
      </c>
      <c r="AB6">
        <v>1006</v>
      </c>
      <c r="AC6">
        <v>1106</v>
      </c>
      <c r="AD6">
        <v>1206</v>
      </c>
      <c r="AE6">
        <v>1306</v>
      </c>
      <c r="AG6">
        <v>808</v>
      </c>
      <c r="AH6" t="s">
        <v>251</v>
      </c>
    </row>
    <row r="7" spans="2:34" ht="15" hidden="1" customHeight="1">
      <c r="B7" s="161"/>
      <c r="C7" t="s">
        <v>249</v>
      </c>
      <c r="D7" s="861"/>
      <c r="E7" s="861"/>
      <c r="F7" s="861"/>
      <c r="G7" s="861"/>
      <c r="H7" s="861"/>
      <c r="I7" s="861"/>
      <c r="J7" s="861"/>
      <c r="U7" t="s">
        <v>252</v>
      </c>
      <c r="V7">
        <v>107</v>
      </c>
      <c r="W7">
        <v>207</v>
      </c>
      <c r="Z7">
        <v>807</v>
      </c>
      <c r="AB7">
        <v>1007</v>
      </c>
      <c r="AC7">
        <v>1107</v>
      </c>
      <c r="AE7">
        <v>1307</v>
      </c>
      <c r="AG7">
        <v>809</v>
      </c>
      <c r="AH7" t="s">
        <v>253</v>
      </c>
    </row>
    <row r="8" spans="2:34" ht="15" hidden="1" customHeight="1">
      <c r="B8" s="161"/>
      <c r="C8" t="s">
        <v>249</v>
      </c>
      <c r="D8" s="861"/>
      <c r="E8" s="861"/>
      <c r="F8" s="861"/>
      <c r="G8" s="861"/>
      <c r="H8" s="861"/>
      <c r="I8" s="861"/>
      <c r="J8" s="861"/>
      <c r="U8" t="s">
        <v>254</v>
      </c>
      <c r="V8">
        <v>108</v>
      </c>
      <c r="W8">
        <v>208</v>
      </c>
      <c r="Z8">
        <v>808</v>
      </c>
      <c r="AB8">
        <v>1008</v>
      </c>
      <c r="AC8">
        <v>1108</v>
      </c>
      <c r="AE8">
        <v>1308</v>
      </c>
      <c r="AG8">
        <v>810</v>
      </c>
      <c r="AH8" t="s">
        <v>255</v>
      </c>
    </row>
    <row r="9" spans="2:34" ht="15" hidden="1" customHeight="1">
      <c r="B9" s="161"/>
      <c r="C9" t="s">
        <v>249</v>
      </c>
      <c r="D9" s="861"/>
      <c r="E9" s="861"/>
      <c r="F9" s="861"/>
      <c r="G9" s="861"/>
      <c r="H9" s="861"/>
      <c r="I9" s="861"/>
      <c r="J9" s="861"/>
      <c r="U9" t="s">
        <v>256</v>
      </c>
      <c r="V9">
        <v>109</v>
      </c>
      <c r="W9">
        <v>209</v>
      </c>
      <c r="Z9">
        <v>809</v>
      </c>
      <c r="AB9">
        <v>1009</v>
      </c>
      <c r="AC9">
        <v>1109</v>
      </c>
      <c r="AE9">
        <v>1309</v>
      </c>
      <c r="AG9">
        <v>811</v>
      </c>
      <c r="AH9" t="s">
        <v>257</v>
      </c>
    </row>
    <row r="10" spans="2:34" ht="15" hidden="1" customHeight="1">
      <c r="B10" s="161"/>
      <c r="C10" t="s">
        <v>249</v>
      </c>
      <c r="D10" s="861"/>
      <c r="E10" s="861"/>
      <c r="F10" s="861"/>
      <c r="G10" s="861"/>
      <c r="H10" s="861"/>
      <c r="I10" s="861"/>
      <c r="J10" s="861"/>
      <c r="V10">
        <v>110</v>
      </c>
      <c r="W10">
        <v>210</v>
      </c>
      <c r="Z10">
        <v>810</v>
      </c>
      <c r="AC10">
        <v>1110</v>
      </c>
      <c r="AG10">
        <v>812</v>
      </c>
      <c r="AH10" t="s">
        <v>258</v>
      </c>
    </row>
    <row r="11" spans="2:34" ht="15" hidden="1" customHeight="1">
      <c r="B11" s="161"/>
      <c r="C11" t="s">
        <v>249</v>
      </c>
      <c r="D11" s="861"/>
      <c r="E11" s="861"/>
      <c r="F11" s="861"/>
      <c r="G11" s="861"/>
      <c r="H11" s="861"/>
      <c r="I11" s="861"/>
      <c r="J11" s="861"/>
      <c r="V11">
        <v>111</v>
      </c>
      <c r="W11">
        <v>211</v>
      </c>
      <c r="Z11">
        <v>811</v>
      </c>
      <c r="AC11">
        <v>1111</v>
      </c>
      <c r="AG11">
        <v>1101</v>
      </c>
    </row>
    <row r="12" spans="2:34" ht="15.75" hidden="1" customHeight="1">
      <c r="B12" s="161"/>
      <c r="C12" t="s">
        <v>249</v>
      </c>
      <c r="D12" s="861"/>
      <c r="E12" s="861"/>
      <c r="F12" s="861"/>
      <c r="G12" s="861"/>
      <c r="H12" s="861"/>
      <c r="I12" s="861"/>
      <c r="J12" s="861"/>
      <c r="V12">
        <v>112</v>
      </c>
      <c r="W12">
        <v>212</v>
      </c>
      <c r="Z12">
        <v>812</v>
      </c>
      <c r="AC12">
        <v>1112</v>
      </c>
      <c r="AG12" t="s">
        <v>259</v>
      </c>
    </row>
    <row r="13" spans="2:34" ht="15.75" hidden="1" customHeight="1">
      <c r="B13" s="161"/>
      <c r="C13" t="s">
        <v>249</v>
      </c>
      <c r="D13" s="861"/>
      <c r="E13" s="861"/>
      <c r="F13" s="861"/>
      <c r="G13" s="861"/>
      <c r="H13" s="861"/>
      <c r="I13" s="861"/>
      <c r="J13" s="861"/>
      <c r="W13">
        <v>213</v>
      </c>
      <c r="AC13">
        <v>1113</v>
      </c>
    </row>
    <row r="14" spans="2:34" ht="15.75" hidden="1" customHeight="1">
      <c r="B14" s="161"/>
      <c r="C14" t="s">
        <v>249</v>
      </c>
      <c r="D14" s="861"/>
      <c r="E14" s="861"/>
      <c r="F14" s="861"/>
      <c r="G14" s="861"/>
      <c r="H14" s="861"/>
      <c r="I14" s="861"/>
      <c r="J14" s="861"/>
      <c r="W14">
        <v>214</v>
      </c>
      <c r="AC14">
        <v>1114</v>
      </c>
    </row>
    <row r="15" spans="2:34" ht="15.75" hidden="1" customHeight="1" thickBot="1">
      <c r="B15" s="161"/>
      <c r="C15" t="s">
        <v>249</v>
      </c>
      <c r="D15" s="861"/>
      <c r="E15" s="861"/>
      <c r="F15" s="861"/>
      <c r="G15" s="861"/>
      <c r="H15" s="861"/>
      <c r="I15" s="861"/>
      <c r="J15" s="861"/>
      <c r="W15">
        <v>215</v>
      </c>
      <c r="AC15">
        <v>1115</v>
      </c>
    </row>
    <row r="16" spans="2:34" ht="15.75" hidden="1" customHeight="1" thickBot="1">
      <c r="W16">
        <v>216</v>
      </c>
      <c r="AC16">
        <v>1116</v>
      </c>
    </row>
    <row r="17" spans="2:23" ht="26.25" customHeight="1" thickBot="1">
      <c r="B17" s="865" t="s">
        <v>260</v>
      </c>
      <c r="C17" s="866"/>
      <c r="D17" s="866"/>
      <c r="E17" s="866"/>
      <c r="F17" s="866"/>
      <c r="G17" s="866"/>
      <c r="H17" s="866"/>
      <c r="I17" s="866"/>
      <c r="J17" s="866"/>
      <c r="K17" s="866"/>
      <c r="L17" s="866"/>
      <c r="M17" s="866"/>
      <c r="N17" s="866"/>
      <c r="O17" s="867"/>
      <c r="W17">
        <v>217</v>
      </c>
    </row>
    <row r="18" spans="2:23" ht="24" customHeight="1" thickBot="1">
      <c r="B18" s="862" t="s">
        <v>261</v>
      </c>
      <c r="C18" s="863"/>
      <c r="D18" s="863"/>
      <c r="E18" s="863"/>
      <c r="F18" s="863"/>
      <c r="G18" s="863"/>
      <c r="H18" s="863"/>
      <c r="I18" s="863"/>
      <c r="J18" s="863"/>
      <c r="K18" s="863"/>
      <c r="L18" s="863"/>
      <c r="M18" s="863"/>
      <c r="N18" s="863"/>
      <c r="O18" s="864"/>
      <c r="W18">
        <v>218</v>
      </c>
    </row>
    <row r="19" spans="2:23" ht="15" hidden="1" customHeight="1">
      <c r="W19">
        <v>219</v>
      </c>
    </row>
    <row r="20" spans="2:23" ht="15" hidden="1" customHeight="1">
      <c r="B20" s="161"/>
      <c r="C20" t="s">
        <v>249</v>
      </c>
      <c r="D20" s="861"/>
      <c r="E20" s="861"/>
      <c r="F20" s="861"/>
      <c r="G20" s="861"/>
      <c r="H20" s="861"/>
      <c r="I20" s="861"/>
      <c r="J20" s="861"/>
      <c r="N20" s="162"/>
    </row>
    <row r="21" spans="2:23" ht="15" hidden="1" customHeight="1">
      <c r="B21" s="161"/>
      <c r="C21" t="s">
        <v>249</v>
      </c>
      <c r="D21" s="861"/>
      <c r="E21" s="861"/>
      <c r="F21" s="861"/>
      <c r="G21" s="861"/>
      <c r="H21" s="861"/>
      <c r="I21" s="861"/>
      <c r="J21" s="861"/>
    </row>
    <row r="22" spans="2:23" ht="15" hidden="1" customHeight="1">
      <c r="B22" s="161"/>
      <c r="C22" t="s">
        <v>249</v>
      </c>
      <c r="D22" s="861"/>
      <c r="E22" s="861"/>
      <c r="F22" s="861"/>
      <c r="G22" s="861"/>
      <c r="H22" s="861"/>
      <c r="I22" s="861"/>
      <c r="J22" s="861"/>
    </row>
    <row r="23" spans="2:23" ht="15" hidden="1" customHeight="1">
      <c r="B23" s="161"/>
      <c r="C23" t="s">
        <v>249</v>
      </c>
      <c r="D23" s="861"/>
      <c r="E23" s="861"/>
      <c r="F23" s="861"/>
      <c r="G23" s="861"/>
      <c r="H23" s="861"/>
      <c r="I23" s="861"/>
      <c r="J23" s="861"/>
    </row>
    <row r="24" spans="2:23" ht="15" hidden="1" customHeight="1">
      <c r="B24" s="161"/>
      <c r="C24" t="s">
        <v>249</v>
      </c>
      <c r="D24" s="861"/>
      <c r="E24" s="861"/>
      <c r="F24" s="861"/>
      <c r="G24" s="861"/>
      <c r="H24" s="861"/>
      <c r="I24" s="861"/>
      <c r="J24" s="861"/>
    </row>
    <row r="25" spans="2:23" ht="15" hidden="1" customHeight="1">
      <c r="B25" s="161"/>
      <c r="C25" t="s">
        <v>249</v>
      </c>
      <c r="D25" s="861"/>
      <c r="E25" s="861"/>
      <c r="F25" s="861"/>
      <c r="G25" s="861"/>
      <c r="H25" s="861"/>
      <c r="I25" s="861"/>
      <c r="J25" s="861"/>
    </row>
    <row r="26" spans="2:23" ht="15" hidden="1" customHeight="1">
      <c r="B26" s="161"/>
      <c r="C26" t="s">
        <v>249</v>
      </c>
      <c r="D26" s="861"/>
      <c r="E26" s="861"/>
      <c r="F26" s="861"/>
      <c r="G26" s="861"/>
      <c r="H26" s="861"/>
      <c r="I26" s="861"/>
      <c r="J26" s="861"/>
    </row>
    <row r="27" spans="2:23" ht="15" hidden="1" customHeight="1">
      <c r="B27" s="161"/>
      <c r="C27" t="s">
        <v>249</v>
      </c>
      <c r="D27" s="861"/>
      <c r="E27" s="861"/>
      <c r="F27" s="861"/>
      <c r="G27" s="861"/>
      <c r="H27" s="861"/>
      <c r="I27" s="861"/>
      <c r="J27" s="861"/>
    </row>
    <row r="28" spans="2:23" ht="15" hidden="1" customHeight="1">
      <c r="B28" s="161"/>
      <c r="C28" t="s">
        <v>249</v>
      </c>
      <c r="D28" s="861"/>
      <c r="E28" s="861"/>
      <c r="F28" s="861"/>
      <c r="G28" s="861"/>
      <c r="H28" s="861"/>
      <c r="I28" s="861"/>
      <c r="J28" s="861"/>
    </row>
    <row r="29" spans="2:23" ht="15" hidden="1" customHeight="1">
      <c r="B29" s="161"/>
      <c r="C29" t="s">
        <v>249</v>
      </c>
      <c r="D29" s="861"/>
      <c r="E29" s="861"/>
      <c r="F29" s="861"/>
      <c r="G29" s="861"/>
      <c r="H29" s="861"/>
      <c r="I29" s="861"/>
      <c r="J29" s="861"/>
    </row>
    <row r="30" spans="2:23" ht="15.75" hidden="1" thickBot="1">
      <c r="B30" s="161"/>
      <c r="C30" t="s">
        <v>249</v>
      </c>
      <c r="D30" s="861"/>
      <c r="E30" s="861"/>
      <c r="F30" s="861"/>
      <c r="G30" s="861"/>
      <c r="H30" s="861"/>
      <c r="I30" s="861"/>
      <c r="J30" s="861"/>
    </row>
    <row r="31" spans="2:23" ht="15.75" hidden="1" thickBot="1">
      <c r="B31" s="161"/>
      <c r="C31" t="s">
        <v>249</v>
      </c>
      <c r="D31" s="861"/>
      <c r="E31" s="861"/>
      <c r="F31" s="861"/>
      <c r="G31" s="861"/>
      <c r="H31" s="861"/>
      <c r="I31" s="861"/>
      <c r="J31" s="861"/>
    </row>
    <row r="32" spans="2:23" ht="15.75" hidden="1" thickBot="1"/>
    <row r="33" spans="2:15" ht="24" customHeight="1" thickBot="1">
      <c r="B33" s="862" t="s">
        <v>262</v>
      </c>
      <c r="C33" s="863"/>
      <c r="D33" s="863"/>
      <c r="E33" s="863"/>
      <c r="F33" s="863"/>
      <c r="G33" s="863"/>
      <c r="H33" s="863"/>
      <c r="I33" s="863"/>
      <c r="J33" s="863"/>
      <c r="K33" s="863"/>
      <c r="L33" s="863"/>
      <c r="M33" s="863"/>
      <c r="N33" s="863"/>
      <c r="O33" s="864"/>
    </row>
    <row r="34" spans="2:15" ht="15.75" hidden="1" thickBot="1"/>
    <row r="35" spans="2:15" ht="15.75" hidden="1" thickBot="1">
      <c r="B35" s="161"/>
      <c r="C35" t="s">
        <v>249</v>
      </c>
      <c r="D35" s="861"/>
      <c r="E35" s="861"/>
      <c r="F35" s="861"/>
      <c r="G35" s="861"/>
      <c r="H35" s="861"/>
      <c r="I35" s="861"/>
      <c r="J35" s="861"/>
    </row>
    <row r="36" spans="2:15" ht="15.75" hidden="1" thickBot="1">
      <c r="B36" s="161"/>
      <c r="C36" t="s">
        <v>249</v>
      </c>
      <c r="D36" s="861"/>
      <c r="E36" s="861"/>
      <c r="F36" s="861"/>
      <c r="G36" s="861"/>
      <c r="H36" s="861"/>
      <c r="I36" s="861"/>
      <c r="J36" s="861"/>
    </row>
    <row r="37" spans="2:15" ht="15.75" hidden="1" thickBot="1">
      <c r="B37" s="161"/>
      <c r="C37" t="s">
        <v>249</v>
      </c>
      <c r="D37" s="861"/>
      <c r="E37" s="861"/>
      <c r="F37" s="861"/>
      <c r="G37" s="861"/>
      <c r="H37" s="861"/>
      <c r="I37" s="861"/>
      <c r="J37" s="861"/>
    </row>
    <row r="38" spans="2:15" ht="15.75" hidden="1" thickBot="1">
      <c r="B38" s="161"/>
      <c r="C38" t="s">
        <v>249</v>
      </c>
      <c r="D38" s="861"/>
      <c r="E38" s="861"/>
      <c r="F38" s="861"/>
      <c r="G38" s="861"/>
      <c r="H38" s="861"/>
      <c r="I38" s="861"/>
      <c r="J38" s="861"/>
    </row>
    <row r="39" spans="2:15" ht="15.75" hidden="1" thickBot="1">
      <c r="B39" s="161"/>
      <c r="C39" t="s">
        <v>249</v>
      </c>
      <c r="D39" s="861"/>
      <c r="E39" s="861"/>
      <c r="F39" s="861"/>
      <c r="G39" s="861"/>
      <c r="H39" s="861"/>
      <c r="I39" s="861"/>
      <c r="J39" s="861"/>
    </row>
    <row r="40" spans="2:15" ht="15.75" hidden="1" thickBot="1">
      <c r="B40" s="161"/>
      <c r="C40" t="s">
        <v>249</v>
      </c>
      <c r="D40" s="861"/>
      <c r="E40" s="861"/>
      <c r="F40" s="861"/>
      <c r="G40" s="861"/>
      <c r="H40" s="861"/>
      <c r="I40" s="861"/>
      <c r="J40" s="861"/>
    </row>
    <row r="41" spans="2:15" ht="15.75" hidden="1" thickBot="1">
      <c r="B41" s="161"/>
      <c r="C41" t="s">
        <v>249</v>
      </c>
      <c r="D41" s="861"/>
      <c r="E41" s="861"/>
      <c r="F41" s="861"/>
      <c r="G41" s="861"/>
      <c r="H41" s="861"/>
      <c r="I41" s="861"/>
      <c r="J41" s="861"/>
    </row>
    <row r="42" spans="2:15" ht="15.75" hidden="1" thickBot="1">
      <c r="B42" s="161"/>
      <c r="C42" t="s">
        <v>249</v>
      </c>
      <c r="D42" s="861"/>
      <c r="E42" s="861"/>
      <c r="F42" s="861"/>
      <c r="G42" s="861"/>
      <c r="H42" s="861"/>
      <c r="I42" s="861"/>
      <c r="J42" s="861"/>
    </row>
    <row r="43" spans="2:15" ht="15.75" hidden="1" thickBot="1">
      <c r="B43" s="161"/>
      <c r="C43" t="s">
        <v>249</v>
      </c>
      <c r="D43" s="861"/>
      <c r="E43" s="861"/>
      <c r="F43" s="861"/>
      <c r="G43" s="861"/>
      <c r="H43" s="861"/>
      <c r="I43" s="861"/>
      <c r="J43" s="861"/>
    </row>
    <row r="44" spans="2:15" ht="15.75" hidden="1" thickBot="1">
      <c r="B44" s="161"/>
      <c r="C44" t="s">
        <v>249</v>
      </c>
      <c r="D44" s="861"/>
      <c r="E44" s="861"/>
      <c r="F44" s="861"/>
      <c r="G44" s="861"/>
      <c r="H44" s="861"/>
      <c r="I44" s="861"/>
      <c r="J44" s="861"/>
    </row>
    <row r="45" spans="2:15" ht="15.75" hidden="1" thickBot="1">
      <c r="B45" s="161"/>
      <c r="C45" t="s">
        <v>249</v>
      </c>
      <c r="D45" s="861"/>
      <c r="E45" s="861"/>
      <c r="F45" s="861"/>
      <c r="G45" s="861"/>
      <c r="H45" s="861"/>
      <c r="I45" s="861"/>
      <c r="J45" s="861"/>
    </row>
    <row r="46" spans="2:15" ht="15.75" hidden="1" thickBot="1">
      <c r="B46" s="161"/>
      <c r="C46" t="s">
        <v>249</v>
      </c>
      <c r="D46" s="861"/>
      <c r="E46" s="861"/>
      <c r="F46" s="861"/>
      <c r="G46" s="861"/>
      <c r="H46" s="861"/>
      <c r="I46" s="861"/>
      <c r="J46" s="861"/>
    </row>
    <row r="47" spans="2:15" ht="15.75" hidden="1" thickBot="1">
      <c r="B47" s="161"/>
      <c r="C47" t="s">
        <v>249</v>
      </c>
      <c r="D47" s="861"/>
      <c r="E47" s="861"/>
      <c r="F47" s="861"/>
      <c r="G47" s="861"/>
      <c r="H47" s="861"/>
      <c r="I47" s="861"/>
      <c r="J47" s="861"/>
    </row>
    <row r="48" spans="2:15" ht="15.75" hidden="1" thickBot="1">
      <c r="B48" s="161"/>
      <c r="C48" t="s">
        <v>249</v>
      </c>
      <c r="D48" s="861"/>
      <c r="E48" s="861"/>
      <c r="F48" s="861"/>
      <c r="G48" s="861"/>
      <c r="H48" s="861"/>
      <c r="I48" s="861"/>
      <c r="J48" s="861"/>
    </row>
    <row r="49" spans="2:15" ht="15.75" hidden="1" thickBot="1">
      <c r="B49" s="161"/>
      <c r="C49" t="s">
        <v>249</v>
      </c>
      <c r="D49" s="861"/>
      <c r="E49" s="861"/>
      <c r="F49" s="861"/>
      <c r="G49" s="861"/>
      <c r="H49" s="861"/>
      <c r="I49" s="861"/>
      <c r="J49" s="861"/>
    </row>
    <row r="50" spans="2:15" ht="15.75" hidden="1" thickBot="1">
      <c r="B50" s="161"/>
      <c r="C50" t="s">
        <v>249</v>
      </c>
      <c r="D50" s="861"/>
      <c r="E50" s="861"/>
      <c r="F50" s="861"/>
      <c r="G50" s="861"/>
      <c r="H50" s="861"/>
      <c r="I50" s="861"/>
      <c r="J50" s="861"/>
    </row>
    <row r="51" spans="2:15" ht="15.75" hidden="1" thickBot="1">
      <c r="B51" s="161"/>
      <c r="C51" t="s">
        <v>249</v>
      </c>
      <c r="D51" s="861"/>
      <c r="E51" s="861"/>
      <c r="F51" s="861"/>
      <c r="G51" s="861"/>
      <c r="H51" s="861"/>
      <c r="I51" s="861"/>
      <c r="J51" s="861"/>
    </row>
    <row r="52" spans="2:15" ht="15.75" hidden="1" thickBot="1">
      <c r="B52" s="161"/>
      <c r="C52" t="s">
        <v>249</v>
      </c>
      <c r="D52" s="861"/>
      <c r="E52" s="861"/>
      <c r="F52" s="861"/>
      <c r="G52" s="861"/>
      <c r="H52" s="861"/>
      <c r="I52" s="861"/>
      <c r="J52" s="861"/>
    </row>
    <row r="53" spans="2:15" ht="15.75" hidden="1" thickBot="1">
      <c r="B53" s="161"/>
      <c r="C53" t="s">
        <v>249</v>
      </c>
      <c r="D53" s="861"/>
      <c r="E53" s="861"/>
      <c r="F53" s="861"/>
      <c r="G53" s="861"/>
      <c r="H53" s="861"/>
      <c r="I53" s="861"/>
      <c r="J53" s="861"/>
    </row>
    <row r="54" spans="2:15" ht="15.75" hidden="1" thickBot="1"/>
    <row r="55" spans="2:15" ht="24" customHeight="1" thickBot="1">
      <c r="B55" s="862" t="s">
        <v>263</v>
      </c>
      <c r="C55" s="863"/>
      <c r="D55" s="863"/>
      <c r="E55" s="863"/>
      <c r="F55" s="863"/>
      <c r="G55" s="863"/>
      <c r="H55" s="863"/>
      <c r="I55" s="863"/>
      <c r="J55" s="863"/>
      <c r="K55" s="863"/>
      <c r="L55" s="863"/>
      <c r="M55" s="863"/>
      <c r="N55" s="863"/>
      <c r="O55" s="864"/>
    </row>
    <row r="56" spans="2:15" ht="15.75" hidden="1" thickBot="1"/>
    <row r="57" spans="2:15" ht="15.75" hidden="1" thickBot="1">
      <c r="B57" s="161"/>
      <c r="C57" t="s">
        <v>249</v>
      </c>
      <c r="D57" s="861"/>
      <c r="E57" s="861"/>
      <c r="F57" s="861"/>
      <c r="G57" s="861"/>
      <c r="H57" s="861"/>
      <c r="I57" s="861"/>
      <c r="J57" s="861"/>
    </row>
    <row r="58" spans="2:15" ht="15.75" hidden="1" thickBot="1">
      <c r="B58" s="161"/>
      <c r="C58" t="s">
        <v>249</v>
      </c>
      <c r="D58" s="861"/>
      <c r="E58" s="861"/>
      <c r="F58" s="861"/>
      <c r="G58" s="861"/>
      <c r="H58" s="861"/>
      <c r="I58" s="861"/>
      <c r="J58" s="861"/>
    </row>
    <row r="59" spans="2:15" ht="15.75" hidden="1" thickBot="1">
      <c r="B59" s="161"/>
      <c r="C59" t="s">
        <v>249</v>
      </c>
      <c r="D59" s="861"/>
      <c r="E59" s="861"/>
      <c r="F59" s="861"/>
      <c r="G59" s="861"/>
      <c r="H59" s="861"/>
      <c r="I59" s="861"/>
      <c r="J59" s="861"/>
    </row>
    <row r="60" spans="2:15" ht="15.75" hidden="1" thickBot="1"/>
    <row r="61" spans="2:15" ht="26.25" customHeight="1" thickBot="1">
      <c r="B61" s="865" t="s">
        <v>264</v>
      </c>
      <c r="C61" s="866"/>
      <c r="D61" s="866"/>
      <c r="E61" s="866"/>
      <c r="F61" s="866"/>
      <c r="G61" s="866"/>
      <c r="H61" s="866"/>
      <c r="I61" s="866"/>
      <c r="J61" s="866"/>
      <c r="K61" s="866"/>
      <c r="L61" s="866"/>
      <c r="M61" s="866"/>
      <c r="N61" s="866"/>
      <c r="O61" s="867"/>
    </row>
    <row r="62" spans="2:15" ht="24" customHeight="1" thickBot="1">
      <c r="B62" s="862" t="s">
        <v>265</v>
      </c>
      <c r="C62" s="863"/>
      <c r="D62" s="863"/>
      <c r="E62" s="863"/>
      <c r="F62" s="863"/>
      <c r="G62" s="863"/>
      <c r="H62" s="863"/>
      <c r="I62" s="863"/>
      <c r="J62" s="863"/>
      <c r="K62" s="863"/>
      <c r="L62" s="863"/>
      <c r="M62" s="863"/>
      <c r="N62" s="863"/>
      <c r="O62" s="864"/>
    </row>
    <row r="63" spans="2:15" ht="15.75" hidden="1" thickBot="1"/>
    <row r="64" spans="2:15" ht="15.75" hidden="1" thickBot="1">
      <c r="B64" s="161"/>
      <c r="C64" t="s">
        <v>249</v>
      </c>
      <c r="D64" s="861"/>
      <c r="E64" s="861"/>
      <c r="F64" s="861"/>
      <c r="G64" s="861"/>
      <c r="H64" s="861"/>
      <c r="I64" s="861"/>
      <c r="J64" s="861"/>
    </row>
    <row r="65" spans="2:15" ht="15.75" hidden="1" thickBot="1">
      <c r="B65" s="161"/>
      <c r="C65" t="s">
        <v>249</v>
      </c>
      <c r="D65" s="861"/>
      <c r="E65" s="861"/>
      <c r="F65" s="861"/>
      <c r="G65" s="861"/>
      <c r="H65" s="861"/>
      <c r="I65" s="861"/>
      <c r="J65" s="861"/>
    </row>
    <row r="66" spans="2:15" ht="15.75" hidden="1" thickBot="1">
      <c r="B66" s="161"/>
      <c r="C66" t="s">
        <v>249</v>
      </c>
      <c r="D66" s="861"/>
      <c r="E66" s="861"/>
      <c r="F66" s="861"/>
      <c r="G66" s="861"/>
      <c r="H66" s="861"/>
      <c r="I66" s="861"/>
      <c r="J66" s="861"/>
    </row>
    <row r="67" spans="2:15" ht="15.75" hidden="1" thickBot="1">
      <c r="B67" s="161"/>
      <c r="C67" t="s">
        <v>249</v>
      </c>
      <c r="D67" s="861"/>
      <c r="E67" s="861"/>
      <c r="F67" s="861"/>
      <c r="G67" s="861"/>
      <c r="H67" s="861"/>
      <c r="I67" s="861"/>
      <c r="J67" s="861"/>
    </row>
    <row r="68" spans="2:15" ht="15.75" hidden="1" thickBot="1"/>
    <row r="69" spans="2:15" ht="24" customHeight="1" thickBot="1">
      <c r="B69" s="862" t="s">
        <v>266</v>
      </c>
      <c r="C69" s="863"/>
      <c r="D69" s="863"/>
      <c r="E69" s="863"/>
      <c r="F69" s="863"/>
      <c r="G69" s="863"/>
      <c r="H69" s="863"/>
      <c r="I69" s="863"/>
      <c r="J69" s="863"/>
      <c r="K69" s="863"/>
      <c r="L69" s="863"/>
      <c r="M69" s="863"/>
      <c r="N69" s="863"/>
      <c r="O69" s="864"/>
    </row>
    <row r="70" spans="2:15" ht="15.75" hidden="1" thickBot="1"/>
    <row r="71" spans="2:15" ht="15.75" hidden="1" thickBot="1">
      <c r="B71" s="161"/>
      <c r="C71" t="s">
        <v>249</v>
      </c>
      <c r="D71" s="861"/>
      <c r="E71" s="861"/>
      <c r="F71" s="861"/>
      <c r="G71" s="861"/>
      <c r="H71" s="861"/>
      <c r="I71" s="861"/>
      <c r="J71" s="861"/>
    </row>
    <row r="72" spans="2:15" ht="15.75" hidden="1" thickBot="1">
      <c r="B72" s="161"/>
      <c r="C72" t="s">
        <v>249</v>
      </c>
      <c r="D72" s="861"/>
      <c r="E72" s="861"/>
      <c r="F72" s="861"/>
      <c r="G72" s="861"/>
      <c r="H72" s="861"/>
      <c r="I72" s="861"/>
      <c r="J72" s="861"/>
    </row>
    <row r="73" spans="2:15" ht="15.75" hidden="1" thickBot="1">
      <c r="B73" s="161"/>
      <c r="C73" t="s">
        <v>249</v>
      </c>
      <c r="D73" s="861"/>
      <c r="E73" s="861"/>
      <c r="F73" s="861"/>
      <c r="G73" s="861"/>
      <c r="H73" s="861"/>
      <c r="I73" s="861"/>
      <c r="J73" s="861"/>
    </row>
    <row r="74" spans="2:15" ht="15.75" hidden="1" thickBot="1">
      <c r="B74" s="161"/>
      <c r="C74" t="s">
        <v>249</v>
      </c>
      <c r="D74" s="861"/>
      <c r="E74" s="861"/>
      <c r="F74" s="861"/>
      <c r="G74" s="861"/>
      <c r="H74" s="861"/>
      <c r="I74" s="861"/>
      <c r="J74" s="861"/>
    </row>
    <row r="75" spans="2:15" ht="15.75" hidden="1" thickBot="1">
      <c r="B75" s="161"/>
      <c r="C75" t="s">
        <v>249</v>
      </c>
      <c r="D75" s="861"/>
      <c r="E75" s="861"/>
      <c r="F75" s="861"/>
      <c r="G75" s="861"/>
      <c r="H75" s="861"/>
      <c r="I75" s="861"/>
      <c r="J75" s="861"/>
    </row>
    <row r="76" spans="2:15" ht="15.75" hidden="1" thickBot="1">
      <c r="B76" s="161"/>
      <c r="C76" t="s">
        <v>249</v>
      </c>
      <c r="D76" s="861"/>
      <c r="E76" s="861"/>
      <c r="F76" s="861"/>
      <c r="G76" s="861"/>
      <c r="H76" s="861"/>
      <c r="I76" s="861"/>
      <c r="J76" s="861"/>
    </row>
    <row r="77" spans="2:15" ht="15.75" hidden="1" thickBot="1">
      <c r="B77" s="161"/>
      <c r="C77" t="s">
        <v>249</v>
      </c>
      <c r="D77" s="861"/>
      <c r="E77" s="861"/>
      <c r="F77" s="861"/>
      <c r="G77" s="861"/>
      <c r="H77" s="861"/>
      <c r="I77" s="861"/>
      <c r="J77" s="861"/>
    </row>
    <row r="78" spans="2:15" ht="15.75" hidden="1" thickBot="1">
      <c r="B78" s="161"/>
      <c r="C78" t="s">
        <v>249</v>
      </c>
      <c r="D78" s="861"/>
      <c r="E78" s="861"/>
      <c r="F78" s="861"/>
      <c r="G78" s="861"/>
      <c r="H78" s="861"/>
      <c r="I78" s="861"/>
      <c r="J78" s="861"/>
    </row>
    <row r="79" spans="2:15" ht="15.75" hidden="1" thickBot="1">
      <c r="B79" s="161"/>
      <c r="C79" t="s">
        <v>249</v>
      </c>
      <c r="D79" s="861"/>
      <c r="E79" s="861"/>
      <c r="F79" s="861"/>
      <c r="G79" s="861"/>
      <c r="H79" s="861"/>
      <c r="I79" s="861"/>
      <c r="J79" s="861"/>
    </row>
    <row r="80" spans="2:15" ht="15.75" hidden="1" thickBot="1">
      <c r="B80" s="161"/>
      <c r="C80" t="s">
        <v>249</v>
      </c>
      <c r="D80" s="861"/>
      <c r="E80" s="861"/>
      <c r="F80" s="861"/>
      <c r="G80" s="861"/>
      <c r="H80" s="861"/>
      <c r="I80" s="861"/>
      <c r="J80" s="861"/>
    </row>
    <row r="81" spans="2:15" ht="15.75" hidden="1" thickBot="1">
      <c r="B81" s="161"/>
      <c r="C81" t="s">
        <v>249</v>
      </c>
      <c r="D81" s="861"/>
      <c r="E81" s="861"/>
      <c r="F81" s="861"/>
      <c r="G81" s="861"/>
      <c r="H81" s="861"/>
      <c r="I81" s="861"/>
      <c r="J81" s="861"/>
    </row>
    <row r="82" spans="2:15" ht="15.75" hidden="1" thickBot="1">
      <c r="B82" s="161"/>
      <c r="C82" t="s">
        <v>249</v>
      </c>
      <c r="D82" s="861"/>
      <c r="E82" s="861"/>
      <c r="F82" s="861"/>
      <c r="G82" s="861"/>
      <c r="H82" s="861"/>
      <c r="I82" s="861"/>
      <c r="J82" s="861"/>
    </row>
    <row r="83" spans="2:15" ht="15.75" hidden="1" thickBot="1"/>
    <row r="84" spans="2:15" ht="24" customHeight="1" thickBot="1">
      <c r="B84" s="862" t="s">
        <v>267</v>
      </c>
      <c r="C84" s="863"/>
      <c r="D84" s="863"/>
      <c r="E84" s="863"/>
      <c r="F84" s="863"/>
      <c r="G84" s="863"/>
      <c r="H84" s="863"/>
      <c r="I84" s="863"/>
      <c r="J84" s="863"/>
      <c r="K84" s="863"/>
      <c r="L84" s="863"/>
      <c r="M84" s="863"/>
      <c r="N84" s="863"/>
      <c r="O84" s="864"/>
    </row>
    <row r="85" spans="2:15" ht="15.75" hidden="1" thickBot="1"/>
    <row r="86" spans="2:15" ht="15.75" hidden="1" thickBot="1">
      <c r="B86" s="161"/>
      <c r="C86" t="s">
        <v>249</v>
      </c>
      <c r="D86" s="861"/>
      <c r="E86" s="861"/>
      <c r="F86" s="861"/>
      <c r="G86" s="861"/>
      <c r="H86" s="861"/>
      <c r="I86" s="861"/>
      <c r="J86" s="861"/>
    </row>
    <row r="87" spans="2:15" ht="15.75" hidden="1" thickBot="1">
      <c r="B87" s="161"/>
      <c r="C87" t="s">
        <v>249</v>
      </c>
      <c r="D87" s="861"/>
      <c r="E87" s="861"/>
      <c r="F87" s="861"/>
      <c r="G87" s="861"/>
      <c r="H87" s="861"/>
      <c r="I87" s="861"/>
      <c r="J87" s="861"/>
    </row>
    <row r="88" spans="2:15" ht="15.75" hidden="1" thickBot="1">
      <c r="B88" s="161"/>
      <c r="C88" t="s">
        <v>249</v>
      </c>
      <c r="D88" s="861"/>
      <c r="E88" s="861"/>
      <c r="F88" s="861"/>
      <c r="G88" s="861"/>
      <c r="H88" s="861"/>
      <c r="I88" s="861"/>
      <c r="J88" s="861"/>
    </row>
    <row r="89" spans="2:15" ht="15.75" hidden="1" thickBot="1">
      <c r="B89" s="161"/>
      <c r="C89" t="s">
        <v>249</v>
      </c>
      <c r="D89" s="861"/>
      <c r="E89" s="861"/>
      <c r="F89" s="861"/>
      <c r="G89" s="861"/>
      <c r="H89" s="861"/>
      <c r="I89" s="861"/>
      <c r="J89" s="861"/>
    </row>
    <row r="90" spans="2:15" ht="15.75" hidden="1" thickBot="1">
      <c r="B90" s="161"/>
      <c r="C90" t="s">
        <v>249</v>
      </c>
      <c r="D90" s="861"/>
      <c r="E90" s="861"/>
      <c r="F90" s="861"/>
      <c r="G90" s="861"/>
      <c r="H90" s="861"/>
      <c r="I90" s="861"/>
      <c r="J90" s="861"/>
    </row>
    <row r="91" spans="2:15" ht="15.75" hidden="1" thickBot="1">
      <c r="B91" s="161"/>
      <c r="C91" t="s">
        <v>249</v>
      </c>
      <c r="D91" s="861"/>
      <c r="E91" s="861"/>
      <c r="F91" s="861"/>
      <c r="G91" s="861"/>
      <c r="H91" s="861"/>
      <c r="I91" s="861"/>
      <c r="J91" s="861"/>
    </row>
    <row r="92" spans="2:15" ht="15.75" hidden="1" thickBot="1"/>
    <row r="93" spans="2:15" ht="24" customHeight="1" thickBot="1">
      <c r="B93" s="862" t="s">
        <v>268</v>
      </c>
      <c r="C93" s="863"/>
      <c r="D93" s="863"/>
      <c r="E93" s="863"/>
      <c r="F93" s="863"/>
      <c r="G93" s="863"/>
      <c r="H93" s="863"/>
      <c r="I93" s="863"/>
      <c r="J93" s="863"/>
      <c r="K93" s="863"/>
      <c r="L93" s="863"/>
      <c r="M93" s="863"/>
      <c r="N93" s="863"/>
      <c r="O93" s="864"/>
    </row>
    <row r="94" spans="2:15" ht="15.75" hidden="1" thickBot="1"/>
    <row r="95" spans="2:15" ht="15.75" hidden="1" thickBot="1">
      <c r="B95" s="161"/>
      <c r="C95" t="s">
        <v>249</v>
      </c>
      <c r="D95" s="861"/>
      <c r="E95" s="861"/>
      <c r="F95" s="861"/>
      <c r="G95" s="861"/>
      <c r="H95" s="861"/>
      <c r="I95" s="861"/>
      <c r="J95" s="861"/>
    </row>
    <row r="96" spans="2:15" ht="15.75" hidden="1" thickBot="1">
      <c r="B96" s="161"/>
      <c r="C96" t="s">
        <v>249</v>
      </c>
      <c r="D96" s="861"/>
      <c r="E96" s="861"/>
      <c r="F96" s="861"/>
      <c r="G96" s="861"/>
      <c r="H96" s="861"/>
      <c r="I96" s="861"/>
      <c r="J96" s="861"/>
    </row>
    <row r="97" spans="2:15" ht="15.75" hidden="1" thickBot="1">
      <c r="B97" s="161"/>
      <c r="C97" t="s">
        <v>249</v>
      </c>
      <c r="D97" s="861"/>
      <c r="E97" s="861"/>
      <c r="F97" s="861"/>
      <c r="G97" s="861"/>
      <c r="H97" s="861"/>
      <c r="I97" s="861"/>
      <c r="J97" s="861"/>
    </row>
    <row r="98" spans="2:15" ht="15.75" hidden="1" thickBot="1">
      <c r="B98" s="161"/>
      <c r="C98" t="s">
        <v>249</v>
      </c>
      <c r="D98" s="861"/>
      <c r="E98" s="861"/>
      <c r="F98" s="861"/>
      <c r="G98" s="861"/>
      <c r="H98" s="861"/>
      <c r="I98" s="861"/>
      <c r="J98" s="861"/>
    </row>
    <row r="99" spans="2:15" ht="15.75" hidden="1" thickBot="1">
      <c r="B99" s="161"/>
      <c r="C99" t="s">
        <v>249</v>
      </c>
      <c r="D99" s="861"/>
      <c r="E99" s="861"/>
      <c r="F99" s="861"/>
      <c r="G99" s="861"/>
      <c r="H99" s="861"/>
      <c r="I99" s="861"/>
      <c r="J99" s="861"/>
    </row>
    <row r="100" spans="2:15" ht="15.75" hidden="1" thickBot="1">
      <c r="B100" s="161"/>
      <c r="C100" t="s">
        <v>249</v>
      </c>
      <c r="D100" s="861"/>
      <c r="E100" s="861"/>
      <c r="F100" s="861"/>
      <c r="G100" s="861"/>
      <c r="H100" s="861"/>
      <c r="I100" s="861"/>
      <c r="J100" s="861"/>
    </row>
    <row r="101" spans="2:15" ht="15.75" hidden="1" thickBot="1">
      <c r="B101" s="161"/>
      <c r="C101" t="s">
        <v>249</v>
      </c>
      <c r="D101" s="861"/>
      <c r="E101" s="861"/>
      <c r="F101" s="861"/>
      <c r="G101" s="861"/>
      <c r="H101" s="861"/>
      <c r="I101" s="861"/>
      <c r="J101" s="861"/>
    </row>
    <row r="102" spans="2:15" ht="15.75" hidden="1" thickBot="1">
      <c r="B102" s="161"/>
      <c r="C102" t="s">
        <v>249</v>
      </c>
      <c r="D102" s="861"/>
      <c r="E102" s="861"/>
      <c r="F102" s="861"/>
      <c r="G102" s="861"/>
      <c r="H102" s="861"/>
      <c r="I102" s="861"/>
      <c r="J102" s="861"/>
    </row>
    <row r="103" spans="2:15" ht="15.75" hidden="1" thickBot="1"/>
    <row r="104" spans="2:15" ht="24" customHeight="1" thickBot="1">
      <c r="B104" s="862" t="s">
        <v>269</v>
      </c>
      <c r="C104" s="863"/>
      <c r="D104" s="863"/>
      <c r="E104" s="863"/>
      <c r="F104" s="863"/>
      <c r="G104" s="863"/>
      <c r="H104" s="863"/>
      <c r="I104" s="863"/>
      <c r="J104" s="863"/>
      <c r="K104" s="863"/>
      <c r="L104" s="863"/>
      <c r="M104" s="863"/>
      <c r="N104" s="863"/>
      <c r="O104" s="864"/>
    </row>
    <row r="105" spans="2:15" ht="15.75" hidden="1" thickBot="1"/>
    <row r="106" spans="2:15" ht="15.75" hidden="1" thickBot="1">
      <c r="B106" s="161"/>
      <c r="C106" t="s">
        <v>249</v>
      </c>
      <c r="D106" s="861"/>
      <c r="E106" s="861"/>
      <c r="F106" s="861"/>
      <c r="G106" s="861"/>
      <c r="H106" s="861"/>
      <c r="I106" s="861"/>
      <c r="J106" s="861"/>
    </row>
    <row r="107" spans="2:15" ht="15.75" hidden="1" thickBot="1">
      <c r="B107" s="161"/>
      <c r="C107" t="s">
        <v>249</v>
      </c>
      <c r="D107" s="861"/>
      <c r="E107" s="861"/>
      <c r="F107" s="861"/>
      <c r="G107" s="861"/>
      <c r="H107" s="861"/>
      <c r="I107" s="861"/>
      <c r="J107" s="861"/>
    </row>
    <row r="108" spans="2:15" ht="15.75" hidden="1" thickBot="1">
      <c r="B108" s="161"/>
      <c r="C108" t="s">
        <v>249</v>
      </c>
      <c r="D108" s="861"/>
      <c r="E108" s="861"/>
      <c r="F108" s="861"/>
      <c r="G108" s="861"/>
      <c r="H108" s="861"/>
      <c r="I108" s="861"/>
      <c r="J108" s="861"/>
    </row>
    <row r="109" spans="2:15" ht="15.75" hidden="1" thickBot="1">
      <c r="B109" s="161"/>
      <c r="C109" t="s">
        <v>249</v>
      </c>
      <c r="D109" s="861"/>
      <c r="E109" s="861"/>
      <c r="F109" s="861"/>
      <c r="G109" s="861"/>
      <c r="H109" s="861"/>
      <c r="I109" s="861"/>
      <c r="J109" s="861"/>
    </row>
    <row r="110" spans="2:15" ht="15.75" hidden="1" thickBot="1">
      <c r="B110" s="161"/>
      <c r="C110" t="s">
        <v>249</v>
      </c>
      <c r="D110" s="861"/>
      <c r="E110" s="861"/>
      <c r="F110" s="861"/>
      <c r="G110" s="861"/>
      <c r="H110" s="861"/>
      <c r="I110" s="861"/>
      <c r="J110" s="861"/>
    </row>
    <row r="111" spans="2:15" ht="15.75" hidden="1" thickBot="1">
      <c r="B111" s="161"/>
      <c r="C111" t="s">
        <v>249</v>
      </c>
      <c r="D111" s="861"/>
      <c r="E111" s="861"/>
      <c r="F111" s="861"/>
      <c r="G111" s="861"/>
      <c r="H111" s="861"/>
      <c r="I111" s="861"/>
      <c r="J111" s="861"/>
    </row>
    <row r="112" spans="2:15" ht="15.75" hidden="1" thickBot="1">
      <c r="B112" s="161"/>
      <c r="C112" t="s">
        <v>249</v>
      </c>
      <c r="D112" s="861"/>
      <c r="E112" s="861"/>
      <c r="F112" s="861"/>
      <c r="G112" s="861"/>
      <c r="H112" s="861"/>
      <c r="I112" s="861"/>
      <c r="J112" s="861"/>
    </row>
    <row r="113" spans="2:15" ht="15.75" hidden="1" thickBot="1">
      <c r="B113" s="161"/>
      <c r="C113" t="s">
        <v>249</v>
      </c>
      <c r="D113" s="861"/>
      <c r="E113" s="861"/>
      <c r="F113" s="861"/>
      <c r="G113" s="861"/>
      <c r="H113" s="861"/>
      <c r="I113" s="861"/>
      <c r="J113" s="861"/>
    </row>
    <row r="114" spans="2:15" ht="15.75" hidden="1" thickBot="1">
      <c r="B114" s="161"/>
      <c r="C114" t="s">
        <v>249</v>
      </c>
      <c r="D114" s="861"/>
      <c r="E114" s="861"/>
      <c r="F114" s="861"/>
      <c r="G114" s="861"/>
      <c r="H114" s="861"/>
      <c r="I114" s="861"/>
      <c r="J114" s="861"/>
    </row>
    <row r="115" spans="2:15" ht="15.75" hidden="1" thickBot="1">
      <c r="B115" s="161"/>
      <c r="C115" t="s">
        <v>249</v>
      </c>
      <c r="D115" s="861"/>
      <c r="E115" s="861"/>
      <c r="F115" s="861"/>
      <c r="G115" s="861"/>
      <c r="H115" s="861"/>
      <c r="I115" s="861"/>
      <c r="J115" s="861"/>
    </row>
    <row r="116" spans="2:15" ht="15.75" hidden="1" thickBot="1">
      <c r="B116" s="161"/>
      <c r="C116" t="s">
        <v>249</v>
      </c>
      <c r="D116" s="861"/>
      <c r="E116" s="861"/>
      <c r="F116" s="861"/>
      <c r="G116" s="861"/>
      <c r="H116" s="861"/>
      <c r="I116" s="861"/>
      <c r="J116" s="861"/>
    </row>
    <row r="117" spans="2:15" ht="15.75" hidden="1" thickBot="1">
      <c r="B117" s="161"/>
      <c r="C117" t="s">
        <v>249</v>
      </c>
      <c r="D117" s="861"/>
      <c r="E117" s="861"/>
      <c r="F117" s="861"/>
      <c r="G117" s="861"/>
      <c r="H117" s="861"/>
      <c r="I117" s="861"/>
      <c r="J117" s="861"/>
    </row>
    <row r="118" spans="2:15" ht="15.75" hidden="1" thickBot="1">
      <c r="B118" s="161"/>
      <c r="C118" t="s">
        <v>249</v>
      </c>
      <c r="D118" s="861"/>
      <c r="E118" s="861"/>
      <c r="F118" s="861"/>
      <c r="G118" s="861"/>
      <c r="H118" s="861"/>
      <c r="I118" s="861"/>
      <c r="J118" s="861"/>
    </row>
    <row r="119" spans="2:15" ht="15.75" hidden="1" thickBot="1">
      <c r="B119" s="161"/>
      <c r="C119" t="s">
        <v>249</v>
      </c>
      <c r="D119" s="861"/>
      <c r="E119" s="861"/>
      <c r="F119" s="861"/>
      <c r="G119" s="861"/>
      <c r="H119" s="861"/>
      <c r="I119" s="861"/>
      <c r="J119" s="861"/>
    </row>
    <row r="120" spans="2:15" ht="15.75" hidden="1" thickBot="1">
      <c r="B120" s="161"/>
      <c r="C120" t="s">
        <v>249</v>
      </c>
      <c r="D120" s="861"/>
      <c r="E120" s="861"/>
      <c r="F120" s="861"/>
      <c r="G120" s="861"/>
      <c r="H120" s="861"/>
      <c r="I120" s="861"/>
      <c r="J120" s="861"/>
    </row>
    <row r="121" spans="2:15" ht="15.75" hidden="1" thickBot="1">
      <c r="B121" s="161"/>
      <c r="C121" t="s">
        <v>249</v>
      </c>
      <c r="D121" s="861"/>
      <c r="E121" s="861"/>
      <c r="F121" s="861"/>
      <c r="G121" s="861"/>
      <c r="H121" s="861"/>
      <c r="I121" s="861"/>
      <c r="J121" s="861"/>
    </row>
    <row r="122" spans="2:15" ht="15.75" hidden="1" thickBot="1"/>
    <row r="123" spans="2:15" ht="24" customHeight="1" thickBot="1">
      <c r="B123" s="862" t="s">
        <v>270</v>
      </c>
      <c r="C123" s="863"/>
      <c r="D123" s="863"/>
      <c r="E123" s="863"/>
      <c r="F123" s="863"/>
      <c r="G123" s="863"/>
      <c r="H123" s="863"/>
      <c r="I123" s="863"/>
      <c r="J123" s="863"/>
      <c r="K123" s="863"/>
      <c r="L123" s="863"/>
      <c r="M123" s="863"/>
      <c r="N123" s="863"/>
      <c r="O123" s="864"/>
    </row>
    <row r="124" spans="2:15" ht="15.75" hidden="1" thickBot="1"/>
    <row r="125" spans="2:15" ht="15.75" hidden="1" thickBot="1">
      <c r="B125" s="161"/>
      <c r="C125" t="s">
        <v>249</v>
      </c>
      <c r="D125" s="861"/>
      <c r="E125" s="861"/>
      <c r="F125" s="861"/>
      <c r="G125" s="861"/>
      <c r="H125" s="861"/>
      <c r="I125" s="861"/>
      <c r="J125" s="861"/>
    </row>
    <row r="126" spans="2:15" ht="15.75" hidden="1" thickBot="1">
      <c r="B126" s="161"/>
      <c r="C126" t="s">
        <v>249</v>
      </c>
      <c r="D126" s="861"/>
      <c r="E126" s="861"/>
      <c r="F126" s="861"/>
      <c r="G126" s="861"/>
      <c r="H126" s="861"/>
      <c r="I126" s="861"/>
      <c r="J126" s="861"/>
    </row>
    <row r="127" spans="2:15" ht="15.75" hidden="1" thickBot="1">
      <c r="B127" s="161"/>
      <c r="C127" t="s">
        <v>249</v>
      </c>
      <c r="D127" s="861"/>
      <c r="E127" s="861"/>
      <c r="F127" s="861"/>
      <c r="G127" s="861"/>
      <c r="H127" s="861"/>
      <c r="I127" s="861"/>
      <c r="J127" s="861"/>
    </row>
    <row r="128" spans="2:15" ht="15.75" hidden="1" thickBot="1">
      <c r="B128" s="161"/>
      <c r="C128" t="s">
        <v>249</v>
      </c>
      <c r="D128" s="861"/>
      <c r="E128" s="861"/>
      <c r="F128" s="861"/>
      <c r="G128" s="861"/>
      <c r="H128" s="861"/>
      <c r="I128" s="861"/>
      <c r="J128" s="861"/>
    </row>
    <row r="129" spans="2:15" ht="15.75" hidden="1" thickBot="1">
      <c r="B129" s="161"/>
      <c r="C129" t="s">
        <v>249</v>
      </c>
      <c r="D129" s="861"/>
      <c r="E129" s="861"/>
      <c r="F129" s="861"/>
      <c r="G129" s="861"/>
      <c r="H129" s="861"/>
      <c r="I129" s="861"/>
      <c r="J129" s="861"/>
    </row>
    <row r="130" spans="2:15" ht="15.75" hidden="1" thickBot="1">
      <c r="B130" s="161"/>
      <c r="C130" t="s">
        <v>249</v>
      </c>
      <c r="D130" s="861"/>
      <c r="E130" s="861"/>
      <c r="F130" s="861"/>
      <c r="G130" s="861"/>
      <c r="H130" s="861"/>
      <c r="I130" s="861"/>
      <c r="J130" s="861"/>
    </row>
    <row r="131" spans="2:15" ht="15.75" hidden="1" thickBot="1"/>
    <row r="132" spans="2:15" ht="24" customHeight="1" thickBot="1">
      <c r="B132" s="862" t="s">
        <v>271</v>
      </c>
      <c r="C132" s="863"/>
      <c r="D132" s="863"/>
      <c r="E132" s="863"/>
      <c r="F132" s="863"/>
      <c r="G132" s="863"/>
      <c r="H132" s="863"/>
      <c r="I132" s="863"/>
      <c r="J132" s="863"/>
      <c r="K132" s="863"/>
      <c r="L132" s="863"/>
      <c r="M132" s="863"/>
      <c r="N132" s="863"/>
      <c r="O132" s="864"/>
    </row>
    <row r="133" spans="2:15" ht="15.75" hidden="1" thickBot="1"/>
    <row r="134" spans="2:15" ht="15.75" hidden="1" thickBot="1">
      <c r="B134" s="161"/>
      <c r="C134" t="s">
        <v>249</v>
      </c>
      <c r="D134" s="861"/>
      <c r="E134" s="861"/>
      <c r="F134" s="861"/>
      <c r="G134" s="861"/>
      <c r="H134" s="861"/>
      <c r="I134" s="861"/>
      <c r="J134" s="861"/>
    </row>
    <row r="135" spans="2:15" ht="15.75" hidden="1" thickBot="1">
      <c r="B135" s="161"/>
      <c r="C135" t="s">
        <v>249</v>
      </c>
      <c r="D135" s="861"/>
      <c r="E135" s="861"/>
      <c r="F135" s="861"/>
      <c r="G135" s="861"/>
      <c r="H135" s="861"/>
      <c r="I135" s="861"/>
      <c r="J135" s="861"/>
    </row>
    <row r="136" spans="2:15" ht="15.75" hidden="1" thickBot="1">
      <c r="B136" s="161"/>
      <c r="C136" t="s">
        <v>249</v>
      </c>
      <c r="D136" s="861"/>
      <c r="E136" s="861"/>
      <c r="F136" s="861"/>
      <c r="G136" s="861"/>
      <c r="H136" s="861"/>
      <c r="I136" s="861"/>
      <c r="J136" s="861"/>
    </row>
    <row r="137" spans="2:15" ht="15.75" hidden="1" thickBot="1">
      <c r="B137" s="161"/>
      <c r="C137" t="s">
        <v>249</v>
      </c>
      <c r="D137" s="861"/>
      <c r="E137" s="861"/>
      <c r="F137" s="861"/>
      <c r="G137" s="861"/>
      <c r="H137" s="861"/>
      <c r="I137" s="861"/>
      <c r="J137" s="861"/>
    </row>
    <row r="138" spans="2:15" ht="15.75" hidden="1" thickBot="1">
      <c r="B138" s="161"/>
      <c r="C138" t="s">
        <v>249</v>
      </c>
      <c r="D138" s="861"/>
      <c r="E138" s="861"/>
      <c r="F138" s="861"/>
      <c r="G138" s="861"/>
      <c r="H138" s="861"/>
      <c r="I138" s="861"/>
      <c r="J138" s="861"/>
    </row>
    <row r="139" spans="2:15" ht="15.75" hidden="1" thickBot="1">
      <c r="B139" s="161"/>
      <c r="C139" t="s">
        <v>249</v>
      </c>
      <c r="D139" s="861"/>
      <c r="E139" s="861"/>
      <c r="F139" s="861"/>
      <c r="G139" s="861"/>
      <c r="H139" s="861"/>
      <c r="I139" s="861"/>
      <c r="J139" s="861"/>
    </row>
    <row r="140" spans="2:15" ht="15.75" hidden="1" thickBot="1"/>
    <row r="141" spans="2:15" ht="26.25" customHeight="1" thickBot="1">
      <c r="B141" s="865" t="s">
        <v>272</v>
      </c>
      <c r="C141" s="866"/>
      <c r="D141" s="866"/>
      <c r="E141" s="866"/>
      <c r="F141" s="866"/>
      <c r="G141" s="866"/>
      <c r="H141" s="866"/>
      <c r="I141" s="866"/>
      <c r="J141" s="866"/>
      <c r="K141" s="866"/>
      <c r="L141" s="866"/>
      <c r="M141" s="866"/>
      <c r="N141" s="866"/>
      <c r="O141" s="867"/>
    </row>
    <row r="142" spans="2:15" ht="24" customHeight="1" thickBot="1">
      <c r="B142" s="862" t="s">
        <v>273</v>
      </c>
      <c r="C142" s="863"/>
      <c r="D142" s="863"/>
      <c r="E142" s="863"/>
      <c r="F142" s="863"/>
      <c r="G142" s="863"/>
      <c r="H142" s="863"/>
      <c r="I142" s="863"/>
      <c r="J142" s="863"/>
      <c r="K142" s="863"/>
      <c r="L142" s="863"/>
      <c r="M142" s="863"/>
      <c r="N142" s="863"/>
      <c r="O142" s="864"/>
    </row>
    <row r="143" spans="2:15" ht="15.75" hidden="1" thickBot="1"/>
    <row r="144" spans="2:15" ht="15.75" hidden="1" thickBot="1">
      <c r="B144" s="161"/>
      <c r="C144" t="s">
        <v>249</v>
      </c>
      <c r="D144" s="861"/>
      <c r="E144" s="861"/>
      <c r="F144" s="861"/>
      <c r="G144" s="861"/>
      <c r="H144" s="861"/>
      <c r="I144" s="861"/>
      <c r="J144" s="861"/>
    </row>
    <row r="145" spans="2:15" ht="15.75" hidden="1" thickBot="1">
      <c r="B145" s="161"/>
      <c r="C145" t="s">
        <v>249</v>
      </c>
      <c r="D145" s="861"/>
      <c r="E145" s="861"/>
      <c r="F145" s="861"/>
      <c r="G145" s="861"/>
      <c r="H145" s="861"/>
      <c r="I145" s="861"/>
      <c r="J145" s="861"/>
    </row>
    <row r="146" spans="2:15" ht="15.75" hidden="1" thickBot="1">
      <c r="B146" s="161"/>
      <c r="C146" t="s">
        <v>249</v>
      </c>
      <c r="D146" s="861"/>
      <c r="E146" s="861"/>
      <c r="F146" s="861"/>
      <c r="G146" s="861"/>
      <c r="H146" s="861"/>
      <c r="I146" s="861"/>
      <c r="J146" s="861"/>
    </row>
    <row r="147" spans="2:15" ht="15.75" hidden="1" thickBot="1">
      <c r="B147" s="161"/>
      <c r="C147" t="s">
        <v>249</v>
      </c>
      <c r="D147" s="861"/>
      <c r="E147" s="861"/>
      <c r="F147" s="861"/>
      <c r="G147" s="861"/>
      <c r="H147" s="861"/>
      <c r="I147" s="861"/>
      <c r="J147" s="861"/>
    </row>
    <row r="148" spans="2:15" ht="15.75" hidden="1" thickBot="1"/>
    <row r="149" spans="2:15" ht="24" customHeight="1" thickBot="1">
      <c r="B149" s="862" t="s">
        <v>274</v>
      </c>
      <c r="C149" s="863"/>
      <c r="D149" s="863"/>
      <c r="E149" s="863"/>
      <c r="F149" s="863"/>
      <c r="G149" s="863"/>
      <c r="H149" s="863"/>
      <c r="I149" s="863"/>
      <c r="J149" s="863"/>
      <c r="K149" s="863"/>
      <c r="L149" s="863"/>
      <c r="M149" s="863"/>
      <c r="N149" s="863"/>
      <c r="O149" s="864"/>
    </row>
    <row r="150" spans="2:15" ht="15.75" hidden="1" thickBot="1"/>
    <row r="151" spans="2:15" ht="15.75" hidden="1" thickBot="1">
      <c r="B151" s="161"/>
      <c r="C151" t="s">
        <v>249</v>
      </c>
      <c r="D151" s="861"/>
      <c r="E151" s="861"/>
      <c r="F151" s="861"/>
      <c r="G151" s="861"/>
      <c r="H151" s="861"/>
      <c r="I151" s="861"/>
      <c r="J151" s="861"/>
    </row>
    <row r="152" spans="2:15" ht="15.75" hidden="1" thickBot="1">
      <c r="B152" s="161"/>
      <c r="C152" t="s">
        <v>249</v>
      </c>
      <c r="D152" s="861"/>
      <c r="E152" s="861"/>
      <c r="F152" s="861"/>
      <c r="G152" s="861"/>
      <c r="H152" s="861"/>
      <c r="I152" s="861"/>
      <c r="J152" s="861"/>
    </row>
    <row r="153" spans="2:15" ht="15.75" hidden="1" thickBot="1">
      <c r="B153" s="161"/>
      <c r="C153" t="s">
        <v>249</v>
      </c>
      <c r="D153" s="861"/>
      <c r="E153" s="861"/>
      <c r="F153" s="861"/>
      <c r="G153" s="861"/>
      <c r="H153" s="861"/>
      <c r="I153" s="861"/>
      <c r="J153" s="861"/>
    </row>
    <row r="154" spans="2:15" ht="15.75" hidden="1" thickBot="1">
      <c r="B154" s="161"/>
      <c r="C154" t="s">
        <v>249</v>
      </c>
      <c r="D154" s="861"/>
      <c r="E154" s="861"/>
      <c r="F154" s="861"/>
      <c r="G154" s="861"/>
      <c r="H154" s="861"/>
      <c r="I154" s="861"/>
      <c r="J154" s="861"/>
    </row>
    <row r="155" spans="2:15" ht="15.75" hidden="1" thickBot="1">
      <c r="B155" s="161"/>
      <c r="C155" t="s">
        <v>249</v>
      </c>
      <c r="D155" s="861"/>
      <c r="E155" s="861"/>
      <c r="F155" s="861"/>
      <c r="G155" s="861"/>
      <c r="H155" s="861"/>
      <c r="I155" s="861"/>
      <c r="J155" s="861"/>
    </row>
    <row r="156" spans="2:15" ht="15.75" hidden="1" thickBot="1">
      <c r="B156" s="161"/>
      <c r="C156" t="s">
        <v>249</v>
      </c>
      <c r="D156" s="861"/>
      <c r="E156" s="861"/>
      <c r="F156" s="861"/>
      <c r="G156" s="861"/>
      <c r="H156" s="861"/>
      <c r="I156" s="861"/>
      <c r="J156" s="861"/>
    </row>
    <row r="157" spans="2:15" ht="15.75" hidden="1" thickBot="1">
      <c r="B157" s="161"/>
      <c r="C157" t="s">
        <v>249</v>
      </c>
      <c r="D157" s="861"/>
      <c r="E157" s="861"/>
      <c r="F157" s="861"/>
      <c r="G157" s="861"/>
      <c r="H157" s="861"/>
      <c r="I157" s="861"/>
      <c r="J157" s="861"/>
    </row>
    <row r="158" spans="2:15" ht="15.75" hidden="1" thickBot="1">
      <c r="B158" s="161"/>
      <c r="C158" t="s">
        <v>249</v>
      </c>
      <c r="D158" s="861"/>
      <c r="E158" s="861"/>
      <c r="F158" s="861"/>
      <c r="G158" s="861"/>
      <c r="H158" s="861"/>
      <c r="I158" s="861"/>
      <c r="J158" s="861"/>
    </row>
    <row r="159" spans="2:15" ht="15.75" hidden="1" thickBot="1">
      <c r="B159" s="161"/>
      <c r="C159" t="s">
        <v>249</v>
      </c>
      <c r="D159" s="861"/>
      <c r="E159" s="861"/>
      <c r="F159" s="861"/>
      <c r="G159" s="861"/>
      <c r="H159" s="861"/>
      <c r="I159" s="861"/>
      <c r="J159" s="861"/>
    </row>
    <row r="160" spans="2:15" ht="15.75" hidden="1" thickBot="1">
      <c r="B160" s="161"/>
      <c r="C160" t="s">
        <v>249</v>
      </c>
      <c r="D160" s="861"/>
      <c r="E160" s="861"/>
      <c r="F160" s="861"/>
      <c r="G160" s="861"/>
      <c r="H160" s="861"/>
      <c r="I160" s="861"/>
      <c r="J160" s="861"/>
    </row>
    <row r="161" spans="2:15" ht="15.75" hidden="1" thickBot="1">
      <c r="B161" s="161"/>
      <c r="C161" t="s">
        <v>249</v>
      </c>
      <c r="D161" s="861"/>
      <c r="E161" s="861"/>
      <c r="F161" s="861"/>
      <c r="G161" s="861"/>
      <c r="H161" s="861"/>
      <c r="I161" s="861"/>
      <c r="J161" s="861"/>
    </row>
    <row r="162" spans="2:15" ht="15.75" hidden="1" thickBot="1">
      <c r="B162" s="161"/>
      <c r="C162" t="s">
        <v>249</v>
      </c>
      <c r="D162" s="861"/>
      <c r="E162" s="861"/>
      <c r="F162" s="861"/>
      <c r="G162" s="861"/>
      <c r="H162" s="861"/>
      <c r="I162" s="861"/>
      <c r="J162" s="861"/>
    </row>
    <row r="163" spans="2:15" ht="15.75" hidden="1" thickBot="1"/>
    <row r="164" spans="2:15" ht="24" customHeight="1" thickBot="1">
      <c r="B164" s="862" t="s">
        <v>275</v>
      </c>
      <c r="C164" s="863"/>
      <c r="D164" s="863"/>
      <c r="E164" s="863"/>
      <c r="F164" s="863"/>
      <c r="G164" s="863"/>
      <c r="H164" s="863"/>
      <c r="I164" s="863"/>
      <c r="J164" s="863"/>
      <c r="K164" s="863"/>
      <c r="L164" s="863"/>
      <c r="M164" s="863"/>
      <c r="N164" s="863"/>
      <c r="O164" s="864"/>
    </row>
    <row r="165" spans="2:15" ht="15.75" hidden="1" thickBot="1"/>
    <row r="166" spans="2:15" ht="15.75" hidden="1" thickBot="1">
      <c r="B166" s="163"/>
      <c r="C166" t="s">
        <v>249</v>
      </c>
      <c r="D166" s="861"/>
      <c r="E166" s="861"/>
      <c r="F166" s="861"/>
      <c r="G166" s="861"/>
      <c r="H166" s="861"/>
      <c r="I166" s="861"/>
      <c r="J166" s="861"/>
    </row>
    <row r="167" spans="2:15" ht="15.75" hidden="1" thickBot="1">
      <c r="B167" s="163"/>
      <c r="C167" t="s">
        <v>249</v>
      </c>
      <c r="D167" s="861"/>
      <c r="E167" s="861"/>
      <c r="F167" s="861"/>
      <c r="G167" s="861"/>
      <c r="H167" s="861"/>
      <c r="I167" s="861"/>
      <c r="J167" s="861"/>
    </row>
    <row r="168" spans="2:15" ht="15.75" hidden="1" thickBot="1">
      <c r="B168" s="163"/>
      <c r="C168" t="s">
        <v>249</v>
      </c>
      <c r="D168" s="861"/>
      <c r="E168" s="861"/>
      <c r="F168" s="861"/>
      <c r="G168" s="861"/>
      <c r="H168" s="861"/>
      <c r="I168" s="861"/>
      <c r="J168" s="861"/>
    </row>
    <row r="169" spans="2:15" ht="15.75" hidden="1" thickBot="1">
      <c r="B169" s="163"/>
      <c r="C169" t="s">
        <v>249</v>
      </c>
      <c r="D169" s="861"/>
      <c r="E169" s="861"/>
      <c r="F169" s="861"/>
      <c r="G169" s="861"/>
      <c r="H169" s="861"/>
      <c r="I169" s="861"/>
      <c r="J169" s="861"/>
    </row>
    <row r="170" spans="2:15" ht="15.75" hidden="1" thickBot="1">
      <c r="B170" s="163"/>
      <c r="C170" t="s">
        <v>249</v>
      </c>
      <c r="D170" s="861"/>
      <c r="E170" s="861"/>
      <c r="F170" s="861"/>
      <c r="G170" s="861"/>
      <c r="H170" s="861"/>
      <c r="I170" s="861"/>
      <c r="J170" s="861"/>
    </row>
    <row r="171" spans="2:15" ht="15.75" hidden="1" thickBot="1">
      <c r="B171" s="163"/>
      <c r="C171" t="s">
        <v>249</v>
      </c>
      <c r="D171" s="861"/>
      <c r="E171" s="861"/>
      <c r="F171" s="861"/>
      <c r="G171" s="861"/>
      <c r="H171" s="861"/>
      <c r="I171" s="861"/>
      <c r="J171" s="861"/>
    </row>
    <row r="172" spans="2:15" ht="15.75" hidden="1" thickBot="1"/>
    <row r="173" spans="2:15" ht="24" customHeight="1" thickBot="1">
      <c r="B173" s="862" t="s">
        <v>276</v>
      </c>
      <c r="C173" s="863"/>
      <c r="D173" s="863"/>
      <c r="E173" s="863"/>
      <c r="F173" s="863"/>
      <c r="G173" s="863"/>
      <c r="H173" s="863"/>
      <c r="I173" s="863"/>
      <c r="J173" s="863"/>
      <c r="K173" s="863"/>
      <c r="L173" s="863"/>
      <c r="M173" s="863"/>
      <c r="N173" s="863"/>
      <c r="O173" s="864"/>
    </row>
    <row r="174" spans="2:15" hidden="1"/>
    <row r="175" spans="2:15" hidden="1">
      <c r="B175" s="859"/>
      <c r="C175" s="859"/>
      <c r="D175" s="859"/>
      <c r="E175" s="859"/>
      <c r="F175" t="s">
        <v>249</v>
      </c>
      <c r="G175" s="860"/>
      <c r="H175" s="860"/>
      <c r="I175" s="860"/>
      <c r="J175" s="860"/>
    </row>
    <row r="176" spans="2:15" hidden="1">
      <c r="B176" s="859"/>
      <c r="C176" s="859"/>
      <c r="D176" s="859"/>
      <c r="E176" s="859"/>
      <c r="F176" t="s">
        <v>249</v>
      </c>
      <c r="G176" s="860"/>
      <c r="H176" s="860"/>
      <c r="I176" s="860"/>
      <c r="J176" s="860"/>
    </row>
    <row r="177" spans="2:15" hidden="1">
      <c r="B177" s="859"/>
      <c r="C177" s="859"/>
      <c r="D177" s="859"/>
      <c r="E177" s="859"/>
      <c r="F177" t="s">
        <v>249</v>
      </c>
      <c r="G177" s="860"/>
      <c r="H177" s="860"/>
      <c r="I177" s="860"/>
      <c r="J177" s="860"/>
    </row>
    <row r="178" spans="2:15" hidden="1">
      <c r="B178" s="859"/>
      <c r="C178" s="859"/>
      <c r="D178" s="859"/>
      <c r="E178" s="859"/>
      <c r="F178" t="s">
        <v>249</v>
      </c>
      <c r="G178" s="860"/>
      <c r="H178" s="860"/>
      <c r="I178" s="860"/>
      <c r="J178" s="860"/>
    </row>
    <row r="179" spans="2:15" hidden="1">
      <c r="B179" s="859"/>
      <c r="C179" s="859"/>
      <c r="D179" s="859"/>
      <c r="E179" s="859"/>
      <c r="F179" t="s">
        <v>249</v>
      </c>
      <c r="G179" s="860"/>
      <c r="H179" s="860"/>
      <c r="I179" s="860"/>
      <c r="J179" s="860"/>
    </row>
    <row r="180" spans="2:15" hidden="1">
      <c r="B180" s="859"/>
      <c r="C180" s="859"/>
      <c r="D180" s="859"/>
      <c r="E180" s="859"/>
      <c r="F180" t="s">
        <v>249</v>
      </c>
      <c r="G180" s="860"/>
      <c r="H180" s="860"/>
      <c r="I180" s="860"/>
      <c r="J180" s="860"/>
    </row>
    <row r="181" spans="2:15" hidden="1">
      <c r="B181" s="859"/>
      <c r="C181" s="859"/>
      <c r="D181" s="859"/>
      <c r="E181" s="859"/>
      <c r="F181" t="s">
        <v>249</v>
      </c>
      <c r="G181" s="860"/>
      <c r="H181" s="860"/>
      <c r="I181" s="860"/>
      <c r="J181" s="860"/>
    </row>
    <row r="182" spans="2:15" hidden="1">
      <c r="B182" s="859"/>
      <c r="C182" s="859"/>
      <c r="D182" s="859"/>
      <c r="E182" s="859"/>
      <c r="F182" t="s">
        <v>249</v>
      </c>
      <c r="G182" s="860"/>
      <c r="H182" s="860"/>
      <c r="I182" s="860"/>
      <c r="J182" s="860"/>
    </row>
    <row r="183" spans="2:15" hidden="1">
      <c r="B183" s="859"/>
      <c r="C183" s="859"/>
      <c r="D183" s="859"/>
      <c r="E183" s="859"/>
      <c r="F183" t="s">
        <v>249</v>
      </c>
      <c r="G183" s="860"/>
      <c r="H183" s="860"/>
      <c r="I183" s="860"/>
      <c r="J183" s="860"/>
    </row>
    <row r="184" spans="2:15" hidden="1">
      <c r="B184" s="859"/>
      <c r="C184" s="859"/>
      <c r="D184" s="859"/>
      <c r="E184" s="859"/>
      <c r="F184" t="s">
        <v>249</v>
      </c>
      <c r="G184" s="860"/>
      <c r="H184" s="860"/>
      <c r="I184" s="860"/>
      <c r="J184" s="860"/>
    </row>
    <row r="185" spans="2:15" hidden="1"/>
    <row r="186" spans="2:15" hidden="1"/>
    <row r="188" spans="2:15" ht="10.5" customHeight="1" thickBot="1"/>
    <row r="189" spans="2:15" ht="26.25" customHeight="1" thickBot="1">
      <c r="B189" s="842" t="s">
        <v>277</v>
      </c>
      <c r="C189" s="843"/>
      <c r="D189" s="843"/>
      <c r="E189" s="843"/>
      <c r="F189" s="843"/>
      <c r="G189" s="843"/>
      <c r="H189" s="843"/>
      <c r="I189" s="843"/>
      <c r="J189" s="843"/>
      <c r="K189" s="843"/>
      <c r="L189" s="843"/>
      <c r="M189" s="843"/>
      <c r="N189" s="843"/>
      <c r="O189" s="844"/>
    </row>
    <row r="190" spans="2:15" hidden="1"/>
    <row r="191" spans="2:15" ht="18.75" hidden="1">
      <c r="B191" s="857" t="s">
        <v>278</v>
      </c>
      <c r="C191" s="857"/>
      <c r="D191" s="857"/>
      <c r="E191" s="857"/>
      <c r="F191" s="857"/>
      <c r="G191" s="857"/>
      <c r="H191" s="857"/>
      <c r="I191" s="857"/>
      <c r="J191" s="857"/>
      <c r="K191" s="857"/>
    </row>
    <row r="192" spans="2:15" ht="18.75" hidden="1">
      <c r="B192" s="858" t="s">
        <v>234</v>
      </c>
      <c r="C192" s="858"/>
      <c r="D192" s="858"/>
      <c r="E192" s="858"/>
      <c r="F192" s="858"/>
      <c r="G192" s="858"/>
      <c r="H192" s="858"/>
      <c r="I192" s="858"/>
      <c r="J192" s="858"/>
      <c r="K192" s="858"/>
    </row>
    <row r="193" spans="1:11" ht="15.75" hidden="1" thickBot="1"/>
    <row r="194" spans="1:11" ht="16.5" hidden="1" customHeight="1">
      <c r="B194" s="831" t="s">
        <v>279</v>
      </c>
      <c r="C194" s="832"/>
      <c r="D194" s="833"/>
      <c r="E194" s="834"/>
      <c r="F194" s="834"/>
      <c r="G194" s="834"/>
      <c r="H194" s="834"/>
      <c r="I194" s="834"/>
      <c r="J194" s="834"/>
      <c r="K194" s="835"/>
    </row>
    <row r="195" spans="1:11" ht="16.5" hidden="1" customHeight="1">
      <c r="B195" s="759" t="s">
        <v>280</v>
      </c>
      <c r="C195" s="760"/>
      <c r="D195" s="760"/>
      <c r="E195" s="760"/>
      <c r="F195" s="760"/>
      <c r="G195" s="760"/>
      <c r="H195" s="760"/>
      <c r="I195" s="760"/>
      <c r="J195" s="760"/>
      <c r="K195" s="761"/>
    </row>
    <row r="196" spans="1:11" ht="16.5" hidden="1" customHeight="1">
      <c r="B196" s="765"/>
      <c r="C196" s="766"/>
      <c r="D196" s="766"/>
      <c r="E196" s="766"/>
      <c r="F196" s="766"/>
      <c r="G196" s="766"/>
      <c r="H196" s="766"/>
      <c r="I196" s="766"/>
      <c r="J196" s="766"/>
      <c r="K196" s="767"/>
    </row>
    <row r="197" spans="1:11" ht="16.5" hidden="1" customHeight="1">
      <c r="B197" s="818" t="s">
        <v>239</v>
      </c>
      <c r="C197" s="819"/>
      <c r="D197" s="820"/>
      <c r="E197" s="821"/>
      <c r="F197" s="821"/>
      <c r="G197" s="821"/>
      <c r="H197" s="821"/>
      <c r="I197" s="821"/>
      <c r="J197" s="821"/>
      <c r="K197" s="822"/>
    </row>
    <row r="198" spans="1:11" ht="16.5" hidden="1" customHeight="1">
      <c r="A198" s="164"/>
      <c r="B198" s="836"/>
      <c r="C198" s="837"/>
      <c r="D198" s="837"/>
      <c r="E198" s="837"/>
      <c r="F198" s="837"/>
      <c r="G198" s="837"/>
      <c r="H198" s="837"/>
      <c r="I198" s="837"/>
      <c r="J198" s="837"/>
      <c r="K198" s="838"/>
    </row>
    <row r="199" spans="1:11" ht="16.5" hidden="1" customHeight="1">
      <c r="B199" s="823" t="s">
        <v>281</v>
      </c>
      <c r="C199" s="824"/>
      <c r="D199" s="825"/>
      <c r="E199" s="826"/>
      <c r="F199" s="827"/>
      <c r="G199" s="827"/>
      <c r="H199" s="827"/>
      <c r="I199" s="827"/>
      <c r="J199" s="827"/>
      <c r="K199" s="828"/>
    </row>
    <row r="200" spans="1:11" ht="16.5" hidden="1" customHeight="1">
      <c r="B200" s="759" t="s">
        <v>282</v>
      </c>
      <c r="C200" s="760"/>
      <c r="D200" s="760"/>
      <c r="E200" s="760"/>
      <c r="F200" s="760"/>
      <c r="G200" s="760"/>
      <c r="H200" s="760"/>
      <c r="I200" s="760"/>
      <c r="J200" s="760"/>
      <c r="K200" s="761"/>
    </row>
    <row r="201" spans="1:11" ht="16.5" hidden="1" customHeight="1">
      <c r="B201" s="765"/>
      <c r="C201" s="766"/>
      <c r="D201" s="766"/>
      <c r="E201" s="766"/>
      <c r="F201" s="766"/>
      <c r="G201" s="766"/>
      <c r="H201" s="766"/>
      <c r="I201" s="766"/>
      <c r="J201" s="766"/>
      <c r="K201" s="767"/>
    </row>
    <row r="202" spans="1:11" ht="16.5" hidden="1" customHeight="1">
      <c r="B202" s="845" t="s">
        <v>283</v>
      </c>
      <c r="C202" s="846"/>
      <c r="D202" s="846"/>
      <c r="E202" s="846"/>
      <c r="F202" s="846"/>
      <c r="G202" s="846"/>
      <c r="H202" s="846"/>
      <c r="I202" s="846"/>
      <c r="J202" s="846"/>
      <c r="K202" s="847"/>
    </row>
    <row r="203" spans="1:11" ht="16.5" hidden="1" customHeight="1">
      <c r="B203" s="848"/>
      <c r="C203" s="849"/>
      <c r="D203" s="849"/>
      <c r="E203" s="849"/>
      <c r="F203" s="849"/>
      <c r="G203" s="849"/>
      <c r="H203" s="849"/>
      <c r="I203" s="849"/>
      <c r="J203" s="849"/>
      <c r="K203" s="850"/>
    </row>
    <row r="204" spans="1:11" ht="16.5" hidden="1" customHeight="1">
      <c r="B204" s="165"/>
      <c r="C204" s="166"/>
      <c r="D204" s="166"/>
      <c r="E204" s="166"/>
      <c r="F204" s="166"/>
      <c r="G204" s="166"/>
      <c r="H204" s="166"/>
      <c r="I204" s="166"/>
      <c r="J204" s="166"/>
      <c r="K204" s="167"/>
    </row>
    <row r="205" spans="1:11" ht="16.5" hidden="1" customHeight="1">
      <c r="B205" s="851" t="s">
        <v>284</v>
      </c>
      <c r="C205" s="852"/>
      <c r="D205" s="852"/>
      <c r="E205" s="852"/>
      <c r="F205" s="852"/>
      <c r="G205" s="852"/>
      <c r="H205" s="852"/>
      <c r="I205" s="852"/>
      <c r="J205" s="852"/>
      <c r="K205" s="853"/>
    </row>
    <row r="206" spans="1:11" ht="16.5" hidden="1" customHeight="1">
      <c r="B206" s="851"/>
      <c r="C206" s="852"/>
      <c r="D206" s="852"/>
      <c r="E206" s="852"/>
      <c r="F206" s="852"/>
      <c r="G206" s="852"/>
      <c r="H206" s="852"/>
      <c r="I206" s="852"/>
      <c r="J206" s="852"/>
      <c r="K206" s="853"/>
    </row>
    <row r="207" spans="1:11" ht="16.5" hidden="1" customHeight="1">
      <c r="B207" s="851"/>
      <c r="C207" s="852"/>
      <c r="D207" s="852"/>
      <c r="E207" s="852"/>
      <c r="F207" s="852"/>
      <c r="G207" s="852"/>
      <c r="H207" s="852"/>
      <c r="I207" s="852"/>
      <c r="J207" s="852"/>
      <c r="K207" s="853"/>
    </row>
    <row r="208" spans="1:11" ht="16.5" hidden="1" customHeight="1">
      <c r="B208" s="168"/>
      <c r="C208" s="169"/>
      <c r="D208" s="169"/>
      <c r="E208" s="166"/>
      <c r="F208" s="166"/>
      <c r="G208" s="169"/>
      <c r="H208" s="169"/>
      <c r="I208" s="169"/>
      <c r="J208" s="169"/>
      <c r="K208" s="170"/>
    </row>
    <row r="209" spans="2:11" ht="16.5" hidden="1" customHeight="1">
      <c r="B209" s="854" t="s">
        <v>285</v>
      </c>
      <c r="C209" s="855"/>
      <c r="D209" s="855"/>
      <c r="E209" s="856"/>
      <c r="F209" s="856"/>
      <c r="G209" s="855" t="s">
        <v>286</v>
      </c>
      <c r="H209" s="855"/>
      <c r="I209" s="855"/>
      <c r="J209" s="800"/>
      <c r="K209" s="801"/>
    </row>
    <row r="210" spans="2:11" ht="16.5" hidden="1" customHeight="1">
      <c r="B210" s="854"/>
      <c r="C210" s="855"/>
      <c r="D210" s="855"/>
      <c r="E210" s="856"/>
      <c r="F210" s="856"/>
      <c r="G210" s="855"/>
      <c r="H210" s="855"/>
      <c r="I210" s="855"/>
      <c r="J210" s="802"/>
      <c r="K210" s="803"/>
    </row>
    <row r="211" spans="2:11" ht="16.5" hidden="1" customHeight="1">
      <c r="B211" s="836"/>
      <c r="C211" s="837"/>
      <c r="D211" s="837"/>
      <c r="E211" s="837"/>
      <c r="F211" s="837"/>
      <c r="G211" s="837"/>
      <c r="H211" s="837"/>
      <c r="I211" s="837"/>
      <c r="J211" s="837"/>
      <c r="K211" s="838"/>
    </row>
    <row r="212" spans="2:11" ht="16.5" hidden="1" customHeight="1">
      <c r="B212" s="759" t="s">
        <v>287</v>
      </c>
      <c r="C212" s="760"/>
      <c r="D212" s="760"/>
      <c r="E212" s="760"/>
      <c r="F212" s="760"/>
      <c r="G212" s="760"/>
      <c r="H212" s="760"/>
      <c r="I212" s="760"/>
      <c r="J212" s="760"/>
      <c r="K212" s="761"/>
    </row>
    <row r="213" spans="2:11" ht="16.5" hidden="1" customHeight="1">
      <c r="B213" s="762"/>
      <c r="C213" s="763"/>
      <c r="D213" s="763"/>
      <c r="E213" s="763"/>
      <c r="F213" s="763"/>
      <c r="G213" s="763"/>
      <c r="H213" s="763"/>
      <c r="I213" s="763"/>
      <c r="J213" s="763"/>
      <c r="K213" s="764"/>
    </row>
    <row r="214" spans="2:11" ht="16.5" hidden="1" customHeight="1">
      <c r="B214" s="762"/>
      <c r="C214" s="763"/>
      <c r="D214" s="763"/>
      <c r="E214" s="763"/>
      <c r="F214" s="763"/>
      <c r="G214" s="763"/>
      <c r="H214" s="763"/>
      <c r="I214" s="763"/>
      <c r="J214" s="763"/>
      <c r="K214" s="764"/>
    </row>
    <row r="215" spans="2:11" ht="16.5" hidden="1" customHeight="1">
      <c r="B215" s="762"/>
      <c r="C215" s="763"/>
      <c r="D215" s="763"/>
      <c r="E215" s="763"/>
      <c r="F215" s="763"/>
      <c r="G215" s="763"/>
      <c r="H215" s="763"/>
      <c r="I215" s="763"/>
      <c r="J215" s="763"/>
      <c r="K215" s="764"/>
    </row>
    <row r="216" spans="2:11" ht="16.5" hidden="1" customHeight="1">
      <c r="B216" s="762"/>
      <c r="C216" s="763"/>
      <c r="D216" s="763"/>
      <c r="E216" s="763"/>
      <c r="F216" s="763"/>
      <c r="G216" s="763"/>
      <c r="H216" s="763"/>
      <c r="I216" s="763"/>
      <c r="J216" s="763"/>
      <c r="K216" s="764"/>
    </row>
    <row r="217" spans="2:11" ht="16.5" hidden="1" customHeight="1">
      <c r="B217" s="762"/>
      <c r="C217" s="763"/>
      <c r="D217" s="763"/>
      <c r="E217" s="763"/>
      <c r="F217" s="763"/>
      <c r="G217" s="763"/>
      <c r="H217" s="763"/>
      <c r="I217" s="763"/>
      <c r="J217" s="763"/>
      <c r="K217" s="764"/>
    </row>
    <row r="218" spans="2:11" ht="16.5" hidden="1" customHeight="1">
      <c r="B218" s="762"/>
      <c r="C218" s="763"/>
      <c r="D218" s="763"/>
      <c r="E218" s="763"/>
      <c r="F218" s="763"/>
      <c r="G218" s="763"/>
      <c r="H218" s="763"/>
      <c r="I218" s="763"/>
      <c r="J218" s="763"/>
      <c r="K218" s="764"/>
    </row>
    <row r="219" spans="2:11" ht="16.5" hidden="1" customHeight="1">
      <c r="B219" s="762"/>
      <c r="C219" s="763"/>
      <c r="D219" s="763"/>
      <c r="E219" s="763"/>
      <c r="F219" s="763"/>
      <c r="G219" s="763"/>
      <c r="H219" s="763"/>
      <c r="I219" s="763"/>
      <c r="J219" s="763"/>
      <c r="K219" s="764"/>
    </row>
    <row r="220" spans="2:11" ht="16.5" hidden="1" customHeight="1">
      <c r="B220" s="765"/>
      <c r="C220" s="766"/>
      <c r="D220" s="766"/>
      <c r="E220" s="766"/>
      <c r="F220" s="766"/>
      <c r="G220" s="766"/>
      <c r="H220" s="766"/>
      <c r="I220" s="766"/>
      <c r="J220" s="766"/>
      <c r="K220" s="767"/>
    </row>
    <row r="221" spans="2:11" ht="10.5" hidden="1" customHeight="1">
      <c r="B221" s="836"/>
      <c r="C221" s="837"/>
      <c r="D221" s="837"/>
      <c r="E221" s="837"/>
      <c r="F221" s="837"/>
      <c r="G221" s="837"/>
      <c r="H221" s="837"/>
      <c r="I221" s="837"/>
      <c r="J221" s="837"/>
      <c r="K221" s="838"/>
    </row>
    <row r="222" spans="2:11" ht="27" hidden="1" customHeight="1">
      <c r="B222" s="768" t="s">
        <v>288</v>
      </c>
      <c r="C222" s="769"/>
      <c r="D222" s="769"/>
      <c r="E222" s="769"/>
      <c r="F222" s="769"/>
      <c r="G222" s="769"/>
      <c r="H222" s="769"/>
      <c r="I222" s="769"/>
      <c r="J222" s="769"/>
      <c r="K222" s="770"/>
    </row>
    <row r="223" spans="2:11" ht="10.5" hidden="1" customHeight="1" thickBot="1">
      <c r="B223" s="839"/>
      <c r="C223" s="840"/>
      <c r="D223" s="840"/>
      <c r="E223" s="840"/>
      <c r="F223" s="840"/>
      <c r="G223" s="840"/>
      <c r="H223" s="840"/>
      <c r="I223" s="840"/>
      <c r="J223" s="840"/>
      <c r="K223" s="841"/>
    </row>
    <row r="224" spans="2:11" hidden="1"/>
    <row r="225" spans="1:15" ht="15.75" thickBot="1"/>
    <row r="226" spans="1:15" ht="26.25" customHeight="1" thickBot="1">
      <c r="B226" s="842" t="s">
        <v>289</v>
      </c>
      <c r="C226" s="843"/>
      <c r="D226" s="843"/>
      <c r="E226" s="843"/>
      <c r="F226" s="843"/>
      <c r="G226" s="843"/>
      <c r="H226" s="843"/>
      <c r="I226" s="843"/>
      <c r="J226" s="843"/>
      <c r="K226" s="843"/>
      <c r="L226" s="843"/>
      <c r="M226" s="843"/>
      <c r="N226" s="843"/>
      <c r="O226" s="844"/>
    </row>
    <row r="227" spans="1:15" hidden="1"/>
    <row r="228" spans="1:15" ht="17.25" hidden="1">
      <c r="A228" s="171"/>
      <c r="B228" s="829" t="s">
        <v>290</v>
      </c>
      <c r="C228" s="829"/>
      <c r="D228" s="829"/>
      <c r="E228" s="829"/>
      <c r="F228" s="829"/>
      <c r="G228" s="829"/>
      <c r="H228" s="829"/>
      <c r="I228" s="829"/>
      <c r="J228" s="829"/>
      <c r="K228" s="829"/>
      <c r="L228" s="171"/>
    </row>
    <row r="229" spans="1:15" ht="17.25" hidden="1">
      <c r="B229" s="829" t="s">
        <v>291</v>
      </c>
      <c r="C229" s="829"/>
      <c r="D229" s="829"/>
      <c r="E229" s="829"/>
      <c r="F229" s="829"/>
      <c r="G229" s="829"/>
      <c r="H229" s="829"/>
      <c r="I229" s="829"/>
      <c r="J229" s="829"/>
      <c r="K229" s="829"/>
      <c r="L229" s="171"/>
    </row>
    <row r="230" spans="1:15" ht="17.25" hidden="1">
      <c r="B230" s="830" t="s">
        <v>234</v>
      </c>
      <c r="C230" s="830"/>
      <c r="D230" s="830"/>
      <c r="E230" s="830"/>
      <c r="F230" s="830"/>
      <c r="G230" s="830"/>
      <c r="H230" s="830"/>
      <c r="I230" s="830"/>
      <c r="J230" s="830"/>
      <c r="K230" s="830"/>
    </row>
    <row r="231" spans="1:15" ht="15.75" hidden="1" thickBot="1"/>
    <row r="232" spans="1:15" hidden="1">
      <c r="B232" s="831" t="s">
        <v>279</v>
      </c>
      <c r="C232" s="832"/>
      <c r="D232" s="833"/>
      <c r="E232" s="834"/>
      <c r="F232" s="834"/>
      <c r="G232" s="834"/>
      <c r="H232" s="834"/>
      <c r="I232" s="834"/>
      <c r="J232" s="834"/>
      <c r="K232" s="835"/>
    </row>
    <row r="233" spans="1:15" hidden="1">
      <c r="B233" s="759" t="s">
        <v>280</v>
      </c>
      <c r="C233" s="760"/>
      <c r="D233" s="760"/>
      <c r="E233" s="760"/>
      <c r="F233" s="760"/>
      <c r="G233" s="760"/>
      <c r="H233" s="760"/>
      <c r="I233" s="760"/>
      <c r="J233" s="760"/>
      <c r="K233" s="761"/>
    </row>
    <row r="234" spans="1:15" hidden="1">
      <c r="B234" s="765"/>
      <c r="C234" s="766"/>
      <c r="D234" s="766"/>
      <c r="E234" s="766"/>
      <c r="F234" s="766"/>
      <c r="G234" s="766"/>
      <c r="H234" s="766"/>
      <c r="I234" s="766"/>
      <c r="J234" s="766"/>
      <c r="K234" s="767"/>
    </row>
    <row r="235" spans="1:15" hidden="1">
      <c r="B235" s="818" t="s">
        <v>239</v>
      </c>
      <c r="C235" s="819"/>
      <c r="D235" s="820"/>
      <c r="E235" s="821"/>
      <c r="F235" s="821"/>
      <c r="G235" s="821"/>
      <c r="H235" s="821"/>
      <c r="I235" s="821"/>
      <c r="J235" s="821"/>
      <c r="K235" s="822"/>
    </row>
    <row r="236" spans="1:15" hidden="1">
      <c r="B236" s="756"/>
      <c r="C236" s="757"/>
      <c r="D236" s="757"/>
      <c r="E236" s="757"/>
      <c r="F236" s="757"/>
      <c r="G236" s="757"/>
      <c r="H236" s="757"/>
      <c r="I236" s="757"/>
      <c r="J236" s="757"/>
      <c r="K236" s="758"/>
    </row>
    <row r="237" spans="1:15" hidden="1">
      <c r="B237" s="823" t="s">
        <v>281</v>
      </c>
      <c r="C237" s="824"/>
      <c r="D237" s="825"/>
      <c r="E237" s="826" t="s">
        <v>292</v>
      </c>
      <c r="F237" s="827"/>
      <c r="G237" s="827"/>
      <c r="H237" s="827"/>
      <c r="I237" s="827"/>
      <c r="J237" s="827"/>
      <c r="K237" s="828"/>
    </row>
    <row r="238" spans="1:15" hidden="1">
      <c r="B238" s="759" t="s">
        <v>282</v>
      </c>
      <c r="C238" s="760"/>
      <c r="D238" s="760"/>
      <c r="E238" s="760"/>
      <c r="F238" s="760"/>
      <c r="G238" s="760"/>
      <c r="H238" s="760"/>
      <c r="I238" s="760"/>
      <c r="J238" s="760"/>
      <c r="K238" s="761"/>
    </row>
    <row r="239" spans="1:15" hidden="1">
      <c r="B239" s="762"/>
      <c r="C239" s="763"/>
      <c r="D239" s="763"/>
      <c r="E239" s="763"/>
      <c r="F239" s="763"/>
      <c r="G239" s="763"/>
      <c r="H239" s="763"/>
      <c r="I239" s="763"/>
      <c r="J239" s="763"/>
      <c r="K239" s="764"/>
    </row>
    <row r="240" spans="1:15" ht="10.5" hidden="1" customHeight="1">
      <c r="B240" s="756"/>
      <c r="C240" s="757"/>
      <c r="D240" s="757"/>
      <c r="E240" s="757"/>
      <c r="F240" s="757"/>
      <c r="G240" s="757"/>
      <c r="H240" s="757"/>
      <c r="I240" s="757"/>
      <c r="J240" s="757"/>
      <c r="K240" s="758"/>
    </row>
    <row r="241" spans="2:11" hidden="1">
      <c r="B241" s="809" t="s">
        <v>293</v>
      </c>
      <c r="C241" s="810"/>
      <c r="D241" s="810"/>
      <c r="E241" s="810"/>
      <c r="F241" s="810"/>
      <c r="G241" s="810"/>
      <c r="H241" s="810"/>
      <c r="I241" s="810"/>
      <c r="J241" s="810"/>
      <c r="K241" s="811"/>
    </row>
    <row r="242" spans="2:11" hidden="1">
      <c r="B242" s="812" t="s">
        <v>294</v>
      </c>
      <c r="C242" s="813"/>
      <c r="D242" s="813"/>
      <c r="E242" s="813"/>
      <c r="F242" s="813"/>
      <c r="G242" s="813"/>
      <c r="H242" s="813"/>
      <c r="I242" s="813"/>
      <c r="J242" s="813"/>
      <c r="K242" s="814"/>
    </row>
    <row r="243" spans="2:11" hidden="1">
      <c r="B243" s="812"/>
      <c r="C243" s="813"/>
      <c r="D243" s="813"/>
      <c r="E243" s="813"/>
      <c r="F243" s="813"/>
      <c r="G243" s="813"/>
      <c r="H243" s="813"/>
      <c r="I243" s="813"/>
      <c r="J243" s="813"/>
      <c r="K243" s="814"/>
    </row>
    <row r="244" spans="2:11" hidden="1">
      <c r="B244" s="815" t="s">
        <v>295</v>
      </c>
      <c r="C244" s="816"/>
      <c r="D244" s="816"/>
      <c r="E244" s="816"/>
      <c r="F244" s="816"/>
      <c r="G244" s="816" t="s">
        <v>296</v>
      </c>
      <c r="H244" s="816"/>
      <c r="I244" s="816"/>
      <c r="J244" s="816"/>
      <c r="K244" s="817"/>
    </row>
    <row r="245" spans="2:11" ht="30" hidden="1" customHeight="1">
      <c r="B245" s="804" t="s">
        <v>297</v>
      </c>
      <c r="C245" s="805"/>
      <c r="D245" s="805"/>
      <c r="E245" s="805"/>
      <c r="F245" s="806"/>
      <c r="G245" s="807" t="s">
        <v>298</v>
      </c>
      <c r="H245" s="805"/>
      <c r="I245" s="805"/>
      <c r="J245" s="805"/>
      <c r="K245" s="808"/>
    </row>
    <row r="246" spans="2:11" ht="30" hidden="1" customHeight="1">
      <c r="B246" s="804" t="s">
        <v>299</v>
      </c>
      <c r="C246" s="805"/>
      <c r="D246" s="805"/>
      <c r="E246" s="805"/>
      <c r="F246" s="806"/>
      <c r="G246" s="807" t="s">
        <v>300</v>
      </c>
      <c r="H246" s="805"/>
      <c r="I246" s="805"/>
      <c r="J246" s="805"/>
      <c r="K246" s="808"/>
    </row>
    <row r="247" spans="2:11" ht="30" hidden="1" customHeight="1">
      <c r="B247" s="804" t="s">
        <v>301</v>
      </c>
      <c r="C247" s="805"/>
      <c r="D247" s="805"/>
      <c r="E247" s="805"/>
      <c r="F247" s="806"/>
      <c r="G247" s="777"/>
      <c r="H247" s="775"/>
      <c r="I247" s="775"/>
      <c r="J247" s="775"/>
      <c r="K247" s="778"/>
    </row>
    <row r="248" spans="2:11" ht="30" hidden="1" customHeight="1">
      <c r="B248" s="804" t="s">
        <v>302</v>
      </c>
      <c r="C248" s="805"/>
      <c r="D248" s="805"/>
      <c r="E248" s="805"/>
      <c r="F248" s="806"/>
      <c r="G248" s="777"/>
      <c r="H248" s="775"/>
      <c r="I248" s="775"/>
      <c r="J248" s="775"/>
      <c r="K248" s="778"/>
    </row>
    <row r="249" spans="2:11" hidden="1">
      <c r="B249" s="774"/>
      <c r="C249" s="775"/>
      <c r="D249" s="775"/>
      <c r="E249" s="775"/>
      <c r="F249" s="776"/>
      <c r="G249" s="777"/>
      <c r="H249" s="775"/>
      <c r="I249" s="775"/>
      <c r="J249" s="775"/>
      <c r="K249" s="778"/>
    </row>
    <row r="250" spans="2:11" ht="15" hidden="1" customHeight="1">
      <c r="B250" s="779" t="s">
        <v>303</v>
      </c>
      <c r="C250" s="780"/>
      <c r="D250" s="780"/>
      <c r="E250" s="780"/>
      <c r="F250" s="780"/>
      <c r="G250" s="780"/>
      <c r="H250" s="780"/>
      <c r="I250" s="780"/>
      <c r="J250" s="780"/>
      <c r="K250" s="781"/>
    </row>
    <row r="251" spans="2:11" hidden="1">
      <c r="B251" s="782"/>
      <c r="C251" s="783"/>
      <c r="D251" s="783"/>
      <c r="E251" s="783"/>
      <c r="F251" s="783"/>
      <c r="G251" s="783"/>
      <c r="H251" s="783"/>
      <c r="I251" s="783"/>
      <c r="J251" s="783"/>
      <c r="K251" s="784"/>
    </row>
    <row r="252" spans="2:11" hidden="1">
      <c r="B252" s="172"/>
      <c r="C252" s="173"/>
      <c r="D252" s="173"/>
      <c r="E252" s="173"/>
      <c r="F252" s="173"/>
      <c r="G252" s="173"/>
      <c r="H252" s="173"/>
      <c r="I252" s="173"/>
      <c r="J252" s="173"/>
      <c r="K252" s="174"/>
    </row>
    <row r="253" spans="2:11" hidden="1">
      <c r="B253" s="785" t="s">
        <v>304</v>
      </c>
      <c r="C253" s="786"/>
      <c r="D253" s="786"/>
      <c r="E253" s="786"/>
      <c r="F253" s="786"/>
      <c r="G253" s="786"/>
      <c r="H253" s="786"/>
      <c r="I253" s="786"/>
      <c r="J253" s="786"/>
      <c r="K253" s="787"/>
    </row>
    <row r="254" spans="2:11" ht="30" hidden="1" customHeight="1">
      <c r="B254" s="785"/>
      <c r="C254" s="786"/>
      <c r="D254" s="786"/>
      <c r="E254" s="786"/>
      <c r="F254" s="786"/>
      <c r="G254" s="786"/>
      <c r="H254" s="786"/>
      <c r="I254" s="786"/>
      <c r="J254" s="786"/>
      <c r="K254" s="787"/>
    </row>
    <row r="255" spans="2:11" hidden="1">
      <c r="B255" s="168"/>
      <c r="C255" s="169"/>
      <c r="D255" s="169"/>
      <c r="E255" s="166"/>
      <c r="F255" s="166"/>
      <c r="G255" s="169"/>
      <c r="H255" s="169"/>
      <c r="I255" s="169"/>
      <c r="J255" s="169"/>
      <c r="K255" s="170"/>
    </row>
    <row r="256" spans="2:11" hidden="1">
      <c r="B256" s="788" t="s">
        <v>285</v>
      </c>
      <c r="C256" s="789"/>
      <c r="D256" s="790"/>
      <c r="E256" s="794"/>
      <c r="F256" s="795"/>
      <c r="G256" s="798" t="s">
        <v>286</v>
      </c>
      <c r="H256" s="789"/>
      <c r="I256" s="790"/>
      <c r="J256" s="800"/>
      <c r="K256" s="801"/>
    </row>
    <row r="257" spans="2:11" hidden="1">
      <c r="B257" s="791"/>
      <c r="C257" s="792"/>
      <c r="D257" s="793"/>
      <c r="E257" s="796"/>
      <c r="F257" s="797"/>
      <c r="G257" s="799"/>
      <c r="H257" s="792"/>
      <c r="I257" s="793"/>
      <c r="J257" s="802"/>
      <c r="K257" s="803"/>
    </row>
    <row r="258" spans="2:11" hidden="1">
      <c r="B258" s="756"/>
      <c r="C258" s="757"/>
      <c r="D258" s="757"/>
      <c r="E258" s="757"/>
      <c r="F258" s="757"/>
      <c r="G258" s="757"/>
      <c r="H258" s="757"/>
      <c r="I258" s="757"/>
      <c r="J258" s="757"/>
      <c r="K258" s="758"/>
    </row>
    <row r="259" spans="2:11" hidden="1">
      <c r="B259" s="759" t="s">
        <v>287</v>
      </c>
      <c r="C259" s="760"/>
      <c r="D259" s="760"/>
      <c r="E259" s="760"/>
      <c r="F259" s="760"/>
      <c r="G259" s="760"/>
      <c r="H259" s="760"/>
      <c r="I259" s="760"/>
      <c r="J259" s="760"/>
      <c r="K259" s="761"/>
    </row>
    <row r="260" spans="2:11" hidden="1">
      <c r="B260" s="762"/>
      <c r="C260" s="763"/>
      <c r="D260" s="763"/>
      <c r="E260" s="763"/>
      <c r="F260" s="763"/>
      <c r="G260" s="763"/>
      <c r="H260" s="763"/>
      <c r="I260" s="763"/>
      <c r="J260" s="763"/>
      <c r="K260" s="764"/>
    </row>
    <row r="261" spans="2:11" hidden="1">
      <c r="B261" s="762"/>
      <c r="C261" s="763"/>
      <c r="D261" s="763"/>
      <c r="E261" s="763"/>
      <c r="F261" s="763"/>
      <c r="G261" s="763"/>
      <c r="H261" s="763"/>
      <c r="I261" s="763"/>
      <c r="J261" s="763"/>
      <c r="K261" s="764"/>
    </row>
    <row r="262" spans="2:11" hidden="1">
      <c r="B262" s="762"/>
      <c r="C262" s="763"/>
      <c r="D262" s="763"/>
      <c r="E262" s="763"/>
      <c r="F262" s="763"/>
      <c r="G262" s="763"/>
      <c r="H262" s="763"/>
      <c r="I262" s="763"/>
      <c r="J262" s="763"/>
      <c r="K262" s="764"/>
    </row>
    <row r="263" spans="2:11" hidden="1">
      <c r="B263" s="762"/>
      <c r="C263" s="763"/>
      <c r="D263" s="763"/>
      <c r="E263" s="763"/>
      <c r="F263" s="763"/>
      <c r="G263" s="763"/>
      <c r="H263" s="763"/>
      <c r="I263" s="763"/>
      <c r="J263" s="763"/>
      <c r="K263" s="764"/>
    </row>
    <row r="264" spans="2:11" hidden="1">
      <c r="B264" s="762"/>
      <c r="C264" s="763"/>
      <c r="D264" s="763"/>
      <c r="E264" s="763"/>
      <c r="F264" s="763"/>
      <c r="G264" s="763"/>
      <c r="H264" s="763"/>
      <c r="I264" s="763"/>
      <c r="J264" s="763"/>
      <c r="K264" s="764"/>
    </row>
    <row r="265" spans="2:11" hidden="1">
      <c r="B265" s="762"/>
      <c r="C265" s="763"/>
      <c r="D265" s="763"/>
      <c r="E265" s="763"/>
      <c r="F265" s="763"/>
      <c r="G265" s="763"/>
      <c r="H265" s="763"/>
      <c r="I265" s="763"/>
      <c r="J265" s="763"/>
      <c r="K265" s="764"/>
    </row>
    <row r="266" spans="2:11" hidden="1">
      <c r="B266" s="762"/>
      <c r="C266" s="763"/>
      <c r="D266" s="763"/>
      <c r="E266" s="763"/>
      <c r="F266" s="763"/>
      <c r="G266" s="763"/>
      <c r="H266" s="763"/>
      <c r="I266" s="763"/>
      <c r="J266" s="763"/>
      <c r="K266" s="764"/>
    </row>
    <row r="267" spans="2:11" hidden="1">
      <c r="B267" s="765"/>
      <c r="C267" s="766"/>
      <c r="D267" s="766"/>
      <c r="E267" s="766"/>
      <c r="F267" s="766"/>
      <c r="G267" s="766"/>
      <c r="H267" s="766"/>
      <c r="I267" s="766"/>
      <c r="J267" s="766"/>
      <c r="K267" s="767"/>
    </row>
    <row r="268" spans="2:11" ht="10.5" hidden="1" customHeight="1">
      <c r="B268" s="756"/>
      <c r="C268" s="757"/>
      <c r="D268" s="757"/>
      <c r="E268" s="757"/>
      <c r="F268" s="757"/>
      <c r="G268" s="757"/>
      <c r="H268" s="757"/>
      <c r="I268" s="757"/>
      <c r="J268" s="757"/>
      <c r="K268" s="758"/>
    </row>
    <row r="269" spans="2:11" ht="24.75" hidden="1">
      <c r="B269" s="768" t="s">
        <v>288</v>
      </c>
      <c r="C269" s="769"/>
      <c r="D269" s="769"/>
      <c r="E269" s="769"/>
      <c r="F269" s="769"/>
      <c r="G269" s="769"/>
      <c r="H269" s="769"/>
      <c r="I269" s="769"/>
      <c r="J269" s="769"/>
      <c r="K269" s="770"/>
    </row>
    <row r="270" spans="2:11" ht="10.5" hidden="1" customHeight="1" thickBot="1">
      <c r="B270" s="771"/>
      <c r="C270" s="772"/>
      <c r="D270" s="772"/>
      <c r="E270" s="772"/>
      <c r="F270" s="772"/>
      <c r="G270" s="772"/>
      <c r="H270" s="772"/>
      <c r="I270" s="772"/>
      <c r="J270" s="772"/>
      <c r="K270" s="773"/>
    </row>
    <row r="271" spans="2:11" hidden="1"/>
  </sheetData>
  <mergeCells count="224">
    <mergeCell ref="B4:O4"/>
    <mergeCell ref="D6:J6"/>
    <mergeCell ref="D7:J7"/>
    <mergeCell ref="D8:J8"/>
    <mergeCell ref="D9:J9"/>
    <mergeCell ref="D10:J10"/>
    <mergeCell ref="B18:O18"/>
    <mergeCell ref="D20:J20"/>
    <mergeCell ref="D21:J21"/>
    <mergeCell ref="D22:J22"/>
    <mergeCell ref="D23:J23"/>
    <mergeCell ref="D24:J24"/>
    <mergeCell ref="D11:J11"/>
    <mergeCell ref="D12:J12"/>
    <mergeCell ref="D13:J13"/>
    <mergeCell ref="D14:J14"/>
    <mergeCell ref="D15:J15"/>
    <mergeCell ref="B17:O17"/>
    <mergeCell ref="D31:J31"/>
    <mergeCell ref="B33:O33"/>
    <mergeCell ref="D35:J35"/>
    <mergeCell ref="D36:J36"/>
    <mergeCell ref="D37:J37"/>
    <mergeCell ref="D38:J38"/>
    <mergeCell ref="D25:J25"/>
    <mergeCell ref="D26:J26"/>
    <mergeCell ref="D27:J27"/>
    <mergeCell ref="D28:J28"/>
    <mergeCell ref="D29:J29"/>
    <mergeCell ref="D30:J30"/>
    <mergeCell ref="D45:J45"/>
    <mergeCell ref="D46:J46"/>
    <mergeCell ref="D47:J47"/>
    <mergeCell ref="D48:J48"/>
    <mergeCell ref="D49:J49"/>
    <mergeCell ref="D50:J50"/>
    <mergeCell ref="D39:J39"/>
    <mergeCell ref="D40:J40"/>
    <mergeCell ref="D41:J41"/>
    <mergeCell ref="D42:J42"/>
    <mergeCell ref="D43:J43"/>
    <mergeCell ref="D44:J44"/>
    <mergeCell ref="D59:J59"/>
    <mergeCell ref="B61:O61"/>
    <mergeCell ref="B62:O62"/>
    <mergeCell ref="D64:J64"/>
    <mergeCell ref="D65:J65"/>
    <mergeCell ref="D66:J66"/>
    <mergeCell ref="D51:J51"/>
    <mergeCell ref="D52:J52"/>
    <mergeCell ref="D53:J53"/>
    <mergeCell ref="B55:O55"/>
    <mergeCell ref="D57:J57"/>
    <mergeCell ref="D58:J58"/>
    <mergeCell ref="D75:J75"/>
    <mergeCell ref="D76:J76"/>
    <mergeCell ref="D77:J77"/>
    <mergeCell ref="D78:J78"/>
    <mergeCell ref="D79:J79"/>
    <mergeCell ref="D80:J80"/>
    <mergeCell ref="D67:J67"/>
    <mergeCell ref="B69:O69"/>
    <mergeCell ref="D71:J71"/>
    <mergeCell ref="D72:J72"/>
    <mergeCell ref="D73:J73"/>
    <mergeCell ref="D74:J74"/>
    <mergeCell ref="D89:J89"/>
    <mergeCell ref="D90:J90"/>
    <mergeCell ref="D91:J91"/>
    <mergeCell ref="B93:O93"/>
    <mergeCell ref="D95:J95"/>
    <mergeCell ref="D96:J96"/>
    <mergeCell ref="D81:J81"/>
    <mergeCell ref="D82:J82"/>
    <mergeCell ref="B84:O84"/>
    <mergeCell ref="D86:J86"/>
    <mergeCell ref="D87:J87"/>
    <mergeCell ref="D88:J88"/>
    <mergeCell ref="B104:O104"/>
    <mergeCell ref="D106:J106"/>
    <mergeCell ref="D107:J107"/>
    <mergeCell ref="D108:J108"/>
    <mergeCell ref="D109:J109"/>
    <mergeCell ref="D110:J110"/>
    <mergeCell ref="D97:J97"/>
    <mergeCell ref="D98:J98"/>
    <mergeCell ref="D99:J99"/>
    <mergeCell ref="D100:J100"/>
    <mergeCell ref="D101:J101"/>
    <mergeCell ref="D102:J102"/>
    <mergeCell ref="D117:J117"/>
    <mergeCell ref="D118:J118"/>
    <mergeCell ref="D119:J119"/>
    <mergeCell ref="D120:J120"/>
    <mergeCell ref="D121:J121"/>
    <mergeCell ref="B123:O123"/>
    <mergeCell ref="D111:J111"/>
    <mergeCell ref="D112:J112"/>
    <mergeCell ref="D113:J113"/>
    <mergeCell ref="D114:J114"/>
    <mergeCell ref="D115:J115"/>
    <mergeCell ref="D116:J116"/>
    <mergeCell ref="B132:O132"/>
    <mergeCell ref="D134:J134"/>
    <mergeCell ref="D135:J135"/>
    <mergeCell ref="D136:J136"/>
    <mergeCell ref="D137:J137"/>
    <mergeCell ref="D138:J138"/>
    <mergeCell ref="D125:J125"/>
    <mergeCell ref="D126:J126"/>
    <mergeCell ref="D127:J127"/>
    <mergeCell ref="D128:J128"/>
    <mergeCell ref="D129:J129"/>
    <mergeCell ref="D130:J130"/>
    <mergeCell ref="D147:J147"/>
    <mergeCell ref="B149:O149"/>
    <mergeCell ref="D151:J151"/>
    <mergeCell ref="D152:J152"/>
    <mergeCell ref="D153:J153"/>
    <mergeCell ref="D154:J154"/>
    <mergeCell ref="D139:J139"/>
    <mergeCell ref="B141:O141"/>
    <mergeCell ref="B142:O142"/>
    <mergeCell ref="D144:J144"/>
    <mergeCell ref="D145:J145"/>
    <mergeCell ref="D146:J146"/>
    <mergeCell ref="D161:J161"/>
    <mergeCell ref="D162:J162"/>
    <mergeCell ref="B164:O164"/>
    <mergeCell ref="D166:J166"/>
    <mergeCell ref="D167:J167"/>
    <mergeCell ref="D168:J168"/>
    <mergeCell ref="D155:J155"/>
    <mergeCell ref="D156:J156"/>
    <mergeCell ref="D157:J157"/>
    <mergeCell ref="D158:J158"/>
    <mergeCell ref="D159:J159"/>
    <mergeCell ref="D160:J160"/>
    <mergeCell ref="B176:E176"/>
    <mergeCell ref="G176:J176"/>
    <mergeCell ref="B177:E177"/>
    <mergeCell ref="G177:J177"/>
    <mergeCell ref="B178:E178"/>
    <mergeCell ref="G178:J178"/>
    <mergeCell ref="D169:J169"/>
    <mergeCell ref="D170:J170"/>
    <mergeCell ref="D171:J171"/>
    <mergeCell ref="B173:O173"/>
    <mergeCell ref="B175:E175"/>
    <mergeCell ref="G175:J175"/>
    <mergeCell ref="B182:E182"/>
    <mergeCell ref="G182:J182"/>
    <mergeCell ref="B183:E183"/>
    <mergeCell ref="G183:J183"/>
    <mergeCell ref="B184:E184"/>
    <mergeCell ref="G184:J184"/>
    <mergeCell ref="B179:E179"/>
    <mergeCell ref="G179:J179"/>
    <mergeCell ref="B180:E180"/>
    <mergeCell ref="G180:J180"/>
    <mergeCell ref="B181:E181"/>
    <mergeCell ref="G181:J181"/>
    <mergeCell ref="B197:C197"/>
    <mergeCell ref="D197:K197"/>
    <mergeCell ref="B198:K198"/>
    <mergeCell ref="B199:D199"/>
    <mergeCell ref="E199:K199"/>
    <mergeCell ref="B200:K201"/>
    <mergeCell ref="B189:O189"/>
    <mergeCell ref="B191:K191"/>
    <mergeCell ref="B192:K192"/>
    <mergeCell ref="B194:C194"/>
    <mergeCell ref="D194:K194"/>
    <mergeCell ref="B195:K196"/>
    <mergeCell ref="B211:K211"/>
    <mergeCell ref="B212:K220"/>
    <mergeCell ref="B221:K221"/>
    <mergeCell ref="B222:K222"/>
    <mergeCell ref="B223:K223"/>
    <mergeCell ref="B226:O226"/>
    <mergeCell ref="B202:K203"/>
    <mergeCell ref="B205:K207"/>
    <mergeCell ref="B209:D210"/>
    <mergeCell ref="E209:F210"/>
    <mergeCell ref="G209:I210"/>
    <mergeCell ref="J209:K210"/>
    <mergeCell ref="B235:C235"/>
    <mergeCell ref="D235:K235"/>
    <mergeCell ref="B236:K236"/>
    <mergeCell ref="B237:D237"/>
    <mergeCell ref="E237:K237"/>
    <mergeCell ref="B238:K239"/>
    <mergeCell ref="B228:K228"/>
    <mergeCell ref="B229:K229"/>
    <mergeCell ref="B230:K230"/>
    <mergeCell ref="B232:C232"/>
    <mergeCell ref="D232:K232"/>
    <mergeCell ref="B233:K234"/>
    <mergeCell ref="B246:F246"/>
    <mergeCell ref="G246:K246"/>
    <mergeCell ref="B247:F247"/>
    <mergeCell ref="G247:K247"/>
    <mergeCell ref="B248:F248"/>
    <mergeCell ref="G248:K248"/>
    <mergeCell ref="B240:K240"/>
    <mergeCell ref="B241:K241"/>
    <mergeCell ref="B242:K243"/>
    <mergeCell ref="B244:F244"/>
    <mergeCell ref="G244:K244"/>
    <mergeCell ref="B245:F245"/>
    <mergeCell ref="G245:K245"/>
    <mergeCell ref="B258:K258"/>
    <mergeCell ref="B259:K267"/>
    <mergeCell ref="B268:K268"/>
    <mergeCell ref="B269:K269"/>
    <mergeCell ref="B270:K270"/>
    <mergeCell ref="B249:F249"/>
    <mergeCell ref="G249:K249"/>
    <mergeCell ref="B250:K251"/>
    <mergeCell ref="B253:K254"/>
    <mergeCell ref="B256:D257"/>
    <mergeCell ref="E256:F257"/>
    <mergeCell ref="G256:I257"/>
    <mergeCell ref="J256:K257"/>
  </mergeCells>
  <dataValidations count="16">
    <dataValidation type="list" allowBlank="1" showInputMessage="1" showErrorMessage="1" sqref="B192:K192 B230:K230">
      <formula1>$S$1:$S$2</formula1>
    </dataValidation>
    <dataValidation type="list" allowBlank="1" showInputMessage="1" showErrorMessage="1" sqref="B197:C197 B235:C235">
      <formula1>$T$1:$T$2</formula1>
    </dataValidation>
    <dataValidation type="list" allowBlank="1" showInputMessage="1" showErrorMessage="1" sqref="B6:B15">
      <formula1>$U$1:$U$9</formula1>
    </dataValidation>
    <dataValidation type="list" allowBlank="1" showInputMessage="1" showErrorMessage="1" sqref="B20:B31">
      <formula1>$V$1:$V$12</formula1>
    </dataValidation>
    <dataValidation type="list" allowBlank="1" showInputMessage="1" showErrorMessage="1" sqref="B35:B53">
      <formula1>$W$1:$W$19</formula1>
    </dataValidation>
    <dataValidation type="list" allowBlank="1" showInputMessage="1" showErrorMessage="1" sqref="B57:B59">
      <formula1>$X$1:$X$3</formula1>
    </dataValidation>
    <dataValidation type="list" allowBlank="1" showInputMessage="1" showErrorMessage="1" sqref="B64:B67">
      <formula1>$Y$1:$Y$4</formula1>
    </dataValidation>
    <dataValidation type="list" allowBlank="1" showInputMessage="1" showErrorMessage="1" sqref="B71:B82">
      <formula1>$Z$1:$Z$12</formula1>
    </dataValidation>
    <dataValidation type="list" allowBlank="1" showInputMessage="1" showErrorMessage="1" sqref="B86:B91">
      <formula1>$AA$1:$AA$6</formula1>
    </dataValidation>
    <dataValidation type="list" allowBlank="1" showInputMessage="1" showErrorMessage="1" sqref="B95:B102">
      <formula1>$AB$1:$AB$9</formula1>
    </dataValidation>
    <dataValidation type="list" allowBlank="1" showInputMessage="1" showErrorMessage="1" sqref="B106:B121">
      <formula1>$AC$1:$AC$16</formula1>
    </dataValidation>
    <dataValidation type="list" allowBlank="1" showInputMessage="1" showErrorMessage="1" sqref="B125:B130">
      <formula1>$AD$1:$AD$6</formula1>
    </dataValidation>
    <dataValidation type="list" allowBlank="1" showInputMessage="1" showErrorMessage="1" sqref="B134:B139">
      <formula1>$AE$1:$AE$9</formula1>
    </dataValidation>
    <dataValidation type="list" allowBlank="1" showInputMessage="1" showErrorMessage="1" sqref="B144:B147">
      <formula1>$AF$1:$AF$4</formula1>
    </dataValidation>
    <dataValidation type="list" allowBlank="1" showInputMessage="1" showErrorMessage="1" sqref="B151:B162">
      <formula1>$AG$1:$AG$12</formula1>
    </dataValidation>
    <dataValidation type="list" allowBlank="1" showInputMessage="1" showErrorMessage="1" sqref="B175:B184">
      <formula1>$AH$1:$AH$10</formula1>
    </dataValidation>
  </dataValidations>
  <pageMargins left="0.7" right="0.7" top="0.75" bottom="0.75" header="0.3" footer="0.3"/>
  <pageSetup orientation="portrait" horizontalDpi="300" verticalDpi="300" r:id="rId1"/>
  <drawing r:id="rId2"/>
  <legacyDrawing r:id="rId3"/>
  <controls>
    <control shapeId="17409" r:id="rId4" name="Label2"/>
    <control shapeId="17410" r:id="rId5" name="Label1"/>
    <control shapeId="17411" r:id="rId6" name="Label3"/>
    <control shapeId="17412" r:id="rId7" name="Label4"/>
    <control shapeId="17413" r:id="rId8" name="Label5"/>
    <control shapeId="17414" r:id="rId9" name="Label6"/>
    <control shapeId="17415" r:id="rId10" name="Label7"/>
    <control shapeId="17416" r:id="rId11" name="Label8"/>
    <control shapeId="17417" r:id="rId12" name="Label9"/>
    <control shapeId="17418" r:id="rId13" name="CommandButton1"/>
    <control shapeId="17419" r:id="rId14" name="CommandButton2"/>
    <control shapeId="17420" r:id="rId15" name="CommandButton3"/>
    <control shapeId="17421" r:id="rId16" name="CommandButton4"/>
    <control shapeId="17422" r:id="rId17" name="Label10"/>
    <control shapeId="17423" r:id="rId18" name="Label11"/>
    <control shapeId="17424" r:id="rId19" name="Label12"/>
    <control shapeId="17425" r:id="rId20" name="Label13"/>
    <control shapeId="17426" r:id="rId21" name="Label14"/>
    <control shapeId="17427" r:id="rId22" name="Label15"/>
    <control shapeId="17428" r:id="rId23" name="Label16"/>
    <control shapeId="17429" r:id="rId24" name="Label17"/>
    <control shapeId="17430" r:id="rId25" name="Label18"/>
    <control shapeId="17431" r:id="rId26" name="Label19"/>
    <control shapeId="17432" r:id="rId27" name="Label20"/>
    <control shapeId="17433" r:id="rId28" name="CommandButton5"/>
    <control shapeId="17434" r:id="rId29" name="CommandButton6"/>
    <control shapeId="17435" r:id="rId30" name="Label21"/>
    <control shapeId="17436" r:id="rId31" name="Label22"/>
    <control shapeId="17437" r:id="rId32" name="Label23"/>
    <control shapeId="17438" r:id="rId33" name="Label24"/>
    <control shapeId="17439" r:id="rId34" name="Label25"/>
    <control shapeId="17440" r:id="rId35" name="Label26"/>
    <control shapeId="17441" r:id="rId36" name="Label27"/>
    <control shapeId="17442" r:id="rId37" name="Label28"/>
    <control shapeId="17443" r:id="rId38" name="Label29"/>
    <control shapeId="17444" r:id="rId39" name="Label30"/>
    <control shapeId="17445" r:id="rId40" name="Label31"/>
    <control shapeId="17446" r:id="rId41" name="Label32"/>
    <control shapeId="17447" r:id="rId42" name="Label33"/>
    <control shapeId="17448" r:id="rId43" name="Label34"/>
    <control shapeId="17449" r:id="rId44" name="Label35"/>
    <control shapeId="17450" r:id="rId45" name="Label36"/>
    <control shapeId="17451" r:id="rId46" name="Label37"/>
    <control shapeId="17452" r:id="rId47" name="Label38"/>
    <control shapeId="17453" r:id="rId48" name="Label39"/>
    <control shapeId="17454" r:id="rId49" name="Label40"/>
    <control shapeId="17455" r:id="rId50" name="CommandButton7"/>
    <control shapeId="17456" r:id="rId51" name="CommandButton8"/>
    <control shapeId="17457" r:id="rId52" name="Label41"/>
    <control shapeId="17458" r:id="rId53" name="Label42"/>
    <control shapeId="17459" r:id="rId54" name="Label43"/>
    <control shapeId="17460" r:id="rId55" name="CommandButton9"/>
    <control shapeId="17461" r:id="rId56" name="CommandButton10"/>
    <control shapeId="17462" r:id="rId57" name="CommandButton11"/>
    <control shapeId="17463" r:id="rId58" name="CommandButton12"/>
    <control shapeId="17464" r:id="rId59" name="Label44"/>
    <control shapeId="17465" r:id="rId60" name="Label45"/>
    <control shapeId="17466" r:id="rId61" name="Label46"/>
    <control shapeId="17467" r:id="rId62" name="Label47"/>
    <control shapeId="17468" r:id="rId63" name="Label48"/>
    <control shapeId="17469" r:id="rId64" name="Label49"/>
    <control shapeId="17470" r:id="rId65" name="Label50"/>
    <control shapeId="17471" r:id="rId66" name="Label51"/>
    <control shapeId="17472" r:id="rId67" name="Label52"/>
    <control shapeId="17473" r:id="rId68" name="Label53"/>
    <control shapeId="17474" r:id="rId69" name="Label54"/>
    <control shapeId="17475" r:id="rId70" name="CommandButton13"/>
    <control shapeId="17476" r:id="rId71" name="CommandButton14"/>
    <control shapeId="17477" r:id="rId72" name="Label55"/>
    <control shapeId="17478" r:id="rId73" name="Label56"/>
    <control shapeId="17479" r:id="rId74" name="Label57"/>
    <control shapeId="17480" r:id="rId75" name="Label58"/>
    <control shapeId="17481" r:id="rId76" name="Label59"/>
    <control shapeId="17482" r:id="rId77" name="CommandButton15"/>
    <control shapeId="17483" r:id="rId78" name="CommandButton16"/>
    <control shapeId="17484" r:id="rId79" name="Label60"/>
    <control shapeId="17485" r:id="rId80" name="Label61"/>
    <control shapeId="17486" r:id="rId81" name="Label62"/>
    <control shapeId="17487" r:id="rId82" name="Label63"/>
    <control shapeId="17488" r:id="rId83" name="Label64"/>
    <control shapeId="17489" r:id="rId84" name="Label65"/>
    <control shapeId="17490" r:id="rId85" name="Label66"/>
    <control shapeId="17491" r:id="rId86" name="CommandButton17"/>
    <control shapeId="17492" r:id="rId87" name="CommandButton18"/>
    <control shapeId="17493" r:id="rId88" name="Label67"/>
    <control shapeId="17494" r:id="rId89" name="Label68"/>
    <control shapeId="17495" r:id="rId90" name="Label69"/>
    <control shapeId="17496" r:id="rId91" name="Label70"/>
    <control shapeId="17497" r:id="rId92" name="Label71"/>
    <control shapeId="17498" r:id="rId93" name="Label72"/>
    <control shapeId="17499" r:id="rId94" name="Label73"/>
    <control shapeId="17500" r:id="rId95" name="Label74"/>
    <control shapeId="17501" r:id="rId96" name="Label75"/>
    <control shapeId="17502" r:id="rId97" name="Label76"/>
    <control shapeId="17503" r:id="rId98" name="Label77"/>
    <control shapeId="17504" r:id="rId99" name="Label78"/>
    <control shapeId="17505" r:id="rId100" name="Label79"/>
    <control shapeId="17506" r:id="rId101" name="Label80"/>
    <control shapeId="17507" r:id="rId102" name="Label81"/>
    <control shapeId="17508" r:id="rId103" name="CommandButton19"/>
    <control shapeId="17509" r:id="rId104" name="CommandButton20"/>
    <control shapeId="17510" r:id="rId105" name="Label82"/>
    <control shapeId="17511" r:id="rId106" name="Label83"/>
    <control shapeId="17512" r:id="rId107" name="Label84"/>
    <control shapeId="17513" r:id="rId108" name="Label85"/>
    <control shapeId="17514" r:id="rId109" name="Label86"/>
    <control shapeId="17515" r:id="rId110" name="CommandButton21"/>
    <control shapeId="17516" r:id="rId111" name="CommandButton22"/>
    <control shapeId="17517" r:id="rId112" name="Label87"/>
    <control shapeId="17518" r:id="rId113" name="Label88"/>
    <control shapeId="17519" r:id="rId114" name="Label89"/>
    <control shapeId="17520" r:id="rId115" name="Label90"/>
    <control shapeId="17521" r:id="rId116" name="Label91"/>
    <control shapeId="17522" r:id="rId117" name="CommandButton23"/>
    <control shapeId="17523" r:id="rId118" name="CommandButton24"/>
    <control shapeId="17524" r:id="rId119" name="Label92"/>
    <control shapeId="17525" r:id="rId120" name="Label93"/>
    <control shapeId="17526" r:id="rId121" name="Label94"/>
    <control shapeId="17527" r:id="rId122" name="CommandButton25"/>
    <control shapeId="17528" r:id="rId123" name="CommandButton26"/>
    <control shapeId="17529" r:id="rId124" name="Label95"/>
    <control shapeId="17530" r:id="rId125" name="Label96"/>
    <control shapeId="17531" r:id="rId126" name="Label97"/>
    <control shapeId="17532" r:id="rId127" name="Label98"/>
    <control shapeId="17533" r:id="rId128" name="Label99"/>
    <control shapeId="17534" r:id="rId129" name="Label100"/>
    <control shapeId="17535" r:id="rId130" name="Label101"/>
    <control shapeId="17536" r:id="rId131" name="Label102"/>
    <control shapeId="17537" r:id="rId132" name="Label103"/>
    <control shapeId="17538" r:id="rId133" name="Label104"/>
    <control shapeId="17539" r:id="rId134" name="Label105"/>
    <control shapeId="17540" r:id="rId135" name="CommandButton27"/>
    <control shapeId="17541" r:id="rId136" name="CommandButton28"/>
    <control shapeId="17542" r:id="rId137" name="Label106"/>
    <control shapeId="17543" r:id="rId138" name="Label107"/>
    <control shapeId="17544" r:id="rId139" name="Label108"/>
    <control shapeId="17545" r:id="rId140" name="Label109"/>
    <control shapeId="17546" r:id="rId141" name="Label110"/>
    <control shapeId="17547" r:id="rId142" name="CommandButton29"/>
    <control shapeId="17548" r:id="rId143" name="CommandButton30"/>
    <control shapeId="17549" r:id="rId144" name="Label111"/>
    <control shapeId="17550" r:id="rId145" name="Label112"/>
    <control shapeId="17551" r:id="rId146" name="Label113"/>
    <control shapeId="17552" r:id="rId147" name="Label114"/>
    <control shapeId="17553" r:id="rId148" name="Label115"/>
    <control shapeId="17554" r:id="rId149" name="Label116"/>
    <control shapeId="17555" r:id="rId150" name="Label117"/>
    <control shapeId="17556" r:id="rId151" name="Label118"/>
    <control shapeId="17557" r:id="rId152" name="Label119"/>
    <control shapeId="17558" r:id="rId153" name="Image1"/>
    <control shapeId="17560" r:id="rId154" name="Image2"/>
    <control shapeId="17562" r:id="rId155" name="CommandButton31"/>
    <control shapeId="17563" r:id="rId156" name="CommandButton32"/>
    <control shapeId="17564" r:id="rId157" name="CommandButton33"/>
    <control shapeId="17565" r:id="rId158" name="CommandButton34"/>
  </controls>
</worksheet>
</file>

<file path=xl/worksheets/sheet26.xml><?xml version="1.0" encoding="utf-8"?>
<worksheet xmlns="http://schemas.openxmlformats.org/spreadsheetml/2006/main" xmlns:r="http://schemas.openxmlformats.org/officeDocument/2006/relationships">
  <sheetPr codeName="Sheet16">
    <tabColor rgb="FF92D050"/>
  </sheetPr>
  <dimension ref="A1:R37"/>
  <sheetViews>
    <sheetView showGridLines="0" showRowColHeaders="0" workbookViewId="0"/>
  </sheetViews>
  <sheetFormatPr defaultRowHeight="15"/>
  <cols>
    <col min="1" max="16384" width="9.140625" style="190"/>
  </cols>
  <sheetData>
    <row r="1" spans="1:18" s="63" customFormat="1"/>
    <row r="2" spans="1:18" s="63" customFormat="1"/>
    <row r="3" spans="1:18" s="63" customFormat="1">
      <c r="B3" s="614" t="s">
        <v>99</v>
      </c>
      <c r="C3" s="614"/>
      <c r="D3" s="614"/>
      <c r="E3" s="614"/>
      <c r="F3" s="614"/>
      <c r="G3" s="614"/>
      <c r="H3" s="614"/>
      <c r="I3" s="614"/>
      <c r="J3" s="614"/>
      <c r="K3" s="614"/>
      <c r="L3" s="614"/>
      <c r="M3" s="614"/>
      <c r="N3" s="614"/>
      <c r="O3" s="614"/>
      <c r="P3" s="614"/>
    </row>
    <row r="4" spans="1:18" s="63" customFormat="1">
      <c r="B4" s="614"/>
      <c r="C4" s="614"/>
      <c r="D4" s="614"/>
      <c r="E4" s="614"/>
      <c r="F4" s="614"/>
      <c r="G4" s="614"/>
      <c r="H4" s="614"/>
      <c r="I4" s="614"/>
      <c r="J4" s="614"/>
      <c r="K4" s="614"/>
      <c r="L4" s="614"/>
      <c r="M4" s="614"/>
      <c r="N4" s="614"/>
      <c r="O4" s="614"/>
      <c r="P4" s="614"/>
    </row>
    <row r="5" spans="1:18" s="63" customFormat="1">
      <c r="B5" s="614"/>
      <c r="C5" s="614"/>
      <c r="D5" s="614"/>
      <c r="E5" s="614"/>
      <c r="F5" s="614"/>
      <c r="G5" s="614"/>
      <c r="H5" s="614"/>
      <c r="I5" s="614"/>
      <c r="J5" s="614"/>
      <c r="K5" s="614"/>
      <c r="L5" s="614"/>
      <c r="M5" s="614"/>
      <c r="N5" s="614"/>
      <c r="O5" s="614"/>
      <c r="P5" s="614"/>
    </row>
    <row r="6" spans="1:18" s="63" customFormat="1">
      <c r="B6" s="614"/>
      <c r="C6" s="614"/>
      <c r="D6" s="614"/>
      <c r="E6" s="614"/>
      <c r="F6" s="614"/>
      <c r="G6" s="614"/>
      <c r="H6" s="614"/>
      <c r="I6" s="614"/>
      <c r="J6" s="614"/>
      <c r="K6" s="614"/>
      <c r="L6" s="614"/>
      <c r="M6" s="614"/>
      <c r="N6" s="614"/>
      <c r="O6" s="614"/>
      <c r="P6" s="614"/>
    </row>
    <row r="7" spans="1:18" s="63" customFormat="1">
      <c r="B7" s="614"/>
      <c r="C7" s="614"/>
      <c r="D7" s="614"/>
      <c r="E7" s="614"/>
      <c r="F7" s="614"/>
      <c r="G7" s="614"/>
      <c r="H7" s="614"/>
      <c r="I7" s="614"/>
      <c r="J7" s="614"/>
      <c r="K7" s="614"/>
      <c r="L7" s="614"/>
      <c r="M7" s="614"/>
      <c r="N7" s="614"/>
      <c r="O7" s="614"/>
      <c r="P7" s="614"/>
    </row>
    <row r="8" spans="1:18" s="63" customFormat="1" ht="20.25">
      <c r="B8" s="64" t="s">
        <v>420</v>
      </c>
      <c r="C8" s="65"/>
      <c r="D8" s="66"/>
      <c r="E8" s="66"/>
      <c r="F8" s="66"/>
      <c r="G8" s="66"/>
      <c r="H8" s="66"/>
      <c r="I8" s="66"/>
      <c r="J8" s="66"/>
      <c r="K8" s="66"/>
      <c r="L8" s="66"/>
      <c r="M8" s="66"/>
    </row>
    <row r="9" spans="1:18" s="63" customFormat="1">
      <c r="R9" s="63" t="str">
        <f>MAIN_MENU!R9</f>
        <v>v 2.7</v>
      </c>
    </row>
    <row r="11" spans="1:18" ht="15" customHeight="1">
      <c r="A11" s="536" t="s">
        <v>421</v>
      </c>
      <c r="B11" s="536"/>
      <c r="C11" s="536"/>
      <c r="D11" s="536"/>
      <c r="E11" s="536"/>
      <c r="F11" s="536"/>
      <c r="G11" s="536"/>
      <c r="H11" s="536"/>
    </row>
    <row r="12" spans="1:18">
      <c r="A12" s="536"/>
      <c r="B12" s="536"/>
      <c r="C12" s="536"/>
      <c r="D12" s="536"/>
      <c r="E12" s="536"/>
      <c r="F12" s="536"/>
      <c r="G12" s="536"/>
      <c r="H12" s="536"/>
    </row>
    <row r="13" spans="1:18">
      <c r="A13" s="536"/>
      <c r="B13" s="536"/>
      <c r="C13" s="536"/>
      <c r="D13" s="536"/>
      <c r="E13" s="536"/>
      <c r="F13" s="536"/>
      <c r="G13" s="536"/>
      <c r="H13" s="536"/>
    </row>
    <row r="35" spans="1:8">
      <c r="A35" s="536"/>
      <c r="B35" s="536"/>
      <c r="C35" s="536"/>
      <c r="D35" s="536"/>
      <c r="E35" s="536"/>
      <c r="F35" s="536"/>
      <c r="G35" s="536"/>
      <c r="H35" s="536"/>
    </row>
    <row r="36" spans="1:8">
      <c r="A36" s="536"/>
      <c r="B36" s="536"/>
      <c r="C36" s="536"/>
      <c r="D36" s="536"/>
      <c r="E36" s="536"/>
      <c r="F36" s="536"/>
      <c r="G36" s="536"/>
      <c r="H36" s="536"/>
    </row>
    <row r="37" spans="1:8">
      <c r="A37" s="536"/>
      <c r="B37" s="536"/>
      <c r="C37" s="536"/>
      <c r="D37" s="536"/>
      <c r="E37" s="536"/>
      <c r="F37" s="536"/>
      <c r="G37" s="536"/>
      <c r="H37" s="536"/>
    </row>
  </sheetData>
  <sheetProtection password="C580" sheet="1" objects="1" scenarios="1" selectLockedCells="1" selectUnlockedCells="1"/>
  <mergeCells count="3">
    <mergeCell ref="B3:P7"/>
    <mergeCell ref="A11:H13"/>
    <mergeCell ref="A35:H37"/>
  </mergeCells>
  <pageMargins left="0.7" right="0.7" top="0.75" bottom="0.75" header="0.3" footer="0.3"/>
  <drawing r:id="rId1"/>
  <legacyDrawing r:id="rId2"/>
  <controls>
    <control shapeId="21505" r:id="rId3" name="CommandButton1"/>
    <control shapeId="21506" r:id="rId4" name="CommandButton2"/>
    <control shapeId="21507" r:id="rId5" name="CommandButton3"/>
    <control shapeId="21508" r:id="rId6" name="CommandButton4"/>
    <control shapeId="21509" r:id="rId7" name="Image1"/>
  </controls>
</worksheet>
</file>

<file path=xl/worksheets/sheet27.xml><?xml version="1.0" encoding="utf-8"?>
<worksheet xmlns="http://schemas.openxmlformats.org/spreadsheetml/2006/main" xmlns:r="http://schemas.openxmlformats.org/officeDocument/2006/relationships">
  <sheetPr codeName="Sheet29">
    <tabColor rgb="FF92D050"/>
  </sheetPr>
  <dimension ref="A1:Z37"/>
  <sheetViews>
    <sheetView showGridLines="0" showRowColHeaders="0" workbookViewId="0"/>
  </sheetViews>
  <sheetFormatPr defaultRowHeight="15"/>
  <cols>
    <col min="1" max="23" width="9.140625" style="358"/>
    <col min="24" max="25" width="0" style="358" hidden="1" customWidth="1"/>
    <col min="26" max="26" width="9.140625" style="358" hidden="1" customWidth="1"/>
    <col min="27" max="16384" width="9.140625" style="358"/>
  </cols>
  <sheetData>
    <row r="1" spans="1:26" s="63" customFormat="1"/>
    <row r="2" spans="1:26" s="63" customFormat="1"/>
    <row r="3" spans="1:26" s="63" customFormat="1">
      <c r="B3" s="614" t="s">
        <v>99</v>
      </c>
      <c r="C3" s="614"/>
      <c r="D3" s="614"/>
      <c r="E3" s="614"/>
      <c r="F3" s="614"/>
      <c r="G3" s="614"/>
      <c r="H3" s="614"/>
      <c r="I3" s="614"/>
      <c r="J3" s="614"/>
      <c r="K3" s="614"/>
      <c r="L3" s="614"/>
      <c r="M3" s="614"/>
      <c r="N3" s="614"/>
      <c r="O3" s="614"/>
      <c r="P3" s="614"/>
    </row>
    <row r="4" spans="1:26" s="63" customFormat="1">
      <c r="B4" s="614"/>
      <c r="C4" s="614"/>
      <c r="D4" s="614"/>
      <c r="E4" s="614"/>
      <c r="F4" s="614"/>
      <c r="G4" s="614"/>
      <c r="H4" s="614"/>
      <c r="I4" s="614"/>
      <c r="J4" s="614"/>
      <c r="K4" s="614"/>
      <c r="L4" s="614"/>
      <c r="M4" s="614"/>
      <c r="N4" s="614"/>
      <c r="O4" s="614"/>
      <c r="P4" s="614"/>
    </row>
    <row r="5" spans="1:26" s="63" customFormat="1">
      <c r="B5" s="614"/>
      <c r="C5" s="614"/>
      <c r="D5" s="614"/>
      <c r="E5" s="614"/>
      <c r="F5" s="614"/>
      <c r="G5" s="614"/>
      <c r="H5" s="614"/>
      <c r="I5" s="614"/>
      <c r="J5" s="614"/>
      <c r="K5" s="614"/>
      <c r="L5" s="614"/>
      <c r="M5" s="614"/>
      <c r="N5" s="614"/>
      <c r="O5" s="614"/>
      <c r="P5" s="614"/>
    </row>
    <row r="6" spans="1:26" s="63" customFormat="1">
      <c r="B6" s="614"/>
      <c r="C6" s="614"/>
      <c r="D6" s="614"/>
      <c r="E6" s="614"/>
      <c r="F6" s="614"/>
      <c r="G6" s="614"/>
      <c r="H6" s="614"/>
      <c r="I6" s="614"/>
      <c r="J6" s="614"/>
      <c r="K6" s="614"/>
      <c r="L6" s="614"/>
      <c r="M6" s="614"/>
      <c r="N6" s="614"/>
      <c r="O6" s="614"/>
      <c r="P6" s="614"/>
    </row>
    <row r="7" spans="1:26" s="63" customFormat="1">
      <c r="B7" s="614"/>
      <c r="C7" s="614"/>
      <c r="D7" s="614"/>
      <c r="E7" s="614"/>
      <c r="F7" s="614"/>
      <c r="G7" s="614"/>
      <c r="H7" s="614"/>
      <c r="I7" s="614"/>
      <c r="J7" s="614"/>
      <c r="K7" s="614"/>
      <c r="L7" s="614"/>
      <c r="M7" s="614"/>
      <c r="N7" s="614"/>
      <c r="O7" s="614"/>
      <c r="P7" s="614"/>
    </row>
    <row r="8" spans="1:26" s="63" customFormat="1" ht="20.25">
      <c r="B8" s="64" t="s">
        <v>769</v>
      </c>
      <c r="C8" s="65"/>
      <c r="D8" s="66"/>
      <c r="E8" s="66"/>
      <c r="F8" s="66"/>
      <c r="G8" s="66"/>
      <c r="H8" s="66"/>
      <c r="I8" s="66"/>
      <c r="J8" s="66"/>
      <c r="K8" s="66"/>
      <c r="L8" s="66"/>
      <c r="M8" s="66"/>
    </row>
    <row r="9" spans="1:26" s="63" customFormat="1">
      <c r="R9" s="63" t="s">
        <v>95</v>
      </c>
    </row>
    <row r="10" spans="1:26">
      <c r="X10" s="364" t="s">
        <v>845</v>
      </c>
      <c r="Y10" s="362" t="s">
        <v>837</v>
      </c>
      <c r="Z10" s="362" t="s">
        <v>834</v>
      </c>
    </row>
    <row r="11" spans="1:26" ht="15" customHeight="1">
      <c r="A11" s="536" t="s">
        <v>421</v>
      </c>
      <c r="B11" s="536"/>
      <c r="C11" s="536"/>
      <c r="D11" s="536"/>
      <c r="E11" s="536"/>
      <c r="F11" s="536"/>
      <c r="G11" s="536"/>
      <c r="H11" s="536"/>
      <c r="X11" s="364" t="s">
        <v>846</v>
      </c>
      <c r="Y11" s="362" t="s">
        <v>838</v>
      </c>
      <c r="Z11" s="362" t="s">
        <v>836</v>
      </c>
    </row>
    <row r="12" spans="1:26">
      <c r="A12" s="536"/>
      <c r="B12" s="536"/>
      <c r="C12" s="536"/>
      <c r="D12" s="536"/>
      <c r="E12" s="536"/>
      <c r="F12" s="536"/>
      <c r="G12" s="536"/>
      <c r="H12" s="536"/>
      <c r="X12" s="364" t="s">
        <v>847</v>
      </c>
      <c r="Z12" s="362" t="s">
        <v>835</v>
      </c>
    </row>
    <row r="13" spans="1:26">
      <c r="A13" s="536"/>
      <c r="B13" s="536"/>
      <c r="C13" s="536"/>
      <c r="D13" s="536"/>
      <c r="E13" s="536"/>
      <c r="F13" s="536"/>
      <c r="G13" s="536"/>
      <c r="H13" s="536"/>
      <c r="W13" s="362"/>
      <c r="X13" s="364" t="s">
        <v>848</v>
      </c>
    </row>
    <row r="35" spans="1:8">
      <c r="A35" s="536"/>
      <c r="B35" s="536"/>
      <c r="C35" s="536"/>
      <c r="D35" s="536"/>
      <c r="E35" s="536"/>
      <c r="F35" s="536"/>
      <c r="G35" s="536"/>
      <c r="H35" s="536"/>
    </row>
    <row r="36" spans="1:8">
      <c r="A36" s="536"/>
      <c r="B36" s="536"/>
      <c r="C36" s="536"/>
      <c r="D36" s="536"/>
      <c r="E36" s="536"/>
      <c r="F36" s="536"/>
      <c r="G36" s="536"/>
      <c r="H36" s="536"/>
    </row>
    <row r="37" spans="1:8">
      <c r="A37" s="536"/>
      <c r="B37" s="536"/>
      <c r="C37" s="536"/>
      <c r="D37" s="536"/>
      <c r="E37" s="536"/>
      <c r="F37" s="536"/>
      <c r="G37" s="536"/>
      <c r="H37" s="536"/>
    </row>
  </sheetData>
  <sheetProtection password="C580" sheet="1" objects="1" scenarios="1" selectLockedCells="1" selectUnlockedCells="1"/>
  <mergeCells count="3">
    <mergeCell ref="B3:P7"/>
    <mergeCell ref="A11:H13"/>
    <mergeCell ref="A35:H37"/>
  </mergeCells>
  <pageMargins left="0.7" right="0.7" top="0.75" bottom="0.75" header="0.3" footer="0.3"/>
  <drawing r:id="rId1"/>
  <legacyDrawing r:id="rId2"/>
  <controls>
    <control shapeId="67589" r:id="rId3" name="Image1"/>
    <control shapeId="67588" r:id="rId4" name="CommandButton4"/>
    <control shapeId="67587" r:id="rId5" name="CommandButton3"/>
    <control shapeId="67586" r:id="rId6" name="CommandButton2"/>
    <control shapeId="67585" r:id="rId7" name="CommandButton1"/>
  </controls>
</worksheet>
</file>

<file path=xl/worksheets/sheet28.xml><?xml version="1.0" encoding="utf-8"?>
<worksheet xmlns="http://schemas.openxmlformats.org/spreadsheetml/2006/main" xmlns:r="http://schemas.openxmlformats.org/officeDocument/2006/relationships">
  <sheetPr codeName="Sheet19"/>
  <dimension ref="A1:Y76"/>
  <sheetViews>
    <sheetView showGridLines="0" zoomScaleNormal="100" workbookViewId="0"/>
  </sheetViews>
  <sheetFormatPr defaultRowHeight="15"/>
  <cols>
    <col min="1" max="1" width="6.85546875" style="217" customWidth="1"/>
    <col min="2" max="2" width="32.28515625" style="216" customWidth="1"/>
    <col min="3" max="3" width="9.85546875" style="216" customWidth="1"/>
    <col min="4" max="4" width="9.140625" style="216"/>
    <col min="5" max="5" width="6.140625" style="216" customWidth="1"/>
    <col min="6" max="7" width="9.140625" style="217"/>
    <col min="8" max="8" width="9.140625" style="217" hidden="1" customWidth="1"/>
    <col min="9" max="9" width="13.28515625" style="217" customWidth="1"/>
    <col min="10" max="10" width="4" style="217" hidden="1" customWidth="1"/>
    <col min="11" max="11" width="7.28515625" style="217" hidden="1" customWidth="1"/>
    <col min="12" max="12" width="8.5703125" style="217" hidden="1" customWidth="1"/>
    <col min="13" max="13" width="9.7109375" style="217" customWidth="1"/>
    <col min="14" max="23" width="9.140625" style="217"/>
    <col min="24" max="25" width="9.140625" style="217" hidden="1" customWidth="1"/>
    <col min="26" max="26" width="9.140625" style="217" customWidth="1"/>
    <col min="27" max="16384" width="9.140625" style="217"/>
  </cols>
  <sheetData>
    <row r="1" spans="1:25" ht="71.25" customHeight="1" thickBot="1">
      <c r="A1" s="215"/>
      <c r="X1" s="217" t="s">
        <v>422</v>
      </c>
      <c r="Y1" s="217" t="s">
        <v>423</v>
      </c>
    </row>
    <row r="2" spans="1:25" ht="24.75" customHeight="1">
      <c r="B2" s="218" t="s">
        <v>424</v>
      </c>
      <c r="C2" s="908"/>
      <c r="D2" s="908"/>
      <c r="E2" s="908"/>
      <c r="F2" s="908"/>
      <c r="G2" s="908"/>
      <c r="H2" s="908"/>
      <c r="I2" s="909"/>
      <c r="L2" s="217">
        <f>IF(C2&lt;&gt;"",0,1)</f>
        <v>1</v>
      </c>
      <c r="X2" s="217" t="s">
        <v>425</v>
      </c>
      <c r="Y2" s="217" t="s">
        <v>426</v>
      </c>
    </row>
    <row r="3" spans="1:25" ht="11.25" customHeight="1">
      <c r="B3" s="874"/>
      <c r="C3" s="875"/>
      <c r="D3" s="875"/>
      <c r="E3" s="875"/>
      <c r="F3" s="875"/>
      <c r="G3" s="875"/>
      <c r="H3" s="875"/>
      <c r="I3" s="876"/>
      <c r="X3" s="217" t="s">
        <v>427</v>
      </c>
      <c r="Y3" s="217" t="s">
        <v>428</v>
      </c>
    </row>
    <row r="4" spans="1:25" ht="21" customHeight="1">
      <c r="B4" s="877" t="s">
        <v>429</v>
      </c>
      <c r="C4" s="878"/>
      <c r="D4" s="878"/>
      <c r="E4" s="878"/>
      <c r="F4" s="878"/>
      <c r="G4" s="878"/>
      <c r="H4" s="878"/>
      <c r="I4" s="879"/>
      <c r="X4" s="217" t="s">
        <v>430</v>
      </c>
      <c r="Y4" s="217" t="s">
        <v>431</v>
      </c>
    </row>
    <row r="5" spans="1:25" ht="162" customHeight="1">
      <c r="B5" s="886" t="s">
        <v>481</v>
      </c>
      <c r="C5" s="887"/>
      <c r="D5" s="887"/>
      <c r="E5" s="887"/>
      <c r="F5" s="887"/>
      <c r="G5" s="887"/>
      <c r="H5" s="887"/>
      <c r="I5" s="888"/>
      <c r="L5" s="219"/>
      <c r="X5" s="217" t="s">
        <v>432</v>
      </c>
      <c r="Y5" s="217" t="s">
        <v>611</v>
      </c>
    </row>
    <row r="6" spans="1:25" ht="24.75" customHeight="1">
      <c r="B6" s="889"/>
      <c r="C6" s="890"/>
      <c r="D6" s="890"/>
      <c r="E6" s="890"/>
      <c r="F6" s="890"/>
      <c r="G6" s="890"/>
      <c r="H6" s="890"/>
      <c r="I6" s="891"/>
      <c r="K6" s="220" t="str">
        <f>IF(B6="No", "DO NOT ORDER TAX TRANSCRIPTS; CONTINUE WITH REVIEW", "")</f>
        <v/>
      </c>
      <c r="L6" s="217">
        <f>IF(B6&lt;&gt;"",0,1)</f>
        <v>1</v>
      </c>
      <c r="X6" s="217" t="s">
        <v>117</v>
      </c>
      <c r="Y6" s="217" t="s">
        <v>117</v>
      </c>
    </row>
    <row r="7" spans="1:25" ht="11.25" customHeight="1">
      <c r="B7" s="874"/>
      <c r="C7" s="875"/>
      <c r="D7" s="875"/>
      <c r="E7" s="875"/>
      <c r="F7" s="875"/>
      <c r="G7" s="875"/>
      <c r="H7" s="875"/>
      <c r="I7" s="876"/>
    </row>
    <row r="8" spans="1:25" ht="21" customHeight="1">
      <c r="B8" s="886" t="s">
        <v>608</v>
      </c>
      <c r="C8" s="887"/>
      <c r="D8" s="887"/>
      <c r="E8" s="887"/>
      <c r="F8" s="887"/>
      <c r="G8" s="887"/>
      <c r="H8" s="887"/>
      <c r="I8" s="888"/>
    </row>
    <row r="9" spans="1:25" ht="24.75" customHeight="1">
      <c r="B9" s="889"/>
      <c r="C9" s="890"/>
      <c r="D9" s="890"/>
      <c r="E9" s="890"/>
      <c r="F9" s="890"/>
      <c r="G9" s="890"/>
      <c r="H9" s="890"/>
      <c r="I9" s="891"/>
      <c r="L9" s="217">
        <f>IF(B9&lt;&gt;"",0,1)</f>
        <v>1</v>
      </c>
    </row>
    <row r="10" spans="1:25" ht="11.25" customHeight="1">
      <c r="B10" s="874"/>
      <c r="C10" s="875"/>
      <c r="D10" s="875"/>
      <c r="E10" s="875"/>
      <c r="F10" s="875"/>
      <c r="G10" s="875"/>
      <c r="H10" s="875"/>
      <c r="I10" s="876"/>
    </row>
    <row r="11" spans="1:25" ht="11.25" hidden="1" customHeight="1">
      <c r="B11" s="268"/>
      <c r="C11" s="269"/>
      <c r="D11" s="269"/>
      <c r="E11" s="269"/>
      <c r="F11" s="269"/>
      <c r="G11" s="269"/>
      <c r="H11" s="269"/>
      <c r="I11" s="270"/>
    </row>
    <row r="12" spans="1:25" ht="11.25" hidden="1" customHeight="1">
      <c r="B12" s="268"/>
      <c r="C12" s="269"/>
      <c r="D12" s="269"/>
      <c r="E12" s="269"/>
      <c r="F12" s="269"/>
      <c r="G12" s="269"/>
      <c r="H12" s="269"/>
      <c r="I12" s="270"/>
    </row>
    <row r="13" spans="1:25" ht="11.25" hidden="1" customHeight="1">
      <c r="B13" s="268"/>
      <c r="C13" s="269"/>
      <c r="D13" s="269"/>
      <c r="E13" s="269"/>
      <c r="F13" s="269"/>
      <c r="G13" s="269"/>
      <c r="H13" s="269"/>
      <c r="I13" s="270"/>
    </row>
    <row r="14" spans="1:25" ht="21" customHeight="1">
      <c r="B14" s="886" t="s">
        <v>609</v>
      </c>
      <c r="C14" s="887"/>
      <c r="D14" s="887"/>
      <c r="E14" s="887"/>
      <c r="F14" s="887"/>
      <c r="G14" s="887"/>
      <c r="H14" s="887"/>
      <c r="I14" s="888"/>
    </row>
    <row r="15" spans="1:25" ht="24.75" customHeight="1">
      <c r="B15" s="889"/>
      <c r="C15" s="890"/>
      <c r="D15" s="890"/>
      <c r="E15" s="890"/>
      <c r="F15" s="890"/>
      <c r="G15" s="890"/>
      <c r="H15" s="890"/>
      <c r="I15" s="891"/>
      <c r="J15" s="217">
        <f>IF(B15="Yes",1,0)</f>
        <v>0</v>
      </c>
      <c r="L15" s="217">
        <f>IF(B15&lt;&gt;"",0,1)</f>
        <v>1</v>
      </c>
    </row>
    <row r="16" spans="1:25" ht="11.25" customHeight="1">
      <c r="B16" s="874"/>
      <c r="C16" s="875"/>
      <c r="D16" s="875"/>
      <c r="E16" s="875"/>
      <c r="F16" s="875"/>
      <c r="G16" s="875"/>
      <c r="H16" s="875"/>
      <c r="I16" s="876"/>
    </row>
    <row r="17" spans="2:13" ht="11.25" hidden="1" customHeight="1">
      <c r="B17" s="268"/>
      <c r="C17" s="269"/>
      <c r="D17" s="269"/>
      <c r="E17" s="269"/>
      <c r="F17" s="269"/>
      <c r="G17" s="269"/>
      <c r="H17" s="269"/>
      <c r="I17" s="270"/>
    </row>
    <row r="18" spans="2:13" ht="11.25" hidden="1" customHeight="1">
      <c r="B18" s="268"/>
      <c r="C18" s="269"/>
      <c r="D18" s="269"/>
      <c r="E18" s="269"/>
      <c r="F18" s="269"/>
      <c r="G18" s="269"/>
      <c r="H18" s="269"/>
      <c r="I18" s="270"/>
    </row>
    <row r="19" spans="2:13" ht="11.25" hidden="1" customHeight="1">
      <c r="B19" s="268"/>
      <c r="C19" s="269"/>
      <c r="D19" s="269"/>
      <c r="E19" s="269"/>
      <c r="F19" s="269"/>
      <c r="G19" s="269"/>
      <c r="H19" s="269"/>
      <c r="I19" s="270"/>
    </row>
    <row r="20" spans="2:13" ht="21" customHeight="1">
      <c r="B20" s="271" t="s">
        <v>433</v>
      </c>
      <c r="C20" s="272"/>
      <c r="D20" s="272"/>
      <c r="E20" s="272"/>
      <c r="F20" s="272"/>
      <c r="G20" s="272"/>
      <c r="H20" s="272"/>
      <c r="I20" s="273"/>
    </row>
    <row r="21" spans="2:13" ht="24.75" customHeight="1">
      <c r="B21" s="889"/>
      <c r="C21" s="890"/>
      <c r="D21" s="890"/>
      <c r="E21" s="890"/>
      <c r="F21" s="890"/>
      <c r="G21" s="890"/>
      <c r="H21" s="890"/>
      <c r="I21" s="891"/>
      <c r="J21" s="217">
        <f>IF(B21="No",1,0)</f>
        <v>0</v>
      </c>
      <c r="L21" s="217">
        <f>IF(B21&lt;&gt;"",0,1)</f>
        <v>1</v>
      </c>
    </row>
    <row r="22" spans="2:13" ht="15.75" hidden="1" customHeight="1">
      <c r="B22" s="877" t="s">
        <v>434</v>
      </c>
      <c r="C22" s="878"/>
      <c r="D22" s="878"/>
      <c r="E22" s="878"/>
      <c r="F22" s="878"/>
      <c r="G22" s="878"/>
      <c r="H22" s="878"/>
      <c r="I22" s="879"/>
    </row>
    <row r="23" spans="2:13" ht="24.75" hidden="1" customHeight="1">
      <c r="B23" s="221"/>
      <c r="C23" s="222"/>
      <c r="D23" s="222"/>
      <c r="E23" s="222"/>
      <c r="F23" s="222"/>
      <c r="G23" s="222"/>
      <c r="H23" s="222"/>
      <c r="I23" s="223"/>
      <c r="L23" s="217">
        <f>IF(AND(B21="No",B23=""),1,0)</f>
        <v>0</v>
      </c>
    </row>
    <row r="24" spans="2:13" ht="24.75" hidden="1" customHeight="1">
      <c r="B24" s="221"/>
      <c r="C24" s="222"/>
      <c r="D24" s="222"/>
      <c r="E24" s="222"/>
      <c r="F24" s="222"/>
      <c r="G24" s="222"/>
      <c r="H24" s="222"/>
      <c r="I24" s="223"/>
      <c r="M24" s="224"/>
    </row>
    <row r="25" spans="2:13" ht="24.75" hidden="1" customHeight="1">
      <c r="B25" s="221"/>
      <c r="C25" s="222"/>
      <c r="D25" s="222"/>
      <c r="E25" s="222"/>
      <c r="F25" s="222"/>
      <c r="G25" s="222"/>
      <c r="H25" s="222"/>
      <c r="I25" s="223"/>
      <c r="M25" s="219"/>
    </row>
    <row r="26" spans="2:13" ht="11.25" customHeight="1">
      <c r="B26" s="874"/>
      <c r="C26" s="875"/>
      <c r="D26" s="875"/>
      <c r="E26" s="875"/>
      <c r="F26" s="875"/>
      <c r="G26" s="875"/>
      <c r="H26" s="875"/>
      <c r="I26" s="876"/>
    </row>
    <row r="27" spans="2:13" ht="21" customHeight="1">
      <c r="B27" s="877" t="s">
        <v>435</v>
      </c>
      <c r="C27" s="878"/>
      <c r="D27" s="878"/>
      <c r="E27" s="878"/>
      <c r="F27" s="878"/>
      <c r="G27" s="878"/>
      <c r="H27" s="878"/>
      <c r="I27" s="879"/>
    </row>
    <row r="28" spans="2:13" ht="24.75" customHeight="1">
      <c r="B28" s="889"/>
      <c r="C28" s="890"/>
      <c r="D28" s="890"/>
      <c r="E28" s="890"/>
      <c r="F28" s="890"/>
      <c r="G28" s="890"/>
      <c r="H28" s="890"/>
      <c r="I28" s="891"/>
      <c r="J28" s="217">
        <f>IF(B28="No",1,0)</f>
        <v>0</v>
      </c>
      <c r="L28" s="217">
        <f>IF(B28&lt;&gt;"",0,1)</f>
        <v>1</v>
      </c>
    </row>
    <row r="29" spans="2:13" hidden="1">
      <c r="B29" s="898" t="s">
        <v>436</v>
      </c>
      <c r="C29" s="899"/>
      <c r="D29" s="899"/>
      <c r="E29" s="899"/>
      <c r="F29" s="899"/>
      <c r="G29" s="899"/>
      <c r="H29" s="899"/>
      <c r="I29" s="900"/>
    </row>
    <row r="30" spans="2:13" ht="108.75" hidden="1" customHeight="1">
      <c r="B30" s="905"/>
      <c r="C30" s="906"/>
      <c r="D30" s="906"/>
      <c r="E30" s="906"/>
      <c r="F30" s="906"/>
      <c r="G30" s="906"/>
      <c r="H30" s="906"/>
      <c r="I30" s="907"/>
      <c r="L30" s="217">
        <f>IF(AND(B28="No",B30=""),1,0)</f>
        <v>0</v>
      </c>
    </row>
    <row r="31" spans="2:13" hidden="1">
      <c r="B31" s="898" t="s">
        <v>437</v>
      </c>
      <c r="C31" s="899"/>
      <c r="D31" s="899"/>
      <c r="E31" s="899"/>
      <c r="F31" s="899"/>
      <c r="G31" s="899"/>
      <c r="H31" s="899"/>
      <c r="I31" s="900"/>
    </row>
    <row r="32" spans="2:13" ht="24.75" hidden="1" customHeight="1">
      <c r="B32" s="901"/>
      <c r="C32" s="902"/>
      <c r="D32" s="902"/>
      <c r="E32" s="902"/>
      <c r="F32" s="902"/>
      <c r="G32" s="902"/>
      <c r="H32" s="902"/>
      <c r="I32" s="903"/>
    </row>
    <row r="33" spans="2:12" ht="11.25" customHeight="1">
      <c r="B33" s="874"/>
      <c r="C33" s="875"/>
      <c r="D33" s="875"/>
      <c r="E33" s="875"/>
      <c r="F33" s="875"/>
      <c r="G33" s="875"/>
      <c r="H33" s="875"/>
      <c r="I33" s="876"/>
    </row>
    <row r="34" spans="2:12" ht="21" customHeight="1">
      <c r="B34" s="877" t="s">
        <v>438</v>
      </c>
      <c r="C34" s="878"/>
      <c r="D34" s="878"/>
      <c r="E34" s="878"/>
      <c r="F34" s="878"/>
      <c r="G34" s="878"/>
      <c r="H34" s="878"/>
      <c r="I34" s="879"/>
    </row>
    <row r="35" spans="2:12" ht="24.75" customHeight="1">
      <c r="B35" s="889"/>
      <c r="C35" s="890"/>
      <c r="D35" s="890"/>
      <c r="E35" s="890"/>
      <c r="F35" s="890"/>
      <c r="G35" s="890"/>
      <c r="H35" s="890"/>
      <c r="I35" s="891"/>
      <c r="J35" s="217">
        <f>IF(B35="No",1,0)</f>
        <v>0</v>
      </c>
      <c r="L35" s="217">
        <f>IF(B35&lt;&gt;"",0,1)</f>
        <v>1</v>
      </c>
    </row>
    <row r="36" spans="2:12" hidden="1">
      <c r="B36" s="898" t="s">
        <v>439</v>
      </c>
      <c r="C36" s="899"/>
      <c r="D36" s="899"/>
      <c r="E36" s="899"/>
      <c r="F36" s="899"/>
      <c r="G36" s="899"/>
      <c r="H36" s="899"/>
      <c r="I36" s="900"/>
    </row>
    <row r="37" spans="2:12" ht="24.75" hidden="1" customHeight="1">
      <c r="B37" s="901"/>
      <c r="C37" s="902"/>
      <c r="D37" s="902"/>
      <c r="E37" s="902"/>
      <c r="F37" s="902"/>
      <c r="G37" s="902"/>
      <c r="H37" s="902"/>
      <c r="I37" s="903"/>
      <c r="L37" s="217">
        <f>IF(AND(B35="No",B37=""),1,0)</f>
        <v>0</v>
      </c>
    </row>
    <row r="38" spans="2:12" ht="11.25" customHeight="1">
      <c r="B38" s="874"/>
      <c r="C38" s="875"/>
      <c r="D38" s="875"/>
      <c r="E38" s="875"/>
      <c r="F38" s="875"/>
      <c r="G38" s="875"/>
      <c r="H38" s="875"/>
      <c r="I38" s="876"/>
    </row>
    <row r="39" spans="2:12" ht="21" customHeight="1">
      <c r="B39" s="877" t="s">
        <v>440</v>
      </c>
      <c r="C39" s="878"/>
      <c r="D39" s="878"/>
      <c r="E39" s="878"/>
      <c r="F39" s="878"/>
      <c r="G39" s="878"/>
      <c r="H39" s="878"/>
      <c r="I39" s="879"/>
    </row>
    <row r="40" spans="2:12" ht="25.5" customHeight="1">
      <c r="B40" s="889"/>
      <c r="C40" s="890"/>
      <c r="D40" s="890"/>
      <c r="E40" s="890"/>
      <c r="F40" s="890"/>
      <c r="G40" s="890"/>
      <c r="H40" s="890"/>
      <c r="I40" s="891"/>
      <c r="J40" s="217">
        <f>IF(B40="No",1,0)</f>
        <v>0</v>
      </c>
      <c r="L40" s="217">
        <f>IF(B40&lt;&gt;"",0,1)</f>
        <v>1</v>
      </c>
    </row>
    <row r="41" spans="2:12" hidden="1">
      <c r="B41" s="898" t="s">
        <v>439</v>
      </c>
      <c r="C41" s="899"/>
      <c r="D41" s="899"/>
      <c r="E41" s="899"/>
      <c r="F41" s="899"/>
      <c r="G41" s="899"/>
      <c r="H41" s="899"/>
      <c r="I41" s="900"/>
    </row>
    <row r="42" spans="2:12" ht="24.75" hidden="1" customHeight="1">
      <c r="B42" s="895"/>
      <c r="C42" s="896"/>
      <c r="D42" s="896"/>
      <c r="E42" s="896"/>
      <c r="F42" s="896"/>
      <c r="G42" s="896"/>
      <c r="H42" s="896"/>
      <c r="I42" s="897"/>
      <c r="L42" s="217">
        <f>IF(AND(B40="No",B42=""),1,0)</f>
        <v>0</v>
      </c>
    </row>
    <row r="43" spans="2:12" ht="11.25" customHeight="1">
      <c r="B43" s="874"/>
      <c r="C43" s="875"/>
      <c r="D43" s="875"/>
      <c r="E43" s="875"/>
      <c r="F43" s="875"/>
      <c r="G43" s="875"/>
      <c r="H43" s="875"/>
      <c r="I43" s="876"/>
    </row>
    <row r="44" spans="2:12" ht="42" customHeight="1">
      <c r="B44" s="886" t="s">
        <v>441</v>
      </c>
      <c r="C44" s="887"/>
      <c r="D44" s="887"/>
      <c r="E44" s="887"/>
      <c r="F44" s="887"/>
      <c r="G44" s="887"/>
      <c r="H44" s="887"/>
      <c r="I44" s="888"/>
    </row>
    <row r="45" spans="2:12" ht="25.5" customHeight="1">
      <c r="B45" s="889"/>
      <c r="C45" s="890"/>
      <c r="D45" s="890"/>
      <c r="E45" s="890"/>
      <c r="F45" s="890"/>
      <c r="G45" s="890"/>
      <c r="H45" s="890"/>
      <c r="I45" s="891"/>
      <c r="J45" s="217">
        <f>IF(B45="No",1,0)</f>
        <v>0</v>
      </c>
      <c r="L45" s="217">
        <f>IF(B45&lt;&gt;"",0,1)</f>
        <v>1</v>
      </c>
    </row>
    <row r="46" spans="2:12" hidden="1">
      <c r="B46" s="904" t="s">
        <v>610</v>
      </c>
      <c r="C46" s="899"/>
      <c r="D46" s="899"/>
      <c r="E46" s="899"/>
      <c r="F46" s="899"/>
      <c r="G46" s="899"/>
      <c r="H46" s="899"/>
      <c r="I46" s="900"/>
    </row>
    <row r="47" spans="2:12" ht="24.75" hidden="1" customHeight="1">
      <c r="B47" s="895"/>
      <c r="C47" s="896"/>
      <c r="D47" s="896"/>
      <c r="E47" s="896"/>
      <c r="F47" s="896"/>
      <c r="G47" s="896"/>
      <c r="H47" s="896"/>
      <c r="I47" s="897"/>
    </row>
    <row r="48" spans="2:12" ht="11.25" customHeight="1">
      <c r="B48" s="874"/>
      <c r="C48" s="875"/>
      <c r="D48" s="875"/>
      <c r="E48" s="875"/>
      <c r="F48" s="875"/>
      <c r="G48" s="875"/>
      <c r="H48" s="875"/>
      <c r="I48" s="876"/>
    </row>
    <row r="49" spans="2:12" ht="42" customHeight="1">
      <c r="B49" s="886" t="s">
        <v>442</v>
      </c>
      <c r="C49" s="887"/>
      <c r="D49" s="887"/>
      <c r="E49" s="887"/>
      <c r="F49" s="887"/>
      <c r="G49" s="887"/>
      <c r="H49" s="887"/>
      <c r="I49" s="888"/>
    </row>
    <row r="50" spans="2:12" ht="24.75" customHeight="1">
      <c r="B50" s="889"/>
      <c r="C50" s="890"/>
      <c r="D50" s="890"/>
      <c r="E50" s="890"/>
      <c r="F50" s="890"/>
      <c r="G50" s="890"/>
      <c r="H50" s="890"/>
      <c r="I50" s="891"/>
      <c r="J50" s="217">
        <f>IF(B50="No",1,0)</f>
        <v>0</v>
      </c>
      <c r="L50" s="217">
        <f>IF(B50&lt;&gt;"",0,1)</f>
        <v>1</v>
      </c>
    </row>
    <row r="51" spans="2:12" ht="11.25" customHeight="1">
      <c r="B51" s="874"/>
      <c r="C51" s="875"/>
      <c r="D51" s="875"/>
      <c r="E51" s="875"/>
      <c r="F51" s="875"/>
      <c r="G51" s="875"/>
      <c r="H51" s="875"/>
      <c r="I51" s="876"/>
    </row>
    <row r="52" spans="2:12" ht="42" customHeight="1">
      <c r="B52" s="886" t="s">
        <v>443</v>
      </c>
      <c r="C52" s="887"/>
      <c r="D52" s="887"/>
      <c r="E52" s="887"/>
      <c r="F52" s="887"/>
      <c r="G52" s="887"/>
      <c r="H52" s="887"/>
      <c r="I52" s="888"/>
    </row>
    <row r="53" spans="2:12" ht="24.75" customHeight="1">
      <c r="B53" s="889"/>
      <c r="C53" s="890"/>
      <c r="D53" s="890"/>
      <c r="E53" s="890"/>
      <c r="F53" s="890"/>
      <c r="G53" s="890"/>
      <c r="H53" s="890"/>
      <c r="I53" s="891"/>
      <c r="J53" s="217">
        <f>IF(B53="No",1,0)</f>
        <v>0</v>
      </c>
      <c r="L53" s="217">
        <f>IF(B53&lt;&gt;"",0,1)</f>
        <v>1</v>
      </c>
    </row>
    <row r="54" spans="2:12" ht="11.25" customHeight="1">
      <c r="B54" s="874"/>
      <c r="C54" s="875"/>
      <c r="D54" s="875"/>
      <c r="E54" s="875"/>
      <c r="F54" s="875"/>
      <c r="G54" s="875"/>
      <c r="H54" s="875"/>
      <c r="I54" s="876"/>
    </row>
    <row r="55" spans="2:12" ht="21" customHeight="1">
      <c r="B55" s="877" t="s">
        <v>444</v>
      </c>
      <c r="C55" s="878"/>
      <c r="D55" s="878"/>
      <c r="E55" s="878"/>
      <c r="F55" s="878"/>
      <c r="G55" s="878"/>
      <c r="H55" s="878"/>
      <c r="I55" s="879"/>
    </row>
    <row r="56" spans="2:12" ht="24.75" customHeight="1">
      <c r="B56" s="880"/>
      <c r="C56" s="881"/>
      <c r="D56" s="881"/>
      <c r="E56" s="881"/>
      <c r="F56" s="881"/>
      <c r="G56" s="881"/>
      <c r="H56" s="881"/>
      <c r="I56" s="882"/>
      <c r="J56" s="217">
        <f>IF(B56="No",1,0)</f>
        <v>0</v>
      </c>
      <c r="L56" s="217">
        <f>IF(B56&lt;&gt;"",0,1)</f>
        <v>1</v>
      </c>
    </row>
    <row r="57" spans="2:12" ht="15" hidden="1" customHeight="1">
      <c r="B57" s="883" t="s">
        <v>436</v>
      </c>
      <c r="C57" s="884"/>
      <c r="D57" s="884"/>
      <c r="E57" s="884"/>
      <c r="F57" s="884"/>
      <c r="G57" s="884"/>
      <c r="H57" s="884"/>
      <c r="I57" s="885"/>
    </row>
    <row r="58" spans="2:12" ht="108.75" hidden="1" customHeight="1">
      <c r="B58" s="892"/>
      <c r="C58" s="893"/>
      <c r="D58" s="893"/>
      <c r="E58" s="893"/>
      <c r="F58" s="893"/>
      <c r="G58" s="893"/>
      <c r="H58" s="893"/>
      <c r="I58" s="894"/>
      <c r="L58" s="217">
        <f>IF(AND(B56="No",B58=""),1,0)</f>
        <v>0</v>
      </c>
    </row>
    <row r="59" spans="2:12" hidden="1">
      <c r="B59" s="883" t="s">
        <v>445</v>
      </c>
      <c r="C59" s="884"/>
      <c r="D59" s="884"/>
      <c r="E59" s="884"/>
      <c r="F59" s="884"/>
      <c r="G59" s="884"/>
      <c r="H59" s="884"/>
      <c r="I59" s="885"/>
    </row>
    <row r="60" spans="2:12" ht="24.75" hidden="1" customHeight="1">
      <c r="B60" s="871"/>
      <c r="C60" s="872"/>
      <c r="D60" s="872"/>
      <c r="E60" s="872"/>
      <c r="F60" s="872"/>
      <c r="G60" s="872"/>
      <c r="H60" s="872"/>
      <c r="I60" s="873"/>
    </row>
    <row r="61" spans="2:12" ht="11.25" customHeight="1">
      <c r="B61" s="874"/>
      <c r="C61" s="875"/>
      <c r="D61" s="875"/>
      <c r="E61" s="875"/>
      <c r="F61" s="875"/>
      <c r="G61" s="875"/>
      <c r="H61" s="875"/>
      <c r="I61" s="876"/>
    </row>
    <row r="62" spans="2:12" ht="21" customHeight="1">
      <c r="B62" s="877" t="s">
        <v>446</v>
      </c>
      <c r="C62" s="878"/>
      <c r="D62" s="878"/>
      <c r="E62" s="878"/>
      <c r="F62" s="878"/>
      <c r="G62" s="878"/>
      <c r="H62" s="878"/>
      <c r="I62" s="879"/>
    </row>
    <row r="63" spans="2:12" ht="24.75" customHeight="1">
      <c r="B63" s="880"/>
      <c r="C63" s="881"/>
      <c r="D63" s="881"/>
      <c r="E63" s="881"/>
      <c r="F63" s="881"/>
      <c r="G63" s="881"/>
      <c r="H63" s="881"/>
      <c r="I63" s="882"/>
      <c r="L63" s="217">
        <f>IF(B63&lt;&gt;"",0,1)</f>
        <v>1</v>
      </c>
    </row>
    <row r="64" spans="2:12" ht="11.25" customHeight="1">
      <c r="B64" s="874"/>
      <c r="C64" s="875"/>
      <c r="D64" s="875"/>
      <c r="E64" s="875"/>
      <c r="F64" s="875"/>
      <c r="G64" s="875"/>
      <c r="H64" s="875"/>
      <c r="I64" s="876"/>
    </row>
    <row r="65" spans="1:12" ht="21" hidden="1" customHeight="1">
      <c r="B65" s="877" t="s">
        <v>447</v>
      </c>
      <c r="C65" s="878"/>
      <c r="D65" s="878"/>
      <c r="E65" s="878"/>
      <c r="F65" s="878"/>
      <c r="G65" s="878"/>
      <c r="H65" s="878"/>
      <c r="I65" s="879"/>
    </row>
    <row r="66" spans="1:12" ht="24.75" hidden="1" customHeight="1" thickBot="1">
      <c r="B66" s="868"/>
      <c r="C66" s="869"/>
      <c r="D66" s="869"/>
      <c r="E66" s="869"/>
      <c r="F66" s="869"/>
      <c r="G66" s="869"/>
      <c r="H66" s="869"/>
      <c r="I66" s="870"/>
      <c r="J66" s="217">
        <f>IF(B66="No",1,0)</f>
        <v>0</v>
      </c>
      <c r="L66" s="217">
        <f>IF(AND(B63="Yes",B66=""),1,0)</f>
        <v>0</v>
      </c>
    </row>
    <row r="67" spans="1:12" hidden="1"/>
    <row r="68" spans="1:12" ht="21" hidden="1" customHeight="1">
      <c r="B68" s="216" t="s">
        <v>448</v>
      </c>
    </row>
    <row r="69" spans="1:12" ht="21" hidden="1" customHeight="1"/>
    <row r="70" spans="1:12" hidden="1"/>
    <row r="71" spans="1:12">
      <c r="J71" s="217">
        <f>SUM(J1:J70)</f>
        <v>0</v>
      </c>
      <c r="L71" s="217">
        <f>SUM(L1:L70)</f>
        <v>13</v>
      </c>
    </row>
    <row r="72" spans="1:12" ht="21" customHeight="1"/>
    <row r="73" spans="1:12" ht="21" customHeight="1"/>
    <row r="75" spans="1:12">
      <c r="A75" s="225"/>
    </row>
    <row r="76" spans="1:12">
      <c r="B76" s="225" t="s">
        <v>449</v>
      </c>
    </row>
  </sheetData>
  <sheetProtection password="C580" sheet="1" objects="1" scenarios="1" formatRows="0" selectLockedCells="1" selectUnlockedCells="1"/>
  <mergeCells count="55">
    <mergeCell ref="B16:I16"/>
    <mergeCell ref="B8:I8"/>
    <mergeCell ref="B9:I9"/>
    <mergeCell ref="B10:I10"/>
    <mergeCell ref="B14:I14"/>
    <mergeCell ref="B15:I15"/>
    <mergeCell ref="B7:I7"/>
    <mergeCell ref="C2:I2"/>
    <mergeCell ref="B3:I3"/>
    <mergeCell ref="B4:I4"/>
    <mergeCell ref="B5:I5"/>
    <mergeCell ref="B6:I6"/>
    <mergeCell ref="B35:I35"/>
    <mergeCell ref="B21:I21"/>
    <mergeCell ref="B22:I22"/>
    <mergeCell ref="B26:I26"/>
    <mergeCell ref="B27:I27"/>
    <mergeCell ref="B28:I28"/>
    <mergeCell ref="B29:I29"/>
    <mergeCell ref="B30:I30"/>
    <mergeCell ref="B31:I31"/>
    <mergeCell ref="B32:I32"/>
    <mergeCell ref="B33:I33"/>
    <mergeCell ref="B34:I34"/>
    <mergeCell ref="B47:I47"/>
    <mergeCell ref="B36:I36"/>
    <mergeCell ref="B37:I37"/>
    <mergeCell ref="B38:I38"/>
    <mergeCell ref="B39:I39"/>
    <mergeCell ref="B40:I40"/>
    <mergeCell ref="B41:I41"/>
    <mergeCell ref="B42:I42"/>
    <mergeCell ref="B43:I43"/>
    <mergeCell ref="B44:I44"/>
    <mergeCell ref="B45:I45"/>
    <mergeCell ref="B46:I46"/>
    <mergeCell ref="B59:I59"/>
    <mergeCell ref="B48:I48"/>
    <mergeCell ref="B49:I49"/>
    <mergeCell ref="B50:I50"/>
    <mergeCell ref="B51:I51"/>
    <mergeCell ref="B52:I52"/>
    <mergeCell ref="B53:I53"/>
    <mergeCell ref="B54:I54"/>
    <mergeCell ref="B55:I55"/>
    <mergeCell ref="B56:I56"/>
    <mergeCell ref="B57:I57"/>
    <mergeCell ref="B58:I58"/>
    <mergeCell ref="B66:I66"/>
    <mergeCell ref="B60:I60"/>
    <mergeCell ref="B61:I61"/>
    <mergeCell ref="B62:I62"/>
    <mergeCell ref="B63:I63"/>
    <mergeCell ref="B64:I64"/>
    <mergeCell ref="B65:I65"/>
  </mergeCells>
  <pageMargins left="0.7" right="0.7" top="0.75" bottom="0.75" header="0.3" footer="0.3"/>
  <pageSetup orientation="portrait" r:id="rId1"/>
  <drawing r:id="rId2"/>
  <legacyDrawing r:id="rId3"/>
  <controls>
    <control shapeId="22575" r:id="rId4" name="OptionButton28"/>
    <control shapeId="22574" r:id="rId5" name="OptionButton27"/>
    <control shapeId="22571" r:id="rId6" name="OptionButton26"/>
    <control shapeId="22570" r:id="rId7" name="OptionButton25"/>
    <control shapeId="22529" r:id="rId8" name="OptionButton1"/>
    <control shapeId="22530" r:id="rId9" name="OptionButton2"/>
    <control shapeId="22531" r:id="rId10" name="TextBox1"/>
    <control shapeId="22532" r:id="rId11" name="OptionButton5"/>
    <control shapeId="22533" r:id="rId12" name="OptionButton6"/>
    <control shapeId="22534" r:id="rId13" name="TextBox2"/>
    <control shapeId="22535" r:id="rId14" name="OptionButton7"/>
    <control shapeId="22536" r:id="rId15" name="OptionButton8"/>
    <control shapeId="22537" r:id="rId16" name="OptionButton9"/>
    <control shapeId="22538" r:id="rId17" name="OptionButton10"/>
    <control shapeId="22539" r:id="rId18" name="OptionButton11"/>
    <control shapeId="22540" r:id="rId19" name="OptionButton12"/>
    <control shapeId="22541" r:id="rId20" name="OptionButton13"/>
    <control shapeId="22542" r:id="rId21" name="OptionButton14"/>
    <control shapeId="22543" r:id="rId22" name="TextBox4"/>
    <control shapeId="22544" r:id="rId23" name="TextBox5"/>
    <control shapeId="22545" r:id="rId24" name="TextBox6"/>
    <control shapeId="22546" r:id="rId25" name="OptionButton19"/>
    <control shapeId="22547" r:id="rId26" name="OptionButton20"/>
    <control shapeId="22548" r:id="rId27" name="TextBox7"/>
    <control shapeId="22549" r:id="rId28" name="TextBox8"/>
    <control shapeId="22550" r:id="rId29" name="Label1"/>
    <control shapeId="22551" r:id="rId30" name="Label2"/>
    <control shapeId="22552" r:id="rId31" name="ListBox1"/>
    <control shapeId="22553" r:id="rId32" name="OptionButton3"/>
    <control shapeId="22554" r:id="rId33" name="OptionButton4"/>
    <control shapeId="22555" r:id="rId34" name="OptionButton21"/>
    <control shapeId="22556" r:id="rId35" name="OptionButton22"/>
    <control shapeId="22557" r:id="rId36" name="ListBox2"/>
    <control shapeId="22558" r:id="rId37" name="TextBox9"/>
    <control shapeId="22559" r:id="rId38" name="CommandButton1"/>
    <control shapeId="22560" r:id="rId39" name="Image1"/>
    <control shapeId="22561" r:id="rId40" name="OptionButton15"/>
    <control shapeId="22562" r:id="rId41" name="OptionButton16"/>
    <control shapeId="22563" r:id="rId42" name="OptionButton17"/>
    <control shapeId="22564" r:id="rId43" name="OptionButton18"/>
    <control shapeId="22565" r:id="rId44" name="OptionButton23"/>
    <control shapeId="22566" r:id="rId45" name="OptionButton24"/>
    <control shapeId="22567" r:id="rId46" name="Image2"/>
    <control shapeId="22569" r:id="rId47" name="CommandButton2"/>
  </controls>
</worksheet>
</file>

<file path=xl/worksheets/sheet29.xml><?xml version="1.0" encoding="utf-8"?>
<worksheet xmlns="http://schemas.openxmlformats.org/spreadsheetml/2006/main" xmlns:r="http://schemas.openxmlformats.org/officeDocument/2006/relationships">
  <sheetPr codeName="Sheet23"/>
  <dimension ref="A1:R27"/>
  <sheetViews>
    <sheetView workbookViewId="0">
      <selection activeCell="C6" sqref="C6"/>
    </sheetView>
  </sheetViews>
  <sheetFormatPr defaultRowHeight="15"/>
  <cols>
    <col min="1" max="1" width="11" style="190" customWidth="1"/>
    <col min="2" max="2" width="19" style="190" customWidth="1"/>
    <col min="3" max="3" width="61" style="190" customWidth="1"/>
    <col min="4" max="17" width="9.140625" style="190"/>
    <col min="18" max="18" width="0" style="190" hidden="1" customWidth="1"/>
    <col min="19" max="16384" width="9.140625" style="190"/>
  </cols>
  <sheetData>
    <row r="1" spans="1:18">
      <c r="R1" s="190" t="s">
        <v>409</v>
      </c>
    </row>
    <row r="2" spans="1:18" ht="18.75">
      <c r="A2" s="606" t="s">
        <v>450</v>
      </c>
      <c r="B2" s="606"/>
      <c r="C2" s="606"/>
      <c r="R2" s="190" t="s">
        <v>411</v>
      </c>
    </row>
    <row r="3" spans="1:18" ht="15.75" thickBot="1">
      <c r="A3" s="607"/>
      <c r="B3" s="607"/>
      <c r="C3" s="607"/>
      <c r="R3" s="190" t="s">
        <v>412</v>
      </c>
    </row>
    <row r="4" spans="1:18" ht="18.75">
      <c r="A4" s="918" t="s">
        <v>640</v>
      </c>
      <c r="B4" s="919"/>
      <c r="C4" s="920"/>
      <c r="R4" s="190" t="s">
        <v>413</v>
      </c>
    </row>
    <row r="5" spans="1:18" ht="18.75">
      <c r="A5" s="915"/>
      <c r="B5" s="916"/>
      <c r="C5" s="917"/>
      <c r="R5" s="190" t="s">
        <v>414</v>
      </c>
    </row>
    <row r="6" spans="1:18" ht="18.75">
      <c r="A6" s="921" t="s">
        <v>451</v>
      </c>
      <c r="B6" s="922"/>
      <c r="C6" s="226">
        <f>'4506T'!C2</f>
        <v>0</v>
      </c>
    </row>
    <row r="7" spans="1:18" ht="18.75">
      <c r="A7" s="915"/>
      <c r="B7" s="916"/>
      <c r="C7" s="917"/>
    </row>
    <row r="8" spans="1:18" ht="42" hidden="1" customHeight="1">
      <c r="A8" s="910" t="s">
        <v>452</v>
      </c>
      <c r="B8" s="911"/>
      <c r="C8" s="212" t="str">
        <f>'4506T'!B23 &amp; CHAR(10) &amp; IF('4506T'!B24&lt;&gt;"", '4506T'!B24, "") &amp; IF('4506T'!B25&lt;&gt;"", CHAR(10) &amp;  '4506T'!B25, "")</f>
        <v xml:space="preserve">
</v>
      </c>
    </row>
    <row r="9" spans="1:18" ht="42" hidden="1" customHeight="1">
      <c r="A9" s="910" t="s">
        <v>453</v>
      </c>
      <c r="B9" s="911"/>
      <c r="C9" s="212"/>
    </row>
    <row r="10" spans="1:18" ht="21.75" hidden="1" customHeight="1">
      <c r="A10" s="910" t="s">
        <v>454</v>
      </c>
      <c r="B10" s="911"/>
      <c r="C10" s="227">
        <f>'4506T'!B32</f>
        <v>0</v>
      </c>
    </row>
    <row r="11" spans="1:18" ht="18.75" hidden="1">
      <c r="A11" s="915"/>
      <c r="B11" s="916"/>
      <c r="C11" s="917"/>
    </row>
    <row r="12" spans="1:18" ht="18.75" hidden="1">
      <c r="A12" s="910" t="s">
        <v>455</v>
      </c>
      <c r="B12" s="911"/>
      <c r="C12" s="212" t="str">
        <f>"Name &amp; Social for joint-filer not entered correctly (" &amp; '4506T'!B37 &amp; ")."</f>
        <v>Name &amp; Social for joint-filer not entered correctly ().</v>
      </c>
    </row>
    <row r="13" spans="1:18" ht="37.5" hidden="1">
      <c r="A13" s="910" t="s">
        <v>456</v>
      </c>
      <c r="B13" s="911"/>
      <c r="C13" s="212" t="str">
        <f>"Address information not legible or not fomatted correctly (" &amp; '4506T'!B42 &amp; ")."</f>
        <v>Address information not legible or not fomatted correctly ().</v>
      </c>
    </row>
    <row r="14" spans="1:18" ht="56.25" hidden="1">
      <c r="A14" s="910" t="s">
        <v>457</v>
      </c>
      <c r="B14" s="911"/>
      <c r="C14" s="212" t="s">
        <v>458</v>
      </c>
    </row>
    <row r="15" spans="1:18" ht="37.5" hidden="1">
      <c r="A15" s="910" t="s">
        <v>459</v>
      </c>
      <c r="B15" s="911"/>
      <c r="C15" s="212" t="s">
        <v>460</v>
      </c>
    </row>
    <row r="16" spans="1:18" ht="37.5" hidden="1">
      <c r="A16" s="910" t="s">
        <v>461</v>
      </c>
      <c r="B16" s="911"/>
      <c r="C16" s="212" t="s">
        <v>462</v>
      </c>
    </row>
    <row r="17" spans="1:3" ht="60" hidden="1" customHeight="1">
      <c r="A17" s="910" t="s">
        <v>463</v>
      </c>
      <c r="B17" s="911"/>
      <c r="C17" s="212" t="s">
        <v>464</v>
      </c>
    </row>
    <row r="18" spans="1:3" ht="21.75" hidden="1" customHeight="1">
      <c r="A18" s="910" t="s">
        <v>454</v>
      </c>
      <c r="B18" s="911"/>
      <c r="C18" s="227">
        <f>'4506T'!B60</f>
        <v>0</v>
      </c>
    </row>
    <row r="19" spans="1:3" ht="18.75" hidden="1">
      <c r="A19" s="915"/>
      <c r="B19" s="916"/>
      <c r="C19" s="917"/>
    </row>
    <row r="20" spans="1:3" ht="18.75" hidden="1">
      <c r="A20" s="910" t="s">
        <v>465</v>
      </c>
      <c r="B20" s="911"/>
      <c r="C20" s="227" t="s">
        <v>466</v>
      </c>
    </row>
    <row r="21" spans="1:3" ht="19.5" thickBot="1">
      <c r="A21" s="912"/>
      <c r="B21" s="913"/>
      <c r="C21" s="914"/>
    </row>
    <row r="22" spans="1:3">
      <c r="A22" s="190" t="s">
        <v>417</v>
      </c>
      <c r="B22" s="213" t="s">
        <v>612</v>
      </c>
    </row>
    <row r="23" spans="1:3" hidden="1">
      <c r="A23" s="190" t="s">
        <v>419</v>
      </c>
      <c r="C23" s="190" t="s">
        <v>419</v>
      </c>
    </row>
    <row r="24" spans="1:3">
      <c r="A24" s="190" t="s">
        <v>419</v>
      </c>
      <c r="C24" s="190" t="s">
        <v>419</v>
      </c>
    </row>
    <row r="25" spans="1:3" ht="18.75">
      <c r="A25" s="596"/>
      <c r="B25" s="596"/>
      <c r="C25" s="214"/>
    </row>
    <row r="26" spans="1:3" ht="18.75">
      <c r="A26" s="596"/>
      <c r="B26" s="596"/>
      <c r="C26" s="214"/>
    </row>
    <row r="27" spans="1:3" ht="18.75">
      <c r="A27" s="597"/>
      <c r="B27" s="598"/>
      <c r="C27" s="599"/>
    </row>
  </sheetData>
  <mergeCells count="23">
    <mergeCell ref="A7:C7"/>
    <mergeCell ref="A2:C2"/>
    <mergeCell ref="A3:C3"/>
    <mergeCell ref="A4:C4"/>
    <mergeCell ref="A5:C5"/>
    <mergeCell ref="A6:B6"/>
    <mergeCell ref="A19:C19"/>
    <mergeCell ref="A8:B8"/>
    <mergeCell ref="A9:B9"/>
    <mergeCell ref="A10:B10"/>
    <mergeCell ref="A11:C11"/>
    <mergeCell ref="A12:B12"/>
    <mergeCell ref="A13:B13"/>
    <mergeCell ref="A14:B14"/>
    <mergeCell ref="A15:B15"/>
    <mergeCell ref="A16:B16"/>
    <mergeCell ref="A17:B17"/>
    <mergeCell ref="A18:B18"/>
    <mergeCell ref="A20:B20"/>
    <mergeCell ref="A21:C21"/>
    <mergeCell ref="A25:B25"/>
    <mergeCell ref="A26:B26"/>
    <mergeCell ref="A27:C27"/>
  </mergeCells>
  <pageMargins left="0.7" right="0.7" top="0.75" bottom="0.75" header="0.3" footer="0.3"/>
  <pageSetup orientation="portrait" horizontalDpi="300" verticalDpi="300" r:id="rId1"/>
</worksheet>
</file>

<file path=xl/worksheets/sheet30.xml><?xml version="1.0" encoding="utf-8"?>
<worksheet xmlns="http://schemas.openxmlformats.org/spreadsheetml/2006/main" xmlns:r="http://schemas.openxmlformats.org/officeDocument/2006/relationships">
  <sheetPr codeName="Sheet22">
    <tabColor rgb="FFFF0000"/>
  </sheetPr>
  <dimension ref="C12:C19"/>
  <sheetViews>
    <sheetView showGridLines="0" showRowColHeaders="0" tabSelected="1" workbookViewId="0"/>
  </sheetViews>
  <sheetFormatPr defaultRowHeight="15"/>
  <cols>
    <col min="1" max="16384" width="9.140625" style="30"/>
  </cols>
  <sheetData>
    <row r="12" spans="3:3" ht="31.5">
      <c r="C12" s="347" t="s">
        <v>721</v>
      </c>
    </row>
    <row r="14" spans="3:3" ht="15.75">
      <c r="C14" s="348" t="s">
        <v>722</v>
      </c>
    </row>
    <row r="15" spans="3:3" ht="15.75">
      <c r="C15" s="348" t="s">
        <v>723</v>
      </c>
    </row>
    <row r="16" spans="3:3">
      <c r="C16"/>
    </row>
    <row r="19" spans="3:3" ht="15.75">
      <c r="C19" s="348" t="s">
        <v>724</v>
      </c>
    </row>
  </sheetData>
  <sheetProtection password="C580" sheet="1" objects="1" scenarios="1" selectLockedCells="1" selectUnlockedCells="1"/>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sheetPr codeName="Sheet31">
    <tabColor rgb="FF92D050"/>
  </sheetPr>
  <dimension ref="A1:AA37"/>
  <sheetViews>
    <sheetView showGridLines="0" showRowColHeaders="0" workbookViewId="0"/>
  </sheetViews>
  <sheetFormatPr defaultRowHeight="15"/>
  <cols>
    <col min="1" max="26" width="9.140625" style="417"/>
    <col min="27" max="27" width="0" style="417" hidden="1" customWidth="1"/>
    <col min="28" max="16384" width="9.140625" style="417"/>
  </cols>
  <sheetData>
    <row r="1" spans="1:27" s="63" customFormat="1">
      <c r="AA1" s="63" t="s">
        <v>668</v>
      </c>
    </row>
    <row r="2" spans="1:27" s="63" customFormat="1">
      <c r="AA2" s="63" t="s">
        <v>547</v>
      </c>
    </row>
    <row r="3" spans="1:27" s="63" customFormat="1">
      <c r="B3" s="614" t="s">
        <v>99</v>
      </c>
      <c r="C3" s="614"/>
      <c r="D3" s="614"/>
      <c r="E3" s="614"/>
      <c r="F3" s="614"/>
      <c r="G3" s="614"/>
      <c r="H3" s="614"/>
      <c r="I3" s="614"/>
      <c r="J3" s="614"/>
      <c r="K3" s="614"/>
      <c r="L3" s="614"/>
      <c r="M3" s="614"/>
      <c r="N3" s="614"/>
      <c r="O3" s="614"/>
      <c r="P3" s="614"/>
    </row>
    <row r="4" spans="1:27" s="63" customFormat="1">
      <c r="B4" s="614"/>
      <c r="C4" s="614"/>
      <c r="D4" s="614"/>
      <c r="E4" s="614"/>
      <c r="F4" s="614"/>
      <c r="G4" s="614"/>
      <c r="H4" s="614"/>
      <c r="I4" s="614"/>
      <c r="J4" s="614"/>
      <c r="K4" s="614"/>
      <c r="L4" s="614"/>
      <c r="M4" s="614"/>
      <c r="N4" s="614"/>
      <c r="O4" s="614"/>
      <c r="P4" s="614"/>
    </row>
    <row r="5" spans="1:27" s="63" customFormat="1">
      <c r="B5" s="614"/>
      <c r="C5" s="614"/>
      <c r="D5" s="614"/>
      <c r="E5" s="614"/>
      <c r="F5" s="614"/>
      <c r="G5" s="614"/>
      <c r="H5" s="614"/>
      <c r="I5" s="614"/>
      <c r="J5" s="614"/>
      <c r="K5" s="614"/>
      <c r="L5" s="614"/>
      <c r="M5" s="614"/>
      <c r="N5" s="614"/>
      <c r="O5" s="614"/>
      <c r="P5" s="614"/>
    </row>
    <row r="6" spans="1:27" s="63" customFormat="1">
      <c r="B6" s="614"/>
      <c r="C6" s="614"/>
      <c r="D6" s="614"/>
      <c r="E6" s="614"/>
      <c r="F6" s="614"/>
      <c r="G6" s="614"/>
      <c r="H6" s="614"/>
      <c r="I6" s="614"/>
      <c r="J6" s="614"/>
      <c r="K6" s="614"/>
      <c r="L6" s="614"/>
      <c r="M6" s="614"/>
      <c r="N6" s="614"/>
      <c r="O6" s="614"/>
      <c r="P6" s="614"/>
    </row>
    <row r="7" spans="1:27" s="63" customFormat="1">
      <c r="B7" s="614"/>
      <c r="C7" s="614"/>
      <c r="D7" s="614"/>
      <c r="E7" s="614"/>
      <c r="F7" s="614"/>
      <c r="G7" s="614"/>
      <c r="H7" s="614"/>
      <c r="I7" s="614"/>
      <c r="J7" s="614"/>
      <c r="K7" s="614"/>
      <c r="L7" s="614"/>
      <c r="M7" s="614"/>
      <c r="N7" s="614"/>
      <c r="O7" s="614"/>
      <c r="P7" s="614"/>
    </row>
    <row r="8" spans="1:27" s="63" customFormat="1" ht="20.25">
      <c r="B8" s="64" t="s">
        <v>992</v>
      </c>
      <c r="C8" s="65"/>
      <c r="D8" s="66"/>
      <c r="E8" s="66"/>
      <c r="F8" s="66"/>
      <c r="G8" s="66"/>
      <c r="H8" s="66"/>
      <c r="I8" s="66"/>
      <c r="J8" s="66"/>
      <c r="K8" s="66"/>
      <c r="L8" s="66"/>
      <c r="M8" s="66"/>
    </row>
    <row r="9" spans="1:27" s="63" customFormat="1">
      <c r="R9" s="63" t="str">
        <f>MAIN_MENU!R9</f>
        <v>v 2.7</v>
      </c>
    </row>
    <row r="11" spans="1:27" ht="15" customHeight="1">
      <c r="A11" s="536" t="s">
        <v>421</v>
      </c>
      <c r="B11" s="536"/>
      <c r="C11" s="536"/>
      <c r="D11" s="536"/>
      <c r="E11" s="536"/>
      <c r="F11" s="536"/>
      <c r="G11" s="536"/>
      <c r="H11" s="536"/>
    </row>
    <row r="12" spans="1:27">
      <c r="A12" s="536"/>
      <c r="B12" s="536"/>
      <c r="C12" s="536"/>
      <c r="D12" s="536"/>
      <c r="E12" s="536"/>
      <c r="F12" s="536"/>
      <c r="G12" s="536"/>
      <c r="H12" s="536"/>
    </row>
    <row r="13" spans="1:27">
      <c r="A13" s="536"/>
      <c r="B13" s="536"/>
      <c r="C13" s="536"/>
      <c r="D13" s="536"/>
      <c r="E13" s="536"/>
      <c r="F13" s="536"/>
      <c r="G13" s="536"/>
      <c r="H13" s="536"/>
    </row>
    <row r="35" spans="1:8" ht="15" customHeight="1">
      <c r="A35" s="421"/>
      <c r="B35" s="421"/>
      <c r="C35" s="421"/>
      <c r="D35" s="421"/>
      <c r="E35" s="421"/>
      <c r="F35" s="421"/>
      <c r="G35" s="421"/>
      <c r="H35" s="421"/>
    </row>
    <row r="36" spans="1:8" ht="15" customHeight="1">
      <c r="A36" s="421"/>
      <c r="B36" s="421"/>
      <c r="C36" s="421"/>
      <c r="D36" s="421"/>
      <c r="E36" s="421"/>
      <c r="F36" s="421"/>
      <c r="G36" s="421"/>
      <c r="H36" s="421"/>
    </row>
    <row r="37" spans="1:8" ht="15" customHeight="1">
      <c r="A37" s="421"/>
      <c r="B37" s="421"/>
      <c r="C37" s="421"/>
      <c r="D37" s="421"/>
      <c r="E37" s="421"/>
      <c r="F37" s="421"/>
      <c r="G37" s="421"/>
      <c r="H37" s="421"/>
    </row>
  </sheetData>
  <sheetProtection password="C580" sheet="1" objects="1" scenarios="1" selectLockedCells="1" selectUnlockedCells="1"/>
  <mergeCells count="2">
    <mergeCell ref="B3:P7"/>
    <mergeCell ref="A11:H13"/>
  </mergeCells>
  <pageMargins left="0.7" right="0.7" top="0.75" bottom="0.75" header="0.3" footer="0.3"/>
  <drawing r:id="rId1"/>
  <legacyDrawing r:id="rId2"/>
  <controls>
    <control shapeId="86017" r:id="rId3" name="CommandButton21"/>
    <control shapeId="86018" r:id="rId4" name="CommandButton22"/>
    <control shapeId="86019" r:id="rId5" name="CommandButton23"/>
    <control shapeId="86020" r:id="rId6" name="CommandButton24"/>
    <control shapeId="86022" r:id="rId7" name="CommandButton25"/>
    <control shapeId="86023" r:id="rId8" name="CommandButton26"/>
    <control shapeId="86027" r:id="rId9" name="CommandButton27"/>
    <control shapeId="86028" r:id="rId10" name="CommandButton28"/>
    <control shapeId="86029" r:id="rId11" name="CommandButton29"/>
    <control shapeId="86030" r:id="rId12" name="CommandButton210"/>
    <control shapeId="86031" r:id="rId13" name="Image21"/>
  </controls>
</worksheet>
</file>

<file path=xl/worksheets/sheet32.xml><?xml version="1.0" encoding="utf-8"?>
<worksheet xmlns="http://schemas.openxmlformats.org/spreadsheetml/2006/main" xmlns:r="http://schemas.openxmlformats.org/officeDocument/2006/relationships">
  <sheetPr codeName="Sheet33">
    <tabColor rgb="FF92D050"/>
  </sheetPr>
  <dimension ref="A1:T32"/>
  <sheetViews>
    <sheetView showGridLines="0" zoomScaleNormal="100" workbookViewId="0">
      <selection activeCell="B3" sqref="B3"/>
    </sheetView>
  </sheetViews>
  <sheetFormatPr defaultRowHeight="15"/>
  <cols>
    <col min="1" max="1" width="20.85546875" style="417" customWidth="1"/>
    <col min="2" max="2" width="17.85546875" style="417" bestFit="1" customWidth="1"/>
    <col min="3" max="3" width="14" style="417" customWidth="1"/>
    <col min="4" max="4" width="3.5703125" style="417" customWidth="1"/>
    <col min="5" max="5" width="17.85546875" style="417" bestFit="1" customWidth="1"/>
    <col min="6" max="6" width="15.140625" style="417" customWidth="1"/>
    <col min="7" max="18" width="9.140625" style="417"/>
    <col min="19" max="19" width="0" style="417" hidden="1" customWidth="1"/>
    <col min="20" max="20" width="9.7109375" style="417" hidden="1" customWidth="1"/>
    <col min="21" max="256" width="9.140625" style="417"/>
    <col min="257" max="257" width="20.85546875" style="417" customWidth="1"/>
    <col min="258" max="258" width="17.28515625" style="417" customWidth="1"/>
    <col min="259" max="259" width="14" style="417" customWidth="1"/>
    <col min="260" max="260" width="3.5703125" style="417" customWidth="1"/>
    <col min="261" max="261" width="17.5703125" style="417" customWidth="1"/>
    <col min="262" max="262" width="13.7109375" style="417" customWidth="1"/>
    <col min="263" max="512" width="9.140625" style="417"/>
    <col min="513" max="513" width="20.85546875" style="417" customWidth="1"/>
    <col min="514" max="514" width="17.28515625" style="417" customWidth="1"/>
    <col min="515" max="515" width="14" style="417" customWidth="1"/>
    <col min="516" max="516" width="3.5703125" style="417" customWidth="1"/>
    <col min="517" max="517" width="17.5703125" style="417" customWidth="1"/>
    <col min="518" max="518" width="13.7109375" style="417" customWidth="1"/>
    <col min="519" max="768" width="9.140625" style="417"/>
    <col min="769" max="769" width="20.85546875" style="417" customWidth="1"/>
    <col min="770" max="770" width="17.28515625" style="417" customWidth="1"/>
    <col min="771" max="771" width="14" style="417" customWidth="1"/>
    <col min="772" max="772" width="3.5703125" style="417" customWidth="1"/>
    <col min="773" max="773" width="17.5703125" style="417" customWidth="1"/>
    <col min="774" max="774" width="13.7109375" style="417" customWidth="1"/>
    <col min="775" max="1024" width="9.140625" style="417"/>
    <col min="1025" max="1025" width="20.85546875" style="417" customWidth="1"/>
    <col min="1026" max="1026" width="17.28515625" style="417" customWidth="1"/>
    <col min="1027" max="1027" width="14" style="417" customWidth="1"/>
    <col min="1028" max="1028" width="3.5703125" style="417" customWidth="1"/>
    <col min="1029" max="1029" width="17.5703125" style="417" customWidth="1"/>
    <col min="1030" max="1030" width="13.7109375" style="417" customWidth="1"/>
    <col min="1031" max="1280" width="9.140625" style="417"/>
    <col min="1281" max="1281" width="20.85546875" style="417" customWidth="1"/>
    <col min="1282" max="1282" width="17.28515625" style="417" customWidth="1"/>
    <col min="1283" max="1283" width="14" style="417" customWidth="1"/>
    <col min="1284" max="1284" width="3.5703125" style="417" customWidth="1"/>
    <col min="1285" max="1285" width="17.5703125" style="417" customWidth="1"/>
    <col min="1286" max="1286" width="13.7109375" style="417" customWidth="1"/>
    <col min="1287" max="1536" width="9.140625" style="417"/>
    <col min="1537" max="1537" width="20.85546875" style="417" customWidth="1"/>
    <col min="1538" max="1538" width="17.28515625" style="417" customWidth="1"/>
    <col min="1539" max="1539" width="14" style="417" customWidth="1"/>
    <col min="1540" max="1540" width="3.5703125" style="417" customWidth="1"/>
    <col min="1541" max="1541" width="17.5703125" style="417" customWidth="1"/>
    <col min="1542" max="1542" width="13.7109375" style="417" customWidth="1"/>
    <col min="1543" max="1792" width="9.140625" style="417"/>
    <col min="1793" max="1793" width="20.85546875" style="417" customWidth="1"/>
    <col min="1794" max="1794" width="17.28515625" style="417" customWidth="1"/>
    <col min="1795" max="1795" width="14" style="417" customWidth="1"/>
    <col min="1796" max="1796" width="3.5703125" style="417" customWidth="1"/>
    <col min="1797" max="1797" width="17.5703125" style="417" customWidth="1"/>
    <col min="1798" max="1798" width="13.7109375" style="417" customWidth="1"/>
    <col min="1799" max="2048" width="9.140625" style="417"/>
    <col min="2049" max="2049" width="20.85546875" style="417" customWidth="1"/>
    <col min="2050" max="2050" width="17.28515625" style="417" customWidth="1"/>
    <col min="2051" max="2051" width="14" style="417" customWidth="1"/>
    <col min="2052" max="2052" width="3.5703125" style="417" customWidth="1"/>
    <col min="2053" max="2053" width="17.5703125" style="417" customWidth="1"/>
    <col min="2054" max="2054" width="13.7109375" style="417" customWidth="1"/>
    <col min="2055" max="2304" width="9.140625" style="417"/>
    <col min="2305" max="2305" width="20.85546875" style="417" customWidth="1"/>
    <col min="2306" max="2306" width="17.28515625" style="417" customWidth="1"/>
    <col min="2307" max="2307" width="14" style="417" customWidth="1"/>
    <col min="2308" max="2308" width="3.5703125" style="417" customWidth="1"/>
    <col min="2309" max="2309" width="17.5703125" style="417" customWidth="1"/>
    <col min="2310" max="2310" width="13.7109375" style="417" customWidth="1"/>
    <col min="2311" max="2560" width="9.140625" style="417"/>
    <col min="2561" max="2561" width="20.85546875" style="417" customWidth="1"/>
    <col min="2562" max="2562" width="17.28515625" style="417" customWidth="1"/>
    <col min="2563" max="2563" width="14" style="417" customWidth="1"/>
    <col min="2564" max="2564" width="3.5703125" style="417" customWidth="1"/>
    <col min="2565" max="2565" width="17.5703125" style="417" customWidth="1"/>
    <col min="2566" max="2566" width="13.7109375" style="417" customWidth="1"/>
    <col min="2567" max="2816" width="9.140625" style="417"/>
    <col min="2817" max="2817" width="20.85546875" style="417" customWidth="1"/>
    <col min="2818" max="2818" width="17.28515625" style="417" customWidth="1"/>
    <col min="2819" max="2819" width="14" style="417" customWidth="1"/>
    <col min="2820" max="2820" width="3.5703125" style="417" customWidth="1"/>
    <col min="2821" max="2821" width="17.5703125" style="417" customWidth="1"/>
    <col min="2822" max="2822" width="13.7109375" style="417" customWidth="1"/>
    <col min="2823" max="3072" width="9.140625" style="417"/>
    <col min="3073" max="3073" width="20.85546875" style="417" customWidth="1"/>
    <col min="3074" max="3074" width="17.28515625" style="417" customWidth="1"/>
    <col min="3075" max="3075" width="14" style="417" customWidth="1"/>
    <col min="3076" max="3076" width="3.5703125" style="417" customWidth="1"/>
    <col min="3077" max="3077" width="17.5703125" style="417" customWidth="1"/>
    <col min="3078" max="3078" width="13.7109375" style="417" customWidth="1"/>
    <col min="3079" max="3328" width="9.140625" style="417"/>
    <col min="3329" max="3329" width="20.85546875" style="417" customWidth="1"/>
    <col min="3330" max="3330" width="17.28515625" style="417" customWidth="1"/>
    <col min="3331" max="3331" width="14" style="417" customWidth="1"/>
    <col min="3332" max="3332" width="3.5703125" style="417" customWidth="1"/>
    <col min="3333" max="3333" width="17.5703125" style="417" customWidth="1"/>
    <col min="3334" max="3334" width="13.7109375" style="417" customWidth="1"/>
    <col min="3335" max="3584" width="9.140625" style="417"/>
    <col min="3585" max="3585" width="20.85546875" style="417" customWidth="1"/>
    <col min="3586" max="3586" width="17.28515625" style="417" customWidth="1"/>
    <col min="3587" max="3587" width="14" style="417" customWidth="1"/>
    <col min="3588" max="3588" width="3.5703125" style="417" customWidth="1"/>
    <col min="3589" max="3589" width="17.5703125" style="417" customWidth="1"/>
    <col min="3590" max="3590" width="13.7109375" style="417" customWidth="1"/>
    <col min="3591" max="3840" width="9.140625" style="417"/>
    <col min="3841" max="3841" width="20.85546875" style="417" customWidth="1"/>
    <col min="3842" max="3842" width="17.28515625" style="417" customWidth="1"/>
    <col min="3843" max="3843" width="14" style="417" customWidth="1"/>
    <col min="3844" max="3844" width="3.5703125" style="417" customWidth="1"/>
    <col min="3845" max="3845" width="17.5703125" style="417" customWidth="1"/>
    <col min="3846" max="3846" width="13.7109375" style="417" customWidth="1"/>
    <col min="3847" max="4096" width="9.140625" style="417"/>
    <col min="4097" max="4097" width="20.85546875" style="417" customWidth="1"/>
    <col min="4098" max="4098" width="17.28515625" style="417" customWidth="1"/>
    <col min="4099" max="4099" width="14" style="417" customWidth="1"/>
    <col min="4100" max="4100" width="3.5703125" style="417" customWidth="1"/>
    <col min="4101" max="4101" width="17.5703125" style="417" customWidth="1"/>
    <col min="4102" max="4102" width="13.7109375" style="417" customWidth="1"/>
    <col min="4103" max="4352" width="9.140625" style="417"/>
    <col min="4353" max="4353" width="20.85546875" style="417" customWidth="1"/>
    <col min="4354" max="4354" width="17.28515625" style="417" customWidth="1"/>
    <col min="4355" max="4355" width="14" style="417" customWidth="1"/>
    <col min="4356" max="4356" width="3.5703125" style="417" customWidth="1"/>
    <col min="4357" max="4357" width="17.5703125" style="417" customWidth="1"/>
    <col min="4358" max="4358" width="13.7109375" style="417" customWidth="1"/>
    <col min="4359" max="4608" width="9.140625" style="417"/>
    <col min="4609" max="4609" width="20.85546875" style="417" customWidth="1"/>
    <col min="4610" max="4610" width="17.28515625" style="417" customWidth="1"/>
    <col min="4611" max="4611" width="14" style="417" customWidth="1"/>
    <col min="4612" max="4612" width="3.5703125" style="417" customWidth="1"/>
    <col min="4613" max="4613" width="17.5703125" style="417" customWidth="1"/>
    <col min="4614" max="4614" width="13.7109375" style="417" customWidth="1"/>
    <col min="4615" max="4864" width="9.140625" style="417"/>
    <col min="4865" max="4865" width="20.85546875" style="417" customWidth="1"/>
    <col min="4866" max="4866" width="17.28515625" style="417" customWidth="1"/>
    <col min="4867" max="4867" width="14" style="417" customWidth="1"/>
    <col min="4868" max="4868" width="3.5703125" style="417" customWidth="1"/>
    <col min="4869" max="4869" width="17.5703125" style="417" customWidth="1"/>
    <col min="4870" max="4870" width="13.7109375" style="417" customWidth="1"/>
    <col min="4871" max="5120" width="9.140625" style="417"/>
    <col min="5121" max="5121" width="20.85546875" style="417" customWidth="1"/>
    <col min="5122" max="5122" width="17.28515625" style="417" customWidth="1"/>
    <col min="5123" max="5123" width="14" style="417" customWidth="1"/>
    <col min="5124" max="5124" width="3.5703125" style="417" customWidth="1"/>
    <col min="5125" max="5125" width="17.5703125" style="417" customWidth="1"/>
    <col min="5126" max="5126" width="13.7109375" style="417" customWidth="1"/>
    <col min="5127" max="5376" width="9.140625" style="417"/>
    <col min="5377" max="5377" width="20.85546875" style="417" customWidth="1"/>
    <col min="5378" max="5378" width="17.28515625" style="417" customWidth="1"/>
    <col min="5379" max="5379" width="14" style="417" customWidth="1"/>
    <col min="5380" max="5380" width="3.5703125" style="417" customWidth="1"/>
    <col min="5381" max="5381" width="17.5703125" style="417" customWidth="1"/>
    <col min="5382" max="5382" width="13.7109375" style="417" customWidth="1"/>
    <col min="5383" max="5632" width="9.140625" style="417"/>
    <col min="5633" max="5633" width="20.85546875" style="417" customWidth="1"/>
    <col min="5634" max="5634" width="17.28515625" style="417" customWidth="1"/>
    <col min="5635" max="5635" width="14" style="417" customWidth="1"/>
    <col min="5636" max="5636" width="3.5703125" style="417" customWidth="1"/>
    <col min="5637" max="5637" width="17.5703125" style="417" customWidth="1"/>
    <col min="5638" max="5638" width="13.7109375" style="417" customWidth="1"/>
    <col min="5639" max="5888" width="9.140625" style="417"/>
    <col min="5889" max="5889" width="20.85546875" style="417" customWidth="1"/>
    <col min="5890" max="5890" width="17.28515625" style="417" customWidth="1"/>
    <col min="5891" max="5891" width="14" style="417" customWidth="1"/>
    <col min="5892" max="5892" width="3.5703125" style="417" customWidth="1"/>
    <col min="5893" max="5893" width="17.5703125" style="417" customWidth="1"/>
    <col min="5894" max="5894" width="13.7109375" style="417" customWidth="1"/>
    <col min="5895" max="6144" width="9.140625" style="417"/>
    <col min="6145" max="6145" width="20.85546875" style="417" customWidth="1"/>
    <col min="6146" max="6146" width="17.28515625" style="417" customWidth="1"/>
    <col min="6147" max="6147" width="14" style="417" customWidth="1"/>
    <col min="6148" max="6148" width="3.5703125" style="417" customWidth="1"/>
    <col min="6149" max="6149" width="17.5703125" style="417" customWidth="1"/>
    <col min="6150" max="6150" width="13.7109375" style="417" customWidth="1"/>
    <col min="6151" max="6400" width="9.140625" style="417"/>
    <col min="6401" max="6401" width="20.85546875" style="417" customWidth="1"/>
    <col min="6402" max="6402" width="17.28515625" style="417" customWidth="1"/>
    <col min="6403" max="6403" width="14" style="417" customWidth="1"/>
    <col min="6404" max="6404" width="3.5703125" style="417" customWidth="1"/>
    <col min="6405" max="6405" width="17.5703125" style="417" customWidth="1"/>
    <col min="6406" max="6406" width="13.7109375" style="417" customWidth="1"/>
    <col min="6407" max="6656" width="9.140625" style="417"/>
    <col min="6657" max="6657" width="20.85546875" style="417" customWidth="1"/>
    <col min="6658" max="6658" width="17.28515625" style="417" customWidth="1"/>
    <col min="6659" max="6659" width="14" style="417" customWidth="1"/>
    <col min="6660" max="6660" width="3.5703125" style="417" customWidth="1"/>
    <col min="6661" max="6661" width="17.5703125" style="417" customWidth="1"/>
    <col min="6662" max="6662" width="13.7109375" style="417" customWidth="1"/>
    <col min="6663" max="6912" width="9.140625" style="417"/>
    <col min="6913" max="6913" width="20.85546875" style="417" customWidth="1"/>
    <col min="6914" max="6914" width="17.28515625" style="417" customWidth="1"/>
    <col min="6915" max="6915" width="14" style="417" customWidth="1"/>
    <col min="6916" max="6916" width="3.5703125" style="417" customWidth="1"/>
    <col min="6917" max="6917" width="17.5703125" style="417" customWidth="1"/>
    <col min="6918" max="6918" width="13.7109375" style="417" customWidth="1"/>
    <col min="6919" max="7168" width="9.140625" style="417"/>
    <col min="7169" max="7169" width="20.85546875" style="417" customWidth="1"/>
    <col min="7170" max="7170" width="17.28515625" style="417" customWidth="1"/>
    <col min="7171" max="7171" width="14" style="417" customWidth="1"/>
    <col min="7172" max="7172" width="3.5703125" style="417" customWidth="1"/>
    <col min="7173" max="7173" width="17.5703125" style="417" customWidth="1"/>
    <col min="7174" max="7174" width="13.7109375" style="417" customWidth="1"/>
    <col min="7175" max="7424" width="9.140625" style="417"/>
    <col min="7425" max="7425" width="20.85546875" style="417" customWidth="1"/>
    <col min="7426" max="7426" width="17.28515625" style="417" customWidth="1"/>
    <col min="7427" max="7427" width="14" style="417" customWidth="1"/>
    <col min="7428" max="7428" width="3.5703125" style="417" customWidth="1"/>
    <col min="7429" max="7429" width="17.5703125" style="417" customWidth="1"/>
    <col min="7430" max="7430" width="13.7109375" style="417" customWidth="1"/>
    <col min="7431" max="7680" width="9.140625" style="417"/>
    <col min="7681" max="7681" width="20.85546875" style="417" customWidth="1"/>
    <col min="7682" max="7682" width="17.28515625" style="417" customWidth="1"/>
    <col min="7683" max="7683" width="14" style="417" customWidth="1"/>
    <col min="7684" max="7684" width="3.5703125" style="417" customWidth="1"/>
    <col min="7685" max="7685" width="17.5703125" style="417" customWidth="1"/>
    <col min="7686" max="7686" width="13.7109375" style="417" customWidth="1"/>
    <col min="7687" max="7936" width="9.140625" style="417"/>
    <col min="7937" max="7937" width="20.85546875" style="417" customWidth="1"/>
    <col min="7938" max="7938" width="17.28515625" style="417" customWidth="1"/>
    <col min="7939" max="7939" width="14" style="417" customWidth="1"/>
    <col min="7940" max="7940" width="3.5703125" style="417" customWidth="1"/>
    <col min="7941" max="7941" width="17.5703125" style="417" customWidth="1"/>
    <col min="7942" max="7942" width="13.7109375" style="417" customWidth="1"/>
    <col min="7943" max="8192" width="9.140625" style="417"/>
    <col min="8193" max="8193" width="20.85546875" style="417" customWidth="1"/>
    <col min="8194" max="8194" width="17.28515625" style="417" customWidth="1"/>
    <col min="8195" max="8195" width="14" style="417" customWidth="1"/>
    <col min="8196" max="8196" width="3.5703125" style="417" customWidth="1"/>
    <col min="8197" max="8197" width="17.5703125" style="417" customWidth="1"/>
    <col min="8198" max="8198" width="13.7109375" style="417" customWidth="1"/>
    <col min="8199" max="8448" width="9.140625" style="417"/>
    <col min="8449" max="8449" width="20.85546875" style="417" customWidth="1"/>
    <col min="8450" max="8450" width="17.28515625" style="417" customWidth="1"/>
    <col min="8451" max="8451" width="14" style="417" customWidth="1"/>
    <col min="8452" max="8452" width="3.5703125" style="417" customWidth="1"/>
    <col min="8453" max="8453" width="17.5703125" style="417" customWidth="1"/>
    <col min="8454" max="8454" width="13.7109375" style="417" customWidth="1"/>
    <col min="8455" max="8704" width="9.140625" style="417"/>
    <col min="8705" max="8705" width="20.85546875" style="417" customWidth="1"/>
    <col min="8706" max="8706" width="17.28515625" style="417" customWidth="1"/>
    <col min="8707" max="8707" width="14" style="417" customWidth="1"/>
    <col min="8708" max="8708" width="3.5703125" style="417" customWidth="1"/>
    <col min="8709" max="8709" width="17.5703125" style="417" customWidth="1"/>
    <col min="8710" max="8710" width="13.7109375" style="417" customWidth="1"/>
    <col min="8711" max="8960" width="9.140625" style="417"/>
    <col min="8961" max="8961" width="20.85546875" style="417" customWidth="1"/>
    <col min="8962" max="8962" width="17.28515625" style="417" customWidth="1"/>
    <col min="8963" max="8963" width="14" style="417" customWidth="1"/>
    <col min="8964" max="8964" width="3.5703125" style="417" customWidth="1"/>
    <col min="8965" max="8965" width="17.5703125" style="417" customWidth="1"/>
    <col min="8966" max="8966" width="13.7109375" style="417" customWidth="1"/>
    <col min="8967" max="9216" width="9.140625" style="417"/>
    <col min="9217" max="9217" width="20.85546875" style="417" customWidth="1"/>
    <col min="9218" max="9218" width="17.28515625" style="417" customWidth="1"/>
    <col min="9219" max="9219" width="14" style="417" customWidth="1"/>
    <col min="9220" max="9220" width="3.5703125" style="417" customWidth="1"/>
    <col min="9221" max="9221" width="17.5703125" style="417" customWidth="1"/>
    <col min="9222" max="9222" width="13.7109375" style="417" customWidth="1"/>
    <col min="9223" max="9472" width="9.140625" style="417"/>
    <col min="9473" max="9473" width="20.85546875" style="417" customWidth="1"/>
    <col min="9474" max="9474" width="17.28515625" style="417" customWidth="1"/>
    <col min="9475" max="9475" width="14" style="417" customWidth="1"/>
    <col min="9476" max="9476" width="3.5703125" style="417" customWidth="1"/>
    <col min="9477" max="9477" width="17.5703125" style="417" customWidth="1"/>
    <col min="9478" max="9478" width="13.7109375" style="417" customWidth="1"/>
    <col min="9479" max="9728" width="9.140625" style="417"/>
    <col min="9729" max="9729" width="20.85546875" style="417" customWidth="1"/>
    <col min="9730" max="9730" width="17.28515625" style="417" customWidth="1"/>
    <col min="9731" max="9731" width="14" style="417" customWidth="1"/>
    <col min="9732" max="9732" width="3.5703125" style="417" customWidth="1"/>
    <col min="9733" max="9733" width="17.5703125" style="417" customWidth="1"/>
    <col min="9734" max="9734" width="13.7109375" style="417" customWidth="1"/>
    <col min="9735" max="9984" width="9.140625" style="417"/>
    <col min="9985" max="9985" width="20.85546875" style="417" customWidth="1"/>
    <col min="9986" max="9986" width="17.28515625" style="417" customWidth="1"/>
    <col min="9987" max="9987" width="14" style="417" customWidth="1"/>
    <col min="9988" max="9988" width="3.5703125" style="417" customWidth="1"/>
    <col min="9989" max="9989" width="17.5703125" style="417" customWidth="1"/>
    <col min="9990" max="9990" width="13.7109375" style="417" customWidth="1"/>
    <col min="9991" max="10240" width="9.140625" style="417"/>
    <col min="10241" max="10241" width="20.85546875" style="417" customWidth="1"/>
    <col min="10242" max="10242" width="17.28515625" style="417" customWidth="1"/>
    <col min="10243" max="10243" width="14" style="417" customWidth="1"/>
    <col min="10244" max="10244" width="3.5703125" style="417" customWidth="1"/>
    <col min="10245" max="10245" width="17.5703125" style="417" customWidth="1"/>
    <col min="10246" max="10246" width="13.7109375" style="417" customWidth="1"/>
    <col min="10247" max="10496" width="9.140625" style="417"/>
    <col min="10497" max="10497" width="20.85546875" style="417" customWidth="1"/>
    <col min="10498" max="10498" width="17.28515625" style="417" customWidth="1"/>
    <col min="10499" max="10499" width="14" style="417" customWidth="1"/>
    <col min="10500" max="10500" width="3.5703125" style="417" customWidth="1"/>
    <col min="10501" max="10501" width="17.5703125" style="417" customWidth="1"/>
    <col min="10502" max="10502" width="13.7109375" style="417" customWidth="1"/>
    <col min="10503" max="10752" width="9.140625" style="417"/>
    <col min="10753" max="10753" width="20.85546875" style="417" customWidth="1"/>
    <col min="10754" max="10754" width="17.28515625" style="417" customWidth="1"/>
    <col min="10755" max="10755" width="14" style="417" customWidth="1"/>
    <col min="10756" max="10756" width="3.5703125" style="417" customWidth="1"/>
    <col min="10757" max="10757" width="17.5703125" style="417" customWidth="1"/>
    <col min="10758" max="10758" width="13.7109375" style="417" customWidth="1"/>
    <col min="10759" max="11008" width="9.140625" style="417"/>
    <col min="11009" max="11009" width="20.85546875" style="417" customWidth="1"/>
    <col min="11010" max="11010" width="17.28515625" style="417" customWidth="1"/>
    <col min="11011" max="11011" width="14" style="417" customWidth="1"/>
    <col min="11012" max="11012" width="3.5703125" style="417" customWidth="1"/>
    <col min="11013" max="11013" width="17.5703125" style="417" customWidth="1"/>
    <col min="11014" max="11014" width="13.7109375" style="417" customWidth="1"/>
    <col min="11015" max="11264" width="9.140625" style="417"/>
    <col min="11265" max="11265" width="20.85546875" style="417" customWidth="1"/>
    <col min="11266" max="11266" width="17.28515625" style="417" customWidth="1"/>
    <col min="11267" max="11267" width="14" style="417" customWidth="1"/>
    <col min="11268" max="11268" width="3.5703125" style="417" customWidth="1"/>
    <col min="11269" max="11269" width="17.5703125" style="417" customWidth="1"/>
    <col min="11270" max="11270" width="13.7109375" style="417" customWidth="1"/>
    <col min="11271" max="11520" width="9.140625" style="417"/>
    <col min="11521" max="11521" width="20.85546875" style="417" customWidth="1"/>
    <col min="11522" max="11522" width="17.28515625" style="417" customWidth="1"/>
    <col min="11523" max="11523" width="14" style="417" customWidth="1"/>
    <col min="11524" max="11524" width="3.5703125" style="417" customWidth="1"/>
    <col min="11525" max="11525" width="17.5703125" style="417" customWidth="1"/>
    <col min="11526" max="11526" width="13.7109375" style="417" customWidth="1"/>
    <col min="11527" max="11776" width="9.140625" style="417"/>
    <col min="11777" max="11777" width="20.85546875" style="417" customWidth="1"/>
    <col min="11778" max="11778" width="17.28515625" style="417" customWidth="1"/>
    <col min="11779" max="11779" width="14" style="417" customWidth="1"/>
    <col min="11780" max="11780" width="3.5703125" style="417" customWidth="1"/>
    <col min="11781" max="11781" width="17.5703125" style="417" customWidth="1"/>
    <col min="11782" max="11782" width="13.7109375" style="417" customWidth="1"/>
    <col min="11783" max="12032" width="9.140625" style="417"/>
    <col min="12033" max="12033" width="20.85546875" style="417" customWidth="1"/>
    <col min="12034" max="12034" width="17.28515625" style="417" customWidth="1"/>
    <col min="12035" max="12035" width="14" style="417" customWidth="1"/>
    <col min="12036" max="12036" width="3.5703125" style="417" customWidth="1"/>
    <col min="12037" max="12037" width="17.5703125" style="417" customWidth="1"/>
    <col min="12038" max="12038" width="13.7109375" style="417" customWidth="1"/>
    <col min="12039" max="12288" width="9.140625" style="417"/>
    <col min="12289" max="12289" width="20.85546875" style="417" customWidth="1"/>
    <col min="12290" max="12290" width="17.28515625" style="417" customWidth="1"/>
    <col min="12291" max="12291" width="14" style="417" customWidth="1"/>
    <col min="12292" max="12292" width="3.5703125" style="417" customWidth="1"/>
    <col min="12293" max="12293" width="17.5703125" style="417" customWidth="1"/>
    <col min="12294" max="12294" width="13.7109375" style="417" customWidth="1"/>
    <col min="12295" max="12544" width="9.140625" style="417"/>
    <col min="12545" max="12545" width="20.85546875" style="417" customWidth="1"/>
    <col min="12546" max="12546" width="17.28515625" style="417" customWidth="1"/>
    <col min="12547" max="12547" width="14" style="417" customWidth="1"/>
    <col min="12548" max="12548" width="3.5703125" style="417" customWidth="1"/>
    <col min="12549" max="12549" width="17.5703125" style="417" customWidth="1"/>
    <col min="12550" max="12550" width="13.7109375" style="417" customWidth="1"/>
    <col min="12551" max="12800" width="9.140625" style="417"/>
    <col min="12801" max="12801" width="20.85546875" style="417" customWidth="1"/>
    <col min="12802" max="12802" width="17.28515625" style="417" customWidth="1"/>
    <col min="12803" max="12803" width="14" style="417" customWidth="1"/>
    <col min="12804" max="12804" width="3.5703125" style="417" customWidth="1"/>
    <col min="12805" max="12805" width="17.5703125" style="417" customWidth="1"/>
    <col min="12806" max="12806" width="13.7109375" style="417" customWidth="1"/>
    <col min="12807" max="13056" width="9.140625" style="417"/>
    <col min="13057" max="13057" width="20.85546875" style="417" customWidth="1"/>
    <col min="13058" max="13058" width="17.28515625" style="417" customWidth="1"/>
    <col min="13059" max="13059" width="14" style="417" customWidth="1"/>
    <col min="13060" max="13060" width="3.5703125" style="417" customWidth="1"/>
    <col min="13061" max="13061" width="17.5703125" style="417" customWidth="1"/>
    <col min="13062" max="13062" width="13.7109375" style="417" customWidth="1"/>
    <col min="13063" max="13312" width="9.140625" style="417"/>
    <col min="13313" max="13313" width="20.85546875" style="417" customWidth="1"/>
    <col min="13314" max="13314" width="17.28515625" style="417" customWidth="1"/>
    <col min="13315" max="13315" width="14" style="417" customWidth="1"/>
    <col min="13316" max="13316" width="3.5703125" style="417" customWidth="1"/>
    <col min="13317" max="13317" width="17.5703125" style="417" customWidth="1"/>
    <col min="13318" max="13318" width="13.7109375" style="417" customWidth="1"/>
    <col min="13319" max="13568" width="9.140625" style="417"/>
    <col min="13569" max="13569" width="20.85546875" style="417" customWidth="1"/>
    <col min="13570" max="13570" width="17.28515625" style="417" customWidth="1"/>
    <col min="13571" max="13571" width="14" style="417" customWidth="1"/>
    <col min="13572" max="13572" width="3.5703125" style="417" customWidth="1"/>
    <col min="13573" max="13573" width="17.5703125" style="417" customWidth="1"/>
    <col min="13574" max="13574" width="13.7109375" style="417" customWidth="1"/>
    <col min="13575" max="13824" width="9.140625" style="417"/>
    <col min="13825" max="13825" width="20.85546875" style="417" customWidth="1"/>
    <col min="13826" max="13826" width="17.28515625" style="417" customWidth="1"/>
    <col min="13827" max="13827" width="14" style="417" customWidth="1"/>
    <col min="13828" max="13828" width="3.5703125" style="417" customWidth="1"/>
    <col min="13829" max="13829" width="17.5703125" style="417" customWidth="1"/>
    <col min="13830" max="13830" width="13.7109375" style="417" customWidth="1"/>
    <col min="13831" max="14080" width="9.140625" style="417"/>
    <col min="14081" max="14081" width="20.85546875" style="417" customWidth="1"/>
    <col min="14082" max="14082" width="17.28515625" style="417" customWidth="1"/>
    <col min="14083" max="14083" width="14" style="417" customWidth="1"/>
    <col min="14084" max="14084" width="3.5703125" style="417" customWidth="1"/>
    <col min="14085" max="14085" width="17.5703125" style="417" customWidth="1"/>
    <col min="14086" max="14086" width="13.7109375" style="417" customWidth="1"/>
    <col min="14087" max="14336" width="9.140625" style="417"/>
    <col min="14337" max="14337" width="20.85546875" style="417" customWidth="1"/>
    <col min="14338" max="14338" width="17.28515625" style="417" customWidth="1"/>
    <col min="14339" max="14339" width="14" style="417" customWidth="1"/>
    <col min="14340" max="14340" width="3.5703125" style="417" customWidth="1"/>
    <col min="14341" max="14341" width="17.5703125" style="417" customWidth="1"/>
    <col min="14342" max="14342" width="13.7109375" style="417" customWidth="1"/>
    <col min="14343" max="14592" width="9.140625" style="417"/>
    <col min="14593" max="14593" width="20.85546875" style="417" customWidth="1"/>
    <col min="14594" max="14594" width="17.28515625" style="417" customWidth="1"/>
    <col min="14595" max="14595" width="14" style="417" customWidth="1"/>
    <col min="14596" max="14596" width="3.5703125" style="417" customWidth="1"/>
    <col min="14597" max="14597" width="17.5703125" style="417" customWidth="1"/>
    <col min="14598" max="14598" width="13.7109375" style="417" customWidth="1"/>
    <col min="14599" max="14848" width="9.140625" style="417"/>
    <col min="14849" max="14849" width="20.85546875" style="417" customWidth="1"/>
    <col min="14850" max="14850" width="17.28515625" style="417" customWidth="1"/>
    <col min="14851" max="14851" width="14" style="417" customWidth="1"/>
    <col min="14852" max="14852" width="3.5703125" style="417" customWidth="1"/>
    <col min="14853" max="14853" width="17.5703125" style="417" customWidth="1"/>
    <col min="14854" max="14854" width="13.7109375" style="417" customWidth="1"/>
    <col min="14855" max="15104" width="9.140625" style="417"/>
    <col min="15105" max="15105" width="20.85546875" style="417" customWidth="1"/>
    <col min="15106" max="15106" width="17.28515625" style="417" customWidth="1"/>
    <col min="15107" max="15107" width="14" style="417" customWidth="1"/>
    <col min="15108" max="15108" width="3.5703125" style="417" customWidth="1"/>
    <col min="15109" max="15109" width="17.5703125" style="417" customWidth="1"/>
    <col min="15110" max="15110" width="13.7109375" style="417" customWidth="1"/>
    <col min="15111" max="15360" width="9.140625" style="417"/>
    <col min="15361" max="15361" width="20.85546875" style="417" customWidth="1"/>
    <col min="15362" max="15362" width="17.28515625" style="417" customWidth="1"/>
    <col min="15363" max="15363" width="14" style="417" customWidth="1"/>
    <col min="15364" max="15364" width="3.5703125" style="417" customWidth="1"/>
    <col min="15365" max="15365" width="17.5703125" style="417" customWidth="1"/>
    <col min="15366" max="15366" width="13.7109375" style="417" customWidth="1"/>
    <col min="15367" max="15616" width="9.140625" style="417"/>
    <col min="15617" max="15617" width="20.85546875" style="417" customWidth="1"/>
    <col min="15618" max="15618" width="17.28515625" style="417" customWidth="1"/>
    <col min="15619" max="15619" width="14" style="417" customWidth="1"/>
    <col min="15620" max="15620" width="3.5703125" style="417" customWidth="1"/>
    <col min="15621" max="15621" width="17.5703125" style="417" customWidth="1"/>
    <col min="15622" max="15622" width="13.7109375" style="417" customWidth="1"/>
    <col min="15623" max="15872" width="9.140625" style="417"/>
    <col min="15873" max="15873" width="20.85546875" style="417" customWidth="1"/>
    <col min="15874" max="15874" width="17.28515625" style="417" customWidth="1"/>
    <col min="15875" max="15875" width="14" style="417" customWidth="1"/>
    <col min="15876" max="15876" width="3.5703125" style="417" customWidth="1"/>
    <col min="15877" max="15877" width="17.5703125" style="417" customWidth="1"/>
    <col min="15878" max="15878" width="13.7109375" style="417" customWidth="1"/>
    <col min="15879" max="16128" width="9.140625" style="417"/>
    <col min="16129" max="16129" width="20.85546875" style="417" customWidth="1"/>
    <col min="16130" max="16130" width="17.28515625" style="417" customWidth="1"/>
    <col min="16131" max="16131" width="14" style="417" customWidth="1"/>
    <col min="16132" max="16132" width="3.5703125" style="417" customWidth="1"/>
    <col min="16133" max="16133" width="17.5703125" style="417" customWidth="1"/>
    <col min="16134" max="16134" width="13.7109375" style="417" customWidth="1"/>
    <col min="16135" max="16384" width="9.140625" style="417"/>
  </cols>
  <sheetData>
    <row r="1" spans="1:20" ht="24" customHeight="1" thickBot="1">
      <c r="A1" s="923" t="s">
        <v>1045</v>
      </c>
      <c r="B1" s="924"/>
      <c r="C1" s="924"/>
      <c r="D1" s="924"/>
      <c r="E1" s="924"/>
      <c r="F1" s="925"/>
      <c r="S1" s="417" t="s">
        <v>547</v>
      </c>
      <c r="T1" s="20">
        <v>32874</v>
      </c>
    </row>
    <row r="2" spans="1:20" ht="15" customHeight="1" thickBot="1">
      <c r="A2" s="477"/>
      <c r="B2" s="478"/>
      <c r="C2" s="478"/>
      <c r="D2" s="478"/>
      <c r="E2" s="478"/>
      <c r="F2" s="479"/>
      <c r="S2" s="417" t="s">
        <v>668</v>
      </c>
      <c r="T2" s="20">
        <f ca="1">TODAY()+365</f>
        <v>42831</v>
      </c>
    </row>
    <row r="3" spans="1:20" ht="15" customHeight="1" thickBot="1">
      <c r="A3" s="467" t="s">
        <v>1046</v>
      </c>
      <c r="B3" s="484"/>
      <c r="C3" s="85"/>
      <c r="D3" s="85"/>
      <c r="E3" s="85"/>
      <c r="F3" s="418"/>
    </row>
    <row r="4" spans="1:20" ht="15.75" thickBot="1">
      <c r="A4" s="416"/>
      <c r="B4" s="85"/>
      <c r="C4" s="85"/>
      <c r="D4" s="85"/>
      <c r="E4" s="85"/>
      <c r="F4" s="418"/>
    </row>
    <row r="5" spans="1:20" ht="15.75" thickBot="1">
      <c r="A5" s="467" t="s">
        <v>1031</v>
      </c>
      <c r="B5" s="482" t="s">
        <v>1032</v>
      </c>
      <c r="C5" s="85"/>
      <c r="D5" s="85"/>
      <c r="E5" s="85"/>
      <c r="F5" s="418"/>
    </row>
    <row r="6" spans="1:20" ht="15.75" thickBot="1">
      <c r="A6" s="416"/>
      <c r="B6" s="483"/>
      <c r="C6" s="85"/>
      <c r="D6" s="85"/>
      <c r="E6" s="85"/>
      <c r="F6" s="418"/>
    </row>
    <row r="7" spans="1:20" ht="15.75" thickBot="1">
      <c r="A7" s="416"/>
      <c r="B7" s="85"/>
      <c r="C7" s="85"/>
      <c r="D7" s="85"/>
      <c r="E7" s="85"/>
      <c r="F7" s="418"/>
    </row>
    <row r="8" spans="1:20" ht="15.75">
      <c r="A8" s="467" t="s">
        <v>1034</v>
      </c>
      <c r="B8" s="473" t="s">
        <v>1035</v>
      </c>
      <c r="C8" s="480" t="str">
        <f>IF($B$3 = "CONV", "Plus 120 Days", "Plus 120 Days")</f>
        <v>Plus 120 Days</v>
      </c>
      <c r="D8" s="85"/>
      <c r="E8" s="473" t="s">
        <v>1035</v>
      </c>
      <c r="F8" s="480" t="str">
        <f>IF($B$3 = "CONV", "Plus 120 Days", "Plus 120 Days")</f>
        <v>Plus 120 Days</v>
      </c>
    </row>
    <row r="9" spans="1:20" ht="15.75" thickBot="1">
      <c r="A9" s="467"/>
      <c r="B9" s="474" t="s">
        <v>1033</v>
      </c>
      <c r="C9" s="481" t="str">
        <f>IFERROR(B9+119, "")</f>
        <v/>
      </c>
      <c r="D9" s="85"/>
      <c r="E9" s="474" t="s">
        <v>1033</v>
      </c>
      <c r="F9" s="481" t="str">
        <f>IFERROR(IF($B$3 = "CONV", E9+119, E9 + 119), "")</f>
        <v/>
      </c>
    </row>
    <row r="10" spans="1:20" ht="19.5" customHeight="1" thickBot="1">
      <c r="A10" s="467"/>
      <c r="B10" s="468"/>
      <c r="C10" s="85"/>
      <c r="D10" s="85"/>
      <c r="E10" s="468"/>
      <c r="F10" s="418"/>
    </row>
    <row r="11" spans="1:20" ht="15.75">
      <c r="A11" s="930" t="s">
        <v>1070</v>
      </c>
      <c r="B11" s="473" t="s">
        <v>1035</v>
      </c>
      <c r="C11" s="480" t="str">
        <f>IF($B$3 = "CONV", "Plus 90 Days", "Plus 120 Days")</f>
        <v>Plus 120 Days</v>
      </c>
      <c r="D11" s="85"/>
      <c r="E11" s="475" t="s">
        <v>1035</v>
      </c>
      <c r="F11" s="480" t="str">
        <f>IF($B$3 = "CONV", "Plus 90 Days", "Plus 120 Days")</f>
        <v>Plus 120 Days</v>
      </c>
    </row>
    <row r="12" spans="1:20" ht="15.75" thickBot="1">
      <c r="A12" s="930"/>
      <c r="B12" s="474" t="s">
        <v>1033</v>
      </c>
      <c r="C12" s="481" t="str">
        <f>IFERROR(IF($B$3 = "CONV", B12+89, B12 + 119), "")</f>
        <v/>
      </c>
      <c r="D12" s="85"/>
      <c r="E12" s="476" t="s">
        <v>1033</v>
      </c>
      <c r="F12" s="481" t="str">
        <f>IFERROR(IF($B$3 = "CONV", E12+89, E12 + 119), "")</f>
        <v/>
      </c>
    </row>
    <row r="13" spans="1:20" ht="18.75" customHeight="1" thickBot="1">
      <c r="A13" s="467"/>
      <c r="B13" s="468"/>
      <c r="C13" s="85"/>
      <c r="D13" s="85"/>
      <c r="E13" s="468"/>
      <c r="F13" s="418"/>
    </row>
    <row r="14" spans="1:20" ht="15.75">
      <c r="A14" s="467" t="s">
        <v>1036</v>
      </c>
      <c r="B14" s="473" t="s">
        <v>1037</v>
      </c>
      <c r="C14" s="480" t="s">
        <v>1038</v>
      </c>
      <c r="D14" s="85"/>
      <c r="E14" s="468"/>
      <c r="F14" s="418"/>
    </row>
    <row r="15" spans="1:20" ht="15.75" thickBot="1">
      <c r="A15" s="467"/>
      <c r="B15" s="474" t="s">
        <v>1033</v>
      </c>
      <c r="C15" s="481" t="str">
        <f>IFERROR(B15+119, "")</f>
        <v/>
      </c>
      <c r="D15" s="85"/>
      <c r="E15" s="468"/>
      <c r="F15" s="418"/>
      <c r="H15" s="16"/>
    </row>
    <row r="16" spans="1:20" ht="20.25" customHeight="1" thickBot="1">
      <c r="A16" s="467"/>
      <c r="B16" s="468"/>
      <c r="C16" s="85"/>
      <c r="D16" s="85"/>
      <c r="E16" s="468"/>
      <c r="F16" s="418"/>
      <c r="H16" s="16"/>
    </row>
    <row r="17" spans="1:8" ht="15.75">
      <c r="A17" s="467" t="s">
        <v>1039</v>
      </c>
      <c r="B17" s="473" t="s">
        <v>1040</v>
      </c>
      <c r="C17" s="480" t="str">
        <f>IF($B$3 = "CONV", "Plus 120 Days", "Plus 120 Days")</f>
        <v>Plus 120 Days</v>
      </c>
      <c r="D17" s="85"/>
      <c r="E17" s="475" t="s">
        <v>1040</v>
      </c>
      <c r="F17" s="480" t="str">
        <f>IF($B$3 = "CONV", "Plus 120 Days", "Plus 120 Days")</f>
        <v>Plus 120 Days</v>
      </c>
      <c r="H17" s="469"/>
    </row>
    <row r="18" spans="1:8" ht="15.75" thickBot="1">
      <c r="A18" s="467"/>
      <c r="B18" s="474" t="s">
        <v>1033</v>
      </c>
      <c r="C18" s="481" t="str">
        <f>IFERROR(B18+119, "")</f>
        <v/>
      </c>
      <c r="D18" s="85"/>
      <c r="E18" s="476" t="s">
        <v>1033</v>
      </c>
      <c r="F18" s="481" t="str">
        <f>IFERROR(IF($B$3 = "CONV", E18+119, E18 + 119), "")</f>
        <v/>
      </c>
      <c r="H18" s="485"/>
    </row>
    <row r="19" spans="1:8" ht="21" customHeight="1" thickBot="1">
      <c r="A19" s="467"/>
      <c r="B19" s="468"/>
      <c r="C19" s="85"/>
      <c r="D19" s="85"/>
      <c r="E19" s="85"/>
      <c r="F19" s="418"/>
      <c r="H19" s="16"/>
    </row>
    <row r="20" spans="1:8" ht="14.25" customHeight="1">
      <c r="A20" s="467" t="s">
        <v>1041</v>
      </c>
      <c r="B20" s="473" t="s">
        <v>1042</v>
      </c>
      <c r="C20" s="480" t="str">
        <f>IF($B$3 = "CONV", "Plus 120 Days", "Plus 180 Days")</f>
        <v>Plus 180 Days</v>
      </c>
      <c r="D20" s="85"/>
      <c r="E20" s="85"/>
      <c r="F20" s="418"/>
      <c r="H20" s="16"/>
    </row>
    <row r="21" spans="1:8" ht="15.75" thickBot="1">
      <c r="A21" s="467"/>
      <c r="B21" s="474" t="s">
        <v>1033</v>
      </c>
      <c r="C21" s="481" t="str">
        <f>IFERROR(IF($B$3 = "CONV", B21+119, B21 + 179), "")</f>
        <v/>
      </c>
      <c r="D21" s="85"/>
      <c r="E21" s="85"/>
      <c r="F21" s="418"/>
    </row>
    <row r="22" spans="1:8" ht="15.75" thickBot="1">
      <c r="A22" s="467"/>
      <c r="B22" s="468"/>
      <c r="C22" s="85"/>
      <c r="D22" s="85"/>
      <c r="E22" s="85"/>
      <c r="F22" s="418"/>
    </row>
    <row r="23" spans="1:8" ht="15.75">
      <c r="A23" s="467" t="s">
        <v>1043</v>
      </c>
      <c r="B23" s="473" t="s">
        <v>1044</v>
      </c>
      <c r="C23" s="480" t="s">
        <v>1038</v>
      </c>
      <c r="D23" s="85"/>
      <c r="E23" s="85"/>
      <c r="F23" s="418"/>
    </row>
    <row r="24" spans="1:8" ht="15.75" thickBot="1">
      <c r="A24" s="467"/>
      <c r="B24" s="474" t="s">
        <v>1033</v>
      </c>
      <c r="C24" s="481" t="str">
        <f>IFERROR(B24 + 119, "")</f>
        <v/>
      </c>
      <c r="D24" s="85"/>
      <c r="E24" s="85"/>
      <c r="F24" s="418"/>
    </row>
    <row r="25" spans="1:8" ht="15.75" thickBot="1">
      <c r="A25" s="416"/>
      <c r="B25" s="85"/>
      <c r="C25" s="470"/>
      <c r="D25" s="85"/>
      <c r="E25" s="85"/>
      <c r="F25" s="418"/>
    </row>
    <row r="26" spans="1:8" s="498" customFormat="1" ht="15.75">
      <c r="A26" s="930" t="str">
        <f>IF(B3="CONV", "Verbal Verification of Employment (VOE)", "Verification of Income (VOI)")</f>
        <v>Verification of Income (VOI)</v>
      </c>
      <c r="B26" s="473" t="s">
        <v>1044</v>
      </c>
      <c r="C26" s="480" t="str">
        <f>IF($B$3 = "CONV", "Plus 10 Days", "Plus 120 Days")</f>
        <v>Plus 120 Days</v>
      </c>
      <c r="D26" s="85"/>
      <c r="E26" s="85"/>
      <c r="F26" s="499"/>
    </row>
    <row r="27" spans="1:8" s="498" customFormat="1" ht="15.75" thickBot="1">
      <c r="A27" s="930"/>
      <c r="B27" s="474" t="s">
        <v>1033</v>
      </c>
      <c r="C27" s="481" t="str">
        <f>IFERROR(WORKDAY(B27, 10), "")</f>
        <v/>
      </c>
      <c r="D27" s="85"/>
      <c r="E27" s="85"/>
      <c r="F27" s="499"/>
    </row>
    <row r="28" spans="1:8">
      <c r="A28" s="416"/>
      <c r="B28" s="85"/>
      <c r="C28" s="85"/>
      <c r="D28" s="85"/>
      <c r="E28" s="85"/>
      <c r="F28" s="418"/>
    </row>
    <row r="29" spans="1:8" ht="15.75" thickBot="1">
      <c r="A29" s="926"/>
      <c r="B29" s="927"/>
      <c r="C29" s="927"/>
      <c r="D29" s="927"/>
      <c r="E29" s="927"/>
      <c r="F29" s="928"/>
    </row>
    <row r="30" spans="1:8">
      <c r="A30" s="471"/>
      <c r="B30" s="471"/>
      <c r="C30" s="471"/>
      <c r="D30" s="471"/>
      <c r="E30" s="471"/>
      <c r="F30" s="471"/>
    </row>
    <row r="31" spans="1:8">
      <c r="A31" s="472"/>
    </row>
    <row r="32" spans="1:8" ht="17.25" customHeight="1">
      <c r="A32" s="929"/>
      <c r="B32" s="929"/>
      <c r="C32" s="929"/>
      <c r="D32" s="929"/>
      <c r="E32" s="929"/>
    </row>
  </sheetData>
  <sheetProtection password="C580" sheet="1" objects="1" scenarios="1" selectLockedCells="1"/>
  <mergeCells count="5">
    <mergeCell ref="A1:F1"/>
    <mergeCell ref="A29:F29"/>
    <mergeCell ref="A32:E32"/>
    <mergeCell ref="A11:A12"/>
    <mergeCell ref="A26:A27"/>
  </mergeCells>
  <conditionalFormatting sqref="C24 C15 C21 F9 F12 F18 C9 C12 C18">
    <cfRule type="cellIs" dxfId="23" priority="24" stopIfTrue="1" operator="lessThan">
      <formula>#REF!</formula>
    </cfRule>
    <cfRule type="cellIs" dxfId="22" priority="25" stopIfTrue="1" operator="greaterThan">
      <formula>#REF!</formula>
    </cfRule>
  </conditionalFormatting>
  <conditionalFormatting sqref="C18 C21">
    <cfRule type="cellIs" dxfId="21" priority="22" stopIfTrue="1" operator="lessThan">
      <formula>$B$6</formula>
    </cfRule>
    <cfRule type="cellIs" dxfId="20" priority="23" stopIfTrue="1" operator="greaterThan">
      <formula>$B$6</formula>
    </cfRule>
  </conditionalFormatting>
  <conditionalFormatting sqref="C15 C12 F9 F12 C9">
    <cfRule type="cellIs" dxfId="19" priority="21" stopIfTrue="1" operator="lessThan">
      <formula>$B$6</formula>
    </cfRule>
  </conditionalFormatting>
  <conditionalFormatting sqref="C24">
    <cfRule type="cellIs" dxfId="18" priority="20" stopIfTrue="1" operator="lessThan">
      <formula>$B$6</formula>
    </cfRule>
  </conditionalFormatting>
  <conditionalFormatting sqref="F18">
    <cfRule type="cellIs" dxfId="17" priority="18" stopIfTrue="1" operator="lessThan">
      <formula>$B$6</formula>
    </cfRule>
    <cfRule type="cellIs" priority="19" stopIfTrue="1" operator="lessThan">
      <formula>$B$6</formula>
    </cfRule>
  </conditionalFormatting>
  <conditionalFormatting sqref="C18">
    <cfRule type="cellIs" dxfId="16" priority="17" stopIfTrue="1" operator="lessThan">
      <formula>$B$6</formula>
    </cfRule>
  </conditionalFormatting>
  <conditionalFormatting sqref="C21">
    <cfRule type="cellIs" dxfId="15" priority="16" stopIfTrue="1" operator="lessThan">
      <formula>$B$6</formula>
    </cfRule>
  </conditionalFormatting>
  <conditionalFormatting sqref="F18">
    <cfRule type="cellIs" dxfId="14" priority="15" stopIfTrue="1" operator="lessThan">
      <formula>$B$6</formula>
    </cfRule>
  </conditionalFormatting>
  <conditionalFormatting sqref="F18">
    <cfRule type="cellIs" dxfId="13" priority="14" stopIfTrue="1" operator="lessThan">
      <formula>$B$6</formula>
    </cfRule>
  </conditionalFormatting>
  <conditionalFormatting sqref="C27">
    <cfRule type="cellIs" dxfId="12" priority="12" stopIfTrue="1" operator="lessThan">
      <formula>#REF!</formula>
    </cfRule>
    <cfRule type="cellIs" dxfId="11" priority="13" stopIfTrue="1" operator="greaterThan">
      <formula>#REF!</formula>
    </cfRule>
  </conditionalFormatting>
  <conditionalFormatting sqref="C27">
    <cfRule type="cellIs" dxfId="10" priority="11" stopIfTrue="1" operator="lessThan">
      <formula>$B$6</formula>
    </cfRule>
  </conditionalFormatting>
  <conditionalFormatting sqref="C9">
    <cfRule type="cellIs" dxfId="9" priority="9" stopIfTrue="1" operator="lessThan">
      <formula>$B$6</formula>
    </cfRule>
    <cfRule type="cellIs" dxfId="8" priority="10" stopIfTrue="1" operator="greaterThan">
      <formula>$B$6</formula>
    </cfRule>
  </conditionalFormatting>
  <conditionalFormatting sqref="C9">
    <cfRule type="cellIs" dxfId="7" priority="8" stopIfTrue="1" operator="lessThan">
      <formula>$B$6</formula>
    </cfRule>
  </conditionalFormatting>
  <conditionalFormatting sqref="C9">
    <cfRule type="cellIs" dxfId="6" priority="6" stopIfTrue="1" operator="lessThan">
      <formula>$B$6</formula>
    </cfRule>
    <cfRule type="cellIs" dxfId="5" priority="7" stopIfTrue="1" operator="greaterThan">
      <formula>$B$6</formula>
    </cfRule>
  </conditionalFormatting>
  <conditionalFormatting sqref="C9">
    <cfRule type="cellIs" dxfId="4" priority="5" stopIfTrue="1" operator="lessThan">
      <formula>$B$6</formula>
    </cfRule>
  </conditionalFormatting>
  <conditionalFormatting sqref="C12">
    <cfRule type="cellIs" dxfId="3" priority="3" stopIfTrue="1" operator="lessThan">
      <formula>$B$6</formula>
    </cfRule>
    <cfRule type="cellIs" dxfId="2" priority="4" stopIfTrue="1" operator="greaterThan">
      <formula>$B$6</formula>
    </cfRule>
  </conditionalFormatting>
  <conditionalFormatting sqref="C12">
    <cfRule type="cellIs" dxfId="1" priority="2" stopIfTrue="1" operator="lessThan">
      <formula>$B$6</formula>
    </cfRule>
  </conditionalFormatting>
  <conditionalFormatting sqref="C18">
    <cfRule type="cellIs" dxfId="0" priority="1" stopIfTrue="1" operator="lessThan">
      <formula>$B$6</formula>
    </cfRule>
  </conditionalFormatting>
  <dataValidations count="3">
    <dataValidation type="list" allowBlank="1" showInputMessage="1" showErrorMessage="1" sqref="B3">
      <formula1>$S$1:$S$2</formula1>
    </dataValidation>
    <dataValidation type="date" allowBlank="1" showInputMessage="1" showErrorMessage="1" errorTitle="Invalid Data Entered" error="Please enter a valid date in the following format:_x000a__x000a_##/##/####" sqref="B6">
      <formula1>T1</formula1>
      <formula2>T2</formula2>
    </dataValidation>
    <dataValidation allowBlank="1" showInputMessage="1" showErrorMessage="1" errorTitle="Invalid Data Entered" error="Please enter a valid date in the following format:_x000a__x000a_##/##/####" sqref="E18 E12 E9 B9 B12 B15 B18 B21 B24 B27"/>
  </dataValidations>
  <pageMargins left="0.7" right="0.7" top="0.75" bottom="0.75" header="0.3" footer="0.3"/>
  <pageSetup orientation="portrait" r:id="rId1"/>
  <legacyDrawing r:id="rId2"/>
  <controls>
    <control shapeId="88065" r:id="rId3" name="Image1"/>
    <control shapeId="88068" r:id="rId4" name="CommandButton1"/>
    <control shapeId="88074" r:id="rId5" name="Image2"/>
  </controls>
</worksheet>
</file>

<file path=xl/worksheets/sheet33.xml><?xml version="1.0" encoding="utf-8"?>
<worksheet xmlns="http://schemas.openxmlformats.org/spreadsheetml/2006/main" xmlns:r="http://schemas.openxmlformats.org/officeDocument/2006/relationships">
  <sheetPr codeName="Sheet34"/>
  <dimension ref="A1:L48"/>
  <sheetViews>
    <sheetView showGridLines="0" showRowColHeaders="0" zoomScaleNormal="100" workbookViewId="0">
      <selection activeCell="C5" sqref="C5"/>
    </sheetView>
  </sheetViews>
  <sheetFormatPr defaultColWidth="9.140625" defaultRowHeight="15" customHeight="1"/>
  <cols>
    <col min="1" max="1" width="1.7109375" style="47" customWidth="1"/>
    <col min="2" max="2" width="20" style="47" customWidth="1"/>
    <col min="3" max="3" width="47.28515625" style="47" customWidth="1"/>
    <col min="4" max="4" width="56.28515625" style="47" customWidth="1"/>
    <col min="5" max="5" width="16.140625" style="47" customWidth="1"/>
    <col min="6" max="6" width="1.7109375" style="47" customWidth="1"/>
    <col min="7" max="7" width="12.42578125" style="47" hidden="1" customWidth="1"/>
    <col min="8" max="8" width="20.7109375" style="47" hidden="1" customWidth="1"/>
    <col min="9" max="9" width="26.28515625" style="47" hidden="1" customWidth="1"/>
    <col min="10" max="10" width="19.7109375" style="47" hidden="1" customWidth="1"/>
    <col min="11" max="11" width="19.140625" style="47" hidden="1" customWidth="1"/>
    <col min="12" max="12" width="22.5703125" style="47" hidden="1" customWidth="1"/>
    <col min="13" max="13" width="12.28515625" style="47" customWidth="1"/>
    <col min="14" max="15" width="8.140625" style="47" customWidth="1"/>
    <col min="16" max="25" width="9.140625" style="47" customWidth="1"/>
    <col min="26" max="26" width="4.28515625" style="47" customWidth="1"/>
    <col min="27" max="28" width="9.140625" style="47" customWidth="1"/>
    <col min="29" max="16384" width="9.140625" style="47"/>
  </cols>
  <sheetData>
    <row r="1" spans="1:12" ht="9" customHeight="1" thickBot="1">
      <c r="A1" s="422"/>
      <c r="B1" s="422"/>
      <c r="C1" s="422"/>
      <c r="D1" s="422"/>
      <c r="E1" s="422"/>
      <c r="F1" s="422"/>
    </row>
    <row r="2" spans="1:12" ht="15" customHeight="1">
      <c r="A2" s="422"/>
      <c r="B2" s="932" t="s">
        <v>993</v>
      </c>
      <c r="C2" s="933"/>
      <c r="D2" s="933"/>
      <c r="E2" s="934"/>
      <c r="F2" s="422"/>
    </row>
    <row r="3" spans="1:12" ht="28.5" customHeight="1" thickBot="1">
      <c r="A3" s="422"/>
      <c r="B3" s="935"/>
      <c r="C3" s="936"/>
      <c r="D3" s="936"/>
      <c r="E3" s="937"/>
      <c r="F3" s="422"/>
      <c r="H3" s="47" t="s">
        <v>994</v>
      </c>
      <c r="I3" s="938" t="s">
        <v>995</v>
      </c>
      <c r="J3" s="938"/>
      <c r="K3" s="938" t="s">
        <v>996</v>
      </c>
      <c r="L3" s="938"/>
    </row>
    <row r="4" spans="1:12" ht="9" customHeight="1">
      <c r="A4" s="423"/>
      <c r="B4" s="423"/>
      <c r="C4" s="423"/>
      <c r="D4" s="423"/>
      <c r="E4" s="423"/>
      <c r="F4" s="423"/>
      <c r="G4" s="424" t="s">
        <v>997</v>
      </c>
      <c r="H4" s="424" t="s">
        <v>998</v>
      </c>
      <c r="I4" s="424" t="s">
        <v>999</v>
      </c>
      <c r="J4" s="424" t="s">
        <v>1000</v>
      </c>
      <c r="K4" s="424" t="s">
        <v>1001</v>
      </c>
      <c r="L4" s="424" t="s">
        <v>1002</v>
      </c>
    </row>
    <row r="5" spans="1:12" ht="17.100000000000001" customHeight="1">
      <c r="A5" s="423"/>
      <c r="B5" s="425" t="s">
        <v>1003</v>
      </c>
      <c r="C5" s="426"/>
      <c r="D5" s="423"/>
      <c r="E5" s="423"/>
      <c r="F5" s="423"/>
      <c r="G5" s="424"/>
      <c r="H5" s="424"/>
      <c r="I5" s="424"/>
      <c r="J5" s="424"/>
      <c r="K5" s="424"/>
      <c r="L5" s="424"/>
    </row>
    <row r="6" spans="1:12" ht="17.100000000000001" customHeight="1">
      <c r="A6" s="423"/>
      <c r="B6" s="425" t="s">
        <v>1004</v>
      </c>
      <c r="C6" s="427"/>
      <c r="D6" s="423"/>
      <c r="E6" s="423"/>
      <c r="F6" s="423"/>
      <c r="G6" s="424"/>
      <c r="H6" s="424"/>
      <c r="I6" s="424"/>
      <c r="J6" s="424"/>
      <c r="K6" s="428" t="s">
        <v>1005</v>
      </c>
      <c r="L6" s="428">
        <v>943</v>
      </c>
    </row>
    <row r="7" spans="1:12" ht="6.95" customHeight="1" thickBot="1">
      <c r="A7" s="423"/>
      <c r="B7" s="423"/>
      <c r="C7" s="423"/>
      <c r="D7" s="423"/>
      <c r="E7" s="423"/>
      <c r="F7" s="423"/>
      <c r="G7" s="429"/>
      <c r="H7" s="424"/>
      <c r="I7" s="424"/>
      <c r="J7" s="424"/>
      <c r="K7" s="424"/>
      <c r="L7" s="424"/>
    </row>
    <row r="8" spans="1:12" ht="17.100000000000001" customHeight="1">
      <c r="A8" s="422"/>
      <c r="B8" s="430" t="s">
        <v>1006</v>
      </c>
      <c r="C8" s="431"/>
      <c r="D8" s="431"/>
      <c r="E8" s="432"/>
      <c r="F8" s="422"/>
      <c r="G8" s="47" t="s">
        <v>32</v>
      </c>
      <c r="H8" s="5"/>
      <c r="I8" s="47" t="str">
        <f>IF(AND(H8=1, H10=1), 180, IF(AND(H8=1, H10=2), 175, IF(AND(H8=2, H10=2), 170, IF(AND(H8=2, H10=1), 170, ""))))</f>
        <v/>
      </c>
      <c r="K8" s="428" t="str">
        <f>I8</f>
        <v/>
      </c>
      <c r="L8" s="428"/>
    </row>
    <row r="9" spans="1:12" ht="9" customHeight="1">
      <c r="A9" s="422"/>
      <c r="B9" s="433"/>
      <c r="C9" s="423"/>
      <c r="D9" s="423"/>
      <c r="E9" s="434"/>
      <c r="F9" s="422"/>
      <c r="G9" s="47" t="s">
        <v>30</v>
      </c>
      <c r="H9" s="5"/>
      <c r="K9" s="428"/>
      <c r="L9" s="428"/>
    </row>
    <row r="10" spans="1:12" ht="17.100000000000001" customHeight="1">
      <c r="A10" s="422"/>
      <c r="B10" s="435" t="s">
        <v>1007</v>
      </c>
      <c r="C10" s="436"/>
      <c r="D10" s="437" t="str">
        <f>IF(AND(H8=2, H10=1), "**OBTAIN A FLOOD INSURANCE POLICY**", "")</f>
        <v/>
      </c>
      <c r="E10" s="438"/>
      <c r="F10" s="422"/>
      <c r="H10" s="5"/>
      <c r="I10" s="439"/>
      <c r="J10" s="439"/>
      <c r="K10" s="440"/>
      <c r="L10" s="428" t="str">
        <f>IF(AND(H10=2,J10&lt;&gt;"", COUNTIF($L$8:$L8, "")=1),J10, IF(AND(H10=2,J10&lt;&gt;""),", "&amp;J10,""))</f>
        <v/>
      </c>
    </row>
    <row r="11" spans="1:12" ht="9" customHeight="1">
      <c r="A11" s="422"/>
      <c r="B11" s="441"/>
      <c r="C11" s="442"/>
      <c r="D11" s="442"/>
      <c r="E11" s="434"/>
      <c r="F11" s="422"/>
      <c r="H11" s="5"/>
      <c r="I11" s="439"/>
      <c r="J11" s="439"/>
      <c r="K11" s="440"/>
      <c r="L11" s="428"/>
    </row>
    <row r="12" spans="1:12" ht="17.100000000000001" customHeight="1">
      <c r="A12" s="422"/>
      <c r="B12" s="443" t="s">
        <v>1008</v>
      </c>
      <c r="C12" s="436"/>
      <c r="D12" s="436"/>
      <c r="E12" s="438"/>
      <c r="F12" s="422"/>
      <c r="H12" s="5"/>
      <c r="I12" s="47">
        <v>296</v>
      </c>
      <c r="K12" s="428" t="str">
        <f t="shared" ref="K12:K38" si="0">IF(AND(H12=2,I12&lt;&gt;""), ", "&amp;I12, "")</f>
        <v/>
      </c>
      <c r="L12" s="428" t="str">
        <f>IF(AND(H12=2,J12&lt;&gt;"", COUNTIF($L$8:$L10, "")=3),J12, IF(AND(H12=2,J12&lt;&gt;""),", "&amp;J12,""))</f>
        <v/>
      </c>
    </row>
    <row r="13" spans="1:12" ht="9" customHeight="1">
      <c r="A13" s="422"/>
      <c r="B13" s="441"/>
      <c r="C13" s="442"/>
      <c r="D13" s="442"/>
      <c r="E13" s="434"/>
      <c r="F13" s="422"/>
      <c r="H13" s="5"/>
      <c r="K13" s="428"/>
      <c r="L13" s="428"/>
    </row>
    <row r="14" spans="1:12" ht="17.100000000000001" customHeight="1">
      <c r="A14" s="422"/>
      <c r="B14" s="444" t="s">
        <v>1009</v>
      </c>
      <c r="C14" s="445"/>
      <c r="D14" s="445"/>
      <c r="E14" s="438"/>
      <c r="F14" s="422"/>
      <c r="H14" s="5"/>
      <c r="I14" s="446" t="s">
        <v>1010</v>
      </c>
      <c r="K14" s="428" t="str">
        <f t="shared" si="0"/>
        <v/>
      </c>
      <c r="L14" s="428" t="str">
        <f>IF(AND(H14=2,J14&lt;&gt;"", COUNTIF($L$8:$L12, "")=5),J14, IF(AND(H14=2,J14&lt;&gt;""),", "&amp;J14,""))</f>
        <v/>
      </c>
    </row>
    <row r="15" spans="1:12" ht="9" customHeight="1">
      <c r="A15" s="422"/>
      <c r="B15" s="433"/>
      <c r="C15" s="423"/>
      <c r="D15" s="423"/>
      <c r="E15" s="434"/>
      <c r="F15" s="422"/>
      <c r="H15" s="5"/>
      <c r="I15" s="446"/>
      <c r="K15" s="428"/>
      <c r="L15" s="428"/>
    </row>
    <row r="16" spans="1:12" ht="17.100000000000001" customHeight="1">
      <c r="A16" s="422"/>
      <c r="B16" s="447" t="s">
        <v>1011</v>
      </c>
      <c r="C16" s="448"/>
      <c r="D16" s="448"/>
      <c r="E16" s="438"/>
      <c r="F16" s="422"/>
      <c r="H16" s="5"/>
      <c r="I16" s="47">
        <v>807</v>
      </c>
      <c r="K16" s="428" t="str">
        <f t="shared" si="0"/>
        <v/>
      </c>
      <c r="L16" s="428" t="str">
        <f>IF(AND(H16=2,J16&lt;&gt;"", COUNTIF($L$8:$L14, "")=7),J16, IF(AND(H16=2,J16&lt;&gt;""),", "&amp;J16,""))</f>
        <v/>
      </c>
    </row>
    <row r="17" spans="1:12" ht="9" customHeight="1">
      <c r="A17" s="422"/>
      <c r="B17" s="449"/>
      <c r="C17" s="450"/>
      <c r="D17" s="450"/>
      <c r="E17" s="434"/>
      <c r="F17" s="422"/>
      <c r="H17" s="5"/>
      <c r="K17" s="428"/>
      <c r="L17" s="428"/>
    </row>
    <row r="18" spans="1:12" ht="17.100000000000001" customHeight="1">
      <c r="A18" s="422"/>
      <c r="B18" s="435" t="s">
        <v>1012</v>
      </c>
      <c r="C18" s="436"/>
      <c r="D18" s="436"/>
      <c r="E18" s="438"/>
      <c r="F18" s="422"/>
      <c r="H18" s="5"/>
      <c r="J18" s="47" t="s">
        <v>1013</v>
      </c>
      <c r="K18" s="428" t="str">
        <f t="shared" si="0"/>
        <v/>
      </c>
      <c r="L18" s="428" t="str">
        <f>IF(AND(H18=2,J18&lt;&gt;"", COUNTIF($L$8:$L17, "")=11),J18, IF(AND(H18=2,J18&lt;&gt;""),", "&amp;J18,""))</f>
        <v/>
      </c>
    </row>
    <row r="19" spans="1:12" ht="9" customHeight="1">
      <c r="A19" s="422"/>
      <c r="B19" s="441"/>
      <c r="C19" s="442"/>
      <c r="D19" s="442"/>
      <c r="E19" s="434"/>
      <c r="F19" s="422"/>
      <c r="H19" s="5"/>
      <c r="K19" s="428"/>
      <c r="L19" s="428"/>
    </row>
    <row r="20" spans="1:12" ht="17.100000000000001" customHeight="1">
      <c r="A20" s="422"/>
      <c r="B20" s="451" t="s">
        <v>1014</v>
      </c>
      <c r="C20" s="452"/>
      <c r="D20" s="452"/>
      <c r="E20" s="438"/>
      <c r="F20" s="422"/>
      <c r="H20" s="5"/>
      <c r="J20" s="47" t="s">
        <v>1015</v>
      </c>
      <c r="K20" s="428" t="str">
        <f t="shared" si="0"/>
        <v/>
      </c>
      <c r="L20" s="428" t="str">
        <f>IF(AND(H20=2,J20&lt;&gt;"", COUNTIF($L$8:$L18, "")=13),J20, IF(AND(H20=2,J20&lt;&gt;""),", "&amp;J20,""))</f>
        <v/>
      </c>
    </row>
    <row r="21" spans="1:12" ht="9" customHeight="1">
      <c r="A21" s="422"/>
      <c r="B21" s="453"/>
      <c r="C21" s="454"/>
      <c r="D21" s="454"/>
      <c r="E21" s="434"/>
      <c r="F21" s="422"/>
      <c r="H21" s="5"/>
      <c r="K21" s="428"/>
      <c r="L21" s="428"/>
    </row>
    <row r="22" spans="1:12" ht="17.100000000000001" customHeight="1">
      <c r="A22" s="422"/>
      <c r="B22" s="444" t="s">
        <v>1016</v>
      </c>
      <c r="C22" s="445"/>
      <c r="D22" s="445"/>
      <c r="E22" s="438"/>
      <c r="F22" s="422"/>
      <c r="H22" s="5"/>
      <c r="I22" s="47">
        <v>588</v>
      </c>
      <c r="K22" s="428" t="str">
        <f t="shared" si="0"/>
        <v/>
      </c>
      <c r="L22" s="428" t="str">
        <f>IF(AND(H22=2,J22&lt;&gt;"", COUNTIF($L$8:$L21, "")=17),J22, IF(AND(H22=2,J22&lt;&gt;""),", "&amp;J22,""))</f>
        <v/>
      </c>
    </row>
    <row r="23" spans="1:12" ht="9" customHeight="1">
      <c r="A23" s="422"/>
      <c r="B23" s="433"/>
      <c r="C23" s="423"/>
      <c r="D23" s="423"/>
      <c r="E23" s="434"/>
      <c r="F23" s="422"/>
      <c r="H23" s="5"/>
      <c r="K23" s="428"/>
      <c r="L23" s="428"/>
    </row>
    <row r="24" spans="1:12" ht="17.100000000000001" customHeight="1">
      <c r="A24" s="422"/>
      <c r="B24" s="435" t="s">
        <v>1017</v>
      </c>
      <c r="C24" s="436"/>
      <c r="D24" s="436"/>
      <c r="E24" s="438"/>
      <c r="F24" s="422"/>
      <c r="H24" s="5"/>
      <c r="J24" s="47">
        <v>203</v>
      </c>
      <c r="K24" s="428" t="str">
        <f t="shared" si="0"/>
        <v/>
      </c>
      <c r="L24" s="428" t="str">
        <f>IF(AND(H24=2,J24&lt;&gt;"", COUNTIF($L$8:$L22, "")=19),J24, IF(AND(H24=2,J24&lt;&gt;""),", "&amp;J24,""))</f>
        <v/>
      </c>
    </row>
    <row r="25" spans="1:12" ht="9" customHeight="1">
      <c r="A25" s="422"/>
      <c r="B25" s="441"/>
      <c r="C25" s="442"/>
      <c r="D25" s="442"/>
      <c r="E25" s="434"/>
      <c r="F25" s="422"/>
      <c r="H25" s="5"/>
      <c r="K25" s="428"/>
      <c r="L25" s="428"/>
    </row>
    <row r="26" spans="1:12" ht="17.100000000000001" customHeight="1">
      <c r="A26" s="422"/>
      <c r="B26" s="444" t="s">
        <v>1018</v>
      </c>
      <c r="C26" s="445"/>
      <c r="D26" s="445"/>
      <c r="E26" s="455"/>
      <c r="F26" s="422"/>
      <c r="H26" s="5"/>
      <c r="I26" s="47">
        <v>165</v>
      </c>
      <c r="K26" s="428" t="str">
        <f t="shared" si="0"/>
        <v/>
      </c>
      <c r="L26" s="428" t="str">
        <f>IF(AND(H26=2,J26&lt;&gt;"", COUNTIF($L$8:$L24, "")=21),J26, IF(AND(H26=2,J26&lt;&gt;""),", "&amp;J26,""))</f>
        <v/>
      </c>
    </row>
    <row r="27" spans="1:12" ht="9" customHeight="1">
      <c r="A27" s="422"/>
      <c r="B27" s="441"/>
      <c r="C27" s="442"/>
      <c r="D27" s="442"/>
      <c r="E27" s="434"/>
      <c r="F27" s="422"/>
      <c r="G27" s="456" t="s">
        <v>669</v>
      </c>
      <c r="H27" s="5"/>
      <c r="K27" s="428"/>
      <c r="L27" s="428"/>
    </row>
    <row r="28" spans="1:12" ht="17.100000000000001" customHeight="1">
      <c r="A28" s="422"/>
      <c r="B28" s="457" t="s">
        <v>1019</v>
      </c>
      <c r="C28" s="458"/>
      <c r="D28" s="458"/>
      <c r="E28" s="438"/>
      <c r="F28" s="422"/>
      <c r="G28" s="456" t="s">
        <v>1020</v>
      </c>
      <c r="H28" s="459"/>
      <c r="I28" s="47" t="str">
        <f>IF(AND(H28=1), "", IF(AND(H28=2), "007", IF(AND(H28=3), "003", IF(AND(H28=4), "304, 003", ""))))</f>
        <v/>
      </c>
      <c r="K28" s="428" t="str">
        <f>IF(AND(H28=2,I28&lt;&gt;""), ", "&amp;I28, IF(AND(H28=3,I28&lt;&gt;""), ", "&amp;I28, IF(AND(H28=4,I28&lt;&gt;""), ", "&amp;I28, "")))</f>
        <v/>
      </c>
      <c r="L28" s="428"/>
    </row>
    <row r="29" spans="1:12" ht="9" customHeight="1">
      <c r="A29" s="422"/>
      <c r="B29" s="460"/>
      <c r="C29" s="461"/>
      <c r="D29" s="461"/>
      <c r="E29" s="434"/>
      <c r="F29" s="422"/>
      <c r="G29" s="456" t="s">
        <v>1021</v>
      </c>
      <c r="H29" s="5"/>
      <c r="K29" s="428"/>
      <c r="L29" s="428"/>
    </row>
    <row r="30" spans="1:12" ht="17.100000000000001" customHeight="1">
      <c r="A30" s="422"/>
      <c r="B30" s="457" t="s">
        <v>1022</v>
      </c>
      <c r="C30" s="458"/>
      <c r="D30" s="458"/>
      <c r="E30" s="438"/>
      <c r="F30" s="422"/>
      <c r="G30" s="456" t="s">
        <v>1023</v>
      </c>
      <c r="H30" s="5"/>
      <c r="K30" s="428" t="str">
        <f t="shared" ref="K30" si="1">IF(AND(H30=2,I30&lt;&gt;""), ", "&amp;I30, "")</f>
        <v/>
      </c>
      <c r="L30" s="428" t="str">
        <f>IF(AND(H30=2,J30&lt;&gt;"", COUNTIF($L$8:$L20, "")=23),J30, IF(AND(H30=2,J30&lt;&gt;""),", "&amp;J30,""))</f>
        <v/>
      </c>
    </row>
    <row r="31" spans="1:12" ht="9" customHeight="1">
      <c r="A31" s="422"/>
      <c r="B31" s="460"/>
      <c r="C31" s="461"/>
      <c r="D31" s="461"/>
      <c r="E31" s="434"/>
      <c r="F31" s="422"/>
      <c r="H31" s="5"/>
      <c r="K31" s="428"/>
      <c r="L31" s="428"/>
    </row>
    <row r="32" spans="1:12" ht="17.100000000000001" customHeight="1">
      <c r="A32" s="422"/>
      <c r="B32" s="457" t="str">
        <f>IF(H30=2, "Did we validate the SSN through the Social Security Administration?", "")</f>
        <v/>
      </c>
      <c r="C32" s="458"/>
      <c r="D32" s="462" t="str">
        <f>IF(AND(H30=2, H32=1), "**This loan is NOT eligible for delivery to Fannie Mae** ", "")</f>
        <v/>
      </c>
      <c r="E32" s="438"/>
      <c r="F32" s="422"/>
      <c r="H32" s="5"/>
      <c r="I32" s="47" t="str">
        <f>IF(AND(H32=2), 162, "")</f>
        <v/>
      </c>
      <c r="K32" s="428" t="str">
        <f t="shared" ref="K32" si="2">IF(AND(H32=2,I32&lt;&gt;""), ", "&amp;I32, "")</f>
        <v/>
      </c>
      <c r="L32" s="428" t="str">
        <f>IF(AND(H32=2,J32&lt;&gt;"", COUNTIF($L$8:$L20, "")=23),J32, IF(AND(H32=2,J32&lt;&gt;""),", "&amp;J32,""))</f>
        <v/>
      </c>
    </row>
    <row r="33" spans="1:12" ht="9" customHeight="1">
      <c r="A33" s="422"/>
      <c r="B33" s="460"/>
      <c r="C33" s="461"/>
      <c r="D33" s="461"/>
      <c r="E33" s="434"/>
      <c r="F33" s="422"/>
      <c r="H33" s="5"/>
      <c r="K33" s="428"/>
      <c r="L33" s="428"/>
    </row>
    <row r="34" spans="1:12" ht="17.100000000000001" customHeight="1">
      <c r="A34" s="422"/>
      <c r="B34" s="457" t="s">
        <v>1024</v>
      </c>
      <c r="C34" s="458"/>
      <c r="D34" s="458"/>
      <c r="E34" s="438"/>
      <c r="F34" s="422"/>
      <c r="H34" s="5"/>
      <c r="I34" s="47" t="str">
        <f>IF(AND(H34=2 ), 147, "")</f>
        <v/>
      </c>
      <c r="K34" s="428" t="str">
        <f t="shared" ref="K34" si="3">IF(AND(H34=2,I34&lt;&gt;""), ", "&amp;I34, "")</f>
        <v/>
      </c>
      <c r="L34" s="428" t="str">
        <f>IF(AND(H34=2,J34&lt;&gt;"", COUNTIF($L$8:$L22, "")=23),J34, IF(AND(H34=2,J34&lt;&gt;""),", "&amp;J34,""))</f>
        <v/>
      </c>
    </row>
    <row r="35" spans="1:12" ht="9" customHeight="1">
      <c r="A35" s="422"/>
      <c r="B35" s="460"/>
      <c r="C35" s="461"/>
      <c r="D35" s="461"/>
      <c r="E35" s="434"/>
      <c r="F35" s="422"/>
      <c r="H35" s="5"/>
      <c r="K35" s="428"/>
      <c r="L35" s="428"/>
    </row>
    <row r="36" spans="1:12" ht="17.100000000000001" customHeight="1">
      <c r="A36" s="422"/>
      <c r="B36" s="457" t="s">
        <v>1025</v>
      </c>
      <c r="C36" s="458"/>
      <c r="D36" s="458"/>
      <c r="E36" s="438"/>
      <c r="F36" s="422"/>
      <c r="H36" s="5"/>
      <c r="K36" s="428" t="str">
        <f t="shared" si="0"/>
        <v/>
      </c>
      <c r="L36" s="428" t="str">
        <f>IF(AND(H36=2,J36&lt;&gt;"", COUNTIF($L$8:$L24, "")=23),J36, IF(AND(H36=2,J36&lt;&gt;""),", "&amp;J36,""))</f>
        <v/>
      </c>
    </row>
    <row r="37" spans="1:12" ht="9" customHeight="1">
      <c r="A37" s="422"/>
      <c r="B37" s="460"/>
      <c r="C37" s="461"/>
      <c r="D37" s="461"/>
      <c r="E37" s="434"/>
      <c r="F37" s="422"/>
      <c r="H37" s="5"/>
      <c r="K37" s="428"/>
      <c r="L37" s="428"/>
    </row>
    <row r="38" spans="1:12" ht="17.100000000000001" customHeight="1" thickBot="1">
      <c r="A38" s="422"/>
      <c r="B38" s="463" t="str">
        <f>IF(H36=2, " Was a Final Inspection required?", "")</f>
        <v/>
      </c>
      <c r="C38" s="464"/>
      <c r="D38" s="464"/>
      <c r="E38" s="465"/>
      <c r="F38" s="422"/>
      <c r="H38" s="5"/>
      <c r="J38" s="47" t="s">
        <v>1026</v>
      </c>
      <c r="K38" s="428" t="str">
        <f t="shared" si="0"/>
        <v/>
      </c>
      <c r="L38" s="428"/>
    </row>
    <row r="39" spans="1:12" ht="9" customHeight="1" thickBot="1">
      <c r="A39" s="422"/>
      <c r="B39" s="422"/>
      <c r="C39" s="422"/>
      <c r="D39" s="422"/>
      <c r="E39" s="422"/>
      <c r="F39" s="422"/>
      <c r="K39" s="428"/>
      <c r="L39" s="428"/>
    </row>
    <row r="40" spans="1:12" ht="17.100000000000001" customHeight="1" thickBot="1">
      <c r="A40" s="422"/>
      <c r="B40" s="939" t="s">
        <v>1027</v>
      </c>
      <c r="C40" s="940"/>
      <c r="D40" s="940"/>
      <c r="E40" s="941"/>
      <c r="F40" s="422"/>
      <c r="K40" s="428" t="str">
        <f>IF(H40=2, ", "&amp;I40, "")</f>
        <v/>
      </c>
      <c r="L40" s="428" t="str">
        <f>IF(H40=2, ", "&amp;J40, "")</f>
        <v/>
      </c>
    </row>
    <row r="41" spans="1:12" ht="17.100000000000001" customHeight="1">
      <c r="A41" s="422"/>
      <c r="B41" s="942" t="str">
        <f>K6&amp;K8&amp;K10&amp;K12&amp;K14&amp;K16&amp;K18&amp;K20&amp;K22&amp;K24&amp;K26&amp;K28&amp;K30&amp;K32&amp;K34&amp;K36&amp;K38</f>
        <v xml:space="preserve">127, </v>
      </c>
      <c r="C41" s="942"/>
      <c r="D41" s="942"/>
      <c r="E41" s="942"/>
      <c r="F41" s="422"/>
      <c r="K41" s="428"/>
      <c r="L41" s="428" t="str">
        <f>IF(H41=2, ", "&amp;J41, "")</f>
        <v/>
      </c>
    </row>
    <row r="42" spans="1:12" ht="9" customHeight="1">
      <c r="A42" s="422"/>
      <c r="B42" s="466"/>
      <c r="C42" s="466"/>
      <c r="D42" s="466"/>
      <c r="E42" s="466"/>
      <c r="F42" s="422"/>
      <c r="K42" s="428"/>
      <c r="L42" s="428"/>
    </row>
    <row r="43" spans="1:12" ht="9" customHeight="1" thickBot="1">
      <c r="A43" s="422"/>
      <c r="B43" s="422"/>
      <c r="C43" s="422"/>
      <c r="D43" s="422"/>
      <c r="E43" s="422"/>
      <c r="F43" s="422"/>
      <c r="K43" s="428"/>
      <c r="L43" s="428"/>
    </row>
    <row r="44" spans="1:12" ht="17.100000000000001" customHeight="1" thickBot="1">
      <c r="A44" s="422"/>
      <c r="B44" s="939" t="s">
        <v>1028</v>
      </c>
      <c r="C44" s="940"/>
      <c r="D44" s="940"/>
      <c r="E44" s="941"/>
      <c r="F44" s="422"/>
      <c r="K44" s="428" t="str">
        <f>IF(H44=2, ", "&amp;I44, "")</f>
        <v/>
      </c>
      <c r="L44" s="428" t="str">
        <f>IF(H44=2, ", "&amp;J44, "")</f>
        <v/>
      </c>
    </row>
    <row r="45" spans="1:12" ht="17.100000000000001" customHeight="1">
      <c r="A45" s="422"/>
      <c r="B45" s="942" t="str">
        <f>L6&amp;L8&amp;L10&amp;L12&amp;L14&amp;L16&amp;L18&amp;L20&amp;L22&amp;L24&amp;L26&amp;L28&amp;L32&amp;L34&amp;L36&amp;L38</f>
        <v>943</v>
      </c>
      <c r="C45" s="942"/>
      <c r="D45" s="942"/>
      <c r="E45" s="942"/>
      <c r="F45" s="422"/>
      <c r="K45" s="428" t="str">
        <f>IF(H45=2, ", "&amp;I45, "")</f>
        <v/>
      </c>
      <c r="L45" s="428" t="str">
        <f>IF(H45=2, ", "&amp;J45, "")</f>
        <v/>
      </c>
    </row>
    <row r="46" spans="1:12" ht="9" customHeight="1">
      <c r="A46" s="422"/>
      <c r="B46" s="422"/>
      <c r="C46" s="422"/>
      <c r="D46" s="422"/>
      <c r="E46" s="422"/>
      <c r="F46" s="422"/>
    </row>
    <row r="47" spans="1:12" ht="15" customHeight="1">
      <c r="A47" s="931" t="s">
        <v>1029</v>
      </c>
      <c r="B47" s="931"/>
      <c r="C47" s="931"/>
      <c r="D47" s="931"/>
      <c r="E47" s="931"/>
      <c r="F47" s="931"/>
    </row>
    <row r="48" spans="1:12" ht="15" customHeight="1">
      <c r="A48" s="931" t="s">
        <v>1030</v>
      </c>
      <c r="B48" s="931"/>
      <c r="C48" s="931"/>
      <c r="D48" s="931"/>
      <c r="E48" s="931"/>
      <c r="F48" s="931"/>
    </row>
  </sheetData>
  <sheetProtection password="C580" sheet="1" objects="1" scenarios="1" selectLockedCells="1"/>
  <mergeCells count="9">
    <mergeCell ref="A47:F47"/>
    <mergeCell ref="A48:F48"/>
    <mergeCell ref="B2:E3"/>
    <mergeCell ref="I3:J3"/>
    <mergeCell ref="K3:L3"/>
    <mergeCell ref="B40:E40"/>
    <mergeCell ref="B41:E41"/>
    <mergeCell ref="B44:E44"/>
    <mergeCell ref="B45:E45"/>
  </mergeCells>
  <pageMargins left="0.25" right="0.25" top="0.75" bottom="0.75" header="0.3" footer="0.3"/>
  <pageSetup scale="80" orientation="landscape" r:id="rId1"/>
  <legacyDrawing r:id="rId2"/>
  <controls>
    <control shapeId="90133" r:id="rId3" name="CommandButton1"/>
    <control shapeId="90134" r:id="rId4" name="CommandButton2"/>
    <control shapeId="90135" r:id="rId5" name="Image1"/>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mso-contentType ?>
<spe:Receivers xmlns:spe="http://schemas.microsoft.com/sharepoint/events"/>
</file>

<file path=customXml/item2.xml><?xml version="1.0" encoding="utf-8"?>
<ct:contentTypeSchema xmlns:ct="http://schemas.microsoft.com/office/2006/metadata/contentType" xmlns:ma="http://schemas.microsoft.com/office/2006/metadata/properties/metaAttributes" ct:_="" ma:_="" ma:contentTypeName="General Administration" ma:contentTypeID="0x01010070FC9A67B0B0144CB3E6658DBAAE5B760A0100BEA0E3F20F7D194D8B03330179570310" ma:contentTypeVersion="22" ma:contentTypeDescription="Departmental, administrative, and management activities." ma:contentTypeScope="" ma:versionID="84dc0a67968ccf17cc9da4b96a47e3d2">
  <xsd:schema xmlns:xsd="http://www.w3.org/2001/XMLSchema" xmlns:xs="http://www.w3.org/2001/XMLSchema" xmlns:p="http://schemas.microsoft.com/office/2006/metadata/properties" xmlns:ns2="f129ca89-7c0a-4c13-ae90-2e317f486eab" targetNamespace="http://schemas.microsoft.com/office/2006/metadata/properties" ma:root="true" ma:fieldsID="4a2d721cacb7b0d4f8fb6eab26b40d7b" ns2:_="">
    <xsd:import namespace="f129ca89-7c0a-4c13-ae90-2e317f486eab"/>
    <xsd:element name="properties">
      <xsd:complexType>
        <xsd:sequence>
          <xsd:element name="documentManagement">
            <xsd:complexType>
              <xsd:all>
                <xsd:element ref="ns2:Information_x0020_Classification"/>
                <xsd:element ref="ns2:Content_x0020_Status"/>
                <xsd:element ref="ns2:Final_x0020_Dat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129ca89-7c0a-4c13-ae90-2e317f486eab" elementFormDefault="qualified">
    <xsd:import namespace="http://schemas.microsoft.com/office/2006/documentManagement/types"/>
    <xsd:import namespace="http://schemas.microsoft.com/office/infopath/2007/PartnerControls"/>
    <xsd:element name="Information_x0020_Classification" ma:index="8" ma:displayName="Information Classification" ma:default="For Internal Use Only" ma:format="Dropdown" ma:internalName="Information_x0020_Classification">
      <xsd:simpleType>
        <xsd:restriction base="dms:Choice">
          <xsd:enumeration value="For Internal Use Only"/>
          <xsd:enumeration value="Confidential"/>
          <xsd:enumeration value="Restricted"/>
          <xsd:enumeration value="Public Information"/>
        </xsd:restriction>
      </xsd:simpleType>
    </xsd:element>
    <xsd:element name="Content_x0020_Status" ma:index="9" ma:displayName="Content Status" ma:default="Work in Progress" ma:format="Dropdown" ma:internalName="Content_x0020_Status">
      <xsd:simpleType>
        <xsd:restriction base="dms:Choice">
          <xsd:enumeration value="Work in Progress"/>
          <xsd:enumeration value="Final"/>
        </xsd:restriction>
      </xsd:simpleType>
    </xsd:element>
    <xsd:element name="Final_x0020_Date" ma:index="10" nillable="true" ma:displayName="Final Date" ma:format="DateOnly" ma:hidden="true" ma:internalName="Final_x0020_Date" ma:readOnly="fals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Final_x0020_Date xmlns="f129ca89-7c0a-4c13-ae90-2e317f486eab" xsi:nil="true"/>
    <Information_x0020_Classification xmlns="f129ca89-7c0a-4c13-ae90-2e317f486eab">For Internal Use Only</Information_x0020_Classification>
    <Content_x0020_Status xmlns="f129ca89-7c0a-4c13-ae90-2e317f486eab">Work in Progress</Content_x0020_Status>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5.xml><?xml version="1.0" encoding="utf-8"?>
<?mso-contentType ?>
<SharedContentType xmlns="Microsoft.SharePoint.Taxonomy.ContentTypeSync" SourceId="c2fca7ab-044c-440c-850a-8951290576b9" ContentTypeId="0x01010070FC9A67B0B0144CB3E6658DBAAE5B76" PreviousValue="true"/>
</file>

<file path=customXml/itemProps1.xml><?xml version="1.0" encoding="utf-8"?>
<ds:datastoreItem xmlns:ds="http://schemas.openxmlformats.org/officeDocument/2006/customXml" ds:itemID="{14F34A48-C2F1-473C-BBC6-64CB84ACEEB6}">
  <ds:schemaRefs>
    <ds:schemaRef ds:uri="http://schemas.microsoft.com/sharepoint/events"/>
  </ds:schemaRefs>
</ds:datastoreItem>
</file>

<file path=customXml/itemProps2.xml><?xml version="1.0" encoding="utf-8"?>
<ds:datastoreItem xmlns:ds="http://schemas.openxmlformats.org/officeDocument/2006/customXml" ds:itemID="{7B678BDE-97BA-442E-9C3C-842574DDE50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129ca89-7c0a-4c13-ae90-2e317f486ea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71B1921-8248-4766-B0B8-BA668FF3929B}">
  <ds:schemaRefs>
    <ds:schemaRef ds:uri="http://schemas.microsoft.com/office/2006/documentManagement/types"/>
    <ds:schemaRef ds:uri="http://purl.org/dc/elements/1.1/"/>
    <ds:schemaRef ds:uri="http://purl.org/dc/terms/"/>
    <ds:schemaRef ds:uri="http://purl.org/dc/dcmitype/"/>
    <ds:schemaRef ds:uri="http://www.w3.org/XML/1998/namespace"/>
    <ds:schemaRef ds:uri="http://schemas.microsoft.com/office/2006/metadata/properties"/>
    <ds:schemaRef ds:uri="f129ca89-7c0a-4c13-ae90-2e317f486eab"/>
    <ds:schemaRef ds:uri="http://schemas.openxmlformats.org/package/2006/metadata/core-properties"/>
    <ds:schemaRef ds:uri="http://schemas.microsoft.com/office/infopath/2007/PartnerControls"/>
  </ds:schemaRefs>
</ds:datastoreItem>
</file>

<file path=customXml/itemProps4.xml><?xml version="1.0" encoding="utf-8"?>
<ds:datastoreItem xmlns:ds="http://schemas.openxmlformats.org/officeDocument/2006/customXml" ds:itemID="{0CCD59BA-49AC-488E-B36F-12843040255D}">
  <ds:schemaRefs>
    <ds:schemaRef ds:uri="http://schemas.microsoft.com/sharepoint/v3/contenttype/forms"/>
  </ds:schemaRefs>
</ds:datastoreItem>
</file>

<file path=customXml/itemProps5.xml><?xml version="1.0" encoding="utf-8"?>
<ds:datastoreItem xmlns:ds="http://schemas.openxmlformats.org/officeDocument/2006/customXml" ds:itemID="{FE726740-4390-4BC5-9C11-9F8A2BF080A5}">
  <ds:schemaRefs>
    <ds:schemaRef ds:uri="Microsoft.SharePoint.Taxonomy.ContentTypeSyn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2</vt:i4>
      </vt:variant>
    </vt:vector>
  </HeadingPairs>
  <TitlesOfParts>
    <vt:vector size="3" baseType="lpstr">
      <vt:lpstr>Error</vt:lpstr>
      <vt:lpstr>'SFC &amp; SCC Checklist'!PDFRng</vt:lpstr>
      <vt:lpstr>'SFC &amp; SCC Checklist'!Print_Area</vt:lpstr>
    </vt:vector>
  </TitlesOfParts>
  <Company>USAA</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German Candelaria</dc:creator>
  <cp:lastModifiedBy>German Candelaria</cp:lastModifiedBy>
  <cp:lastPrinted>2015-05-04T14:53:50Z</cp:lastPrinted>
  <dcterms:created xsi:type="dcterms:W3CDTF">2014-02-21T21:23:49Z</dcterms:created>
  <dcterms:modified xsi:type="dcterms:W3CDTF">2016-04-06T14:38:37Z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S Team System Data DO NOT EDIT_GUID">
    <vt:lpwstr>219390af-ca7b-428a-8e58-8794a7a9c682</vt:lpwstr>
  </property>
  <property fmtid="{D5CDD505-2E9C-101B-9397-08002B2CF9AE}" pid="3" name="Order">
    <vt:r8>6300</vt:r8>
  </property>
  <property fmtid="{D5CDD505-2E9C-101B-9397-08002B2CF9AE}" pid="4" name="_dlc_policyId">
    <vt:lpwstr>0x01010070FC9A67B0B0144CB3E6658DBAAE5B760A|-1560305102</vt:lpwstr>
  </property>
  <property fmtid="{D5CDD505-2E9C-101B-9397-08002B2CF9AE}" pid="5" name="xd_ProgID">
    <vt:lpwstr/>
  </property>
  <property fmtid="{D5CDD505-2E9C-101B-9397-08002B2CF9AE}" pid="6" name="_CopySource">
    <vt:lpwstr>http://team.usaa.com/sites/bank/bpe/dmaic/Guides and Templates/Tools/Mortgage Toolbox.xlsm</vt:lpwstr>
  </property>
  <property fmtid="{D5CDD505-2E9C-101B-9397-08002B2CF9AE}" pid="7" name="ContentTypeId">
    <vt:lpwstr>0x01010070FC9A67B0B0144CB3E6658DBAAE5B760A0100BEA0E3F20F7D194D8B03330179570310</vt:lpwstr>
  </property>
  <property fmtid="{D5CDD505-2E9C-101B-9397-08002B2CF9AE}" pid="8" name="_SourceUrl">
    <vt:lpwstr/>
  </property>
  <property fmtid="{D5CDD505-2E9C-101B-9397-08002B2CF9AE}" pid="9" name="_dlc_ExpireDate">
    <vt:filetime>2016-04-09T13:44:48Z</vt:filetime>
  </property>
  <property fmtid="{D5CDD505-2E9C-101B-9397-08002B2CF9AE}" pid="10" name="ItemRetentionFormula">
    <vt:lpwstr>&lt;formula id="Microsoft.Office.RecordsManagement.PolicyFeatures.Expiration.Formula.BuiltIn"&gt;&lt;number&gt;1&lt;/number&gt;&lt;property&gt;Modified&lt;/property&gt;&lt;propertyId&gt;28cf69c5-fa48-462a-b5cd-27b6f9d2bd5f&lt;/propertyId&gt;&lt;period&gt;years&lt;/period&gt;&lt;/formula&gt;</vt:lpwstr>
  </property>
  <property fmtid="{D5CDD505-2E9C-101B-9397-08002B2CF9AE}" pid="11" name="TemplateUrl">
    <vt:lpwstr/>
  </property>
</Properties>
</file>