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<sst xmlns="http://schemas.openxmlformats.org/spreadsheetml/2006/main" count="4998" uniqueCount="4998">
  <si>
    <t>you</t>
  </si>
  <si>
    <t>i</t>
  </si>
  <si>
    <t>the</t>
  </si>
  <si>
    <t>to</t>
  </si>
  <si>
    <t>a</t>
  </si>
  <si>
    <t>it</t>
  </si>
  <si>
    <t>and</t>
  </si>
  <si>
    <t>that</t>
  </si>
  <si>
    <t>of</t>
  </si>
  <si>
    <t>is</t>
  </si>
  <si>
    <t>in</t>
  </si>
  <si>
    <t>what</t>
  </si>
  <si>
    <t>we</t>
  </si>
  <si>
    <t>me</t>
  </si>
  <si>
    <t>this</t>
  </si>
  <si>
    <t>he</t>
  </si>
  <si>
    <t>for</t>
  </si>
  <si>
    <t>my</t>
  </si>
  <si>
    <t>on</t>
  </si>
  <si>
    <t>have</t>
  </si>
  <si>
    <t>your</t>
  </si>
  <si>
    <t>do</t>
  </si>
  <si>
    <t>no</t>
  </si>
  <si>
    <t>was</t>
  </si>
  <si>
    <t>not</t>
  </si>
  <si>
    <t>are</t>
  </si>
  <si>
    <t>don</t>
  </si>
  <si>
    <t>be</t>
  </si>
  <si>
    <t>know</t>
  </si>
  <si>
    <t>can</t>
  </si>
  <si>
    <t>with</t>
  </si>
  <si>
    <t>but</t>
  </si>
  <si>
    <t>all</t>
  </si>
  <si>
    <t>so</t>
  </si>
  <si>
    <t>just</t>
  </si>
  <si>
    <t>here</t>
  </si>
  <si>
    <t>there</t>
  </si>
  <si>
    <t>they</t>
  </si>
  <si>
    <t>like</t>
  </si>
  <si>
    <t>get</t>
  </si>
  <si>
    <t>she</t>
  </si>
  <si>
    <t>go</t>
  </si>
  <si>
    <t>if</t>
  </si>
  <si>
    <t>right</t>
  </si>
  <si>
    <t>out</t>
  </si>
  <si>
    <t>about</t>
  </si>
  <si>
    <t>up</t>
  </si>
  <si>
    <t>him</t>
  </si>
  <si>
    <t>at</t>
  </si>
  <si>
    <t>now</t>
  </si>
  <si>
    <t>one</t>
  </si>
  <si>
    <t>come</t>
  </si>
  <si>
    <t>oh</t>
  </si>
  <si>
    <t>her</t>
  </si>
  <si>
    <t>how</t>
  </si>
  <si>
    <t>well</t>
  </si>
  <si>
    <t>will</t>
  </si>
  <si>
    <t>want</t>
  </si>
  <si>
    <t>got</t>
  </si>
  <si>
    <t>yeah</t>
  </si>
  <si>
    <t>think</t>
  </si>
  <si>
    <t>see</t>
  </si>
  <si>
    <t>as</t>
  </si>
  <si>
    <t>who</t>
  </si>
  <si>
    <t>good</t>
  </si>
  <si>
    <t>why</t>
  </si>
  <si>
    <t>did</t>
  </si>
  <si>
    <t>let</t>
  </si>
  <si>
    <t>from</t>
  </si>
  <si>
    <t>his</t>
  </si>
  <si>
    <t>yes</t>
  </si>
  <si>
    <t>when</t>
  </si>
  <si>
    <t>going</t>
  </si>
  <si>
    <t>l</t>
  </si>
  <si>
    <t>an</t>
  </si>
  <si>
    <t>time</t>
  </si>
  <si>
    <t>back</t>
  </si>
  <si>
    <t>okay</t>
  </si>
  <si>
    <t>look</t>
  </si>
  <si>
    <t>us</t>
  </si>
  <si>
    <t>where</t>
  </si>
  <si>
    <t>them</t>
  </si>
  <si>
    <t>take</t>
  </si>
  <si>
    <t>would</t>
  </si>
  <si>
    <t>were</t>
  </si>
  <si>
    <t>then</t>
  </si>
  <si>
    <t>or</t>
  </si>
  <si>
    <t>had</t>
  </si>
  <si>
    <t>been</t>
  </si>
  <si>
    <t>tell</t>
  </si>
  <si>
    <t>our</t>
  </si>
  <si>
    <t>man</t>
  </si>
  <si>
    <t>some</t>
  </si>
  <si>
    <t>say</t>
  </si>
  <si>
    <t>really</t>
  </si>
  <si>
    <t>gonna</t>
  </si>
  <si>
    <t>hey</t>
  </si>
  <si>
    <t>could</t>
  </si>
  <si>
    <t>didn</t>
  </si>
  <si>
    <t>by</t>
  </si>
  <si>
    <t>has</t>
  </si>
  <si>
    <t>something</t>
  </si>
  <si>
    <t>too</t>
  </si>
  <si>
    <t>need</t>
  </si>
  <si>
    <t>more</t>
  </si>
  <si>
    <t>way</t>
  </si>
  <si>
    <t>down</t>
  </si>
  <si>
    <t>make</t>
  </si>
  <si>
    <t>never</t>
  </si>
  <si>
    <t>very</t>
  </si>
  <si>
    <t>only</t>
  </si>
  <si>
    <t>over</t>
  </si>
  <si>
    <t>people</t>
  </si>
  <si>
    <t>because</t>
  </si>
  <si>
    <t>little</t>
  </si>
  <si>
    <t>please</t>
  </si>
  <si>
    <t>love</t>
  </si>
  <si>
    <t>give</t>
  </si>
  <si>
    <t>should</t>
  </si>
  <si>
    <t>sorry</t>
  </si>
  <si>
    <t>said</t>
  </si>
  <si>
    <t>mean</t>
  </si>
  <si>
    <t>off</t>
  </si>
  <si>
    <t>am</t>
  </si>
  <si>
    <t>any</t>
  </si>
  <si>
    <t>two</t>
  </si>
  <si>
    <t>thank</t>
  </si>
  <si>
    <t>even</t>
  </si>
  <si>
    <t>much</t>
  </si>
  <si>
    <t>doing</t>
  </si>
  <si>
    <t>sure</t>
  </si>
  <si>
    <t>thing</t>
  </si>
  <si>
    <t>these</t>
  </si>
  <si>
    <t>help</t>
  </si>
  <si>
    <t>first</t>
  </si>
  <si>
    <t>into</t>
  </si>
  <si>
    <t>anything</t>
  </si>
  <si>
    <t>still</t>
  </si>
  <si>
    <t>sir</t>
  </si>
  <si>
    <t>life</t>
  </si>
  <si>
    <t>nothing</t>
  </si>
  <si>
    <t>find</t>
  </si>
  <si>
    <t>god</t>
  </si>
  <si>
    <t>day</t>
  </si>
  <si>
    <t>work</t>
  </si>
  <si>
    <t>again</t>
  </si>
  <si>
    <t>must</t>
  </si>
  <si>
    <t>their</t>
  </si>
  <si>
    <t>won</t>
  </si>
  <si>
    <t>stop</t>
  </si>
  <si>
    <t>maybe</t>
  </si>
  <si>
    <t>call</t>
  </si>
  <si>
    <t>wait</t>
  </si>
  <si>
    <t>before</t>
  </si>
  <si>
    <t>other</t>
  </si>
  <si>
    <t>away</t>
  </si>
  <si>
    <t>talk</t>
  </si>
  <si>
    <t>after</t>
  </si>
  <si>
    <t>night</t>
  </si>
  <si>
    <t>home</t>
  </si>
  <si>
    <t>uh</t>
  </si>
  <si>
    <t>than</t>
  </si>
  <si>
    <t>thought</t>
  </si>
  <si>
    <t>put</t>
  </si>
  <si>
    <t>great</t>
  </si>
  <si>
    <t>last</t>
  </si>
  <si>
    <t>those</t>
  </si>
  <si>
    <t>better</t>
  </si>
  <si>
    <t>everything</t>
  </si>
  <si>
    <t>told</t>
  </si>
  <si>
    <t>new</t>
  </si>
  <si>
    <t>always</t>
  </si>
  <si>
    <t>things</t>
  </si>
  <si>
    <t>long</t>
  </si>
  <si>
    <t>keep</t>
  </si>
  <si>
    <t>leave</t>
  </si>
  <si>
    <t>years</t>
  </si>
  <si>
    <t>money</t>
  </si>
  <si>
    <t>does</t>
  </si>
  <si>
    <t>doesn</t>
  </si>
  <si>
    <t>around</t>
  </si>
  <si>
    <t>name</t>
  </si>
  <si>
    <t>father</t>
  </si>
  <si>
    <t>guy</t>
  </si>
  <si>
    <t>place</t>
  </si>
  <si>
    <t>feel</t>
  </si>
  <si>
    <t>ever</t>
  </si>
  <si>
    <t>guys</t>
  </si>
  <si>
    <t>old</t>
  </si>
  <si>
    <t>made</t>
  </si>
  <si>
    <t>isn</t>
  </si>
  <si>
    <t>big</t>
  </si>
  <si>
    <t>which</t>
  </si>
  <si>
    <t>nice</t>
  </si>
  <si>
    <t>girl</t>
  </si>
  <si>
    <t>hello</t>
  </si>
  <si>
    <t>believe</t>
  </si>
  <si>
    <t>done</t>
  </si>
  <si>
    <t>ok</t>
  </si>
  <si>
    <t>lot</t>
  </si>
  <si>
    <t>fine</t>
  </si>
  <si>
    <t>someone</t>
  </si>
  <si>
    <t>thanks</t>
  </si>
  <si>
    <t>house</t>
  </si>
  <si>
    <t>wanted</t>
  </si>
  <si>
    <t>coming</t>
  </si>
  <si>
    <t>kind</t>
  </si>
  <si>
    <t>every</t>
  </si>
  <si>
    <t>stay</t>
  </si>
  <si>
    <t>left</t>
  </si>
  <si>
    <t>mother</t>
  </si>
  <si>
    <t>through</t>
  </si>
  <si>
    <t>being</t>
  </si>
  <si>
    <t>enough</t>
  </si>
  <si>
    <t>may</t>
  </si>
  <si>
    <t>course</t>
  </si>
  <si>
    <t>dad</t>
  </si>
  <si>
    <t>happened</t>
  </si>
  <si>
    <t>wrong</t>
  </si>
  <si>
    <t>listen</t>
  </si>
  <si>
    <t>bad</t>
  </si>
  <si>
    <t>came</t>
  </si>
  <si>
    <t>understand</t>
  </si>
  <si>
    <t>three</t>
  </si>
  <si>
    <t>today</t>
  </si>
  <si>
    <t>world</t>
  </si>
  <si>
    <t>another</t>
  </si>
  <si>
    <t>hear</t>
  </si>
  <si>
    <t>remember</t>
  </si>
  <si>
    <t>might</t>
  </si>
  <si>
    <t>ask</t>
  </si>
  <si>
    <t>own</t>
  </si>
  <si>
    <t>same</t>
  </si>
  <si>
    <t>kill</t>
  </si>
  <si>
    <t>show</t>
  </si>
  <si>
    <t>else</t>
  </si>
  <si>
    <t>talking</t>
  </si>
  <si>
    <t>found</t>
  </si>
  <si>
    <t>care</t>
  </si>
  <si>
    <t>son</t>
  </si>
  <si>
    <t>car</t>
  </si>
  <si>
    <t>next</t>
  </si>
  <si>
    <t>getting</t>
  </si>
  <si>
    <t>try</t>
  </si>
  <si>
    <t>looking</t>
  </si>
  <si>
    <t>woman</t>
  </si>
  <si>
    <t>dead</t>
  </si>
  <si>
    <t>hi</t>
  </si>
  <si>
    <t>went</t>
  </si>
  <si>
    <t>many</t>
  </si>
  <si>
    <t>friend</t>
  </si>
  <si>
    <t>mind</t>
  </si>
  <si>
    <t>hell</t>
  </si>
  <si>
    <t>wasn</t>
  </si>
  <si>
    <t>mom</t>
  </si>
  <si>
    <t>boy</t>
  </si>
  <si>
    <t>best</t>
  </si>
  <si>
    <t>yourself</t>
  </si>
  <si>
    <t>morning</t>
  </si>
  <si>
    <t>together</t>
  </si>
  <si>
    <t>saw</t>
  </si>
  <si>
    <t>trying</t>
  </si>
  <si>
    <t>job</t>
  </si>
  <si>
    <t>without</t>
  </si>
  <si>
    <t>real</t>
  </si>
  <si>
    <t>baby</t>
  </si>
  <si>
    <t>family</t>
  </si>
  <si>
    <t>room</t>
  </si>
  <si>
    <t>move</t>
  </si>
  <si>
    <t>already</t>
  </si>
  <si>
    <t>wouldn</t>
  </si>
  <si>
    <t>live</t>
  </si>
  <si>
    <t>seen</t>
  </si>
  <si>
    <t>miss</t>
  </si>
  <si>
    <t>most</t>
  </si>
  <si>
    <t>shit</t>
  </si>
  <si>
    <t>actually</t>
  </si>
  <si>
    <t>once</t>
  </si>
  <si>
    <t>heard</t>
  </si>
  <si>
    <t>brother</t>
  </si>
  <si>
    <t>head</t>
  </si>
  <si>
    <t>ready</t>
  </si>
  <si>
    <t>happy</t>
  </si>
  <si>
    <t>huh</t>
  </si>
  <si>
    <t>hold</t>
  </si>
  <si>
    <t>such</t>
  </si>
  <si>
    <t>called</t>
  </si>
  <si>
    <t>both</t>
  </si>
  <si>
    <t>used</t>
  </si>
  <si>
    <t>knew</t>
  </si>
  <si>
    <t>men</t>
  </si>
  <si>
    <t>haven</t>
  </si>
  <si>
    <t>idea</t>
  </si>
  <si>
    <t>wife</t>
  </si>
  <si>
    <t>yet</t>
  </si>
  <si>
    <t>took</t>
  </si>
  <si>
    <t>fuck</t>
  </si>
  <si>
    <t>also</t>
  </si>
  <si>
    <t>pretty</t>
  </si>
  <si>
    <t>days</t>
  </si>
  <si>
    <t>since</t>
  </si>
  <si>
    <t>while</t>
  </si>
  <si>
    <t>whole</t>
  </si>
  <si>
    <t>tomorrow</t>
  </si>
  <si>
    <t>start</t>
  </si>
  <si>
    <t>use</t>
  </si>
  <si>
    <t>door</t>
  </si>
  <si>
    <t>bit</t>
  </si>
  <si>
    <t>matter</t>
  </si>
  <si>
    <t>bring</t>
  </si>
  <si>
    <t>meet</t>
  </si>
  <si>
    <t>tonight</t>
  </si>
  <si>
    <t>guess</t>
  </si>
  <si>
    <t>run</t>
  </si>
  <si>
    <t>alone</t>
  </si>
  <si>
    <t>everyone</t>
  </si>
  <si>
    <t>school</t>
  </si>
  <si>
    <t>gone</t>
  </si>
  <si>
    <t>hard</t>
  </si>
  <si>
    <t>myself</t>
  </si>
  <si>
    <t>wanna</t>
  </si>
  <si>
    <t>play</t>
  </si>
  <si>
    <t>problem</t>
  </si>
  <si>
    <t>end</t>
  </si>
  <si>
    <t>saying</t>
  </si>
  <si>
    <t>open</t>
  </si>
  <si>
    <t>couldn</t>
  </si>
  <si>
    <t>friends</t>
  </si>
  <si>
    <t>fucking</t>
  </si>
  <si>
    <t>01/0/1</t>
  </si>
  <si>
    <t>killed</t>
  </si>
  <si>
    <t>looks</t>
  </si>
  <si>
    <t>few</t>
  </si>
  <si>
    <t>gotta</t>
  </si>
  <si>
    <t>ah</t>
  </si>
  <si>
    <t>anyone</t>
  </si>
  <si>
    <t>phone</t>
  </si>
  <si>
    <t>hope</t>
  </si>
  <si>
    <t>lost</t>
  </si>
  <si>
    <t>excuse</t>
  </si>
  <si>
    <t>face</t>
  </si>
  <si>
    <t>um</t>
  </si>
  <si>
    <t>until</t>
  </si>
  <si>
    <t>die</t>
  </si>
  <si>
    <t>turn</t>
  </si>
  <si>
    <t>police</t>
  </si>
  <si>
    <t>heart</t>
  </si>
  <si>
    <t>wants</t>
  </si>
  <si>
    <t>says</t>
  </si>
  <si>
    <t>worry</t>
  </si>
  <si>
    <t>soon</t>
  </si>
  <si>
    <t>business</t>
  </si>
  <si>
    <t>case</t>
  </si>
  <si>
    <t>later</t>
  </si>
  <si>
    <t>each</t>
  </si>
  <si>
    <t>watch</t>
  </si>
  <si>
    <t>year</t>
  </si>
  <si>
    <t>hand</t>
  </si>
  <si>
    <t>having</t>
  </si>
  <si>
    <t>beautiful</t>
  </si>
  <si>
    <t>doctor</t>
  </si>
  <si>
    <t>eat</t>
  </si>
  <si>
    <t>sit</t>
  </si>
  <si>
    <t>probably</t>
  </si>
  <si>
    <t>thinking</t>
  </si>
  <si>
    <t>late</t>
  </si>
  <si>
    <t>forget</t>
  </si>
  <si>
    <t>young</t>
  </si>
  <si>
    <t>second</t>
  </si>
  <si>
    <t>kids</t>
  </si>
  <si>
    <t>kid</t>
  </si>
  <si>
    <t>pay</t>
  </si>
  <si>
    <t>crazy</t>
  </si>
  <si>
    <t>water</t>
  </si>
  <si>
    <t>death</t>
  </si>
  <si>
    <t>working</t>
  </si>
  <si>
    <t>under</t>
  </si>
  <si>
    <t>stuff</t>
  </si>
  <si>
    <t>minute</t>
  </si>
  <si>
    <t>part</t>
  </si>
  <si>
    <t>person</t>
  </si>
  <si>
    <t>everybody</t>
  </si>
  <si>
    <t>damn</t>
  </si>
  <si>
    <t>drink</t>
  </si>
  <si>
    <t>gave</t>
  </si>
  <si>
    <t>change</t>
  </si>
  <si>
    <t>exactly</t>
  </si>
  <si>
    <t>happen</t>
  </si>
  <si>
    <t>shut</t>
  </si>
  <si>
    <t>five</t>
  </si>
  <si>
    <t>knows</t>
  </si>
  <si>
    <t>eyes</t>
  </si>
  <si>
    <t>hit</t>
  </si>
  <si>
    <t>far</t>
  </si>
  <si>
    <t>aren</t>
  </si>
  <si>
    <t>easy</t>
  </si>
  <si>
    <t>whatever</t>
  </si>
  <si>
    <t>its</t>
  </si>
  <si>
    <t>hands</t>
  </si>
  <si>
    <t>taking</t>
  </si>
  <si>
    <t>times</t>
  </si>
  <si>
    <t>check</t>
  </si>
  <si>
    <t>minutes</t>
  </si>
  <si>
    <t>music</t>
  </si>
  <si>
    <t>inside</t>
  </si>
  <si>
    <t>sleep</t>
  </si>
  <si>
    <t>means</t>
  </si>
  <si>
    <t>somebody</t>
  </si>
  <si>
    <t>mine</t>
  </si>
  <si>
    <t>deal</t>
  </si>
  <si>
    <t>different</t>
  </si>
  <si>
    <t>asked</t>
  </si>
  <si>
    <t>makes</t>
  </si>
  <si>
    <t>point</t>
  </si>
  <si>
    <t>afraid</t>
  </si>
  <si>
    <t>body</t>
  </si>
  <si>
    <t>anyway</t>
  </si>
  <si>
    <t>dear</t>
  </si>
  <si>
    <t>four</t>
  </si>
  <si>
    <t>shall</t>
  </si>
  <si>
    <t>ain</t>
  </si>
  <si>
    <t>chance</t>
  </si>
  <si>
    <t>close</t>
  </si>
  <si>
    <t>making</t>
  </si>
  <si>
    <t>waiting</t>
  </si>
  <si>
    <t>party</t>
  </si>
  <si>
    <t>daughter</t>
  </si>
  <si>
    <t>comes</t>
  </si>
  <si>
    <t>word</t>
  </si>
  <si>
    <t>against</t>
  </si>
  <si>
    <t>fun</t>
  </si>
  <si>
    <t>number</t>
  </si>
  <si>
    <t>married</t>
  </si>
  <si>
    <t>hurt</t>
  </si>
  <si>
    <t>story</t>
  </si>
  <si>
    <t>set</t>
  </si>
  <si>
    <t>wish</t>
  </si>
  <si>
    <t>least</t>
  </si>
  <si>
    <t>quite</t>
  </si>
  <si>
    <t>important</t>
  </si>
  <si>
    <t>girls</t>
  </si>
  <si>
    <t>husband</t>
  </si>
  <si>
    <t>fire</t>
  </si>
  <si>
    <t>nobody</t>
  </si>
  <si>
    <t>fight</t>
  </si>
  <si>
    <t>children</t>
  </si>
  <si>
    <t>rest</t>
  </si>
  <si>
    <t>moment</t>
  </si>
  <si>
    <t>week</t>
  </si>
  <si>
    <t>read</t>
  </si>
  <si>
    <t>stand</t>
  </si>
  <si>
    <t>game</t>
  </si>
  <si>
    <t>cut</t>
  </si>
  <si>
    <t>sister</t>
  </si>
  <si>
    <t>speak</t>
  </si>
  <si>
    <t>child</t>
  </si>
  <si>
    <t>side</t>
  </si>
  <si>
    <t>women</t>
  </si>
  <si>
    <t>supposed</t>
  </si>
  <si>
    <t>started</t>
  </si>
  <si>
    <t>between</t>
  </si>
  <si>
    <t>hours</t>
  </si>
  <si>
    <t>goes</t>
  </si>
  <si>
    <t>blood</t>
  </si>
  <si>
    <t>though</t>
  </si>
  <si>
    <t>truth</t>
  </si>
  <si>
    <t>lady</t>
  </si>
  <si>
    <t>anymore</t>
  </si>
  <si>
    <t>behind</t>
  </si>
  <si>
    <t>almost</t>
  </si>
  <si>
    <t>shot</t>
  </si>
  <si>
    <t>gets</t>
  </si>
  <si>
    <t>war</t>
  </si>
  <si>
    <t>break</t>
  </si>
  <si>
    <t>walk</t>
  </si>
  <si>
    <t>yours</t>
  </si>
  <si>
    <t>able</t>
  </si>
  <si>
    <t>reason</t>
  </si>
  <si>
    <t>trouble</t>
  </si>
  <si>
    <t>met</t>
  </si>
  <si>
    <t>city</t>
  </si>
  <si>
    <t>town</t>
  </si>
  <si>
    <t>trust</t>
  </si>
  <si>
    <t>mr</t>
  </si>
  <si>
    <t>brought</t>
  </si>
  <si>
    <t>died</t>
  </si>
  <si>
    <t>question</t>
  </si>
  <si>
    <t>buy</t>
  </si>
  <si>
    <t>office</t>
  </si>
  <si>
    <t>half</t>
  </si>
  <si>
    <t>bye</t>
  </si>
  <si>
    <t>high</t>
  </si>
  <si>
    <t>free</t>
  </si>
  <si>
    <t>s</t>
  </si>
  <si>
    <t>welcome</t>
  </si>
  <si>
    <t>couple</t>
  </si>
  <si>
    <t>either</t>
  </si>
  <si>
    <t>hurry</t>
  </si>
  <si>
    <t>telling</t>
  </si>
  <si>
    <t>stupid</t>
  </si>
  <si>
    <t>honey</t>
  </si>
  <si>
    <t>power</t>
  </si>
  <si>
    <t>wow</t>
  </si>
  <si>
    <t>tried</t>
  </si>
  <si>
    <t>bed</t>
  </si>
  <si>
    <t>front</t>
  </si>
  <si>
    <t>cool</t>
  </si>
  <si>
    <t>answer</t>
  </si>
  <si>
    <t>playing</t>
  </si>
  <si>
    <t>seems</t>
  </si>
  <si>
    <t>boys</t>
  </si>
  <si>
    <t>send</t>
  </si>
  <si>
    <t>gun</t>
  </si>
  <si>
    <t>line</t>
  </si>
  <si>
    <t>team</t>
  </si>
  <si>
    <t>news</t>
  </si>
  <si>
    <t>months</t>
  </si>
  <si>
    <t>captain</t>
  </si>
  <si>
    <t>save</t>
  </si>
  <si>
    <t>full</t>
  </si>
  <si>
    <t>hate</t>
  </si>
  <si>
    <t>sometimes</t>
  </si>
  <si>
    <t>become</t>
  </si>
  <si>
    <t>whoa</t>
  </si>
  <si>
    <t>lord</t>
  </si>
  <si>
    <t>along</t>
  </si>
  <si>
    <t>dog</t>
  </si>
  <si>
    <t>outside</t>
  </si>
  <si>
    <t>food</t>
  </si>
  <si>
    <t>light</t>
  </si>
  <si>
    <t>order</t>
  </si>
  <si>
    <t>hot</t>
  </si>
  <si>
    <t>funny</t>
  </si>
  <si>
    <t>clear</t>
  </si>
  <si>
    <t>needs</t>
  </si>
  <si>
    <t>six</t>
  </si>
  <si>
    <t>country</t>
  </si>
  <si>
    <t>alive</t>
  </si>
  <si>
    <t>pick</t>
  </si>
  <si>
    <t>em</t>
  </si>
  <si>
    <t>fact</t>
  </si>
  <si>
    <t>ahead</t>
  </si>
  <si>
    <t>black</t>
  </si>
  <si>
    <t>boss</t>
  </si>
  <si>
    <t>living</t>
  </si>
  <si>
    <t>lose</t>
  </si>
  <si>
    <t>feeling</t>
  </si>
  <si>
    <t>leaving</t>
  </si>
  <si>
    <t>cause</t>
  </si>
  <si>
    <t>dinner</t>
  </si>
  <si>
    <t>shouldn</t>
  </si>
  <si>
    <t>promise</t>
  </si>
  <si>
    <t>king</t>
  </si>
  <si>
    <t>running</t>
  </si>
  <si>
    <t>plan</t>
  </si>
  <si>
    <t>taken</t>
  </si>
  <si>
    <t>sort</t>
  </si>
  <si>
    <t>book</t>
  </si>
  <si>
    <t>ma</t>
  </si>
  <si>
    <t>sent</t>
  </si>
  <si>
    <t>anybody</t>
  </si>
  <si>
    <t>hour</t>
  </si>
  <si>
    <t>white</t>
  </si>
  <si>
    <t>small</t>
  </si>
  <si>
    <t>alright</t>
  </si>
  <si>
    <t>sick</t>
  </si>
  <si>
    <t>parents</t>
  </si>
  <si>
    <t>uncle</t>
  </si>
  <si>
    <t>lives</t>
  </si>
  <si>
    <t>safe</t>
  </si>
  <si>
    <t>perfect</t>
  </si>
  <si>
    <t>poor</t>
  </si>
  <si>
    <t>ass</t>
  </si>
  <si>
    <t>shoot</t>
  </si>
  <si>
    <t>scared</t>
  </si>
  <si>
    <t>special</t>
  </si>
  <si>
    <t>serious</t>
  </si>
  <si>
    <t>himself</t>
  </si>
  <si>
    <t>red</t>
  </si>
  <si>
    <t>perhaps</t>
  </si>
  <si>
    <t>touch</t>
  </si>
  <si>
    <t>earth</t>
  </si>
  <si>
    <t>john</t>
  </si>
  <si>
    <t>sounds</t>
  </si>
  <si>
    <t>company</t>
  </si>
  <si>
    <t>past</t>
  </si>
  <si>
    <t>cannot</t>
  </si>
  <si>
    <t>possible</t>
  </si>
  <si>
    <t>bitch</t>
  </si>
  <si>
    <t>ha</t>
  </si>
  <si>
    <t>sound</t>
  </si>
  <si>
    <t>sighs</t>
  </si>
  <si>
    <t>hair</t>
  </si>
  <si>
    <t>human</t>
  </si>
  <si>
    <t>drive</t>
  </si>
  <si>
    <t>luck</t>
  </si>
  <si>
    <t>asking</t>
  </si>
  <si>
    <t>top</t>
  </si>
  <si>
    <t>win</t>
  </si>
  <si>
    <t>glad</t>
  </si>
  <si>
    <t>daddy</t>
  </si>
  <si>
    <t>control</t>
  </si>
  <si>
    <t>o</t>
  </si>
  <si>
    <t>cold</t>
  </si>
  <si>
    <t>ten</t>
  </si>
  <si>
    <t>air</t>
  </si>
  <si>
    <t>happens</t>
  </si>
  <si>
    <t>master</t>
  </si>
  <si>
    <t>jack</t>
  </si>
  <si>
    <t>till</t>
  </si>
  <si>
    <t>dance</t>
  </si>
  <si>
    <t>sex</t>
  </si>
  <si>
    <t>others</t>
  </si>
  <si>
    <t>hospital</t>
  </si>
  <si>
    <t>street</t>
  </si>
  <si>
    <t>hang</t>
  </si>
  <si>
    <t>fast</t>
  </si>
  <si>
    <t>words</t>
  </si>
  <si>
    <t>follow</t>
  </si>
  <si>
    <t>seem</t>
  </si>
  <si>
    <t>murder</t>
  </si>
  <si>
    <t>finally</t>
  </si>
  <si>
    <t>lie</t>
  </si>
  <si>
    <t>dream</t>
  </si>
  <si>
    <t>catch</t>
  </si>
  <si>
    <t>write</t>
  </si>
  <si>
    <t>evening</t>
  </si>
  <si>
    <t>meeting</t>
  </si>
  <si>
    <t>sweet</t>
  </si>
  <si>
    <t>hmm</t>
  </si>
  <si>
    <t>sense</t>
  </si>
  <si>
    <t>lucky</t>
  </si>
  <si>
    <t>known</t>
  </si>
  <si>
    <t>laughs</t>
  </si>
  <si>
    <t>jesus</t>
  </si>
  <si>
    <t>bet</t>
  </si>
  <si>
    <t>voice</t>
  </si>
  <si>
    <t>sign</t>
  </si>
  <si>
    <t>million</t>
  </si>
  <si>
    <t>quiet</t>
  </si>
  <si>
    <t>felt</t>
  </si>
  <si>
    <t>rather</t>
  </si>
  <si>
    <t>careful</t>
  </si>
  <si>
    <t>somewhere</t>
  </si>
  <si>
    <t>longer</t>
  </si>
  <si>
    <t>beat</t>
  </si>
  <si>
    <t>return</t>
  </si>
  <si>
    <t>laughing</t>
  </si>
  <si>
    <t>coffee</t>
  </si>
  <si>
    <t>date</t>
  </si>
  <si>
    <t>pull</t>
  </si>
  <si>
    <t>secret</t>
  </si>
  <si>
    <t>calling</t>
  </si>
  <si>
    <t>less</t>
  </si>
  <si>
    <t>t</t>
  </si>
  <si>
    <t>looked</t>
  </si>
  <si>
    <t>worked</t>
  </si>
  <si>
    <t>weeks</t>
  </si>
  <si>
    <t>fault</t>
  </si>
  <si>
    <t>gentlemen</t>
  </si>
  <si>
    <t>fall</t>
  </si>
  <si>
    <t>given</t>
  </si>
  <si>
    <t>seeing</t>
  </si>
  <si>
    <t>song</t>
  </si>
  <si>
    <t>weren</t>
  </si>
  <si>
    <t>straight</t>
  </si>
  <si>
    <t>calm</t>
  </si>
  <si>
    <t>changed</t>
  </si>
  <si>
    <t>mad</t>
  </si>
  <si>
    <t>loved</t>
  </si>
  <si>
    <t>takes</t>
  </si>
  <si>
    <t>road</t>
  </si>
  <si>
    <t>learn</t>
  </si>
  <si>
    <t>drop</t>
  </si>
  <si>
    <t>wonderful</t>
  </si>
  <si>
    <t>future</t>
  </si>
  <si>
    <t>ladies</t>
  </si>
  <si>
    <t>explain</t>
  </si>
  <si>
    <t>chuckles</t>
  </si>
  <si>
    <t>clean</t>
  </si>
  <si>
    <t>throw</t>
  </si>
  <si>
    <t>early</t>
  </si>
  <si>
    <t>yesterday</t>
  </si>
  <si>
    <t>step</t>
  </si>
  <si>
    <t>turned</t>
  </si>
  <si>
    <t>feet</t>
  </si>
  <si>
    <t>piece</t>
  </si>
  <si>
    <t>picture</t>
  </si>
  <si>
    <t>land</t>
  </si>
  <si>
    <t>quick</t>
  </si>
  <si>
    <t>wonder</t>
  </si>
  <si>
    <t>worth</t>
  </si>
  <si>
    <t>darling</t>
  </si>
  <si>
    <t>questions</t>
  </si>
  <si>
    <t>absolutely</t>
  </si>
  <si>
    <t>president</t>
  </si>
  <si>
    <t>eye</t>
  </si>
  <si>
    <t>giving</t>
  </si>
  <si>
    <t>ooh</t>
  </si>
  <si>
    <t>none</t>
  </si>
  <si>
    <t>dude</t>
  </si>
  <si>
    <t>moving</t>
  </si>
  <si>
    <t>state</t>
  </si>
  <si>
    <t>ones</t>
  </si>
  <si>
    <t>speaking</t>
  </si>
  <si>
    <t>figure</t>
  </si>
  <si>
    <t>goodbye</t>
  </si>
  <si>
    <t>sam</t>
  </si>
  <si>
    <t>strange</t>
  </si>
  <si>
    <t>strong</t>
  </si>
  <si>
    <t>act</t>
  </si>
  <si>
    <t>wedding</t>
  </si>
  <si>
    <t>law</t>
  </si>
  <si>
    <t>kiss</t>
  </si>
  <si>
    <t>works</t>
  </si>
  <si>
    <t>report</t>
  </si>
  <si>
    <t>tired</t>
  </si>
  <si>
    <t>pain</t>
  </si>
  <si>
    <t>marry</t>
  </si>
  <si>
    <t>pass</t>
  </si>
  <si>
    <t>wake</t>
  </si>
  <si>
    <t>kidding</t>
  </si>
  <si>
    <t>general</t>
  </si>
  <si>
    <t>missing</t>
  </si>
  <si>
    <t>ship</t>
  </si>
  <si>
    <t>needed</t>
  </si>
  <si>
    <t>choice</t>
  </si>
  <si>
    <t>class</t>
  </si>
  <si>
    <t>weird</t>
  </si>
  <si>
    <t>worried</t>
  </si>
  <si>
    <t>officer</t>
  </si>
  <si>
    <t>decided</t>
  </si>
  <si>
    <t>amazing</t>
  </si>
  <si>
    <t>busy</t>
  </si>
  <si>
    <t>kept</t>
  </si>
  <si>
    <t>worse</t>
  </si>
  <si>
    <t>happening</t>
  </si>
  <si>
    <t>mistake</t>
  </si>
  <si>
    <t>chief</t>
  </si>
  <si>
    <t>ya</t>
  </si>
  <si>
    <t>forgive</t>
  </si>
  <si>
    <t>age</t>
  </si>
  <si>
    <t>sell</t>
  </si>
  <si>
    <t>michael</t>
  </si>
  <si>
    <t>mouth</t>
  </si>
  <si>
    <t>caught</t>
  </si>
  <si>
    <t>finish</t>
  </si>
  <si>
    <t>during</t>
  </si>
  <si>
    <t>clothes</t>
  </si>
  <si>
    <t>ride</t>
  </si>
  <si>
    <t>birthday</t>
  </si>
  <si>
    <t>meant</t>
  </si>
  <si>
    <t>born</t>
  </si>
  <si>
    <t>watching</t>
  </si>
  <si>
    <t>building</t>
  </si>
  <si>
    <t>dark</t>
  </si>
  <si>
    <t>eh</t>
  </si>
  <si>
    <t>system</t>
  </si>
  <si>
    <t>sing</t>
  </si>
  <si>
    <t>film</t>
  </si>
  <si>
    <t>court</t>
  </si>
  <si>
    <t>tv</t>
  </si>
  <si>
    <t>movie</t>
  </si>
  <si>
    <t>month</t>
  </si>
  <si>
    <t>wear</t>
  </si>
  <si>
    <t>train</t>
  </si>
  <si>
    <t>lying</t>
  </si>
  <si>
    <t>seven</t>
  </si>
  <si>
    <t>totally</t>
  </si>
  <si>
    <t>imagine</t>
  </si>
  <si>
    <t>hotel</t>
  </si>
  <si>
    <t>evidence</t>
  </si>
  <si>
    <t>security</t>
  </si>
  <si>
    <t>completely</t>
  </si>
  <si>
    <t>suppose</t>
  </si>
  <si>
    <t>instead</t>
  </si>
  <si>
    <t>christmas</t>
  </si>
  <si>
    <t>unless</t>
  </si>
  <si>
    <t>information</t>
  </si>
  <si>
    <t>bag</t>
  </si>
  <si>
    <t>hasn</t>
  </si>
  <si>
    <t>certainly</t>
  </si>
  <si>
    <t>attack</t>
  </si>
  <si>
    <t>broke</t>
  </si>
  <si>
    <t>round</t>
  </si>
  <si>
    <t>expect</t>
  </si>
  <si>
    <t>near</t>
  </si>
  <si>
    <t>blue</t>
  </si>
  <si>
    <t>terrible</t>
  </si>
  <si>
    <t>thinks</t>
  </si>
  <si>
    <t>definitely</t>
  </si>
  <si>
    <t>forever</t>
  </si>
  <si>
    <t>frank</t>
  </si>
  <si>
    <t>station</t>
  </si>
  <si>
    <t>except</t>
  </si>
  <si>
    <t>table</t>
  </si>
  <si>
    <t>message</t>
  </si>
  <si>
    <t>history</t>
  </si>
  <si>
    <t>swear</t>
  </si>
  <si>
    <t>george</t>
  </si>
  <si>
    <t>fool</t>
  </si>
  <si>
    <t>talked</t>
  </si>
  <si>
    <t>ring</t>
  </si>
  <si>
    <t>buddy</t>
  </si>
  <si>
    <t>entire</t>
  </si>
  <si>
    <t>lovely</t>
  </si>
  <si>
    <t>floor</t>
  </si>
  <si>
    <t>sun</t>
  </si>
  <si>
    <t>handle</t>
  </si>
  <si>
    <t>army</t>
  </si>
  <si>
    <t>david</t>
  </si>
  <si>
    <t>d</t>
  </si>
  <si>
    <t>joe</t>
  </si>
  <si>
    <t>spend</t>
  </si>
  <si>
    <t>charlie</t>
  </si>
  <si>
    <t>across</t>
  </si>
  <si>
    <t>finished</t>
  </si>
  <si>
    <t>marriage</t>
  </si>
  <si>
    <t>letter</t>
  </si>
  <si>
    <t>ran</t>
  </si>
  <si>
    <t>seriously</t>
  </si>
  <si>
    <t>paid</t>
  </si>
  <si>
    <t>bought</t>
  </si>
  <si>
    <t>york</t>
  </si>
  <si>
    <t>attention</t>
  </si>
  <si>
    <t>anywhere</t>
  </si>
  <si>
    <t>dangerous</t>
  </si>
  <si>
    <t>peace</t>
  </si>
  <si>
    <t>simple</t>
  </si>
  <si>
    <t>forgot</t>
  </si>
  <si>
    <t>situation</t>
  </si>
  <si>
    <t>middle</t>
  </si>
  <si>
    <t>rock</t>
  </si>
  <si>
    <t>test</t>
  </si>
  <si>
    <t>lead</t>
  </si>
  <si>
    <t>protect</t>
  </si>
  <si>
    <t>club</t>
  </si>
  <si>
    <t>fear</t>
  </si>
  <si>
    <t>fair</t>
  </si>
  <si>
    <t>present</t>
  </si>
  <si>
    <t>idiot</t>
  </si>
  <si>
    <t>join</t>
  </si>
  <si>
    <t>interesting</t>
  </si>
  <si>
    <t>tom</t>
  </si>
  <si>
    <t>bill</t>
  </si>
  <si>
    <t>box</t>
  </si>
  <si>
    <t>sitting</t>
  </si>
  <si>
    <t>short</t>
  </si>
  <si>
    <t>ball</t>
  </si>
  <si>
    <t>single</t>
  </si>
  <si>
    <t>group</t>
  </si>
  <si>
    <t>using</t>
  </si>
  <si>
    <t>enjoy</t>
  </si>
  <si>
    <t>normal</t>
  </si>
  <si>
    <t>boat</t>
  </si>
  <si>
    <t>count</t>
  </si>
  <si>
    <t>bastard</t>
  </si>
  <si>
    <t>crime</t>
  </si>
  <si>
    <t>key</t>
  </si>
  <si>
    <t>force</t>
  </si>
  <si>
    <t>horse</t>
  </si>
  <si>
    <t>lunch</t>
  </si>
  <si>
    <t>american</t>
  </si>
  <si>
    <t>quickly</t>
  </si>
  <si>
    <t>paper</t>
  </si>
  <si>
    <t>charge</t>
  </si>
  <si>
    <t>mike</t>
  </si>
  <si>
    <t>surprise</t>
  </si>
  <si>
    <t>space</t>
  </si>
  <si>
    <t>fell</t>
  </si>
  <si>
    <t>honor</t>
  </si>
  <si>
    <t>eight</t>
  </si>
  <si>
    <t>accident</t>
  </si>
  <si>
    <t>wearing</t>
  </si>
  <si>
    <t>fish</t>
  </si>
  <si>
    <t>bar</t>
  </si>
  <si>
    <t>ground</t>
  </si>
  <si>
    <t>problems</t>
  </si>
  <si>
    <t>government</t>
  </si>
  <si>
    <t>miles</t>
  </si>
  <si>
    <t>relax</t>
  </si>
  <si>
    <t>crying</t>
  </si>
  <si>
    <t>bank</t>
  </si>
  <si>
    <t>cover</t>
  </si>
  <si>
    <t>major</t>
  </si>
  <si>
    <t>stopped</t>
  </si>
  <si>
    <t>interested</t>
  </si>
  <si>
    <t>hide</t>
  </si>
  <si>
    <t>stick</t>
  </si>
  <si>
    <t>sea</t>
  </si>
  <si>
    <t>tea</t>
  </si>
  <si>
    <t>area</t>
  </si>
  <si>
    <t>agree</t>
  </si>
  <si>
    <t>difficult</t>
  </si>
  <si>
    <t>personal</t>
  </si>
  <si>
    <t>deep</t>
  </si>
  <si>
    <t>dress</t>
  </si>
  <si>
    <t>service</t>
  </si>
  <si>
    <t>certain</t>
  </si>
  <si>
    <t>trip</t>
  </si>
  <si>
    <t>radio</t>
  </si>
  <si>
    <t>blow</t>
  </si>
  <si>
    <t>smart</t>
  </si>
  <si>
    <t>mark</t>
  </si>
  <si>
    <t>star</t>
  </si>
  <si>
    <t>record</t>
  </si>
  <si>
    <t>offer</t>
  </si>
  <si>
    <t>america</t>
  </si>
  <si>
    <t>prison</t>
  </si>
  <si>
    <t>angry</t>
  </si>
  <si>
    <t>peter</t>
  </si>
  <si>
    <t>soul</t>
  </si>
  <si>
    <t>rich</t>
  </si>
  <si>
    <t>list</t>
  </si>
  <si>
    <t>gold</t>
  </si>
  <si>
    <t>afternoon</t>
  </si>
  <si>
    <t>whether</t>
  </si>
  <si>
    <t>y</t>
  </si>
  <si>
    <t>agent</t>
  </si>
  <si>
    <t>missed</t>
  </si>
  <si>
    <t>proud</t>
  </si>
  <si>
    <t>detective</t>
  </si>
  <si>
    <t>fix</t>
  </si>
  <si>
    <t>respect</t>
  </si>
  <si>
    <t>public</t>
  </si>
  <si>
    <t>fighting</t>
  </si>
  <si>
    <t>girlfriend</t>
  </si>
  <si>
    <t>drunk</t>
  </si>
  <si>
    <t>park</t>
  </si>
  <si>
    <t>killing</t>
  </si>
  <si>
    <t>saved</t>
  </si>
  <si>
    <t>brain</t>
  </si>
  <si>
    <t>forward</t>
  </si>
  <si>
    <t>sad</t>
  </si>
  <si>
    <t>cell</t>
  </si>
  <si>
    <t>mess</t>
  </si>
  <si>
    <t>standing</t>
  </si>
  <si>
    <t>smell</t>
  </si>
  <si>
    <t>fly</t>
  </si>
  <si>
    <t>killer</t>
  </si>
  <si>
    <t>tough</t>
  </si>
  <si>
    <t>scene</t>
  </si>
  <si>
    <t>card</t>
  </si>
  <si>
    <t>english</t>
  </si>
  <si>
    <t>dare</t>
  </si>
  <si>
    <t>broken</t>
  </si>
  <si>
    <t>m</t>
  </si>
  <si>
    <t>mary</t>
  </si>
  <si>
    <t>hungry</t>
  </si>
  <si>
    <t>church</t>
  </si>
  <si>
    <t>ice</t>
  </si>
  <si>
    <t>window</t>
  </si>
  <si>
    <t>paul</t>
  </si>
  <si>
    <t>share</t>
  </si>
  <si>
    <t>third</t>
  </si>
  <si>
    <t>laugh</t>
  </si>
  <si>
    <t>calls</t>
  </si>
  <si>
    <t>often</t>
  </si>
  <si>
    <t>within</t>
  </si>
  <si>
    <t>spent</t>
  </si>
  <si>
    <t>feels</t>
  </si>
  <si>
    <t>lieutenant</t>
  </si>
  <si>
    <t>cry</t>
  </si>
  <si>
    <t>mum</t>
  </si>
  <si>
    <t>visit</t>
  </si>
  <si>
    <t>honest</t>
  </si>
  <si>
    <t>seat</t>
  </si>
  <si>
    <t>mama</t>
  </si>
  <si>
    <t>teacher</t>
  </si>
  <si>
    <t>relationship</t>
  </si>
  <si>
    <t>moved</t>
  </si>
  <si>
    <t>pleasure</t>
  </si>
  <si>
    <t>camera</t>
  </si>
  <si>
    <t>starting</t>
  </si>
  <si>
    <t>bloody</t>
  </si>
  <si>
    <t>lived</t>
  </si>
  <si>
    <t>college</t>
  </si>
  <si>
    <t>judge</t>
  </si>
  <si>
    <t>cops</t>
  </si>
  <si>
    <t>position</t>
  </si>
  <si>
    <t>sake</t>
  </si>
  <si>
    <t>screaming</t>
  </si>
  <si>
    <t>boyfriend</t>
  </si>
  <si>
    <t>wall</t>
  </si>
  <si>
    <t>teach</t>
  </si>
  <si>
    <t>neither</t>
  </si>
  <si>
    <t>prove</t>
  </si>
  <si>
    <t>loves</t>
  </si>
  <si>
    <t>besides</t>
  </si>
  <si>
    <t>realize</t>
  </si>
  <si>
    <t>private</t>
  </si>
  <si>
    <t>ben</t>
  </si>
  <si>
    <t>impossible</t>
  </si>
  <si>
    <t>walking</t>
  </si>
  <si>
    <t>carry</t>
  </si>
  <si>
    <t>accept</t>
  </si>
  <si>
    <t>especially</t>
  </si>
  <si>
    <t>liked</t>
  </si>
  <si>
    <t>french</t>
  </si>
  <si>
    <t>art</t>
  </si>
  <si>
    <t>machine</t>
  </si>
  <si>
    <t>green</t>
  </si>
  <si>
    <t>involved</t>
  </si>
  <si>
    <t>became</t>
  </si>
  <si>
    <t>cop</t>
  </si>
  <si>
    <t>la</t>
  </si>
  <si>
    <t>mm</t>
  </si>
  <si>
    <t>wine</t>
  </si>
  <si>
    <t>apartment</t>
  </si>
  <si>
    <t>upset</t>
  </si>
  <si>
    <t>cute</t>
  </si>
  <si>
    <t>village</t>
  </si>
  <si>
    <t>holy</t>
  </si>
  <si>
    <t>congratulations</t>
  </si>
  <si>
    <t>jail</t>
  </si>
  <si>
    <t>likes</t>
  </si>
  <si>
    <t>sleeping</t>
  </si>
  <si>
    <t>joke</t>
  </si>
  <si>
    <t>evil</t>
  </si>
  <si>
    <t>lawyer</t>
  </si>
  <si>
    <t>field</t>
  </si>
  <si>
    <t>contact</t>
  </si>
  <si>
    <t>obviously</t>
  </si>
  <si>
    <t>store</t>
  </si>
  <si>
    <t>quit</t>
  </si>
  <si>
    <t>dying</t>
  </si>
  <si>
    <t>queen</t>
  </si>
  <si>
    <t>shop</t>
  </si>
  <si>
    <t>hundred</t>
  </si>
  <si>
    <t>professor</t>
  </si>
  <si>
    <t>continue</t>
  </si>
  <si>
    <t>whose</t>
  </si>
  <si>
    <t>driving</t>
  </si>
  <si>
    <t>appreciate</t>
  </si>
  <si>
    <t>madam</t>
  </si>
  <si>
    <t>doubt</t>
  </si>
  <si>
    <t>wrote</t>
  </si>
  <si>
    <t>plane</t>
  </si>
  <si>
    <t>cash</t>
  </si>
  <si>
    <t>island</t>
  </si>
  <si>
    <t>cat</t>
  </si>
  <si>
    <t>slow</t>
  </si>
  <si>
    <t>huge</t>
  </si>
  <si>
    <t>decision</t>
  </si>
  <si>
    <t>beer</t>
  </si>
  <si>
    <t>difference</t>
  </si>
  <si>
    <t>thousand</t>
  </si>
  <si>
    <t>beginning</t>
  </si>
  <si>
    <t>christ</t>
  </si>
  <si>
    <t>push</t>
  </si>
  <si>
    <t>south</t>
  </si>
  <si>
    <t>gift</t>
  </si>
  <si>
    <t>lt</t>
  </si>
  <si>
    <t>glass</t>
  </si>
  <si>
    <t>eating</t>
  </si>
  <si>
    <t>tree</t>
  </si>
  <si>
    <t>bear</t>
  </si>
  <si>
    <t>stuck</t>
  </si>
  <si>
    <t>colonel</t>
  </si>
  <si>
    <t>rules</t>
  </si>
  <si>
    <t>north</t>
  </si>
  <si>
    <t>bus</t>
  </si>
  <si>
    <t>seconds</t>
  </si>
  <si>
    <t>dreams</t>
  </si>
  <si>
    <t>partner</t>
  </si>
  <si>
    <t>grab</t>
  </si>
  <si>
    <t>victim</t>
  </si>
  <si>
    <t>dirty</t>
  </si>
  <si>
    <t>computer</t>
  </si>
  <si>
    <t>truck</t>
  </si>
  <si>
    <t>promised</t>
  </si>
  <si>
    <t>reach</t>
  </si>
  <si>
    <t>upon</t>
  </si>
  <si>
    <t>singing</t>
  </si>
  <si>
    <t>board</t>
  </si>
  <si>
    <t>shoes</t>
  </si>
  <si>
    <t>gives</t>
  </si>
  <si>
    <t>staying</t>
  </si>
  <si>
    <t>fat</t>
  </si>
  <si>
    <t>planet</t>
  </si>
  <si>
    <t>henry</t>
  </si>
  <si>
    <t>suddenly</t>
  </si>
  <si>
    <t>mmm</t>
  </si>
  <si>
    <t>putting</t>
  </si>
  <si>
    <t>search</t>
  </si>
  <si>
    <t>lots</t>
  </si>
  <si>
    <t>immediately</t>
  </si>
  <si>
    <t>wind</t>
  </si>
  <si>
    <t>arrest</t>
  </si>
  <si>
    <t>jump</t>
  </si>
  <si>
    <t>support</t>
  </si>
  <si>
    <t>magic</t>
  </si>
  <si>
    <t>owe</t>
  </si>
  <si>
    <t>crap</t>
  </si>
  <si>
    <t>holding</t>
  </si>
  <si>
    <t>continues</t>
  </si>
  <si>
    <t>usually</t>
  </si>
  <si>
    <t>kitchen</t>
  </si>
  <si>
    <t>summer</t>
  </si>
  <si>
    <t>arms</t>
  </si>
  <si>
    <t>de</t>
  </si>
  <si>
    <t>patient</t>
  </si>
  <si>
    <t>aunt</t>
  </si>
  <si>
    <t>experience</t>
  </si>
  <si>
    <t>heaven</t>
  </si>
  <si>
    <t>james</t>
  </si>
  <si>
    <t>paris</t>
  </si>
  <si>
    <t>grow</t>
  </si>
  <si>
    <t>passed</t>
  </si>
  <si>
    <t>rid</t>
  </si>
  <si>
    <t>harry</t>
  </si>
  <si>
    <t>river</t>
  </si>
  <si>
    <t>everywhere</t>
  </si>
  <si>
    <t>listening</t>
  </si>
  <si>
    <t>knock</t>
  </si>
  <si>
    <t>escape</t>
  </si>
  <si>
    <t>cheers</t>
  </si>
  <si>
    <t>aah</t>
  </si>
  <si>
    <t>bother</t>
  </si>
  <si>
    <t>er</t>
  </si>
  <si>
    <t>address</t>
  </si>
  <si>
    <t>foot</t>
  </si>
  <si>
    <t>yo</t>
  </si>
  <si>
    <t>moon</t>
  </si>
  <si>
    <t>turns</t>
  </si>
  <si>
    <t>mate</t>
  </si>
  <si>
    <t>drinking</t>
  </si>
  <si>
    <t>grand</t>
  </si>
  <si>
    <t>worst</t>
  </si>
  <si>
    <t>match</t>
  </si>
  <si>
    <t>nervous</t>
  </si>
  <si>
    <t>final</t>
  </si>
  <si>
    <t>choose</t>
  </si>
  <si>
    <t>smoke</t>
  </si>
  <si>
    <t>orders</t>
  </si>
  <si>
    <t>otherwise</t>
  </si>
  <si>
    <t>books</t>
  </si>
  <si>
    <t>blame</t>
  </si>
  <si>
    <t>press</t>
  </si>
  <si>
    <t>ls</t>
  </si>
  <si>
    <t>decide</t>
  </si>
  <si>
    <t>drugs</t>
  </si>
  <si>
    <t>hadn</t>
  </si>
  <si>
    <t>max</t>
  </si>
  <si>
    <t>themselves</t>
  </si>
  <si>
    <t>smile</t>
  </si>
  <si>
    <t>type</t>
  </si>
  <si>
    <t>ow</t>
  </si>
  <si>
    <t>gay</t>
  </si>
  <si>
    <t>picked</t>
  </si>
  <si>
    <t>mission</t>
  </si>
  <si>
    <t>favor</t>
  </si>
  <si>
    <t>nick</t>
  </si>
  <si>
    <t>named</t>
  </si>
  <si>
    <t>arrived</t>
  </si>
  <si>
    <t>allowed</t>
  </si>
  <si>
    <t>action</t>
  </si>
  <si>
    <t>c</t>
  </si>
  <si>
    <t>duty</t>
  </si>
  <si>
    <t>price</t>
  </si>
  <si>
    <t>guard</t>
  </si>
  <si>
    <t>pictures</t>
  </si>
  <si>
    <t>risk</t>
  </si>
  <si>
    <t>innocent</t>
  </si>
  <si>
    <t>danny</t>
  </si>
  <si>
    <t>legs</t>
  </si>
  <si>
    <t>notice</t>
  </si>
  <si>
    <t>learned</t>
  </si>
  <si>
    <t>begin</t>
  </si>
  <si>
    <t>enemy</t>
  </si>
  <si>
    <t>played</t>
  </si>
  <si>
    <t>kick</t>
  </si>
  <si>
    <t>race</t>
  </si>
  <si>
    <t>suit</t>
  </si>
  <si>
    <t>jimmy</t>
  </si>
  <si>
    <t>ourselves</t>
  </si>
  <si>
    <t>allow</t>
  </si>
  <si>
    <t>fit</t>
  </si>
  <si>
    <t>yep</t>
  </si>
  <si>
    <t>director</t>
  </si>
  <si>
    <t>shh</t>
  </si>
  <si>
    <t>surprised</t>
  </si>
  <si>
    <t>pregnant</t>
  </si>
  <si>
    <t>nine</t>
  </si>
  <si>
    <t>further</t>
  </si>
  <si>
    <t>dollars</t>
  </si>
  <si>
    <t>mrs</t>
  </si>
  <si>
    <t>spot</t>
  </si>
  <si>
    <t>cross</t>
  </si>
  <si>
    <t>arm</t>
  </si>
  <si>
    <t>upstairs</t>
  </si>
  <si>
    <t>herself</t>
  </si>
  <si>
    <t>steal</t>
  </si>
  <si>
    <t>feelings</t>
  </si>
  <si>
    <t>brothers</t>
  </si>
  <si>
    <t>rings</t>
  </si>
  <si>
    <t>chicken</t>
  </si>
  <si>
    <t>names</t>
  </si>
  <si>
    <t>grunts</t>
  </si>
  <si>
    <t>apart</t>
  </si>
  <si>
    <t>twice</t>
  </si>
  <si>
    <t>department</t>
  </si>
  <si>
    <t>according</t>
  </si>
  <si>
    <t>silly</t>
  </si>
  <si>
    <t>bob</t>
  </si>
  <si>
    <t>hero</t>
  </si>
  <si>
    <t>gas</t>
  </si>
  <si>
    <t>closed</t>
  </si>
  <si>
    <t>admit</t>
  </si>
  <si>
    <t>destroy</t>
  </si>
  <si>
    <t>sergeant</t>
  </si>
  <si>
    <t>alex</t>
  </si>
  <si>
    <t>guilty</t>
  </si>
  <si>
    <t>low</t>
  </si>
  <si>
    <t>leg</t>
  </si>
  <si>
    <t>taste</t>
  </si>
  <si>
    <t>waste</t>
  </si>
  <si>
    <t>tony</t>
  </si>
  <si>
    <t>earlier</t>
  </si>
  <si>
    <t>awesome</t>
  </si>
  <si>
    <t>fired</t>
  </si>
  <si>
    <t>london</t>
  </si>
  <si>
    <t>west</t>
  </si>
  <si>
    <t>bunch</t>
  </si>
  <si>
    <t>battle</t>
  </si>
  <si>
    <t>study</t>
  </si>
  <si>
    <t>bigger</t>
  </si>
  <si>
    <t>mention</t>
  </si>
  <si>
    <t>writing</t>
  </si>
  <si>
    <t>helping</t>
  </si>
  <si>
    <t>bell</t>
  </si>
  <si>
    <t>ray</t>
  </si>
  <si>
    <t>sold</t>
  </si>
  <si>
    <t>ways</t>
  </si>
  <si>
    <t>stage</t>
  </si>
  <si>
    <t>written</t>
  </si>
  <si>
    <t>keeping</t>
  </si>
  <si>
    <t>hole</t>
  </si>
  <si>
    <t>locked</t>
  </si>
  <si>
    <t>lock</t>
  </si>
  <si>
    <t>weapon</t>
  </si>
  <si>
    <t>jim</t>
  </si>
  <si>
    <t>places</t>
  </si>
  <si>
    <t>helped</t>
  </si>
  <si>
    <t>indeed</t>
  </si>
  <si>
    <t>energy</t>
  </si>
  <si>
    <t>treat</t>
  </si>
  <si>
    <t>burn</t>
  </si>
  <si>
    <t>stole</t>
  </si>
  <si>
    <t>hiding</t>
  </si>
  <si>
    <t>form</t>
  </si>
  <si>
    <t>above</t>
  </si>
  <si>
    <t>sky</t>
  </si>
  <si>
    <t>gasps</t>
  </si>
  <si>
    <t>breakfast</t>
  </si>
  <si>
    <t>band</t>
  </si>
  <si>
    <t>figured</t>
  </si>
  <si>
    <t>seemed</t>
  </si>
  <si>
    <t>empty</t>
  </si>
  <si>
    <t>fresh</t>
  </si>
  <si>
    <t>prince</t>
  </si>
  <si>
    <t>track</t>
  </si>
  <si>
    <t>spirit</t>
  </si>
  <si>
    <t>complete</t>
  </si>
  <si>
    <t>reading</t>
  </si>
  <si>
    <t>nose</t>
  </si>
  <si>
    <t>favorite</t>
  </si>
  <si>
    <t>memory</t>
  </si>
  <si>
    <t>sarah</t>
  </si>
  <si>
    <t>laughter</t>
  </si>
  <si>
    <t>roll</t>
  </si>
  <si>
    <t>witness</t>
  </si>
  <si>
    <t>starts</t>
  </si>
  <si>
    <t>double</t>
  </si>
  <si>
    <t>however</t>
  </si>
  <si>
    <t>bathroom</t>
  </si>
  <si>
    <t>e</t>
  </si>
  <si>
    <t>build</t>
  </si>
  <si>
    <t>bomb</t>
  </si>
  <si>
    <t>pressure</t>
  </si>
  <si>
    <t>flight</t>
  </si>
  <si>
    <t>interest</t>
  </si>
  <si>
    <t>flowers</t>
  </si>
  <si>
    <t>goddamn</t>
  </si>
  <si>
    <t>following</t>
  </si>
  <si>
    <t>whom</t>
  </si>
  <si>
    <t>dogs</t>
  </si>
  <si>
    <t>steve</t>
  </si>
  <si>
    <t>itself</t>
  </si>
  <si>
    <t>throat</t>
  </si>
  <si>
    <t>cost</t>
  </si>
  <si>
    <t>danger</t>
  </si>
  <si>
    <t>closer</t>
  </si>
  <si>
    <t>asshole</t>
  </si>
  <si>
    <t>neck</t>
  </si>
  <si>
    <t>van</t>
  </si>
  <si>
    <t>raise</t>
  </si>
  <si>
    <t>acting</t>
  </si>
  <si>
    <t>mommy</t>
  </si>
  <si>
    <t>plans</t>
  </si>
  <si>
    <t>adam</t>
  </si>
  <si>
    <t>shooting</t>
  </si>
  <si>
    <t>beg</t>
  </si>
  <si>
    <t>narrator</t>
  </si>
  <si>
    <t>losing</t>
  </si>
  <si>
    <t>ridiculous</t>
  </si>
  <si>
    <t>suspect</t>
  </si>
  <si>
    <t>bottle</t>
  </si>
  <si>
    <t>warm</t>
  </si>
  <si>
    <t>beauty</t>
  </si>
  <si>
    <t>nature</t>
  </si>
  <si>
    <t>medical</t>
  </si>
  <si>
    <t>apparently</t>
  </si>
  <si>
    <t>asleep</t>
  </si>
  <si>
    <t>guns</t>
  </si>
  <si>
    <t>video</t>
  </si>
  <si>
    <t>rain</t>
  </si>
  <si>
    <t>camp</t>
  </si>
  <si>
    <t>shame</t>
  </si>
  <si>
    <t>driver</t>
  </si>
  <si>
    <t>keys</t>
  </si>
  <si>
    <t>bird</t>
  </si>
  <si>
    <t>built</t>
  </si>
  <si>
    <t>crowd</t>
  </si>
  <si>
    <t>extra</t>
  </si>
  <si>
    <t>heavy</t>
  </si>
  <si>
    <t>simply</t>
  </si>
  <si>
    <t>famous</t>
  </si>
  <si>
    <t>pants</t>
  </si>
  <si>
    <t>majesty</t>
  </si>
  <si>
    <t>keeps</t>
  </si>
  <si>
    <t>level</t>
  </si>
  <si>
    <t>tommy</t>
  </si>
  <si>
    <t>faith</t>
  </si>
  <si>
    <t>animals</t>
  </si>
  <si>
    <t>commander</t>
  </si>
  <si>
    <t>wild</t>
  </si>
  <si>
    <t>richard</t>
  </si>
  <si>
    <t>showed</t>
  </si>
  <si>
    <t>awful</t>
  </si>
  <si>
    <t>lay</t>
  </si>
  <si>
    <t>deserve</t>
  </si>
  <si>
    <t>excellent</t>
  </si>
  <si>
    <t>client</t>
  </si>
  <si>
    <t>plenty</t>
  </si>
  <si>
    <t>consider</t>
  </si>
  <si>
    <t>excited</t>
  </si>
  <si>
    <t>engine</t>
  </si>
  <si>
    <t>billy</t>
  </si>
  <si>
    <t>pop</t>
  </si>
  <si>
    <t>ringing</t>
  </si>
  <si>
    <t>animal</t>
  </si>
  <si>
    <t>hoping</t>
  </si>
  <si>
    <t>responsible</t>
  </si>
  <si>
    <t>jane</t>
  </si>
  <si>
    <t>wondering</t>
  </si>
  <si>
    <t>devil</t>
  </si>
  <si>
    <t>weekend</t>
  </si>
  <si>
    <t>stone</t>
  </si>
  <si>
    <t>sweetheart</t>
  </si>
  <si>
    <t>large</t>
  </si>
  <si>
    <t>military</t>
  </si>
  <si>
    <t>cook</t>
  </si>
  <si>
    <t>skin</t>
  </si>
  <si>
    <t>knife</t>
  </si>
  <si>
    <t>common</t>
  </si>
  <si>
    <t>grace</t>
  </si>
  <si>
    <t>papers</t>
  </si>
  <si>
    <t>drug</t>
  </si>
  <si>
    <t>willing</t>
  </si>
  <si>
    <t>necessary</t>
  </si>
  <si>
    <t>whoever</t>
  </si>
  <si>
    <t>blind</t>
  </si>
  <si>
    <t>flying</t>
  </si>
  <si>
    <t>german</t>
  </si>
  <si>
    <t>beach</t>
  </si>
  <si>
    <t>hat</t>
  </si>
  <si>
    <t>walked</t>
  </si>
  <si>
    <t>nor</t>
  </si>
  <si>
    <t>lights</t>
  </si>
  <si>
    <t>local</t>
  </si>
  <si>
    <t>stars</t>
  </si>
  <si>
    <t>although</t>
  </si>
  <si>
    <t>code</t>
  </si>
  <si>
    <t>main</t>
  </si>
  <si>
    <t>grunting</t>
  </si>
  <si>
    <t>faster</t>
  </si>
  <si>
    <t>hall</t>
  </si>
  <si>
    <t>opportunity</t>
  </si>
  <si>
    <t>bullshit</t>
  </si>
  <si>
    <t>corner</t>
  </si>
  <si>
    <t>fuckin</t>
  </si>
  <si>
    <t>cars</t>
  </si>
  <si>
    <t>johnny</t>
  </si>
  <si>
    <t>agreed</t>
  </si>
  <si>
    <t>cup</t>
  </si>
  <si>
    <t>lies</t>
  </si>
  <si>
    <t>knowing</t>
  </si>
  <si>
    <t>justice</t>
  </si>
  <si>
    <t>due</t>
  </si>
  <si>
    <t>rose</t>
  </si>
  <si>
    <t>leaves</t>
  </si>
  <si>
    <t>princess</t>
  </si>
  <si>
    <t>folks</t>
  </si>
  <si>
    <t>bottom</t>
  </si>
  <si>
    <t>apologize</t>
  </si>
  <si>
    <t>ghost</t>
  </si>
  <si>
    <t>tight</t>
  </si>
  <si>
    <t>lee</t>
  </si>
  <si>
    <t>dick</t>
  </si>
  <si>
    <t>grandma</t>
  </si>
  <si>
    <t>restaurant</t>
  </si>
  <si>
    <t>language</t>
  </si>
  <si>
    <t>weapons</t>
  </si>
  <si>
    <t>east</t>
  </si>
  <si>
    <t>fellow</t>
  </si>
  <si>
    <t>note</t>
  </si>
  <si>
    <t>leader</t>
  </si>
  <si>
    <t>several</t>
  </si>
  <si>
    <t>tells</t>
  </si>
  <si>
    <t>clearly</t>
  </si>
  <si>
    <t>health</t>
  </si>
  <si>
    <t>shows</t>
  </si>
  <si>
    <t>correct</t>
  </si>
  <si>
    <t>angel</t>
  </si>
  <si>
    <t>hanging</t>
  </si>
  <si>
    <t>stories</t>
  </si>
  <si>
    <t>jake</t>
  </si>
  <si>
    <t>pulled</t>
  </si>
  <si>
    <t>rule</t>
  </si>
  <si>
    <t>cousin</t>
  </si>
  <si>
    <t>advice</t>
  </si>
  <si>
    <t>beyond</t>
  </si>
  <si>
    <t>held</t>
  </si>
  <si>
    <t>hardly</t>
  </si>
  <si>
    <t>pardon</t>
  </si>
  <si>
    <t>milk</t>
  </si>
  <si>
    <t>dancing</t>
  </si>
  <si>
    <t>groans</t>
  </si>
  <si>
    <t>gotten</t>
  </si>
  <si>
    <t>spoke</t>
  </si>
  <si>
    <t>speed</t>
  </si>
  <si>
    <t>understood</t>
  </si>
  <si>
    <t>file</t>
  </si>
  <si>
    <t>tape</t>
  </si>
  <si>
    <t>practice</t>
  </si>
  <si>
    <t>taught</t>
  </si>
  <si>
    <t>among</t>
  </si>
  <si>
    <t>murdered</t>
  </si>
  <si>
    <t>emergency</t>
  </si>
  <si>
    <t>ought</t>
  </si>
  <si>
    <t>somehow</t>
  </si>
  <si>
    <t>bridge</t>
  </si>
  <si>
    <t>coach</t>
  </si>
  <si>
    <t>martin</t>
  </si>
  <si>
    <t>inspector</t>
  </si>
  <si>
    <t>minister</t>
  </si>
  <si>
    <t>states</t>
  </si>
  <si>
    <t>applause</t>
  </si>
  <si>
    <t>possibly</t>
  </si>
  <si>
    <t>conversation</t>
  </si>
  <si>
    <t>hearing</t>
  </si>
  <si>
    <t>national</t>
  </si>
  <si>
    <t>account</t>
  </si>
  <si>
    <t>breath</t>
  </si>
  <si>
    <t>shouting</t>
  </si>
  <si>
    <t>crew</t>
  </si>
  <si>
    <t>lied</t>
  </si>
  <si>
    <t>meat</t>
  </si>
  <si>
    <t>cake</t>
  </si>
  <si>
    <t>strength</t>
  </si>
  <si>
    <t>natural</t>
  </si>
  <si>
    <t>career</t>
  </si>
  <si>
    <t>plus</t>
  </si>
  <si>
    <t>dressed</t>
  </si>
  <si>
    <t>sight</t>
  </si>
  <si>
    <t>vote</t>
  </si>
  <si>
    <t>powerful</t>
  </si>
  <si>
    <t>copy</t>
  </si>
  <si>
    <t>nonsense</t>
  </si>
  <si>
    <t>student</t>
  </si>
  <si>
    <t>dropped</t>
  </si>
  <si>
    <t>trial</t>
  </si>
  <si>
    <t>freedom</t>
  </si>
  <si>
    <t>breathe</t>
  </si>
  <si>
    <t>market</t>
  </si>
  <si>
    <t>doc</t>
  </si>
  <si>
    <t>soldiers</t>
  </si>
  <si>
    <t>serve</t>
  </si>
  <si>
    <t>photo</t>
  </si>
  <si>
    <t>manager</t>
  </si>
  <si>
    <t>robert</t>
  </si>
  <si>
    <t>eddie</t>
  </si>
  <si>
    <t>towards</t>
  </si>
  <si>
    <t>biggest</t>
  </si>
  <si>
    <t>horrible</t>
  </si>
  <si>
    <t>arrested</t>
  </si>
  <si>
    <t>size</t>
  </si>
  <si>
    <t>bringing</t>
  </si>
  <si>
    <t>noticed</t>
  </si>
  <si>
    <t>fantastic</t>
  </si>
  <si>
    <t>papa</t>
  </si>
  <si>
    <t>operation</t>
  </si>
  <si>
    <t>greatest</t>
  </si>
  <si>
    <t>nearly</t>
  </si>
  <si>
    <t>chinese</t>
  </si>
  <si>
    <t>cheering</t>
  </si>
  <si>
    <t>checked</t>
  </si>
  <si>
    <t>trick</t>
  </si>
  <si>
    <t>breaking</t>
  </si>
  <si>
    <t>older</t>
  </si>
  <si>
    <t>sweetie</t>
  </si>
  <si>
    <t>teeth</t>
  </si>
  <si>
    <t>pack</t>
  </si>
  <si>
    <t>monster</t>
  </si>
  <si>
    <t>ideas</t>
  </si>
  <si>
    <t>center</t>
  </si>
  <si>
    <t>forgotten</t>
  </si>
  <si>
    <t>travel</t>
  </si>
  <si>
    <t>hurts</t>
  </si>
  <si>
    <t>belong</t>
  </si>
  <si>
    <t>grandpa</t>
  </si>
  <si>
    <t>target</t>
  </si>
  <si>
    <t>games</t>
  </si>
  <si>
    <t>science</t>
  </si>
  <si>
    <t>planning</t>
  </si>
  <si>
    <t>project</t>
  </si>
  <si>
    <t>remain</t>
  </si>
  <si>
    <t>united</t>
  </si>
  <si>
    <t>paying</t>
  </si>
  <si>
    <t>feed</t>
  </si>
  <si>
    <t>numbers</t>
  </si>
  <si>
    <t>fake</t>
  </si>
  <si>
    <t>chris</t>
  </si>
  <si>
    <t>prepared</t>
  </si>
  <si>
    <t>aw</t>
  </si>
  <si>
    <t>credit</t>
  </si>
  <si>
    <t>suicide</t>
  </si>
  <si>
    <t>records</t>
  </si>
  <si>
    <t>investigation</t>
  </si>
  <si>
    <t>nurse</t>
  </si>
  <si>
    <t>oil</t>
  </si>
  <si>
    <t>criminal</t>
  </si>
  <si>
    <t>soldier</t>
  </si>
  <si>
    <t>recognize</t>
  </si>
  <si>
    <t>loud</t>
  </si>
  <si>
    <t>plays</t>
  </si>
  <si>
    <t>original</t>
  </si>
  <si>
    <t>heads</t>
  </si>
  <si>
    <t>shirt</t>
  </si>
  <si>
    <t>example</t>
  </si>
  <si>
    <t>strike</t>
  </si>
  <si>
    <t>pray</t>
  </si>
  <si>
    <t>chair</t>
  </si>
  <si>
    <t>invited</t>
  </si>
  <si>
    <t>fill</t>
  </si>
  <si>
    <t>survive</t>
  </si>
  <si>
    <t>jealous</t>
  </si>
  <si>
    <t>universe</t>
  </si>
  <si>
    <t>discuss</t>
  </si>
  <si>
    <t>command</t>
  </si>
  <si>
    <t>easier</t>
  </si>
  <si>
    <t>super</t>
  </si>
  <si>
    <t>training</t>
  </si>
  <si>
    <t>incredible</t>
  </si>
  <si>
    <t>pretend</t>
  </si>
  <si>
    <t>condition</t>
  </si>
  <si>
    <t>challenge</t>
  </si>
  <si>
    <t>bobby</t>
  </si>
  <si>
    <t>prepare</t>
  </si>
  <si>
    <t>truly</t>
  </si>
  <si>
    <t>balls</t>
  </si>
  <si>
    <t>roger</t>
  </si>
  <si>
    <t>perfectly</t>
  </si>
  <si>
    <t>ticket</t>
  </si>
  <si>
    <t>nowhere</t>
  </si>
  <si>
    <t>honestly</t>
  </si>
  <si>
    <t>comfortable</t>
  </si>
  <si>
    <t>meaning</t>
  </si>
  <si>
    <t>view</t>
  </si>
  <si>
    <t>program</t>
  </si>
  <si>
    <t>brown</t>
  </si>
  <si>
    <t>dry</t>
  </si>
  <si>
    <t>wash</t>
  </si>
  <si>
    <t>turning</t>
  </si>
  <si>
    <t>concerned</t>
  </si>
  <si>
    <t>society</t>
  </si>
  <si>
    <t>cards</t>
  </si>
  <si>
    <t>prefer</t>
  </si>
  <si>
    <t>nuts</t>
  </si>
  <si>
    <t>stolen</t>
  </si>
  <si>
    <t>release</t>
  </si>
  <si>
    <t>birth</t>
  </si>
  <si>
    <t>onto</t>
  </si>
  <si>
    <t>sunday</t>
  </si>
  <si>
    <t>research</t>
  </si>
  <si>
    <t>usual</t>
  </si>
  <si>
    <t>guest</t>
  </si>
  <si>
    <t>amy</t>
  </si>
  <si>
    <t>ln</t>
  </si>
  <si>
    <t>ugly</t>
  </si>
  <si>
    <t>lift</t>
  </si>
  <si>
    <t>opinion</t>
  </si>
  <si>
    <t>began</t>
  </si>
  <si>
    <t>destroyed</t>
  </si>
  <si>
    <t>character</t>
  </si>
  <si>
    <t>mountain</t>
  </si>
  <si>
    <t>heat</t>
  </si>
  <si>
    <t>surely</t>
  </si>
  <si>
    <t>movies</t>
  </si>
  <si>
    <t>ho</t>
  </si>
  <si>
    <t>tie</t>
  </si>
  <si>
    <t>finding</t>
  </si>
  <si>
    <t>sheriff</t>
  </si>
  <si>
    <t>whoo</t>
  </si>
  <si>
    <t>pieces</t>
  </si>
  <si>
    <t>bro</t>
  </si>
  <si>
    <t>color</t>
  </si>
  <si>
    <t>dumb</t>
  </si>
  <si>
    <t>unfortunately</t>
  </si>
  <si>
    <t>mister</t>
  </si>
  <si>
    <t>letting</t>
  </si>
  <si>
    <t>ours</t>
  </si>
  <si>
    <t>charles</t>
  </si>
  <si>
    <t>daniel</t>
  </si>
  <si>
    <t>n</t>
  </si>
  <si>
    <t>bodies</t>
  </si>
  <si>
    <t>believed</t>
  </si>
  <si>
    <t>matters</t>
  </si>
  <si>
    <t>sword</t>
  </si>
  <si>
    <t>threw</t>
  </si>
  <si>
    <t>ended</t>
  </si>
  <si>
    <t>screams</t>
  </si>
  <si>
    <t>france</t>
  </si>
  <si>
    <t>exist</t>
  </si>
  <si>
    <t>ryan</t>
  </si>
  <si>
    <t>lab</t>
  </si>
  <si>
    <t>bullet</t>
  </si>
  <si>
    <t>proof</t>
  </si>
  <si>
    <t>base</t>
  </si>
  <si>
    <t>aware</t>
  </si>
  <si>
    <t>bucks</t>
  </si>
  <si>
    <t>cream</t>
  </si>
  <si>
    <t>noise</t>
  </si>
  <si>
    <t>total</t>
  </si>
  <si>
    <t>selling</t>
  </si>
  <si>
    <t>kim</t>
  </si>
  <si>
    <t>gang</t>
  </si>
  <si>
    <t>happiness</t>
  </si>
  <si>
    <t>afford</t>
  </si>
  <si>
    <t>re</t>
  </si>
  <si>
    <t>brilliant</t>
  </si>
  <si>
    <t>joy</t>
  </si>
  <si>
    <t>letters</t>
  </si>
  <si>
    <t>students</t>
  </si>
  <si>
    <t>breathing</t>
  </si>
  <si>
    <t>anna</t>
  </si>
  <si>
    <t>female</t>
  </si>
  <si>
    <t>realized</t>
  </si>
  <si>
    <t>opened</t>
  </si>
  <si>
    <t>draw</t>
  </si>
  <si>
    <t>aye</t>
  </si>
  <si>
    <t>created</t>
  </si>
  <si>
    <t>whenever</t>
  </si>
  <si>
    <t>male</t>
  </si>
  <si>
    <t>bite</t>
  </si>
  <si>
    <t>slept</t>
  </si>
  <si>
    <t>shower</t>
  </si>
  <si>
    <t>stayed</t>
  </si>
  <si>
    <t>social</t>
  </si>
  <si>
    <t>create</t>
  </si>
  <si>
    <t>followed</t>
  </si>
  <si>
    <t>ends</t>
  </si>
  <si>
    <t>audience</t>
  </si>
  <si>
    <t>purpose</t>
  </si>
  <si>
    <t>kevin</t>
  </si>
  <si>
    <t>fate</t>
  </si>
  <si>
    <t>handsome</t>
  </si>
  <si>
    <t>england</t>
  </si>
  <si>
    <t>eric</t>
  </si>
  <si>
    <t>disappeared</t>
  </si>
  <si>
    <t>lately</t>
  </si>
  <si>
    <t>weak</t>
  </si>
  <si>
    <t>falling</t>
  </si>
  <si>
    <t>friday</t>
  </si>
  <si>
    <t>suggest</t>
  </si>
  <si>
    <t>lonely</t>
  </si>
  <si>
    <t>saturday</t>
  </si>
  <si>
    <t>screw</t>
  </si>
  <si>
    <t>dan</t>
  </si>
  <si>
    <t>introduce</t>
  </si>
  <si>
    <t>gentleman</t>
  </si>
  <si>
    <t>b</t>
  </si>
  <si>
    <t>medicine</t>
  </si>
  <si>
    <t>ancient</t>
  </si>
  <si>
    <t>settle</t>
  </si>
  <si>
    <t>responsibility</t>
  </si>
  <si>
    <t>thousands</t>
  </si>
  <si>
    <t>fucked</t>
  </si>
  <si>
    <t>birds</t>
  </si>
  <si>
    <t>enter</t>
  </si>
  <si>
    <t>opening</t>
  </si>
  <si>
    <t>forced</t>
  </si>
  <si>
    <t>ugh</t>
  </si>
  <si>
    <t>brave</t>
  </si>
  <si>
    <t>split</t>
  </si>
  <si>
    <t>weight</t>
  </si>
  <si>
    <t>ordered</t>
  </si>
  <si>
    <t>unit</t>
  </si>
  <si>
    <t>pig</t>
  </si>
  <si>
    <t>horses</t>
  </si>
  <si>
    <t>desk</t>
  </si>
  <si>
    <t>finger</t>
  </si>
  <si>
    <t>tiny</t>
  </si>
  <si>
    <t>expecting</t>
  </si>
  <si>
    <t>pool</t>
  </si>
  <si>
    <t>focus</t>
  </si>
  <si>
    <t>garden</t>
  </si>
  <si>
    <t>received</t>
  </si>
  <si>
    <t>property</t>
  </si>
  <si>
    <t>slowly</t>
  </si>
  <si>
    <t>naked</t>
  </si>
  <si>
    <t>mayor</t>
  </si>
  <si>
    <t>flat</t>
  </si>
  <si>
    <t>issue</t>
  </si>
  <si>
    <t>brings</t>
  </si>
  <si>
    <t>british</t>
  </si>
  <si>
    <t>pal</t>
  </si>
  <si>
    <t>interview</t>
  </si>
  <si>
    <t>fan</t>
  </si>
  <si>
    <t>signal</t>
  </si>
  <si>
    <t>lines</t>
  </si>
  <si>
    <t>brian</t>
  </si>
  <si>
    <t>silence</t>
  </si>
  <si>
    <t>surgery</t>
  </si>
  <si>
    <t>harm</t>
  </si>
  <si>
    <t>sees</t>
  </si>
  <si>
    <t>staff</t>
  </si>
  <si>
    <t>al</t>
  </si>
  <si>
    <t>chef</t>
  </si>
  <si>
    <t>jeff</t>
  </si>
  <si>
    <t>insane</t>
  </si>
  <si>
    <t>easily</t>
  </si>
  <si>
    <t>signed</t>
  </si>
  <si>
    <t>weather</t>
  </si>
  <si>
    <t>distance</t>
  </si>
  <si>
    <t>failed</t>
  </si>
  <si>
    <t>san</t>
  </si>
  <si>
    <t>add</t>
  </si>
  <si>
    <t>cares</t>
  </si>
  <si>
    <t>process</t>
  </si>
  <si>
    <t>season</t>
  </si>
  <si>
    <t>access</t>
  </si>
  <si>
    <t>spanish</t>
  </si>
  <si>
    <t>model</t>
  </si>
  <si>
    <t>spare</t>
  </si>
  <si>
    <t>recently</t>
  </si>
  <si>
    <t>discovered</t>
  </si>
  <si>
    <t>wet</t>
  </si>
  <si>
    <t>ohh</t>
  </si>
  <si>
    <t>fingers</t>
  </si>
  <si>
    <t>loose</t>
  </si>
  <si>
    <t>path</t>
  </si>
  <si>
    <t>russian</t>
  </si>
  <si>
    <t>expected</t>
  </si>
  <si>
    <t>member</t>
  </si>
  <si>
    <t>babe</t>
  </si>
  <si>
    <t>returned</t>
  </si>
  <si>
    <t>style</t>
  </si>
  <si>
    <t>pete</t>
  </si>
  <si>
    <t>kinda</t>
  </si>
  <si>
    <t>alarm</t>
  </si>
  <si>
    <t>sending</t>
  </si>
  <si>
    <t>based</t>
  </si>
  <si>
    <t>covered</t>
  </si>
  <si>
    <t>fbi</t>
  </si>
  <si>
    <t>japanese</t>
  </si>
  <si>
    <t>sugar</t>
  </si>
  <si>
    <t>roof</t>
  </si>
  <si>
    <t>streets</t>
  </si>
  <si>
    <t>funeral</t>
  </si>
  <si>
    <t>bright</t>
  </si>
  <si>
    <t>damage</t>
  </si>
  <si>
    <t>jerry</t>
  </si>
  <si>
    <t>stomach</t>
  </si>
  <si>
    <t>bread</t>
  </si>
  <si>
    <t>remind</t>
  </si>
  <si>
    <t>lake</t>
  </si>
  <si>
    <t>snow</t>
  </si>
  <si>
    <t>castle</t>
  </si>
  <si>
    <t>speech</t>
  </si>
  <si>
    <t>manage</t>
  </si>
  <si>
    <t>heading</t>
  </si>
  <si>
    <t>ed</t>
  </si>
  <si>
    <t>block</t>
  </si>
  <si>
    <t>shake</t>
  </si>
  <si>
    <t>opens</t>
  </si>
  <si>
    <t>buried</t>
  </si>
  <si>
    <t>dr</t>
  </si>
  <si>
    <t>doors</t>
  </si>
  <si>
    <t>thoughts</t>
  </si>
  <si>
    <t>thomas</t>
  </si>
  <si>
    <t>simon</t>
  </si>
  <si>
    <t>dig</t>
  </si>
  <si>
    <t>kate</t>
  </si>
  <si>
    <t>post</t>
  </si>
  <si>
    <t>showing</t>
  </si>
  <si>
    <t>drinks</t>
  </si>
  <si>
    <t>reality</t>
  </si>
  <si>
    <t>soft</t>
  </si>
  <si>
    <t>harder</t>
  </si>
  <si>
    <t>football</t>
  </si>
  <si>
    <t>spread</t>
  </si>
  <si>
    <t>ill</t>
  </si>
  <si>
    <t>coat</t>
  </si>
  <si>
    <t>ruined</t>
  </si>
  <si>
    <t>scott</t>
  </si>
  <si>
    <t>ears</t>
  </si>
  <si>
    <t>chest</t>
  </si>
  <si>
    <t>andy</t>
  </si>
  <si>
    <t>success</t>
  </si>
  <si>
    <t>sooner</t>
  </si>
  <si>
    <t>madame</t>
  </si>
  <si>
    <t>safety</t>
  </si>
  <si>
    <t>maria</t>
  </si>
  <si>
    <t>permission</t>
  </si>
  <si>
    <t>fancy</t>
  </si>
  <si>
    <t>spring</t>
  </si>
  <si>
    <t>cos</t>
  </si>
  <si>
    <t>outta</t>
  </si>
  <si>
    <t>theory</t>
  </si>
  <si>
    <t>gate</t>
  </si>
  <si>
    <t>journey</t>
  </si>
  <si>
    <t>tickets</t>
  </si>
  <si>
    <t>expensive</t>
  </si>
  <si>
    <t>paint</t>
  </si>
  <si>
    <t>lover</t>
  </si>
  <si>
    <t>nope</t>
  </si>
  <si>
    <t>dave</t>
  </si>
  <si>
    <t>mood</t>
  </si>
  <si>
    <t>members</t>
  </si>
  <si>
    <t>storm</t>
  </si>
  <si>
    <t>page</t>
  </si>
  <si>
    <t>hidden</t>
  </si>
  <si>
    <t>cheese</t>
  </si>
  <si>
    <t>priest</t>
  </si>
  <si>
    <t>regret</t>
  </si>
  <si>
    <t>contract</t>
  </si>
  <si>
    <t>thief</t>
  </si>
  <si>
    <t>divorce</t>
  </si>
  <si>
    <t>lesson</t>
  </si>
  <si>
    <t>personally</t>
  </si>
  <si>
    <t>eggs</t>
  </si>
  <si>
    <t>community</t>
  </si>
  <si>
    <t>subject</t>
  </si>
  <si>
    <t>rent</t>
  </si>
  <si>
    <t>revenge</t>
  </si>
  <si>
    <t>trade</t>
  </si>
  <si>
    <t>nights</t>
  </si>
  <si>
    <t>sudden</t>
  </si>
  <si>
    <t>forest</t>
  </si>
  <si>
    <t>bless</t>
  </si>
  <si>
    <t>changes</t>
  </si>
  <si>
    <t>rush</t>
  </si>
  <si>
    <t>ate</t>
  </si>
  <si>
    <t>trees</t>
  </si>
  <si>
    <t>santa</t>
  </si>
  <si>
    <t>basically</t>
  </si>
  <si>
    <t>da</t>
  </si>
  <si>
    <t>details</t>
  </si>
  <si>
    <t>owner</t>
  </si>
  <si>
    <t>doctors</t>
  </si>
  <si>
    <t>william</t>
  </si>
  <si>
    <t>amount</t>
  </si>
  <si>
    <t>barely</t>
  </si>
  <si>
    <t>artist</t>
  </si>
  <si>
    <t>pocket</t>
  </si>
  <si>
    <t>cancer</t>
  </si>
  <si>
    <t>pair</t>
  </si>
  <si>
    <t>caused</t>
  </si>
  <si>
    <t>alan</t>
  </si>
  <si>
    <t>ruin</t>
  </si>
  <si>
    <t>dating</t>
  </si>
  <si>
    <t>grandfather</t>
  </si>
  <si>
    <t>painting</t>
  </si>
  <si>
    <t>bike</t>
  </si>
  <si>
    <t>loss</t>
  </si>
  <si>
    <t>liar</t>
  </si>
  <si>
    <t>goin</t>
  </si>
  <si>
    <t>hill</t>
  </si>
  <si>
    <t>winter</t>
  </si>
  <si>
    <t>points</t>
  </si>
  <si>
    <t>assistant</t>
  </si>
  <si>
    <t>murderer</t>
  </si>
  <si>
    <t>legal</t>
  </si>
  <si>
    <t>nah</t>
  </si>
  <si>
    <t>larry</t>
  </si>
  <si>
    <t>growing</t>
  </si>
  <si>
    <t>tears</t>
  </si>
  <si>
    <t>runs</t>
  </si>
  <si>
    <t>lisa</t>
  </si>
  <si>
    <t>buying</t>
  </si>
  <si>
    <t>exciting</t>
  </si>
  <si>
    <t>farm</t>
  </si>
  <si>
    <t>cheap</t>
  </si>
  <si>
    <t>tongue</t>
  </si>
  <si>
    <t>toilet</t>
  </si>
  <si>
    <t>reasons</t>
  </si>
  <si>
    <t>genius</t>
  </si>
  <si>
    <t>square</t>
  </si>
  <si>
    <t>secretary</t>
  </si>
  <si>
    <t>europe</t>
  </si>
  <si>
    <t>connection</t>
  </si>
  <si>
    <t>scare</t>
  </si>
  <si>
    <t>victims</t>
  </si>
  <si>
    <t>bones</t>
  </si>
  <si>
    <t>rough</t>
  </si>
  <si>
    <t>downstairs</t>
  </si>
  <si>
    <t>bedroom</t>
  </si>
  <si>
    <t>obvious</t>
  </si>
  <si>
    <t>cases</t>
  </si>
  <si>
    <t>professional</t>
  </si>
  <si>
    <t>university</t>
  </si>
  <si>
    <t>walter</t>
  </si>
  <si>
    <t>tour</t>
  </si>
  <si>
    <t>player</t>
  </si>
  <si>
    <t>silver</t>
  </si>
  <si>
    <t>pity</t>
  </si>
  <si>
    <t>pleased</t>
  </si>
  <si>
    <t>clock</t>
  </si>
  <si>
    <t>memories</t>
  </si>
  <si>
    <t>parts</t>
  </si>
  <si>
    <t>rachel</t>
  </si>
  <si>
    <t>grew</t>
  </si>
  <si>
    <t>ocean</t>
  </si>
  <si>
    <t>burning</t>
  </si>
  <si>
    <t>dna</t>
  </si>
  <si>
    <t>invite</t>
  </si>
  <si>
    <t>foreign</t>
  </si>
  <si>
    <t>planned</t>
  </si>
  <si>
    <t>ashamed</t>
  </si>
  <si>
    <t>avoid</t>
  </si>
  <si>
    <t>boring</t>
  </si>
  <si>
    <t>crash</t>
  </si>
  <si>
    <t>lower</t>
  </si>
  <si>
    <t>bath</t>
  </si>
  <si>
    <t>romantic</t>
  </si>
  <si>
    <t>repeat</t>
  </si>
  <si>
    <t>fortune</t>
  </si>
  <si>
    <t>secrets</t>
  </si>
  <si>
    <t>century</t>
  </si>
  <si>
    <t>warning</t>
  </si>
  <si>
    <t>jason</t>
  </si>
  <si>
    <t>insurance</t>
  </si>
  <si>
    <t>airport</t>
  </si>
  <si>
    <t>complicated</t>
  </si>
  <si>
    <t>grown</t>
  </si>
  <si>
    <t>suck</t>
  </si>
  <si>
    <t>familiar</t>
  </si>
  <si>
    <t>reached</t>
  </si>
  <si>
    <t>rome</t>
  </si>
  <si>
    <t>higher</t>
  </si>
  <si>
    <t>mentioned</t>
  </si>
  <si>
    <t>gosh</t>
  </si>
  <si>
    <t>results</t>
  </si>
  <si>
    <t>filled</t>
  </si>
  <si>
    <t>woods</t>
  </si>
  <si>
    <t>temple</t>
  </si>
  <si>
    <t>likely</t>
  </si>
  <si>
    <t>rights</t>
  </si>
  <si>
    <t>younger</t>
  </si>
  <si>
    <t>belongs</t>
  </si>
  <si>
    <t>knowledge</t>
  </si>
  <si>
    <t>map</t>
  </si>
  <si>
    <t>competition</t>
  </si>
  <si>
    <t>finds</t>
  </si>
  <si>
    <t>photos</t>
  </si>
  <si>
    <t>indistinct</t>
  </si>
  <si>
    <t>yelling</t>
  </si>
  <si>
    <t>defense</t>
  </si>
  <si>
    <t>carefully</t>
  </si>
  <si>
    <t>useless</t>
  </si>
  <si>
    <t>guests</t>
  </si>
  <si>
    <t>goodness</t>
  </si>
  <si>
    <t>per</t>
  </si>
  <si>
    <t>bleep</t>
  </si>
  <si>
    <t>including</t>
  </si>
  <si>
    <t>jobs</t>
  </si>
  <si>
    <t>china</t>
  </si>
  <si>
    <t>event</t>
  </si>
  <si>
    <t>humans</t>
  </si>
  <si>
    <t>glasses</t>
  </si>
  <si>
    <t>annie</t>
  </si>
  <si>
    <t>attacked</t>
  </si>
  <si>
    <t>waited</t>
  </si>
  <si>
    <t>stops</t>
  </si>
  <si>
    <t>period</t>
  </si>
  <si>
    <t>shape</t>
  </si>
  <si>
    <t>beeping</t>
  </si>
  <si>
    <t>proper</t>
  </si>
  <si>
    <t>depends</t>
  </si>
  <si>
    <t>telephone</t>
  </si>
  <si>
    <t>celebrate</t>
  </si>
  <si>
    <t>request</t>
  </si>
  <si>
    <t>fixed</t>
  </si>
  <si>
    <t>political</t>
  </si>
  <si>
    <t>assume</t>
  </si>
  <si>
    <t>grant</t>
  </si>
  <si>
    <t>affair</t>
  </si>
  <si>
    <t>sexy</t>
  </si>
  <si>
    <t>led</t>
  </si>
  <si>
    <t>matt</t>
  </si>
  <si>
    <t>grave</t>
  </si>
  <si>
    <t>officers</t>
  </si>
  <si>
    <t>giant</t>
  </si>
  <si>
    <t>plant</t>
  </si>
  <si>
    <t>eventually</t>
  </si>
  <si>
    <t>fought</t>
  </si>
  <si>
    <t>hired</t>
  </si>
  <si>
    <t>site</t>
  </si>
  <si>
    <t>pounds</t>
  </si>
  <si>
    <t>speaks</t>
  </si>
  <si>
    <t>delicious</t>
  </si>
  <si>
    <t>statement</t>
  </si>
  <si>
    <t>millions</t>
  </si>
  <si>
    <t>rise</t>
  </si>
  <si>
    <t>jacket</t>
  </si>
  <si>
    <t>kelly</t>
  </si>
  <si>
    <t>badly</t>
  </si>
  <si>
    <t>tall</t>
  </si>
  <si>
    <t>alice</t>
  </si>
  <si>
    <t>mercy</t>
  </si>
  <si>
    <t>ll</t>
  </si>
  <si>
    <t>whore</t>
  </si>
  <si>
    <t>saving</t>
  </si>
  <si>
    <t>f</t>
  </si>
  <si>
    <t>suffer</t>
  </si>
  <si>
    <t>switch</t>
  </si>
  <si>
    <t>deliver</t>
  </si>
  <si>
    <t>royal</t>
  </si>
  <si>
    <t>meal</t>
  </si>
  <si>
    <t>direction</t>
  </si>
  <si>
    <t>families</t>
  </si>
  <si>
    <t>odd</t>
  </si>
  <si>
    <t>walls</t>
  </si>
  <si>
    <t>sexual</t>
  </si>
  <si>
    <t>forces</t>
  </si>
  <si>
    <t>particular</t>
  </si>
  <si>
    <t>data</t>
  </si>
  <si>
    <t>horn</t>
  </si>
  <si>
    <t>golden</t>
  </si>
  <si>
    <t>chase</t>
  </si>
  <si>
    <t>powers</t>
  </si>
  <si>
    <t>attorney</t>
  </si>
  <si>
    <t>official</t>
  </si>
  <si>
    <t>rat</t>
  </si>
  <si>
    <t>pizza</t>
  </si>
  <si>
    <t>confused</t>
  </si>
  <si>
    <t>faces</t>
  </si>
  <si>
    <t>positive</t>
  </si>
  <si>
    <t>becomes</t>
  </si>
  <si>
    <t>shock</t>
  </si>
  <si>
    <t>soup</t>
  </si>
  <si>
    <t>emily</t>
  </si>
  <si>
    <t>offered</t>
  </si>
  <si>
    <t>wherever</t>
  </si>
  <si>
    <t>yourselves</t>
  </si>
  <si>
    <t>courage</t>
  </si>
  <si>
    <t>doin</t>
  </si>
  <si>
    <t>answers</t>
  </si>
  <si>
    <t>yellow</t>
  </si>
  <si>
    <t>patients</t>
  </si>
  <si>
    <t>raised</t>
  </si>
  <si>
    <t>changing</t>
  </si>
  <si>
    <t>location</t>
  </si>
  <si>
    <t>jerk</t>
  </si>
  <si>
    <t>chocolate</t>
  </si>
  <si>
    <t>image</t>
  </si>
  <si>
    <t>regular</t>
  </si>
  <si>
    <t>screwed</t>
  </si>
  <si>
    <t>hunt</t>
  </si>
  <si>
    <t>carrying</t>
  </si>
  <si>
    <t>taxi</t>
  </si>
  <si>
    <t>watched</t>
  </si>
  <si>
    <t>appear</t>
  </si>
  <si>
    <t>knocking</t>
  </si>
  <si>
    <t>piss</t>
  </si>
  <si>
    <t>committed</t>
  </si>
  <si>
    <t>disgusting</t>
  </si>
  <si>
    <t>clever</t>
  </si>
  <si>
    <t>wound</t>
  </si>
  <si>
    <t>arthur</t>
  </si>
  <si>
    <t>plate</t>
  </si>
  <si>
    <t>television</t>
  </si>
  <si>
    <t>gods</t>
  </si>
  <si>
    <t>lips</t>
  </si>
  <si>
    <t>monday</t>
  </si>
  <si>
    <t>picking</t>
  </si>
  <si>
    <t>freak</t>
  </si>
  <si>
    <t>traffic</t>
  </si>
  <si>
    <t>headed</t>
  </si>
  <si>
    <t>india</t>
  </si>
  <si>
    <t>dawn</t>
  </si>
  <si>
    <t>leo</t>
  </si>
  <si>
    <t>poison</t>
  </si>
  <si>
    <t>charges</t>
  </si>
  <si>
    <t>sat</t>
  </si>
  <si>
    <t>kicked</t>
  </si>
  <si>
    <t>scary</t>
  </si>
  <si>
    <t>mystery</t>
  </si>
  <si>
    <t>indian</t>
  </si>
  <si>
    <t>pure</t>
  </si>
  <si>
    <t>bang</t>
  </si>
  <si>
    <t>disease</t>
  </si>
  <si>
    <t>italian</t>
  </si>
  <si>
    <t>march</t>
  </si>
  <si>
    <t>drove</t>
  </si>
  <si>
    <t>laura</t>
  </si>
  <si>
    <t>role</t>
  </si>
  <si>
    <t>shots</t>
  </si>
  <si>
    <t>butt</t>
  </si>
  <si>
    <t>victory</t>
  </si>
  <si>
    <t>below</t>
  </si>
  <si>
    <t>touched</t>
  </si>
  <si>
    <t>dealing</t>
  </si>
  <si>
    <t>trap</t>
  </si>
  <si>
    <t>nation</t>
  </si>
  <si>
    <t>healthy</t>
  </si>
  <si>
    <t>babies</t>
  </si>
  <si>
    <t>shopping</t>
  </si>
  <si>
    <t>stood</t>
  </si>
  <si>
    <t>desire</t>
  </si>
  <si>
    <t>aside</t>
  </si>
  <si>
    <t>midnight</t>
  </si>
  <si>
    <t>physical</t>
  </si>
  <si>
    <t>jury</t>
  </si>
  <si>
    <t>checking</t>
  </si>
  <si>
    <t>appointment</t>
  </si>
  <si>
    <t>songs</t>
  </si>
  <si>
    <t>awake</t>
  </si>
  <si>
    <t>carl</t>
  </si>
  <si>
    <t>honour</t>
  </si>
  <si>
    <t>swim</t>
  </si>
  <si>
    <t>dies</t>
  </si>
  <si>
    <t>mail</t>
  </si>
  <si>
    <t>phil</t>
  </si>
  <si>
    <t>vacation</t>
  </si>
  <si>
    <t>tim</t>
  </si>
  <si>
    <t>source</t>
  </si>
  <si>
    <t>factory</t>
  </si>
  <si>
    <t>enemies</t>
  </si>
  <si>
    <t>palace</t>
  </si>
  <si>
    <t>hearts</t>
  </si>
  <si>
    <t>crack</t>
  </si>
  <si>
    <t>talent</t>
  </si>
  <si>
    <t>neighborhood</t>
  </si>
  <si>
    <t>jenny</t>
  </si>
  <si>
    <t>â</t>
  </si>
  <si>
    <t>clark</t>
  </si>
  <si>
    <t>threat</t>
  </si>
  <si>
    <t>chose</t>
  </si>
  <si>
    <t>ear</t>
  </si>
  <si>
    <t>miracle</t>
  </si>
  <si>
    <t>grandmother</t>
  </si>
  <si>
    <t>firm</t>
  </si>
  <si>
    <t>winner</t>
  </si>
  <si>
    <t>ted</t>
  </si>
  <si>
    <t>joking</t>
  </si>
  <si>
    <t>central</t>
  </si>
  <si>
    <t>license</t>
  </si>
  <si>
    <t>moves</t>
  </si>
  <si>
    <t>luke</t>
  </si>
  <si>
    <t>advantage</t>
  </si>
  <si>
    <t>gary</t>
  </si>
  <si>
    <t>monkey</t>
  </si>
  <si>
    <t>smells</t>
  </si>
  <si>
    <t>burned</t>
  </si>
  <si>
    <t>mirror</t>
  </si>
  <si>
    <t>managed</t>
  </si>
  <si>
    <t>bleeding</t>
  </si>
  <si>
    <t>wood</t>
  </si>
  <si>
    <t>dean</t>
  </si>
  <si>
    <t>union</t>
  </si>
  <si>
    <t>christian</t>
  </si>
  <si>
    <t>beating</t>
  </si>
  <si>
    <t>rick</t>
  </si>
  <si>
    <t>groaning</t>
  </si>
  <si>
    <t>violence</t>
  </si>
  <si>
    <t>claire</t>
  </si>
  <si>
    <t>pills</t>
  </si>
  <si>
    <t>suffering</t>
  </si>
  <si>
    <t>council</t>
  </si>
  <si>
    <t>protection</t>
  </si>
  <si>
    <t>cooking</t>
  </si>
  <si>
    <t>passing</t>
  </si>
  <si>
    <t>susan</t>
  </si>
  <si>
    <t>prime</t>
  </si>
  <si>
    <t>hook</t>
  </si>
  <si>
    <t>pissed</t>
  </si>
  <si>
    <t>sisters</t>
  </si>
  <si>
    <t>motherfucker</t>
  </si>
  <si>
    <t>concern</t>
  </si>
  <si>
    <t>laid</t>
  </si>
  <si>
    <t>effect</t>
  </si>
  <si>
    <t>remove</t>
  </si>
  <si>
    <t>studio</t>
  </si>
  <si>
    <t>terms</t>
  </si>
  <si>
    <t>guards</t>
  </si>
  <si>
    <t>load</t>
  </si>
  <si>
    <t>washington</t>
  </si>
  <si>
    <t>treasure</t>
  </si>
  <si>
    <t>bags</t>
  </si>
  <si>
    <t>heh</t>
  </si>
  <si>
    <t>disappear</t>
  </si>
  <si>
    <t>rob</t>
  </si>
  <si>
    <t>spell</t>
  </si>
  <si>
    <t>mountains</t>
  </si>
  <si>
    <t>iron</t>
  </si>
  <si>
    <t>rescue</t>
  </si>
  <si>
    <t>treatment</t>
  </si>
  <si>
    <t>desert</t>
  </si>
  <si>
    <t>capable</t>
  </si>
  <si>
    <t>result</t>
  </si>
  <si>
    <t>arrive</t>
  </si>
  <si>
    <t>decent</t>
  </si>
  <si>
    <t>modern</t>
  </si>
  <si>
    <t>smith</t>
  </si>
  <si>
    <t>thou</t>
  </si>
  <si>
    <t>piano</t>
  </si>
  <si>
    <t>sean</t>
  </si>
  <si>
    <t>grateful</t>
  </si>
  <si>
    <t>friendship</t>
  </si>
  <si>
    <t>sue</t>
  </si>
  <si>
    <t>candy</t>
  </si>
  <si>
    <t>fred</t>
  </si>
  <si>
    <t>bride</t>
  </si>
  <si>
    <t>unbelievable</t>
  </si>
  <si>
    <t>available</t>
  </si>
  <si>
    <t>flower</t>
  </si>
  <si>
    <t>extremely</t>
  </si>
  <si>
    <t>clears</t>
  </si>
  <si>
    <t>bone</t>
  </si>
  <si>
    <t>closes</t>
  </si>
  <si>
    <t>becoming</t>
  </si>
  <si>
    <t>refuse</t>
  </si>
  <si>
    <t>stronger</t>
  </si>
  <si>
    <t>value</t>
  </si>
  <si>
    <t>louis</t>
  </si>
  <si>
    <t>pulling</t>
  </si>
  <si>
    <t>tied</t>
  </si>
  <si>
    <t>junior</t>
  </si>
  <si>
    <t>chuck</t>
  </si>
  <si>
    <t>april</t>
  </si>
  <si>
    <t>stealing</t>
  </si>
  <si>
    <t>riding</t>
  </si>
  <si>
    <t>twenty</t>
  </si>
  <si>
    <t>remains</t>
  </si>
  <si>
    <t>carter</t>
  </si>
  <si>
    <t>metal</t>
  </si>
  <si>
    <t>tip</t>
  </si>
  <si>
    <t>monsieur</t>
  </si>
  <si>
    <t>throwing</t>
  </si>
  <si>
    <t>holiday</t>
  </si>
  <si>
    <t>smoking</t>
  </si>
  <si>
    <t>rate</t>
  </si>
  <si>
    <t>performance</t>
  </si>
  <si>
    <t>germany</t>
  </si>
  <si>
    <t>kyle</t>
  </si>
  <si>
    <t>lf</t>
  </si>
  <si>
    <t>fallen</t>
  </si>
  <si>
    <t>curious</t>
  </si>
  <si>
    <t>borrow</t>
  </si>
  <si>
    <t>emma</t>
  </si>
  <si>
    <t>governor</t>
  </si>
  <si>
    <t>someday</t>
  </si>
  <si>
    <t>silent</t>
  </si>
  <si>
    <t>vehicle</t>
  </si>
  <si>
    <t>toast</t>
  </si>
  <si>
    <t>illegal</t>
  </si>
  <si>
    <t>loving</t>
  </si>
  <si>
    <t>pride</t>
  </si>
  <si>
    <t>champagne</t>
  </si>
  <si>
    <t>former</t>
  </si>
  <si>
    <t>warn</t>
  </si>
  <si>
    <t>stranger</t>
  </si>
  <si>
    <t>lucy</t>
  </si>
  <si>
    <t>uniform</t>
  </si>
  <si>
    <t>josh</t>
  </si>
  <si>
    <t>appears</t>
  </si>
  <si>
    <t>tear</t>
  </si>
  <si>
    <t>cab</t>
  </si>
  <si>
    <t>presence</t>
  </si>
  <si>
    <t>panting</t>
  </si>
  <si>
    <t>fail</t>
  </si>
  <si>
    <t>hundreds</t>
  </si>
  <si>
    <t>properly</t>
  </si>
  <si>
    <t>escaped</t>
  </si>
  <si>
    <t>scream</t>
  </si>
  <si>
    <t>falls</t>
  </si>
  <si>
    <t>woke</t>
  </si>
  <si>
    <t>hunting</t>
  </si>
  <si>
    <t>dust</t>
  </si>
  <si>
    <t>wise</t>
  </si>
  <si>
    <t>solve</t>
  </si>
  <si>
    <t>desperate</t>
  </si>
  <si>
    <t>hung</t>
  </si>
  <si>
    <t>edge</t>
  </si>
  <si>
    <t>therefore</t>
  </si>
  <si>
    <t>witch</t>
  </si>
  <si>
    <t>mostly</t>
  </si>
  <si>
    <t>media</t>
  </si>
  <si>
    <t>claim</t>
  </si>
  <si>
    <t>rice</t>
  </si>
  <si>
    <t>egg</t>
  </si>
  <si>
    <t>punch</t>
  </si>
  <si>
    <t>cast</t>
  </si>
  <si>
    <t>eve</t>
  </si>
  <si>
    <t>intelligence</t>
  </si>
  <si>
    <t>deeply</t>
  </si>
  <si>
    <t>rooms</t>
  </si>
  <si>
    <t>convinced</t>
  </si>
  <si>
    <t>ordinary</t>
  </si>
  <si>
    <t>winning</t>
  </si>
  <si>
    <t>directly</t>
  </si>
  <si>
    <t>cow</t>
  </si>
  <si>
    <t>surface</t>
  </si>
  <si>
    <t>steps</t>
  </si>
  <si>
    <t>cigarette</t>
  </si>
  <si>
    <t>popular</t>
  </si>
  <si>
    <t>fourth</t>
  </si>
  <si>
    <t>hated</t>
  </si>
  <si>
    <t>japan</t>
  </si>
  <si>
    <t>hm</t>
  </si>
  <si>
    <t>destiny</t>
  </si>
  <si>
    <t>treated</t>
  </si>
  <si>
    <t>thy</t>
  </si>
  <si>
    <t>signs</t>
  </si>
  <si>
    <t>score</t>
  </si>
  <si>
    <t>americans</t>
  </si>
  <si>
    <t>marks</t>
  </si>
  <si>
    <t>technology</t>
  </si>
  <si>
    <t>dragon</t>
  </si>
  <si>
    <t>considered</t>
  </si>
  <si>
    <t>pilot</t>
  </si>
  <si>
    <t>notes</t>
  </si>
  <si>
    <t>africa</t>
  </si>
  <si>
    <t>brains</t>
  </si>
  <si>
    <t>staring</t>
  </si>
  <si>
    <t>files</t>
  </si>
  <si>
    <t>receive</t>
  </si>
  <si>
    <t>sin</t>
  </si>
  <si>
    <t>mistakes</t>
  </si>
  <si>
    <t>emperor</t>
  </si>
  <si>
    <t>separate</t>
  </si>
  <si>
    <t>released</t>
  </si>
  <si>
    <t>goal</t>
  </si>
  <si>
    <t>youth</t>
  </si>
  <si>
    <t>precious</t>
  </si>
  <si>
    <t>cleaning</t>
  </si>
  <si>
    <t>carried</t>
  </si>
  <si>
    <t>pot</t>
  </si>
  <si>
    <t>houses</t>
  </si>
  <si>
    <t>wolf</t>
  </si>
  <si>
    <t>chicago</t>
  </si>
  <si>
    <t>boom</t>
  </si>
  <si>
    <t>served</t>
  </si>
  <si>
    <t>california</t>
  </si>
  <si>
    <t>row</t>
  </si>
  <si>
    <t>r</t>
  </si>
  <si>
    <t>penny</t>
  </si>
  <si>
    <t>ahh</t>
  </si>
  <si>
    <t>section</t>
  </si>
  <si>
    <t>dump</t>
  </si>
  <si>
    <t>text</t>
  </si>
  <si>
    <t>jackson</t>
  </si>
  <si>
    <t>karen</t>
  </si>
  <si>
    <t>spoken</t>
  </si>
  <si>
    <t>blew</t>
  </si>
  <si>
    <t>prisoner</t>
  </si>
  <si>
    <t>chuckling</t>
  </si>
  <si>
    <t>issues</t>
  </si>
  <si>
    <t>zero</t>
  </si>
  <si>
    <t>armed</t>
  </si>
  <si>
    <t>wheel</t>
  </si>
  <si>
    <t>lily</t>
  </si>
  <si>
    <t>merry</t>
  </si>
  <si>
    <t>exchange</t>
  </si>
  <si>
    <t>coast</t>
  </si>
  <si>
    <t>jamie</t>
  </si>
  <si>
    <t>grade</t>
  </si>
  <si>
    <t>talks</t>
  </si>
  <si>
    <t>shift</t>
  </si>
  <si>
    <t>hank</t>
  </si>
  <si>
    <t>bastards</t>
  </si>
  <si>
    <t>direct</t>
  </si>
  <si>
    <t>knees</t>
  </si>
  <si>
    <t>cure</t>
  </si>
  <si>
    <t>mustn</t>
  </si>
  <si>
    <t>sacrifice</t>
  </si>
  <si>
    <t>beast</t>
  </si>
  <si>
    <t>pie</t>
  </si>
  <si>
    <t>wide</t>
  </si>
  <si>
    <t>convince</t>
  </si>
  <si>
    <t>material</t>
  </si>
  <si>
    <t>creature</t>
  </si>
  <si>
    <t>chattering</t>
  </si>
  <si>
    <t>eaten</t>
  </si>
  <si>
    <t>engaged</t>
  </si>
  <si>
    <t>julie</t>
  </si>
  <si>
    <t>trace</t>
  </si>
  <si>
    <t>sons</t>
  </si>
  <si>
    <t>button</t>
  </si>
  <si>
    <t>parking</t>
  </si>
  <si>
    <t>darkness</t>
  </si>
  <si>
    <t>ambulance</t>
  </si>
  <si>
    <t>internet</t>
  </si>
  <si>
    <t>range</t>
  </si>
  <si>
    <t>taylor</t>
  </si>
  <si>
    <t>expert</t>
  </si>
  <si>
    <t>rare</t>
  </si>
  <si>
    <t>freeze</t>
  </si>
  <si>
    <t>sale</t>
  </si>
  <si>
    <t>robin</t>
  </si>
  <si>
    <t>drag</t>
  </si>
  <si>
    <t>successful</t>
  </si>
  <si>
    <t>juice</t>
  </si>
  <si>
    <t>exact</t>
  </si>
  <si>
    <t>tests</t>
  </si>
  <si>
    <t>solution</t>
  </si>
  <si>
    <t>amen</t>
  </si>
  <si>
    <t>tower</t>
  </si>
  <si>
    <t>chances</t>
  </si>
  <si>
    <t>marty</t>
  </si>
  <si>
    <t>mass</t>
  </si>
  <si>
    <t>alien</t>
  </si>
  <si>
    <t>schedule</t>
  </si>
  <si>
    <t>stairs</t>
  </si>
  <si>
    <t>morgan</t>
  </si>
  <si>
    <t>charming</t>
  </si>
  <si>
    <t>nasty</t>
  </si>
  <si>
    <t>fruit</t>
  </si>
  <si>
    <t>bored</t>
  </si>
  <si>
    <t>spy</t>
  </si>
  <si>
    <t>amanda</t>
  </si>
  <si>
    <t>searching</t>
  </si>
  <si>
    <t>senior</t>
  </si>
  <si>
    <t>garage</t>
  </si>
  <si>
    <t>defend</t>
  </si>
  <si>
    <t>anger</t>
  </si>
  <si>
    <t>clue</t>
  </si>
  <si>
    <t>magazine</t>
  </si>
  <si>
    <t>sometime</t>
  </si>
  <si>
    <t>zone</t>
  </si>
  <si>
    <t>victor</t>
  </si>
  <si>
    <t>shoulder</t>
  </si>
  <si>
    <t>reports</t>
  </si>
  <si>
    <t>circumstances</t>
  </si>
  <si>
    <t>progress</t>
  </si>
  <si>
    <t>unusual</t>
  </si>
  <si>
    <t>rude</t>
  </si>
  <si>
    <t>snake</t>
  </si>
  <si>
    <t>bravo</t>
  </si>
  <si>
    <t>trapped</t>
  </si>
  <si>
    <t>g</t>
  </si>
  <si>
    <t>chosen</t>
  </si>
  <si>
    <t>effort</t>
  </si>
  <si>
    <t>elevator</t>
  </si>
  <si>
    <t>tires</t>
  </si>
  <si>
    <t>helps</t>
  </si>
  <si>
    <t>sentence</t>
  </si>
  <si>
    <t>sucks</t>
  </si>
  <si>
    <t>equipment</t>
  </si>
  <si>
    <t>beloved</t>
  </si>
  <si>
    <t>attitude</t>
  </si>
  <si>
    <t>friendly</t>
  </si>
  <si>
    <t>moments</t>
  </si>
  <si>
    <t>newspaper</t>
  </si>
  <si>
    <t>literally</t>
  </si>
  <si>
    <t>warrant</t>
  </si>
  <si>
    <t>mexico</t>
  </si>
  <si>
    <t>county</t>
  </si>
  <si>
    <t>joey</t>
  </si>
  <si>
    <t>loser</t>
  </si>
  <si>
    <t>series</t>
  </si>
  <si>
    <t>closing</t>
  </si>
  <si>
    <t>pushed</t>
  </si>
  <si>
    <t>workers</t>
  </si>
  <si>
    <t>leads</t>
  </si>
  <si>
    <t>vision</t>
  </si>
  <si>
    <t>helen</t>
  </si>
  <si>
    <t>actor</t>
  </si>
  <si>
    <t>negative</t>
  </si>
  <si>
    <t>sharp</t>
  </si>
  <si>
    <t>curse</t>
  </si>
  <si>
    <t>shadow</t>
  </si>
  <si>
    <t>earn</t>
  </si>
  <si>
    <t>gorgeous</t>
  </si>
  <si>
    <t>fishing</t>
  </si>
  <si>
    <t>spending</t>
  </si>
  <si>
    <t>id</t>
  </si>
  <si>
    <t>seek</t>
  </si>
  <si>
    <t>passion</t>
  </si>
  <si>
    <t>route</t>
  </si>
  <si>
    <t>julia</t>
  </si>
  <si>
    <t>reporter</t>
  </si>
  <si>
    <t>leading</t>
  </si>
  <si>
    <t>troops</t>
  </si>
  <si>
    <t>explosion</t>
  </si>
  <si>
    <t>squad</t>
  </si>
  <si>
    <t>kingdom</t>
  </si>
  <si>
    <t>rocks</t>
  </si>
  <si>
    <t>understanding</t>
  </si>
  <si>
    <t>puts</t>
  </si>
  <si>
    <t>screen</t>
  </si>
  <si>
    <t>collect</t>
  </si>
  <si>
    <t>fashion</t>
  </si>
  <si>
    <t>wave</t>
  </si>
  <si>
    <t>climb</t>
  </si>
  <si>
    <t>pen</t>
  </si>
  <si>
    <t>incident</t>
  </si>
  <si>
    <t>jones</t>
  </si>
  <si>
    <t>kinds</t>
  </si>
  <si>
    <t>bull</t>
  </si>
  <si>
    <t>highness</t>
  </si>
  <si>
    <t>chain</t>
  </si>
  <si>
    <t>hitler</t>
  </si>
  <si>
    <t>clients</t>
  </si>
  <si>
    <t>device</t>
  </si>
  <si>
    <t>similar</t>
  </si>
  <si>
    <t>debt</t>
  </si>
  <si>
    <t>connected</t>
  </si>
  <si>
    <t>witnesses</t>
  </si>
  <si>
    <t>customers</t>
  </si>
  <si>
    <t>campaign</t>
  </si>
  <si>
    <t>maggie</t>
  </si>
  <si>
    <t>thee</t>
  </si>
  <si>
    <t>hug</t>
  </si>
  <si>
    <t>alcohol</t>
  </si>
  <si>
    <t>hire</t>
  </si>
  <si>
    <t>announcer</t>
  </si>
  <si>
    <t>conference</t>
  </si>
  <si>
    <t>studying</t>
  </si>
  <si>
    <t>blows</t>
  </si>
  <si>
    <t>cameras</t>
  </si>
  <si>
    <t>international</t>
  </si>
  <si>
    <t>virgin</t>
  </si>
  <si>
    <t>federal</t>
  </si>
  <si>
    <t>education</t>
  </si>
  <si>
    <t>hitting</t>
  </si>
  <si>
    <t>fully</t>
  </si>
  <si>
    <t>fed</t>
  </si>
  <si>
    <t>politics</t>
  </si>
  <si>
    <t>rape</t>
  </si>
  <si>
    <t>mummy</t>
  </si>
  <si>
    <t>kissed</t>
  </si>
  <si>
    <t>border</t>
  </si>
  <si>
    <t>wire</t>
  </si>
  <si>
    <t>prize</t>
  </si>
  <si>
    <t>sports</t>
  </si>
  <si>
    <t>circle</t>
  </si>
  <si>
    <t>thrown</t>
  </si>
  <si>
    <t>hates</t>
  </si>
  <si>
    <t>object</t>
  </si>
  <si>
    <t>wishes</t>
  </si>
  <si>
    <t>robbery</t>
  </si>
  <si>
    <t>thunder</t>
  </si>
  <si>
    <t>gordon</t>
  </si>
  <si>
    <t>provide</t>
  </si>
  <si>
    <t>rope</t>
  </si>
  <si>
    <t>salt</t>
  </si>
  <si>
    <t>bay</t>
  </si>
  <si>
    <t>h</t>
  </si>
  <si>
    <t>scoffs</t>
  </si>
  <si>
    <t>commit</t>
  </si>
  <si>
    <t>joined</t>
  </si>
  <si>
    <t>flesh</t>
  </si>
  <si>
    <t>writer</t>
  </si>
  <si>
    <t>trash</t>
  </si>
  <si>
    <t>reward</t>
  </si>
  <si>
    <t>glory</t>
  </si>
  <si>
    <t>authority</t>
  </si>
  <si>
    <t>tiger</t>
  </si>
  <si>
    <t>percent</t>
  </si>
  <si>
    <t>remembered</t>
  </si>
  <si>
    <t>valley</t>
  </si>
  <si>
    <t>estate</t>
  </si>
  <si>
    <t>learning</t>
  </si>
  <si>
    <t>yard</t>
  </si>
  <si>
    <t>elizabeth</t>
  </si>
  <si>
    <t>tank</t>
  </si>
  <si>
    <t>confidence</t>
  </si>
  <si>
    <t>ricky</t>
  </si>
  <si>
    <t>lack</t>
  </si>
  <si>
    <t>alert</t>
  </si>
  <si>
    <t>films</t>
  </si>
  <si>
    <t>facts</t>
  </si>
  <si>
    <t>normally</t>
  </si>
  <si>
    <t>despite</t>
  </si>
  <si>
    <t>wanting</t>
  </si>
  <si>
    <t>apple</t>
  </si>
  <si>
    <t>knocked</t>
  </si>
  <si>
    <t>skills</t>
  </si>
  <si>
    <t>patrick</t>
  </si>
  <si>
    <t>marie</t>
  </si>
  <si>
    <t>approach</t>
  </si>
  <si>
    <t>saint</t>
  </si>
  <si>
    <t>chick</t>
  </si>
  <si>
    <t>ships</t>
  </si>
  <si>
    <t>services</t>
  </si>
  <si>
    <t>doll</t>
  </si>
  <si>
    <t>duck</t>
  </si>
  <si>
    <t>stock</t>
  </si>
  <si>
    <t>mental</t>
  </si>
  <si>
    <t>library</t>
  </si>
  <si>
    <t>failure</t>
  </si>
  <si>
    <t>movement</t>
  </si>
  <si>
    <t>bow</t>
  </si>
  <si>
    <t>stan</t>
  </si>
  <si>
    <t>lets</t>
  </si>
  <si>
    <t>tail</t>
  </si>
  <si>
    <t>secure</t>
  </si>
  <si>
    <t>begins</t>
  </si>
  <si>
    <t>senator</t>
  </si>
  <si>
    <t>nightmare</t>
  </si>
  <si>
    <t>theater</t>
  </si>
  <si>
    <t>sand</t>
  </si>
  <si>
    <t>reputation</t>
  </si>
  <si>
    <t>accepted</t>
  </si>
  <si>
    <t>jackie</t>
  </si>
  <si>
    <t>disappointed</t>
  </si>
  <si>
    <t>slip</t>
  </si>
  <si>
    <t>emotional</t>
  </si>
  <si>
    <t>pink</t>
  </si>
  <si>
    <t>fellas</t>
  </si>
  <si>
    <t>j</t>
  </si>
  <si>
    <t>terrific</t>
  </si>
  <si>
    <t>setting</t>
  </si>
  <si>
    <t>maid</t>
  </si>
  <si>
    <t>agency</t>
  </si>
  <si>
    <t>highly</t>
  </si>
  <si>
    <t>childhood</t>
  </si>
  <si>
    <t>opposite</t>
  </si>
  <si>
    <t>policy</t>
  </si>
  <si>
    <t>sara</t>
  </si>
  <si>
    <t>panic</t>
  </si>
  <si>
    <t>design</t>
  </si>
  <si>
    <t>chat</t>
  </si>
  <si>
    <t>events</t>
  </si>
  <si>
    <t>task</t>
  </si>
  <si>
    <t>terry</t>
  </si>
  <si>
    <t>stands</t>
  </si>
  <si>
    <t>parties</t>
  </si>
  <si>
    <t>chatter</t>
  </si>
  <si>
    <t>barry</t>
  </si>
  <si>
    <t>previously</t>
  </si>
  <si>
    <t>wings</t>
  </si>
  <si>
    <t>p</t>
  </si>
  <si>
    <t>gee</t>
  </si>
  <si>
    <t>ª</t>
  </si>
  <si>
    <t>minds</t>
  </si>
  <si>
    <t>belt</t>
  </si>
  <si>
    <t>entirely</t>
  </si>
  <si>
    <t>guarantee</t>
  </si>
  <si>
    <t>wasting</t>
  </si>
  <si>
    <t>blowing</t>
  </si>
  <si>
    <t>current</t>
  </si>
  <si>
    <t>naturally</t>
  </si>
  <si>
    <t>garbage</t>
  </si>
  <si>
    <t>behave</t>
  </si>
  <si>
    <t>anne</t>
  </si>
  <si>
    <t>embarrassing</t>
  </si>
  <si>
    <t>extraordinary</t>
  </si>
  <si>
    <t>thin</t>
  </si>
  <si>
    <t>custody</t>
  </si>
  <si>
    <t>demon</t>
  </si>
  <si>
    <t>coincidence</t>
  </si>
  <si>
    <t>ignore</t>
  </si>
  <si>
    <t>solid</t>
  </si>
  <si>
    <t>attempt</t>
  </si>
  <si>
    <t>revolution</t>
  </si>
  <si>
    <t>abandoned</t>
  </si>
  <si>
    <t>agreement</t>
  </si>
  <si>
    <t>windows</t>
  </si>
  <si>
    <t>empire</t>
  </si>
  <si>
    <t>sally</t>
  </si>
  <si>
    <t>useful</t>
  </si>
  <si>
    <t>guts</t>
  </si>
  <si>
    <t>violent</t>
  </si>
  <si>
    <t>mac</t>
  </si>
  <si>
    <t>disaster</t>
  </si>
  <si>
    <t>cutting</t>
  </si>
  <si>
    <t>settled</t>
  </si>
  <si>
    <t>hits</t>
  </si>
  <si>
    <t>advance</t>
  </si>
  <si>
    <t>pushing</t>
  </si>
  <si>
    <t>asks</t>
  </si>
  <si>
    <t>andrew</t>
  </si>
  <si>
    <t>intend</t>
  </si>
  <si>
    <t>perform</t>
  </si>
  <si>
    <t>stays</t>
  </si>
  <si>
    <t>subtitles</t>
  </si>
  <si>
    <t>guitar</t>
  </si>
  <si>
    <t>teaching</t>
  </si>
  <si>
    <t>detail</t>
  </si>
  <si>
    <t>damned</t>
  </si>
  <si>
    <t>behavior</t>
  </si>
  <si>
    <t>delivery</t>
  </si>
  <si>
    <t>gather</t>
  </si>
  <si>
    <t>gasping</t>
  </si>
  <si>
    <t>ability</t>
  </si>
  <si>
    <t>district</t>
  </si>
  <si>
    <t>counting</t>
  </si>
  <si>
    <t>actual</t>
  </si>
  <si>
    <t>cruel</t>
  </si>
  <si>
    <t>deny</t>
  </si>
  <si>
    <t>shoe</t>
  </si>
  <si>
    <t>slave</t>
  </si>
  <si>
    <t>coward</t>
  </si>
  <si>
    <t>sobbing</t>
  </si>
  <si>
    <t>dozen</t>
  </si>
  <si>
    <t>hunter</t>
  </si>
  <si>
    <t>doug</t>
  </si>
  <si>
    <t>pathetic</t>
  </si>
  <si>
    <t>culture</t>
  </si>
  <si>
    <t>bury</t>
  </si>
  <si>
    <t>latest</t>
  </si>
  <si>
    <t>explanation</t>
  </si>
  <si>
    <t>committee</t>
  </si>
  <si>
    <t>hollywood</t>
  </si>
  <si>
    <t>hurting</t>
  </si>
  <si>
    <t>daily</t>
  </si>
  <si>
    <t>swing</t>
  </si>
  <si>
    <t>shy</t>
  </si>
  <si>
    <t>u</t>
  </si>
  <si>
    <t>background</t>
  </si>
  <si>
    <t>identity</t>
  </si>
  <si>
    <t>urgent</t>
  </si>
  <si>
    <t>beeps</t>
  </si>
  <si>
    <t>wins</t>
  </si>
  <si>
    <t>chasing</t>
  </si>
  <si>
    <t>swimming</t>
  </si>
  <si>
    <t>channel</t>
  </si>
  <si>
    <t>jumped</t>
  </si>
  <si>
    <t>johnson</t>
  </si>
  <si>
    <t>navy</t>
  </si>
  <si>
    <t>bound</t>
  </si>
  <si>
    <t>species</t>
  </si>
  <si>
    <t>blake</t>
  </si>
  <si>
    <t>vegas</t>
  </si>
  <si>
    <t>prisoners</t>
  </si>
  <si>
    <t>struggle</t>
  </si>
  <si>
    <t>mask</t>
  </si>
  <si>
    <t>quietly</t>
  </si>
  <si>
    <t>howard</t>
  </si>
  <si>
    <t>stopping</t>
  </si>
  <si>
    <t>fever</t>
  </si>
  <si>
    <t>molly</t>
  </si>
  <si>
    <t>assure</t>
  </si>
  <si>
    <t>mixed</t>
  </si>
  <si>
    <t>jean</t>
  </si>
  <si>
    <t>impressive</t>
  </si>
  <si>
    <t>hong</t>
  </si>
  <si>
    <t>unique</t>
  </si>
  <si>
    <t>loan</t>
  </si>
  <si>
    <t>whistle</t>
  </si>
  <si>
    <t>drew</t>
  </si>
  <si>
    <t>barking</t>
  </si>
  <si>
    <t>punishment</t>
  </si>
  <si>
    <t>threatened</t>
  </si>
  <si>
    <t>production</t>
  </si>
  <si>
    <t>capital</t>
  </si>
  <si>
    <t>kills</t>
  </si>
  <si>
    <t>billion</t>
  </si>
  <si>
    <t>agents</t>
  </si>
  <si>
    <t>trusted</t>
  </si>
  <si>
    <t>cheating</t>
  </si>
  <si>
    <t>dollar</t>
  </si>
  <si>
    <t>potential</t>
  </si>
  <si>
    <t>sensitive</t>
  </si>
  <si>
    <t>quarter</t>
  </si>
  <si>
    <t>donna</t>
  </si>
  <si>
    <t>duke</t>
  </si>
  <si>
    <t>bowl</t>
  </si>
  <si>
    <t>bullets</t>
  </si>
  <si>
    <t>museum</t>
  </si>
  <si>
    <t>june</t>
  </si>
  <si>
    <t>cheer</t>
  </si>
  <si>
    <t>italy</t>
  </si>
  <si>
    <t>kitty</t>
  </si>
  <si>
    <t>germans</t>
  </si>
  <si>
    <t>dish</t>
  </si>
  <si>
    <t>gunshot</t>
  </si>
  <si>
    <t>thursday</t>
  </si>
  <si>
    <t>closet</t>
  </si>
  <si>
    <t>greg</t>
  </si>
  <si>
    <t>dirt</t>
  </si>
  <si>
    <t>unknown</t>
  </si>
  <si>
    <t>crown</t>
  </si>
  <si>
    <t>shout</t>
  </si>
  <si>
    <t>fella</t>
  </si>
  <si>
    <t>wounded</t>
  </si>
  <si>
    <t>frightened</t>
  </si>
  <si>
    <t>greater</t>
  </si>
  <si>
    <t>nothin</t>
  </si>
  <si>
    <t>linda</t>
  </si>
  <si>
    <t>confess</t>
  </si>
  <si>
    <t>couch</t>
  </si>
  <si>
    <t>mobile</t>
  </si>
  <si>
    <t>dreaming</t>
  </si>
  <si>
    <t>accused</t>
  </si>
  <si>
    <t>demand</t>
  </si>
  <si>
    <t>express</t>
  </si>
  <si>
    <t>transfer</t>
  </si>
  <si>
    <t>joint</t>
  </si>
  <si>
    <t>firing</t>
  </si>
  <si>
    <t>episode</t>
  </si>
  <si>
    <t>basement</t>
  </si>
  <si>
    <t>whispering</t>
  </si>
  <si>
    <t>laws</t>
  </si>
  <si>
    <t>roman</t>
  </si>
  <si>
    <t>aboard</t>
  </si>
  <si>
    <t>pa</t>
  </si>
  <si>
    <t>article</t>
  </si>
  <si>
    <t>steady</t>
  </si>
  <si>
    <t>impressed</t>
  </si>
  <si>
    <t>betty</t>
  </si>
  <si>
    <t>guide</t>
  </si>
  <si>
    <t>sandwich</t>
  </si>
  <si>
    <t>favour</t>
  </si>
  <si>
    <t>flash</t>
  </si>
  <si>
    <t>wallet</t>
  </si>
  <si>
    <t>mighty</t>
  </si>
  <si>
    <t>sides</t>
  </si>
  <si>
    <t>crossed</t>
  </si>
  <si>
    <t>breaks</t>
  </si>
  <si>
    <t>bruce</t>
  </si>
  <si>
    <t>quality</t>
  </si>
  <si>
    <t>miserable</t>
  </si>
  <si>
    <t>warned</t>
  </si>
  <si>
    <t>yöu</t>
  </si>
  <si>
    <t>kong</t>
  </si>
  <si>
    <t>concert</t>
  </si>
  <si>
    <t>singer</t>
  </si>
  <si>
    <t>rolling</t>
  </si>
  <si>
    <t>tuesday</t>
  </si>
  <si>
    <t>lane</t>
  </si>
  <si>
    <t>embarrassed</t>
  </si>
  <si>
    <t>refused</t>
  </si>
  <si>
    <t>roy</t>
  </si>
  <si>
    <t>sec</t>
  </si>
  <si>
    <t>ghosts</t>
  </si>
  <si>
    <t>argue</t>
  </si>
  <si>
    <t>baseball</t>
  </si>
  <si>
    <t>title</t>
  </si>
  <si>
    <t>boots</t>
  </si>
  <si>
    <t>joseph</t>
  </si>
  <si>
    <t>commissioner</t>
  </si>
  <si>
    <t>pee</t>
  </si>
  <si>
    <t>fifth</t>
  </si>
  <si>
    <t>charity</t>
  </si>
  <si>
    <t>drama</t>
  </si>
  <si>
    <t>anytime</t>
  </si>
  <si>
    <t>voices</t>
  </si>
  <si>
    <t>online</t>
  </si>
  <si>
    <t>ceremony</t>
  </si>
  <si>
    <t>justin</t>
  </si>
  <si>
    <t>package</t>
  </si>
  <si>
    <t>jo</t>
  </si>
  <si>
    <t>angela</t>
  </si>
  <si>
    <t>jordan</t>
  </si>
  <si>
    <t>trained</t>
  </si>
  <si>
    <t>believes</t>
  </si>
  <si>
    <t>massive</t>
  </si>
  <si>
    <t>shine</t>
  </si>
  <si>
    <t>ages</t>
  </si>
  <si>
    <t>comrade</t>
  </si>
  <si>
    <t>abby</t>
  </si>
  <si>
    <t>noble</t>
  </si>
  <si>
    <t>pussy</t>
  </si>
  <si>
    <t>supply</t>
  </si>
  <si>
    <t>tone</t>
  </si>
  <si>
    <t>kidnapped</t>
  </si>
  <si>
    <t>customer</t>
  </si>
  <si>
    <t>sweat</t>
  </si>
  <si>
    <t>approaching</t>
  </si>
  <si>
    <t>possibility</t>
  </si>
  <si>
    <t>los</t>
  </si>
  <si>
    <t>flag</t>
  </si>
  <si>
    <t>entered</t>
  </si>
  <si>
    <t>civil</t>
  </si>
  <si>
    <t>degrees</t>
  </si>
  <si>
    <t>ve</t>
  </si>
  <si>
    <t>nathan</t>
  </si>
  <si>
    <t>plastic</t>
  </si>
  <si>
    <t>gear</t>
  </si>
  <si>
    <t>katie</t>
  </si>
  <si>
    <t>nuclear</t>
  </si>
  <si>
    <t>afterwards</t>
  </si>
  <si>
    <t>surrender</t>
  </si>
  <si>
    <t>suffered</t>
  </si>
  <si>
    <t>impression</t>
  </si>
  <si>
    <t>self</t>
  </si>
  <si>
    <t>creatures</t>
  </si>
  <si>
    <t>bust</t>
  </si>
  <si>
    <t>suspicious</t>
  </si>
  <si>
    <t>q</t>
  </si>
  <si>
    <t>servant</t>
  </si>
  <si>
    <t>terribly</t>
  </si>
  <si>
    <t>cheat</t>
  </si>
  <si>
    <t>bars</t>
  </si>
  <si>
    <t>exhales</t>
  </si>
  <si>
    <t>gym</t>
  </si>
  <si>
    <t>arrange</t>
  </si>
  <si>
    <t>assault</t>
  </si>
  <si>
    <t>parker</t>
  </si>
  <si>
    <t>trail</t>
  </si>
  <si>
    <t>costs</t>
  </si>
  <si>
    <t>crisis</t>
  </si>
  <si>
    <t>collection</t>
  </si>
  <si>
    <t>partners</t>
  </si>
  <si>
    <t>diamond</t>
  </si>
  <si>
    <t>adult</t>
  </si>
  <si>
    <t>bible</t>
  </si>
  <si>
    <t>tricks</t>
  </si>
  <si>
    <t>crimes</t>
  </si>
  <si>
    <t>league</t>
  </si>
  <si>
    <t>orange</t>
  </si>
  <si>
    <t>jokes</t>
  </si>
  <si>
    <t>imagination</t>
  </si>
  <si>
    <t>kissing</t>
  </si>
  <si>
    <t>neighbor</t>
  </si>
  <si>
    <t>blast</t>
  </si>
  <si>
    <t>suits</t>
  </si>
  <si>
    <t>protecting</t>
  </si>
  <si>
    <t>recall</t>
  </si>
  <si>
    <t>considering</t>
  </si>
  <si>
    <t>arranged</t>
  </si>
  <si>
    <t>balance</t>
  </si>
  <si>
    <t>teddy</t>
  </si>
  <si>
    <t>golf</t>
  </si>
  <si>
    <t>reported</t>
  </si>
  <si>
    <t>defeat</t>
  </si>
  <si>
    <t>theme</t>
  </si>
  <si>
    <t>erm</t>
  </si>
  <si>
    <t>comfort</t>
  </si>
  <si>
    <t>wing</t>
  </si>
  <si>
    <t>sacred</t>
  </si>
  <si>
    <t>reaction</t>
  </si>
  <si>
    <t>betrayed</t>
  </si>
  <si>
    <t>enjoying</t>
  </si>
  <si>
    <t>offering</t>
  </si>
  <si>
    <t>conditions</t>
  </si>
  <si>
    <t>margaret</t>
  </si>
  <si>
    <t>legend</t>
  </si>
  <si>
    <t>grass</t>
  </si>
  <si>
    <t>print</t>
  </si>
  <si>
    <t>messages</t>
  </si>
  <si>
    <t>virus</t>
  </si>
  <si>
    <t>fox</t>
  </si>
  <si>
    <t>launch</t>
  </si>
  <si>
    <t>siren</t>
  </si>
  <si>
    <t>deserves</t>
  </si>
  <si>
    <t>entrance</t>
  </si>
  <si>
    <t>greetings</t>
  </si>
  <si>
    <t>hopefully</t>
  </si>
  <si>
    <t>religion</t>
  </si>
  <si>
    <t>butter</t>
  </si>
  <si>
    <t>homework</t>
  </si>
  <si>
    <t>stress</t>
  </si>
  <si>
    <t>insist</t>
  </si>
  <si>
    <t>practically</t>
  </si>
  <si>
    <t>cap</t>
  </si>
  <si>
    <t>survived</t>
  </si>
  <si>
    <t>tyler</t>
  </si>
  <si>
    <t>jay</t>
  </si>
  <si>
    <t>wipe</t>
  </si>
  <si>
    <t>specific</t>
  </si>
  <si>
    <t>everyday</t>
  </si>
  <si>
    <t>bat</t>
  </si>
  <si>
    <t>mix</t>
  </si>
  <si>
    <t>designed</t>
  </si>
  <si>
    <t>torture</t>
  </si>
  <si>
    <t>carol</t>
  </si>
  <si>
    <t>deck</t>
  </si>
  <si>
    <t>messed</t>
  </si>
  <si>
    <t>decisions</t>
  </si>
  <si>
    <t>rabbit</t>
  </si>
  <si>
    <t>option</t>
  </si>
  <si>
    <t>texas</t>
  </si>
  <si>
    <t>accent</t>
  </si>
  <si>
    <t>tax</t>
  </si>
  <si>
    <t>beaten</t>
  </si>
  <si>
    <t>rip</t>
  </si>
  <si>
    <t>oliver</t>
  </si>
  <si>
    <t>dumped</t>
  </si>
  <si>
    <t>mysterious</t>
  </si>
  <si>
    <t>jewish</t>
  </si>
  <si>
    <t>wilson</t>
  </si>
  <si>
    <t>growling</t>
  </si>
  <si>
    <t>bud</t>
  </si>
  <si>
    <t>therapy</t>
  </si>
  <si>
    <t>vincent</t>
  </si>
  <si>
    <t>lifetime</t>
  </si>
  <si>
    <t>selfish</t>
  </si>
  <si>
    <t>bills</t>
  </si>
  <si>
    <t>stephen</t>
  </si>
  <si>
    <t>crush</t>
  </si>
  <si>
    <t>attractive</t>
  </si>
  <si>
    <t>heavily</t>
  </si>
  <si>
    <t>cats</t>
  </si>
  <si>
    <t>champion</t>
  </si>
  <si>
    <t>skull</t>
  </si>
  <si>
    <t>carlos</t>
  </si>
  <si>
    <t>version</t>
  </si>
  <si>
    <t>painful</t>
  </si>
  <si>
    <t>mistress</t>
  </si>
  <si>
    <t>touching</t>
  </si>
  <si>
    <t>catherine</t>
  </si>
  <si>
    <t>fuel</t>
  </si>
  <si>
    <t>term</t>
  </si>
  <si>
    <t>toward</t>
  </si>
  <si>
    <t>lou</t>
  </si>
  <si>
    <t>albert</t>
  </si>
  <si>
    <t>bond</t>
  </si>
  <si>
    <t>shown</t>
  </si>
  <si>
    <t>ali</t>
  </si>
  <si>
    <t>attend</t>
  </si>
  <si>
    <t>describe</t>
  </si>
  <si>
    <t>ross</t>
  </si>
  <si>
    <t>plain</t>
  </si>
  <si>
    <t>experiment</t>
  </si>
  <si>
    <t>idiots</t>
  </si>
  <si>
    <t>monk</t>
  </si>
  <si>
    <t>particularly</t>
  </si>
  <si>
    <t>burns</t>
  </si>
  <si>
    <t>removed</t>
  </si>
  <si>
    <t>charlotte</t>
  </si>
  <si>
    <t>scientists</t>
  </si>
  <si>
    <t>lion</t>
  </si>
  <si>
    <t>lad</t>
  </si>
  <si>
    <t>exercise</t>
  </si>
  <si>
    <t>purse</t>
  </si>
  <si>
    <t>wasted</t>
  </si>
  <si>
    <t>el</t>
  </si>
  <si>
    <t>marcus</t>
  </si>
  <si>
    <t>kenny</t>
  </si>
  <si>
    <t>cave</t>
  </si>
  <si>
    <t>prints</t>
  </si>
  <si>
    <t>standard</t>
  </si>
  <si>
    <t>systems</t>
  </si>
  <si>
    <t>wore</t>
  </si>
  <si>
    <t>tunnel</t>
  </si>
  <si>
    <t>jeremy</t>
  </si>
  <si>
    <t>blessed</t>
  </si>
  <si>
    <t>steel</t>
  </si>
  <si>
    <t>ending</t>
  </si>
  <si>
    <t>division</t>
  </si>
  <si>
    <t>fans</t>
  </si>
  <si>
    <t>sheep</t>
  </si>
  <si>
    <t>classic</t>
  </si>
  <si>
    <t>realise</t>
  </si>
  <si>
    <t>nephew</t>
  </si>
  <si>
    <t>financial</t>
  </si>
  <si>
    <t>sauce</t>
  </si>
  <si>
    <t>pretending</t>
  </si>
  <si>
    <t>influence</t>
  </si>
  <si>
    <t>network</t>
  </si>
  <si>
    <t>jesse</t>
  </si>
  <si>
    <t>contest</t>
  </si>
  <si>
    <t>walks</t>
  </si>
  <si>
    <t>murders</t>
  </si>
  <si>
    <t>cabin</t>
  </si>
  <si>
    <t>jungle</t>
  </si>
  <si>
    <t>neighbors</t>
  </si>
  <si>
    <t>vampire</t>
  </si>
  <si>
    <t>throughout</t>
  </si>
  <si>
    <t>drawing</t>
  </si>
  <si>
    <t>confirm</t>
  </si>
  <si>
    <t>exit</t>
  </si>
  <si>
    <t>spit</t>
  </si>
  <si>
    <t>generation</t>
  </si>
  <si>
    <t>begging</t>
  </si>
  <si>
    <t>crystal</t>
  </si>
  <si>
    <t>mile</t>
  </si>
  <si>
    <t>batman</t>
  </si>
  <si>
    <t>status</t>
  </si>
  <si>
    <t>edward</t>
  </si>
  <si>
    <t>degree</t>
  </si>
  <si>
    <t>frankly</t>
  </si>
  <si>
    <t>smiling</t>
  </si>
  <si>
    <t>buck</t>
  </si>
  <si>
    <t>brand</t>
  </si>
  <si>
    <t>inform</t>
  </si>
  <si>
    <t>toy</t>
  </si>
  <si>
    <t>x</t>
  </si>
  <si>
    <t>scratch</t>
  </si>
  <si>
    <t>jews</t>
  </si>
  <si>
    <t>tribe</t>
  </si>
  <si>
    <t>reminds</t>
  </si>
  <si>
    <t>centre</t>
  </si>
  <si>
    <t>generous</t>
  </si>
  <si>
    <t>gross</t>
  </si>
  <si>
    <t>barbara</t>
  </si>
  <si>
    <t>script</t>
  </si>
  <si>
    <t>cancel</t>
  </si>
  <si>
    <t>nina</t>
  </si>
  <si>
    <t>enjoyed</t>
  </si>
  <si>
    <t>surrounded</t>
  </si>
  <si>
    <t>confirmed</t>
  </si>
  <si>
    <t>nerve</t>
  </si>
  <si>
    <t>seal</t>
  </si>
  <si>
    <t>bug</t>
  </si>
  <si>
    <t>divorced</t>
  </si>
  <si>
    <t>russia</t>
  </si>
  <si>
    <t>response</t>
  </si>
  <si>
    <t>recent</t>
  </si>
  <si>
    <t>surveillance</t>
  </si>
  <si>
    <t>religious</t>
  </si>
  <si>
    <t>spirits</t>
  </si>
  <si>
    <t>loaded</t>
  </si>
  <si>
    <t>gain</t>
  </si>
  <si>
    <t>trigger</t>
  </si>
  <si>
    <t>clinic</t>
  </si>
  <si>
    <t>filthy</t>
  </si>
  <si>
    <t>ken</t>
  </si>
  <si>
    <t>struck</t>
  </si>
  <si>
    <t>tina</t>
  </si>
  <si>
    <t>concentrate</t>
  </si>
  <si>
    <t>patience</t>
  </si>
  <si>
    <t>traitor</t>
  </si>
  <si>
    <t>heck</t>
  </si>
  <si>
    <t>teams</t>
  </si>
  <si>
    <t>hail</t>
  </si>
  <si>
    <t>port</t>
  </si>
  <si>
    <t>fetch</t>
  </si>
  <si>
    <t>beef</t>
  </si>
  <si>
    <t>routine</t>
  </si>
  <si>
    <t>outfit</t>
  </si>
  <si>
    <t>turkey</t>
  </si>
  <si>
    <t>related</t>
  </si>
  <si>
    <t>stones</t>
  </si>
  <si>
    <t>dramatic</t>
  </si>
  <si>
    <t>confession</t>
  </si>
  <si>
    <t>ease</t>
  </si>
  <si>
    <t>chloe</t>
  </si>
  <si>
    <t>unhappy</t>
  </si>
  <si>
    <t>deputy</t>
  </si>
  <si>
    <t>rebecca</t>
  </si>
  <si>
    <t>principal</t>
  </si>
  <si>
    <t>lucas</t>
  </si>
  <si>
    <t>fields</t>
  </si>
  <si>
    <t>foolish</t>
  </si>
  <si>
    <t>cells</t>
  </si>
  <si>
    <t>wayne</t>
  </si>
  <si>
    <t>stake</t>
  </si>
  <si>
    <t>link</t>
  </si>
  <si>
    <t>industry</t>
  </si>
  <si>
    <t>valuable</t>
  </si>
  <si>
    <t>units</t>
  </si>
  <si>
    <t>players</t>
  </si>
  <si>
    <t>tracks</t>
  </si>
  <si>
    <t>yup</t>
  </si>
  <si>
    <t>landing</t>
  </si>
  <si>
    <t>delivered</t>
  </si>
  <si>
    <t>costume</t>
  </si>
  <si>
    <t>vice</t>
  </si>
  <si>
    <t>frankie</t>
  </si>
  <si>
    <t>pleasant</t>
  </si>
  <si>
    <t>injured</t>
  </si>
  <si>
    <t>argument</t>
  </si>
  <si>
    <t>distant</t>
  </si>
  <si>
    <t>derek</t>
  </si>
  <si>
    <t>clicks</t>
  </si>
  <si>
    <t>proceed</t>
  </si>
  <si>
    <t>motion</t>
  </si>
  <si>
    <t>worries</t>
  </si>
  <si>
    <t>someplace</t>
  </si>
  <si>
    <t>construction</t>
  </si>
  <si>
    <t>uses</t>
  </si>
  <si>
    <t>spain</t>
  </si>
  <si>
    <t>aim</t>
  </si>
  <si>
    <t>cigarettes</t>
  </si>
  <si>
    <t>western</t>
  </si>
  <si>
    <t>todd</t>
  </si>
  <si>
    <t>satisfied</t>
  </si>
  <si>
    <t>starving</t>
  </si>
  <si>
    <t>seats</t>
  </si>
  <si>
    <t>cleaned</t>
  </si>
  <si>
    <t>sounded</t>
  </si>
  <si>
    <t>russell</t>
  </si>
  <si>
    <t>raped</t>
  </si>
  <si>
    <t>vince</t>
  </si>
  <si>
    <t>holly</t>
  </si>
  <si>
    <t>pattern</t>
  </si>
  <si>
    <t>thus</t>
  </si>
  <si>
    <t>nail</t>
  </si>
  <si>
    <t>banks</t>
  </si>
  <si>
    <t>beth</t>
  </si>
  <si>
    <t>skip</t>
  </si>
  <si>
    <t>charged</t>
  </si>
  <si>
    <t>electricity</t>
  </si>
  <si>
    <t>sophie</t>
  </si>
  <si>
    <t>lend</t>
  </si>
  <si>
    <t>warrior</t>
  </si>
  <si>
    <t>fairy</t>
  </si>
  <si>
    <t>gentle</t>
  </si>
  <si>
    <t>affairs</t>
  </si>
  <si>
    <t>anniversary</t>
  </si>
  <si>
    <t>berlin</t>
  </si>
  <si>
    <t>presents</t>
  </si>
  <si>
    <t>beside</t>
  </si>
  <si>
    <t>st</t>
  </si>
  <si>
    <t>citizens</t>
  </si>
  <si>
    <t>visiting</t>
  </si>
  <si>
    <t>identify</t>
  </si>
  <si>
    <t>temperature</t>
  </si>
  <si>
    <t>booth</t>
  </si>
  <si>
    <t>tokyo</t>
  </si>
  <si>
    <t>pet</t>
  </si>
  <si>
    <t>sport</t>
  </si>
  <si>
    <t>davis</t>
  </si>
  <si>
    <t>bail</t>
  </si>
  <si>
    <t>ouch</t>
  </si>
  <si>
    <t>miller</t>
  </si>
  <si>
    <t>randy</t>
  </si>
  <si>
    <t>interrupt</t>
  </si>
  <si>
    <t>underneath</t>
  </si>
  <si>
    <t>tune</t>
  </si>
  <si>
    <t>dylan</t>
  </si>
  <si>
    <t>prayer</t>
  </si>
  <si>
    <t>conscience</t>
  </si>
  <si>
    <t>answering</t>
  </si>
  <si>
    <t>headquarters</t>
  </si>
  <si>
    <t>wounds</t>
  </si>
  <si>
    <t>waves</t>
  </si>
  <si>
    <t>forth</t>
  </si>
  <si>
    <t>reckon</t>
  </si>
  <si>
    <t>drank</t>
  </si>
  <si>
    <t>whispers</t>
  </si>
  <si>
    <t>busted</t>
  </si>
  <si>
    <t>placed</t>
  </si>
  <si>
    <t>awkward</t>
  </si>
  <si>
    <t>coughing</t>
  </si>
  <si>
    <t>heroes</t>
  </si>
  <si>
    <t>cock</t>
  </si>
  <si>
    <t>phones</t>
  </si>
  <si>
    <t>chip</t>
  </si>
  <si>
    <t>frozen</t>
  </si>
  <si>
    <t>guilt</t>
  </si>
  <si>
    <t>lousy</t>
  </si>
  <si>
    <t>chill</t>
  </si>
  <si>
    <t>mouse</t>
  </si>
  <si>
    <t>dealer</t>
  </si>
  <si>
    <t>backup</t>
  </si>
  <si>
    <t>blown</t>
  </si>
  <si>
    <t>homes</t>
  </si>
  <si>
    <t>cooper</t>
  </si>
  <si>
    <t>pour</t>
  </si>
  <si>
    <t>paradise</t>
  </si>
  <si>
    <t>beings</t>
  </si>
  <si>
    <t>bishop</t>
  </si>
  <si>
    <t>trunk</t>
  </si>
  <si>
    <t>tradition</t>
  </si>
  <si>
    <t>smaller</t>
  </si>
  <si>
    <t>salad</t>
  </si>
  <si>
    <t>officially</t>
  </si>
  <si>
    <t>complex</t>
  </si>
  <si>
    <t>average</t>
  </si>
  <si>
    <t>dennis</t>
  </si>
  <si>
    <t>cleared</t>
  </si>
  <si>
    <t>basic</t>
  </si>
  <si>
    <t>replace</t>
  </si>
  <si>
    <t>eva</t>
  </si>
  <si>
    <t>incredibly</t>
  </si>
  <si>
    <t>hannah</t>
  </si>
  <si>
    <t>cliff</t>
  </si>
  <si>
    <t>greek</t>
  </si>
  <si>
    <t>behalf</t>
  </si>
  <si>
    <t>ian</t>
  </si>
  <si>
    <t>rotten</t>
  </si>
  <si>
    <t>gray</t>
  </si>
  <si>
    <t>jessica</t>
  </si>
  <si>
    <t>punk</t>
  </si>
  <si>
    <t>strip</t>
  </si>
  <si>
    <t>lewis</t>
  </si>
  <si>
    <t>brad</t>
  </si>
  <si>
    <t>thick</t>
  </si>
  <si>
    <t>underground</t>
  </si>
  <si>
    <t>actions</t>
  </si>
  <si>
    <t>boxes</t>
  </si>
  <si>
    <t>documents</t>
  </si>
  <si>
    <t>packed</t>
  </si>
  <si>
    <t>footsteps</t>
  </si>
  <si>
    <t>diamonds</t>
  </si>
  <si>
    <t>pipe</t>
  </si>
  <si>
    <t>downtown</t>
  </si>
  <si>
    <t>nancy</t>
  </si>
  <si>
    <t>reasonable</t>
  </si>
  <si>
    <t>goodnight</t>
  </si>
  <si>
    <t>machines</t>
  </si>
  <si>
    <t>recording</t>
  </si>
  <si>
    <t>deaf</t>
  </si>
  <si>
    <t>sample</t>
  </si>
  <si>
    <t>equal</t>
  </si>
  <si>
    <t>nearby</t>
  </si>
  <si>
    <t>digging</t>
  </si>
  <si>
    <t>laundry</t>
  </si>
  <si>
    <t>environment</t>
  </si>
  <si>
    <t>le</t>
  </si>
  <si>
    <t>cage</t>
  </si>
  <si>
    <t>wives</t>
  </si>
  <si>
    <t>robot</t>
  </si>
  <si>
    <t>strangers</t>
  </si>
  <si>
    <t>habit</t>
  </si>
  <si>
    <t>holes</t>
  </si>
  <si>
    <t>wrap</t>
  </si>
  <si>
    <t>owns</t>
  </si>
  <si>
    <t>goods</t>
  </si>
  <si>
    <t>na</t>
  </si>
  <si>
    <t>vic</t>
  </si>
  <si>
    <t>returning</t>
  </si>
  <si>
    <t>wednesday</t>
  </si>
  <si>
    <t>belly</t>
  </si>
  <si>
    <t>gifts</t>
  </si>
  <si>
    <t>benefit</t>
  </si>
  <si>
    <t>twelve</t>
  </si>
  <si>
    <t>souls</t>
  </si>
  <si>
    <t>auntie</t>
  </si>
  <si>
    <t>sink</t>
  </si>
  <si>
    <t>intelligent</t>
  </si>
  <si>
    <t>earl</t>
  </si>
  <si>
    <t>cried</t>
  </si>
  <si>
    <t>robbed</t>
  </si>
  <si>
    <t>beep</t>
  </si>
  <si>
    <t>motive</t>
  </si>
  <si>
    <t>dropping</t>
  </si>
  <si>
    <t>mistaken</t>
  </si>
  <si>
    <t>tries</t>
  </si>
  <si>
    <t>circus</t>
  </si>
  <si>
    <t>territory</t>
  </si>
  <si>
    <t>timing</t>
  </si>
  <si>
    <t>ron</t>
  </si>
  <si>
    <t>fifty</t>
  </si>
  <si>
    <t>pit</t>
  </si>
  <si>
    <t>apology</t>
  </si>
  <si>
    <t>exam</t>
  </si>
  <si>
    <t>aii</t>
  </si>
  <si>
    <t>festival</t>
  </si>
  <si>
    <t>actress</t>
  </si>
  <si>
    <t>effects</t>
  </si>
  <si>
    <t>ward</t>
  </si>
  <si>
    <t>boston</t>
  </si>
  <si>
    <t>activity</t>
  </si>
  <si>
    <t>worker</t>
  </si>
  <si>
    <t>hills</t>
  </si>
  <si>
    <t>mickey</t>
  </si>
  <si>
    <t>determined</t>
  </si>
  <si>
    <t>landed</t>
  </si>
  <si>
    <t>unlike</t>
  </si>
  <si>
    <t>policeman</t>
  </si>
  <si>
    <t>answered</t>
  </si>
  <si>
    <t>favourite</t>
  </si>
  <si>
    <t>angels</t>
  </si>
  <si>
    <t>bothering</t>
  </si>
  <si>
    <t>shelter</t>
  </si>
  <si>
    <t>criminals</t>
  </si>
  <si>
    <t>existence</t>
  </si>
  <si>
    <t>w</t>
  </si>
  <si>
    <t>figures</t>
  </si>
  <si>
    <t>prevent</t>
  </si>
  <si>
    <t>atmosphere</t>
  </si>
  <si>
    <t>virginia</t>
  </si>
  <si>
    <t>loyal</t>
  </si>
  <si>
    <t>product</t>
  </si>
  <si>
    <t>fools</t>
  </si>
  <si>
    <t>meantime</t>
  </si>
  <si>
    <t>testing</t>
  </si>
  <si>
    <t>limit</t>
  </si>
  <si>
    <t>election</t>
  </si>
  <si>
    <t>angeles</t>
  </si>
  <si>
    <t>hopes</t>
  </si>
  <si>
    <t>freaking</t>
  </si>
  <si>
    <t>underwear</t>
  </si>
  <si>
    <t>michelle</t>
  </si>
  <si>
    <t>lessons</t>
  </si>
  <si>
    <t>resist</t>
  </si>
  <si>
    <t>casey</t>
  </si>
  <si>
    <t>pulse</t>
  </si>
  <si>
    <t>farewell</t>
  </si>
  <si>
    <t>electric</t>
  </si>
  <si>
    <t>slap</t>
  </si>
  <si>
    <t>ann</t>
  </si>
  <si>
    <t>yell</t>
  </si>
  <si>
    <t>clouds</t>
  </si>
  <si>
    <t>doorbell</t>
  </si>
  <si>
    <t>adventure</t>
  </si>
  <si>
    <t>developed</t>
  </si>
  <si>
    <t>oscar</t>
  </si>
  <si>
    <t>passport</t>
  </si>
  <si>
    <t>cia</t>
  </si>
  <si>
    <t>hammer</t>
  </si>
  <si>
    <t>hood</t>
  </si>
  <si>
    <t>judgment</t>
  </si>
  <si>
    <t>complain</t>
  </si>
  <si>
    <t>lawyers</t>
  </si>
  <si>
    <t>heavens</t>
  </si>
  <si>
    <t>homicide</t>
  </si>
  <si>
    <t>patrol</t>
  </si>
  <si>
    <t>earned</t>
  </si>
  <si>
    <t>flow</t>
  </si>
  <si>
    <t>hers</t>
  </si>
  <si>
    <t>cheated</t>
  </si>
  <si>
    <t>appeared</t>
  </si>
  <si>
    <t>traveling</t>
  </si>
  <si>
    <t>fence</t>
  </si>
  <si>
    <t>worrying</t>
  </si>
  <si>
    <t>jess</t>
  </si>
  <si>
    <t>uncomfortable</t>
  </si>
  <si>
    <t>flew</t>
  </si>
  <si>
    <t>noon</t>
  </si>
  <si>
    <t>occasion</t>
  </si>
  <si>
    <t>rats</t>
  </si>
  <si>
    <t>merely</t>
  </si>
  <si>
    <t>flies</t>
  </si>
  <si>
    <t>personality</t>
  </si>
  <si>
    <t>instructions</t>
  </si>
  <si>
    <t>ellen</t>
  </si>
  <si>
    <t>smooth</t>
  </si>
  <si>
    <t>fantasy</t>
  </si>
  <si>
    <t>classes</t>
  </si>
  <si>
    <t>produce</t>
  </si>
  <si>
    <t>odds</t>
  </si>
  <si>
    <t>hoped</t>
  </si>
  <si>
    <t>li</t>
  </si>
  <si>
    <t>plants</t>
  </si>
  <si>
    <t>pope</t>
  </si>
  <si>
    <t>thirty</t>
  </si>
  <si>
    <t>lovers</t>
  </si>
  <si>
    <t>martha</t>
  </si>
  <si>
    <t>august</t>
  </si>
  <si>
    <t>signature</t>
  </si>
  <si>
    <t>marrying</t>
  </si>
  <si>
    <t>wondered</t>
  </si>
  <si>
    <t>lois</t>
  </si>
  <si>
    <t>individual</t>
  </si>
  <si>
    <t>charm</t>
  </si>
  <si>
    <t>chairman</t>
  </si>
  <si>
    <t>listened</t>
  </si>
  <si>
    <t>slipped</t>
  </si>
  <si>
    <t>gus</t>
  </si>
  <si>
    <t>frame</t>
  </si>
  <si>
    <t>invented</t>
  </si>
  <si>
    <t>precisely</t>
  </si>
  <si>
    <t>francisco</t>
  </si>
  <si>
    <t>sets</t>
  </si>
  <si>
    <t>jeez</t>
  </si>
  <si>
    <t>pays</t>
  </si>
  <si>
    <t>foster</t>
  </si>
  <si>
    <t>relief</t>
  </si>
  <si>
    <t>captured</t>
  </si>
  <si>
    <t>cloud</t>
  </si>
  <si>
    <t>corpse</t>
  </si>
  <si>
    <t>reveal</t>
  </si>
  <si>
    <t>organization</t>
  </si>
  <si>
    <t>jennifer</t>
  </si>
  <si>
    <t>annoying</t>
  </si>
  <si>
    <t>host</t>
  </si>
  <si>
    <t>photograph</t>
  </si>
  <si>
    <t>transport</t>
  </si>
  <si>
    <t>theatre</t>
  </si>
  <si>
    <t>oxygen</t>
  </si>
  <si>
    <t>colour</t>
  </si>
  <si>
    <t>gambling</t>
  </si>
  <si>
    <t>citizen</t>
  </si>
  <si>
    <t>beneath</t>
  </si>
  <si>
    <t>liz</t>
  </si>
  <si>
    <t>holds</t>
  </si>
  <si>
    <t>impact</t>
  </si>
  <si>
    <t>offense</t>
  </si>
  <si>
    <t>confident</t>
  </si>
  <si>
    <t>hid</t>
  </si>
  <si>
    <t>slightly</t>
  </si>
  <si>
    <t>producer</t>
  </si>
  <si>
    <t>apply</t>
  </si>
  <si>
    <t>kit</t>
  </si>
  <si>
    <t>knight</t>
  </si>
  <si>
    <t>ad</t>
  </si>
  <si>
    <t>escort</t>
  </si>
  <si>
    <t>interests</t>
  </si>
  <si>
    <t>blah</t>
  </si>
  <si>
    <t>invitation</t>
  </si>
  <si>
    <t>terrorist</t>
  </si>
  <si>
    <t>ex</t>
  </si>
  <si>
    <t>discover</t>
  </si>
  <si>
    <t>obey</t>
  </si>
  <si>
    <t>anthony</t>
  </si>
  <si>
    <t>clay</t>
  </si>
  <si>
    <t>claims</t>
  </si>
  <si>
    <t>woo</t>
  </si>
  <si>
    <t>informed</t>
  </si>
  <si>
    <t>somethin</t>
  </si>
  <si>
    <t>messing</t>
  </si>
  <si>
    <t>represent</t>
  </si>
  <si>
    <t>minor</t>
  </si>
  <si>
    <t>tragedy</t>
  </si>
  <si>
    <t>dishes</t>
  </si>
  <si>
    <t>bombs</t>
  </si>
  <si>
    <t>gates</t>
  </si>
  <si>
    <t>grey</t>
  </si>
  <si>
    <t>math</t>
  </si>
  <si>
    <t>options</t>
  </si>
  <si>
    <t>shed</t>
  </si>
  <si>
    <t>pigs</t>
  </si>
  <si>
    <t>procedure</t>
  </si>
  <si>
    <t>monitor</t>
  </si>
  <si>
    <t>ethan</t>
  </si>
  <si>
    <t>authorities</t>
  </si>
  <si>
    <t>harvey</t>
  </si>
  <si>
    <t>keith</t>
  </si>
  <si>
    <t>punished</t>
  </si>
  <si>
    <t>spin</t>
  </si>
  <si>
    <t>facing</t>
  </si>
  <si>
    <t>clown</t>
  </si>
  <si>
    <t>nate</t>
  </si>
  <si>
    <t>bells</t>
  </si>
  <si>
    <t>necklace</t>
  </si>
  <si>
    <t>countries</t>
  </si>
  <si>
    <t>mud</t>
  </si>
  <si>
    <t>stanley</t>
  </si>
  <si>
    <t>studied</t>
  </si>
  <si>
    <t>dates</t>
  </si>
  <si>
    <t>jonathan</t>
  </si>
  <si>
    <t>profile</t>
  </si>
  <si>
    <t>angle</t>
  </si>
  <si>
    <t>furniture</t>
  </si>
  <si>
    <t>engagement</t>
  </si>
  <si>
    <t>moron</t>
  </si>
  <si>
    <t>karl</t>
  </si>
  <si>
    <t>exists</t>
  </si>
  <si>
    <t>shark</t>
  </si>
  <si>
    <t>worthy</t>
  </si>
  <si>
    <t>bo</t>
  </si>
  <si>
    <t>ripped</t>
  </si>
  <si>
    <t>humanity</t>
  </si>
  <si>
    <t>bottles</t>
  </si>
  <si>
    <t>extreme</t>
  </si>
  <si>
    <t>chop</t>
  </si>
  <si>
    <t>snap</t>
  </si>
  <si>
    <t>dont</t>
  </si>
  <si>
    <t>francis</t>
  </si>
  <si>
    <t>accounts</t>
  </si>
  <si>
    <t>shawn</t>
  </si>
  <si>
    <t>respond</t>
  </si>
  <si>
    <t>comin</t>
  </si>
  <si>
    <t>ii</t>
  </si>
  <si>
    <t>tastes</t>
  </si>
  <si>
    <t>sales</t>
  </si>
  <si>
    <t>stubborn</t>
  </si>
  <si>
    <t>unable</t>
  </si>
  <si>
    <t>beats</t>
  </si>
  <si>
    <t>july</t>
  </si>
  <si>
    <t>imagined</t>
  </si>
  <si>
    <t>meanwhile</t>
  </si>
  <si>
    <t>stable</t>
  </si>
  <si>
    <t>technically</t>
  </si>
  <si>
    <t>scientific</t>
  </si>
  <si>
    <t>granny</t>
  </si>
  <si>
    <t>iike</t>
  </si>
  <si>
    <t>malcolm</t>
  </si>
  <si>
    <t>succeed</t>
  </si>
  <si>
    <t>pole</t>
  </si>
  <si>
    <t>dancer</t>
  </si>
  <si>
    <t>footage</t>
  </si>
  <si>
    <t>studies</t>
  </si>
  <si>
    <t>increase</t>
  </si>
  <si>
    <t>acts</t>
  </si>
  <si>
    <t>previous</t>
  </si>
  <si>
    <t>pat</t>
  </si>
  <si>
    <t>stretch</t>
  </si>
  <si>
    <t>highest</t>
  </si>
  <si>
    <t>romance</t>
  </si>
  <si>
    <t>chips</t>
  </si>
  <si>
    <t>bush</t>
  </si>
  <si>
    <t>jacob</t>
  </si>
  <si>
    <t>daughters</t>
  </si>
  <si>
    <t>mars</t>
  </si>
  <si>
    <t>helicopter</t>
  </si>
  <si>
    <t>companies</t>
  </si>
  <si>
    <t>blocks</t>
  </si>
  <si>
    <t>pitch</t>
  </si>
  <si>
    <t>wheels</t>
  </si>
  <si>
    <t>carrie</t>
  </si>
  <si>
    <t>absolute</t>
  </si>
  <si>
    <t>passes</t>
  </si>
  <si>
    <t>coke</t>
  </si>
  <si>
    <t>cared</t>
  </si>
  <si>
    <t>instance</t>
  </si>
  <si>
    <t>matches</t>
  </si>
  <si>
    <t>schools</t>
  </si>
  <si>
    <t>lemon</t>
  </si>
  <si>
    <t>shocked</t>
  </si>
  <si>
    <t>exhausted</t>
  </si>
  <si>
    <t>caroline</t>
  </si>
  <si>
    <t>headache</t>
  </si>
  <si>
    <t>matthew</t>
  </si>
  <si>
    <t>rubbish</t>
  </si>
  <si>
    <t>divine</t>
  </si>
  <si>
    <t>moaning</t>
  </si>
  <si>
    <t>rita</t>
  </si>
  <si>
    <t>session</t>
  </si>
  <si>
    <t>fascinating</t>
  </si>
  <si>
    <t>marshall</t>
  </si>
  <si>
    <t>pin</t>
  </si>
  <si>
    <t>chamber</t>
  </si>
  <si>
    <t>commercial</t>
  </si>
  <si>
    <t>granted</t>
  </si>
  <si>
    <t>grabbed</t>
  </si>
  <si>
    <t>liver</t>
  </si>
  <si>
    <t>penis</t>
  </si>
  <si>
    <t>sync</t>
  </si>
  <si>
    <t>attacks</t>
  </si>
  <si>
    <t>thirsty</t>
  </si>
  <si>
    <t>engineer</t>
  </si>
  <si>
    <t>walker</t>
  </si>
  <si>
    <t>toby</t>
  </si>
  <si>
    <t>supper</t>
  </si>
  <si>
    <t>jumping</t>
  </si>
  <si>
    <t>buzzing</t>
  </si>
  <si>
    <t>fifteen</t>
  </si>
  <si>
    <t>sneak</t>
  </si>
  <si>
    <t>liquor</t>
  </si>
  <si>
    <t>dreamed</t>
  </si>
  <si>
    <t>drill</t>
  </si>
  <si>
    <t>thieves</t>
  </si>
  <si>
    <t>experienced</t>
  </si>
  <si>
    <t>juan</t>
  </si>
  <si>
    <t>threatening</t>
  </si>
  <si>
    <t>alley</t>
  </si>
  <si>
    <t>hop</t>
  </si>
  <si>
    <t>serving</t>
  </si>
  <si>
    <t>destruction</t>
  </si>
  <si>
    <t>junk</t>
  </si>
  <si>
    <t>compared</t>
  </si>
  <si>
    <t>rocket</t>
  </si>
  <si>
    <t>begun</t>
  </si>
  <si>
    <t>elder</t>
  </si>
  <si>
    <t>opera</t>
  </si>
  <si>
    <t>highway</t>
  </si>
  <si>
    <t>fighter</t>
  </si>
  <si>
    <t>kicking</t>
  </si>
  <si>
    <t>typical</t>
  </si>
  <si>
    <t>cries</t>
  </si>
  <si>
    <t>shell</t>
  </si>
  <si>
    <t>alpha</t>
  </si>
  <si>
    <t>teachers</t>
  </si>
  <si>
    <t>liberty</t>
  </si>
  <si>
    <t>oi</t>
  </si>
  <si>
    <t>punish</t>
  </si>
  <si>
    <t>surgeon</t>
  </si>
  <si>
    <t>consequences</t>
  </si>
  <si>
    <t>protected</t>
  </si>
  <si>
    <t>fabulous</t>
  </si>
  <si>
    <t>shared</t>
  </si>
  <si>
    <t>bum</t>
  </si>
  <si>
    <t>academy</t>
  </si>
  <si>
    <t>investigate</t>
  </si>
  <si>
    <t>fort</t>
  </si>
  <si>
    <t>capture</t>
  </si>
  <si>
    <t>ruth</t>
  </si>
  <si>
    <t>dragged</t>
  </si>
  <si>
    <t>widow</t>
  </si>
  <si>
    <t>emotions</t>
  </si>
  <si>
    <t>reverend</t>
  </si>
  <si>
    <t>eternal</t>
  </si>
  <si>
    <t>insult</t>
  </si>
  <si>
    <t>olivia</t>
  </si>
  <si>
    <t>comment</t>
  </si>
  <si>
    <t>artists</t>
  </si>
  <si>
    <t>arts</t>
  </si>
  <si>
    <t>soap</t>
  </si>
  <si>
    <t>prick</t>
  </si>
  <si>
    <t>suspects</t>
  </si>
  <si>
    <t>scale</t>
  </si>
  <si>
    <t>gettin</t>
  </si>
  <si>
    <t>maya</t>
  </si>
  <si>
    <t>grief</t>
  </si>
  <si>
    <t>naughty</t>
  </si>
  <si>
    <t>florida</t>
  </si>
  <si>
    <t>nerves</t>
  </si>
  <si>
    <t>remote</t>
  </si>
  <si>
    <t>moral</t>
  </si>
  <si>
    <t>disturb</t>
  </si>
  <si>
    <t>troubles</t>
  </si>
  <si>
    <t>lightning</t>
  </si>
  <si>
    <t>knee</t>
  </si>
  <si>
    <t>sandy</t>
  </si>
  <si>
    <t>deeper</t>
  </si>
  <si>
    <t>supplies</t>
  </si>
  <si>
    <t>testify</t>
  </si>
  <si>
    <t>slut</t>
  </si>
  <si>
    <t>yay</t>
  </si>
  <si>
    <t>album</t>
  </si>
  <si>
    <t>defendant</t>
  </si>
  <si>
    <t>goddess</t>
  </si>
  <si>
    <t>bend</t>
  </si>
  <si>
    <t>creepy</t>
  </si>
  <si>
    <t>washed</t>
  </si>
  <si>
    <t>elena</t>
  </si>
  <si>
    <t>miami</t>
  </si>
  <si>
    <t>makeup</t>
  </si>
  <si>
    <t>loyalty</t>
  </si>
  <si>
    <t>groups</t>
  </si>
  <si>
    <t>powder</t>
  </si>
  <si>
    <t>gene</t>
  </si>
  <si>
    <t>lads</t>
  </si>
  <si>
    <t>diet</t>
  </si>
  <si>
    <t>parent</t>
  </si>
  <si>
    <t>counts</t>
  </si>
  <si>
    <t>jam</t>
  </si>
  <si>
    <t>salary</t>
  </si>
  <si>
    <t>alibi</t>
  </si>
  <si>
    <t>latin</t>
  </si>
  <si>
    <t>relatives</t>
  </si>
  <si>
    <t>cole</t>
  </si>
  <si>
    <t>steven</t>
  </si>
  <si>
    <t>joining</t>
  </si>
  <si>
    <t>drives</t>
  </si>
  <si>
    <t>population</t>
  </si>
  <si>
    <t>peaceful</t>
  </si>
  <si>
    <t>bitter</t>
  </si>
  <si>
    <t>gimme</t>
  </si>
  <si>
    <t>ambassador</t>
  </si>
  <si>
    <t>locker</t>
  </si>
  <si>
    <t>internal</t>
  </si>
  <si>
    <t>praise</t>
  </si>
  <si>
    <t>talkin</t>
  </si>
  <si>
    <t>victoria</t>
  </si>
  <si>
    <t>propose</t>
  </si>
  <si>
    <t>aaron</t>
  </si>
  <si>
    <t>southern</t>
  </si>
  <si>
    <t>trauma</t>
  </si>
  <si>
    <t>shore</t>
  </si>
  <si>
    <t>monsters</t>
  </si>
  <si>
    <t>wealth</t>
  </si>
  <si>
    <t>nicely</t>
  </si>
  <si>
    <t>honeymoon</t>
  </si>
  <si>
    <t>random</t>
  </si>
  <si>
    <t>blade</t>
  </si>
  <si>
    <t>indians</t>
  </si>
  <si>
    <t>invisible</t>
  </si>
  <si>
    <t>intense</t>
  </si>
  <si>
    <t>painted</t>
  </si>
  <si>
    <t>brief</t>
  </si>
  <si>
    <t>whiskey</t>
  </si>
  <si>
    <t>core</t>
  </si>
  <si>
    <t>aid</t>
  </si>
  <si>
    <t>fits</t>
  </si>
  <si>
    <t>joan</t>
  </si>
  <si>
    <t>louise</t>
  </si>
  <si>
    <t>driven</t>
  </si>
  <si>
    <t>screeching</t>
  </si>
  <si>
    <t>sins</t>
  </si>
  <si>
    <t>tent</t>
  </si>
  <si>
    <t>cooked</t>
  </si>
  <si>
    <t>blonde</t>
  </si>
  <si>
    <t>intention</t>
  </si>
  <si>
    <t>abuse</t>
  </si>
  <si>
    <t>guessing</t>
  </si>
  <si>
    <t>forms</t>
  </si>
  <si>
    <t>poetry</t>
  </si>
  <si>
    <t>active</t>
  </si>
  <si>
    <t>twins</t>
  </si>
  <si>
    <t>jet</t>
  </si>
  <si>
    <t>serial</t>
  </si>
  <si>
    <t>talented</t>
  </si>
  <si>
    <t>resistance</t>
  </si>
  <si>
    <t>ashley</t>
  </si>
  <si>
    <t>tools</t>
  </si>
  <si>
    <t>beard</t>
  </si>
  <si>
    <t>wailing</t>
  </si>
  <si>
    <t>tits</t>
  </si>
  <si>
    <t>required</t>
  </si>
  <si>
    <t>investigating</t>
  </si>
  <si>
    <t>strategy</t>
  </si>
  <si>
    <t>helpful</t>
  </si>
  <si>
    <t>goat</t>
  </si>
  <si>
    <t>waters</t>
  </si>
  <si>
    <t>separated</t>
  </si>
  <si>
    <t>arguing</t>
  </si>
  <si>
    <t>bitches</t>
  </si>
  <si>
    <t>award</t>
  </si>
  <si>
    <t>safely</t>
  </si>
  <si>
    <t>corn</t>
  </si>
  <si>
    <t>choices</t>
  </si>
  <si>
    <t>williams</t>
  </si>
  <si>
    <t>pro</t>
  </si>
  <si>
    <t>upper</t>
  </si>
  <si>
    <t>attached</t>
  </si>
  <si>
    <t>mothers</t>
  </si>
  <si>
    <t>wicked</t>
  </si>
  <si>
    <t>caesar</t>
  </si>
  <si>
    <t>ye</t>
  </si>
  <si>
    <t>zoe</t>
  </si>
  <si>
    <t>rangers</t>
  </si>
  <si>
    <t>net</t>
  </si>
  <si>
    <t>shoulders</t>
  </si>
  <si>
    <t>tattoo</t>
  </si>
  <si>
    <t>tend</t>
  </si>
  <si>
    <t>britain</t>
  </si>
  <si>
    <t>stroke</t>
  </si>
  <si>
    <t>novel</t>
  </si>
  <si>
    <t>chaos</t>
  </si>
  <si>
    <t>stabbed</t>
  </si>
  <si>
    <t>burnt</t>
  </si>
  <si>
    <t>socks</t>
  </si>
  <si>
    <t>k</t>
  </si>
  <si>
    <t>solved</t>
  </si>
  <si>
    <t>canada</t>
  </si>
  <si>
    <t>votes</t>
  </si>
  <si>
    <t>colleague</t>
  </si>
  <si>
    <t>scientist</t>
  </si>
  <si>
    <t>admiral</t>
  </si>
  <si>
    <t>beans</t>
  </si>
  <si>
    <t>fu</t>
  </si>
  <si>
    <t>tale</t>
  </si>
  <si>
    <t>string</t>
  </si>
  <si>
    <t>sends</t>
  </si>
  <si>
    <t>fights</t>
  </si>
  <si>
    <t>dressing</t>
  </si>
  <si>
    <t>warehouse</t>
  </si>
  <si>
    <t>plates</t>
  </si>
  <si>
    <t>tracking</t>
  </si>
  <si>
    <t>elephant</t>
  </si>
  <si>
    <t>natalie</t>
  </si>
  <si>
    <t>maintain</t>
  </si>
  <si>
    <t>hostage</t>
  </si>
  <si>
    <t>potatoes</t>
  </si>
  <si>
    <t>lazy</t>
  </si>
  <si>
    <t>relationships</t>
  </si>
  <si>
    <t>owen</t>
  </si>
  <si>
    <t>sydney</t>
  </si>
  <si>
    <t>porn</t>
  </si>
  <si>
    <t>branch</t>
  </si>
  <si>
    <t>objection</t>
  </si>
  <si>
    <t>lap</t>
  </si>
  <si>
    <t>depressed</t>
  </si>
  <si>
    <t>possession</t>
  </si>
  <si>
    <t>september</t>
  </si>
  <si>
    <t>visitors</t>
  </si>
  <si>
    <t>occurred</t>
  </si>
  <si>
    <t>monica</t>
  </si>
  <si>
    <t>von</t>
  </si>
  <si>
    <t>nicole</t>
  </si>
  <si>
    <t>recorded</t>
  </si>
  <si>
    <t>tap</t>
  </si>
  <si>
    <t>superior</t>
  </si>
  <si>
    <t>chin</t>
  </si>
  <si>
    <t>promises</t>
  </si>
  <si>
    <t>soda</t>
  </si>
  <si>
    <t>rub</t>
  </si>
  <si>
    <t>images</t>
  </si>
  <si>
    <t>commission</t>
  </si>
  <si>
    <t>harold</t>
  </si>
  <si>
    <t>cinema</t>
  </si>
  <si>
    <t>happily</t>
  </si>
  <si>
    <t>covering</t>
  </si>
  <si>
    <t>transferred</t>
  </si>
  <si>
    <t>muscle</t>
  </si>
  <si>
    <t>poem</t>
  </si>
  <si>
    <t>korea</t>
  </si>
  <si>
    <t>jin</t>
  </si>
  <si>
    <t>appeal</t>
  </si>
  <si>
    <t>shaking</t>
  </si>
  <si>
    <t>steak</t>
  </si>
  <si>
    <t>survival</t>
  </si>
  <si>
    <t>craig</t>
  </si>
  <si>
    <t>sharing</t>
  </si>
  <si>
    <t>superman</t>
  </si>
  <si>
    <t>wendy</t>
  </si>
  <si>
    <t>musical</t>
  </si>
  <si>
    <t>heal</t>
  </si>
  <si>
    <t>raymond</t>
  </si>
  <si>
    <t>pages</t>
  </si>
  <si>
    <t>magnificent</t>
  </si>
  <si>
    <t>julian</t>
  </si>
  <si>
    <t>philip</t>
  </si>
  <si>
    <t>profit</t>
  </si>
  <si>
    <t>enormous</t>
  </si>
  <si>
    <t>jersey</t>
  </si>
  <si>
    <t>symbol</t>
  </si>
  <si>
    <t>raw</t>
  </si>
  <si>
    <t>fond</t>
  </si>
  <si>
    <t>madness</t>
  </si>
  <si>
    <t>development</t>
  </si>
  <si>
    <t>cookies</t>
  </si>
  <si>
    <t>sail</t>
  </si>
  <si>
    <t>han</t>
  </si>
  <si>
    <t>tooth</t>
  </si>
  <si>
    <t>gloves</t>
  </si>
  <si>
    <t>alexander</t>
  </si>
  <si>
    <t>herr</t>
  </si>
  <si>
    <t>checks</t>
  </si>
  <si>
    <t>review</t>
  </si>
  <si>
    <t>basketball</t>
  </si>
  <si>
    <t>management</t>
  </si>
  <si>
    <t>roads</t>
  </si>
  <si>
    <t>tube</t>
  </si>
  <si>
    <t>feeding</t>
  </si>
  <si>
    <t>rifle</t>
  </si>
  <si>
    <t>bears</t>
  </si>
  <si>
    <t>log</t>
  </si>
  <si>
    <t>causing</t>
  </si>
  <si>
    <t>admire</t>
  </si>
  <si>
    <t>appropriate</t>
  </si>
  <si>
    <t>pos</t>
  </si>
  <si>
    <t>toys</t>
  </si>
  <si>
    <t>russians</t>
  </si>
  <si>
    <t>quarters</t>
  </si>
  <si>
    <t>bee</t>
  </si>
  <si>
    <t>squeeze</t>
  </si>
  <si>
    <t>exposed</t>
  </si>
  <si>
    <t>connect</t>
  </si>
  <si>
    <t>cities</t>
  </si>
  <si>
    <t>centuries</t>
  </si>
  <si>
    <t>manner</t>
  </si>
  <si>
    <t>freezing</t>
  </si>
  <si>
    <t>blessing</t>
  </si>
  <si>
    <t>shane</t>
  </si>
  <si>
    <t>entry</t>
  </si>
  <si>
    <t>cable</t>
  </si>
  <si>
    <t>pan</t>
  </si>
  <si>
    <t>native</t>
  </si>
  <si>
    <t>marco</t>
  </si>
  <si>
    <t>cents</t>
  </si>
  <si>
    <t>critical</t>
  </si>
  <si>
    <t>constantly</t>
  </si>
  <si>
    <t>differently</t>
  </si>
  <si>
    <t>waiter</t>
  </si>
  <si>
    <t>global</t>
  </si>
  <si>
    <t>buzz</t>
  </si>
  <si>
    <t>judges</t>
  </si>
  <si>
    <t>brick</t>
  </si>
  <si>
    <t>deadly</t>
  </si>
  <si>
    <t>pork</t>
  </si>
  <si>
    <t>pile</t>
  </si>
  <si>
    <t>expression</t>
  </si>
  <si>
    <t>clan</t>
  </si>
  <si>
    <t>facility</t>
  </si>
  <si>
    <t>employees</t>
  </si>
  <si>
    <t>reception</t>
  </si>
  <si>
    <t>catching</t>
  </si>
  <si>
    <t>ram</t>
  </si>
  <si>
    <t>explained</t>
  </si>
  <si>
    <t>statue</t>
  </si>
  <si>
    <t>satellite</t>
  </si>
  <si>
    <t>diana</t>
  </si>
  <si>
    <t>polish</t>
  </si>
  <si>
    <t>pound</t>
  </si>
  <si>
    <t>communication</t>
  </si>
  <si>
    <t>nelson</t>
  </si>
  <si>
    <t>fridge</t>
  </si>
  <si>
    <t>characters</t>
  </si>
  <si>
    <t>moscow</t>
  </si>
  <si>
    <t>recommend</t>
  </si>
  <si>
    <t>leaders</t>
  </si>
  <si>
    <t>abandon</t>
  </si>
  <si>
    <t>foundation</t>
  </si>
  <si>
    <t>anxious</t>
  </si>
  <si>
    <t>areas</t>
  </si>
  <si>
    <t>stepped</t>
  </si>
  <si>
    <t>buildings</t>
  </si>
  <si>
    <t>remarkable</t>
  </si>
  <si>
    <t>drawn</t>
  </si>
  <si>
    <t>appearance</t>
  </si>
  <si>
    <t>levels</t>
  </si>
  <si>
    <t>banging</t>
  </si>
  <si>
    <t>proposal</t>
  </si>
  <si>
    <t>sammy</t>
  </si>
  <si>
    <t>combat</t>
  </si>
  <si>
    <t>slide</t>
  </si>
  <si>
    <t>resources</t>
  </si>
  <si>
    <t>colleagues</t>
  </si>
  <si>
    <t>conversations</t>
  </si>
  <si>
    <t>delay</t>
  </si>
  <si>
    <t>wars</t>
  </si>
  <si>
    <t>labor</t>
  </si>
  <si>
    <t>burden</t>
  </si>
  <si>
    <t>manners</t>
  </si>
  <si>
    <t>awfully</t>
  </si>
  <si>
    <t>entering</t>
  </si>
  <si>
    <t>actors</t>
  </si>
  <si>
    <t>payment</t>
  </si>
  <si>
    <t>creating</t>
  </si>
  <si>
    <t>humming</t>
  </si>
  <si>
    <t>mall</t>
  </si>
  <si>
    <t>shortly</t>
  </si>
  <si>
    <t>visited</t>
  </si>
  <si>
    <t>paperwork</t>
  </si>
  <si>
    <t>lamb</t>
  </si>
  <si>
    <t>halfway</t>
  </si>
  <si>
    <t>item</t>
  </si>
  <si>
    <t>testimony</t>
  </si>
  <si>
    <t>hip</t>
  </si>
  <si>
    <t>prom</t>
  </si>
  <si>
    <t>patch</t>
  </si>
  <si>
    <t>assignment</t>
  </si>
  <si>
    <t>motel</t>
  </si>
  <si>
    <t>fraud</t>
  </si>
  <si>
    <t>homeless</t>
  </si>
  <si>
    <t>dessert</t>
  </si>
  <si>
    <t>injury</t>
  </si>
  <si>
    <t>web</t>
  </si>
  <si>
    <t>obsessed</t>
  </si>
  <si>
    <t>betray</t>
  </si>
  <si>
    <t>drops</t>
  </si>
  <si>
    <t>bout</t>
  </si>
  <si>
    <t>sack</t>
  </si>
  <si>
    <t>soil</t>
  </si>
  <si>
    <t>badge</t>
  </si>
  <si>
    <t>mount</t>
  </si>
  <si>
    <t>washing</t>
  </si>
  <si>
    <t>sticks</t>
  </si>
  <si>
    <t>christine</t>
  </si>
  <si>
    <t>meters</t>
  </si>
  <si>
    <t>motor</t>
  </si>
  <si>
    <t>gloria</t>
  </si>
  <si>
    <t>returns</t>
  </si>
  <si>
    <t>description</t>
  </si>
  <si>
    <t>battery</t>
  </si>
  <si>
    <t>ultimate</t>
  </si>
  <si>
    <t>complaint</t>
  </si>
  <si>
    <t>cowboy</t>
  </si>
  <si>
    <t>unfortunate</t>
  </si>
  <si>
    <t>proved</t>
  </si>
  <si>
    <t>kings</t>
  </si>
  <si>
    <t>meetings</t>
  </si>
  <si>
    <t>privacy</t>
  </si>
  <si>
    <t>forbidden</t>
  </si>
  <si>
    <t>wisdom</t>
  </si>
  <si>
    <t>contrary</t>
  </si>
  <si>
    <t>treating</t>
  </si>
  <si>
    <t>lookin</t>
  </si>
  <si>
    <t>torn</t>
  </si>
  <si>
    <t>searched</t>
  </si>
  <si>
    <t>abroad</t>
  </si>
  <si>
    <t>crane</t>
  </si>
  <si>
    <t>leak</t>
  </si>
  <si>
    <t>pill</t>
  </si>
  <si>
    <t>suitcase</t>
  </si>
  <si>
    <t>vodka</t>
  </si>
  <si>
    <t>mel</t>
  </si>
  <si>
    <t>norman</t>
  </si>
  <si>
    <t>eagle</t>
  </si>
  <si>
    <t>colors</t>
  </si>
  <si>
    <t>fires</t>
  </si>
  <si>
    <t>chemical</t>
  </si>
  <si>
    <t>catholic</t>
  </si>
  <si>
    <t>eats</t>
  </si>
  <si>
    <t>baron</t>
  </si>
  <si>
    <t>soccer</t>
  </si>
  <si>
    <t>ace</t>
  </si>
  <si>
    <t>brush</t>
  </si>
  <si>
    <t>retired</t>
  </si>
  <si>
    <t>illness</t>
  </si>
  <si>
    <t>sang</t>
  </si>
  <si>
    <t>flip</t>
  </si>
  <si>
    <t>tons</t>
  </si>
  <si>
    <t>twist</t>
  </si>
  <si>
    <t>october</t>
  </si>
  <si>
    <t>marine</t>
  </si>
  <si>
    <t>chapter</t>
  </si>
  <si>
    <t>lo</t>
  </si>
  <si>
    <t>measure</t>
  </si>
  <si>
    <t>chicks</t>
  </si>
  <si>
    <t>mia</t>
  </si>
  <si>
    <t>racing</t>
  </si>
  <si>
    <t>radar</t>
  </si>
  <si>
    <t>soviet</t>
  </si>
  <si>
    <t>cuts</t>
  </si>
  <si>
    <t>editor</t>
  </si>
  <si>
    <t>magical</t>
  </si>
  <si>
    <t>temporary</t>
  </si>
  <si>
    <t>affect</t>
  </si>
  <si>
    <t>structure</t>
  </si>
  <si>
    <t>recover</t>
  </si>
  <si>
    <t>marshal</t>
  </si>
  <si>
    <t>sonny</t>
  </si>
  <si>
    <t>bid</t>
  </si>
  <si>
    <t>palm</t>
  </si>
  <si>
    <t>inner</t>
  </si>
  <si>
    <t>handed</t>
  </si>
  <si>
    <t>whistling</t>
  </si>
  <si>
    <t>pub</t>
  </si>
  <si>
    <t>fingerprints</t>
  </si>
  <si>
    <t>analysis</t>
  </si>
  <si>
    <t>throne</t>
  </si>
  <si>
    <t>barn</t>
  </si>
  <si>
    <t>suspected</t>
  </si>
  <si>
    <t>wears</t>
  </si>
  <si>
    <t>bothered</t>
  </si>
  <si>
    <t>finest</t>
  </si>
  <si>
    <t>rage</t>
  </si>
  <si>
    <t>fleet</t>
  </si>
  <si>
    <t>rounds</t>
  </si>
  <si>
    <t>roses</t>
  </si>
  <si>
    <t>irish</t>
  </si>
  <si>
    <t>introduced</t>
  </si>
  <si>
    <t>damaged</t>
  </si>
  <si>
    <t>tragic</t>
  </si>
  <si>
    <t>pierre</t>
  </si>
  <si>
    <t>budget</t>
  </si>
  <si>
    <t>booked</t>
  </si>
  <si>
    <t>v</t>
  </si>
  <si>
    <t>rocky</t>
  </si>
  <si>
    <t>humor</t>
  </si>
  <si>
    <t>softly</t>
  </si>
  <si>
    <t>employee</t>
  </si>
  <si>
    <t>medication</t>
  </si>
  <si>
    <t>willie</t>
  </si>
  <si>
    <t>lauren</t>
  </si>
  <si>
    <t>multiple</t>
  </si>
  <si>
    <t>neil</t>
  </si>
  <si>
    <t>booze</t>
  </si>
  <si>
    <t>sis</t>
  </si>
  <si>
    <t>felix</t>
  </si>
  <si>
    <t>turtle</t>
  </si>
  <si>
    <t>nut</t>
  </si>
  <si>
    <t>coin</t>
  </si>
  <si>
    <t>currently</t>
  </si>
  <si>
    <t>yards</t>
  </si>
  <si>
    <t>slaves</t>
  </si>
  <si>
    <t>basis</t>
  </si>
  <si>
    <t>nowadays</t>
  </si>
  <si>
    <t>effective</t>
  </si>
  <si>
    <t>ivan</t>
  </si>
  <si>
    <t>discussion</t>
  </si>
  <si>
    <t>temper</t>
  </si>
  <si>
    <t>plot</t>
  </si>
  <si>
    <t>creative</t>
  </si>
  <si>
    <t>casino</t>
  </si>
  <si>
    <t>poker</t>
  </si>
  <si>
    <t>quinn</t>
  </si>
  <si>
    <t>farmer</t>
  </si>
  <si>
    <t>achieve</t>
  </si>
  <si>
    <t>counter</t>
  </si>
  <si>
    <t>bits</t>
  </si>
  <si>
    <t>require</t>
  </si>
  <si>
    <t>fucker</t>
  </si>
  <si>
    <t>planes</t>
  </si>
  <si>
    <t>sticking</t>
  </si>
  <si>
    <t>logan</t>
  </si>
  <si>
    <t>recognized</t>
  </si>
  <si>
    <t>khan</t>
  </si>
  <si>
    <t>delighted</t>
  </si>
  <si>
    <t>provided</t>
  </si>
  <si>
    <t>repair</t>
  </si>
  <si>
    <t>rising</t>
  </si>
  <si>
    <t>chan</t>
  </si>
  <si>
    <t>colin</t>
  </si>
  <si>
    <t>janet</t>
  </si>
  <si>
    <t>advanced</t>
  </si>
  <si>
    <t>causes</t>
  </si>
  <si>
    <t>various</t>
  </si>
  <si>
    <t>engines</t>
  </si>
  <si>
    <t>cookie</t>
  </si>
  <si>
    <t>necessarily</t>
  </si>
  <si>
    <t>demons</t>
  </si>
  <si>
    <t>lame</t>
  </si>
  <si>
    <t>preparing</t>
  </si>
  <si>
    <t>th</t>
  </si>
  <si>
    <t>baker</t>
  </si>
  <si>
    <t>massage</t>
  </si>
  <si>
    <t>graham</t>
  </si>
  <si>
    <t>antonio</t>
  </si>
  <si>
    <t>entertainment</t>
  </si>
  <si>
    <t>bucket</t>
  </si>
  <si>
    <t>owned</t>
  </si>
  <si>
    <t>whip</t>
  </si>
  <si>
    <t>forgiveness</t>
  </si>
  <si>
    <t>delicate</t>
  </si>
  <si>
    <t>solar</t>
  </si>
  <si>
    <t>adrian</t>
  </si>
  <si>
    <t>pockets</t>
  </si>
  <si>
    <t>hercules</t>
  </si>
  <si>
    <t>spider</t>
  </si>
  <si>
    <t>prayers</t>
  </si>
  <si>
    <t>phase</t>
  </si>
  <si>
    <t>passengers</t>
  </si>
  <si>
    <t>diary</t>
  </si>
  <si>
    <t>blanket</t>
  </si>
  <si>
    <t>comedy</t>
  </si>
  <si>
    <t>height</t>
  </si>
  <si>
    <t>dive</t>
  </si>
  <si>
    <t>tennis</t>
  </si>
  <si>
    <t>korean</t>
  </si>
  <si>
    <t>breasts</t>
  </si>
  <si>
    <t>comrades</t>
  </si>
  <si>
    <t>gabriel</t>
  </si>
  <si>
    <t>smash</t>
  </si>
  <si>
    <t>sunshine</t>
  </si>
  <si>
    <t>vast</t>
  </si>
  <si>
    <t>dope</t>
  </si>
  <si>
    <t>gently</t>
  </si>
  <si>
    <t>computers</t>
  </si>
  <si>
    <t>permit</t>
  </si>
  <si>
    <t>wade</t>
  </si>
  <si>
    <t>raining</t>
  </si>
  <si>
    <t>mason</t>
  </si>
  <si>
    <t>jazz</t>
  </si>
  <si>
    <t>undercover</t>
  </si>
  <si>
    <t>swallow</t>
  </si>
  <si>
    <t>towel</t>
  </si>
  <si>
    <t>fried</t>
  </si>
  <si>
    <t>function</t>
  </si>
  <si>
    <t>suggested</t>
  </si>
  <si>
    <t>whirring</t>
  </si>
  <si>
    <t>bunny</t>
  </si>
  <si>
    <t>polite</t>
  </si>
  <si>
    <t>acted</t>
  </si>
  <si>
    <t>assumed</t>
  </si>
  <si>
    <t>niece</t>
  </si>
  <si>
    <t>prosecutor</t>
  </si>
  <si>
    <t>aliens</t>
  </si>
  <si>
    <t>fund</t>
  </si>
  <si>
    <t>leslie</t>
  </si>
  <si>
    <t>crossing</t>
  </si>
  <si>
    <t>sorts</t>
  </si>
  <si>
    <t>operate</t>
  </si>
  <si>
    <t>ralph</t>
  </si>
  <si>
    <t>harper</t>
  </si>
  <si>
    <t>dutch</t>
  </si>
  <si>
    <t>harris</t>
  </si>
  <si>
    <t>audition</t>
  </si>
  <si>
    <t>senses</t>
  </si>
  <si>
    <t>holmes</t>
  </si>
  <si>
    <t>pump</t>
  </si>
  <si>
    <t>region</t>
  </si>
  <si>
    <t>diane</t>
  </si>
  <si>
    <t>weakness</t>
  </si>
  <si>
    <t>tested</t>
  </si>
  <si>
    <t>constant</t>
  </si>
  <si>
    <t>amongst</t>
  </si>
  <si>
    <t>discovery</t>
  </si>
  <si>
    <t>paintings</t>
  </si>
  <si>
    <t>added</t>
  </si>
  <si>
    <t>lincoln</t>
  </si>
  <si>
    <t>clicking</t>
  </si>
  <si>
    <t>wrapped</t>
  </si>
  <si>
    <t>lance</t>
  </si>
  <si>
    <t>needle</t>
  </si>
  <si>
    <t>mi</t>
  </si>
  <si>
    <t>coughs</t>
  </si>
  <si>
    <t>executive</t>
  </si>
  <si>
    <t>halt</t>
  </si>
  <si>
    <t>petty</t>
  </si>
  <si>
    <t>praying</t>
  </si>
  <si>
    <t>sealed</t>
  </si>
  <si>
    <t>terrified</t>
  </si>
  <si>
    <t>en</t>
  </si>
  <si>
    <t>pops</t>
  </si>
  <si>
    <t>nest</t>
  </si>
  <si>
    <t>gravity</t>
  </si>
  <si>
    <t>interfere</t>
  </si>
  <si>
    <t>kidnapping</t>
  </si>
  <si>
    <t>travis</t>
  </si>
  <si>
    <t>gathered</t>
  </si>
  <si>
    <t>limited</t>
  </si>
  <si>
    <t>backwards</t>
  </si>
  <si>
    <t>mario</t>
  </si>
  <si>
    <t>excellency</t>
  </si>
  <si>
    <t>demands</t>
  </si>
  <si>
    <t>wagon</t>
  </si>
  <si>
    <t>absurd</t>
  </si>
  <si>
    <t>con</t>
  </si>
  <si>
    <t>largest</t>
  </si>
  <si>
    <t>carson</t>
  </si>
  <si>
    <t>burst</t>
  </si>
  <si>
    <t>uhh</t>
  </si>
  <si>
    <t>newspapers</t>
  </si>
  <si>
    <t>kisses</t>
  </si>
  <si>
    <t>riley</t>
  </si>
  <si>
    <t>weed</t>
  </si>
  <si>
    <t>sober</t>
  </si>
  <si>
    <t>intended</t>
  </si>
  <si>
    <t>nails</t>
  </si>
  <si>
    <t>registered</t>
  </si>
  <si>
    <t>boo</t>
  </si>
  <si>
    <t>complaining</t>
  </si>
  <si>
    <t>eli</t>
  </si>
  <si>
    <t>concept</t>
  </si>
  <si>
    <t>shining</t>
  </si>
  <si>
    <t>vessel</t>
  </si>
  <si>
    <t>halloween</t>
  </si>
  <si>
    <t>avenue</t>
  </si>
  <si>
    <t>suggesting</t>
  </si>
  <si>
    <t>grows</t>
  </si>
  <si>
    <t>zoo</t>
  </si>
  <si>
    <t>growls</t>
  </si>
  <si>
    <t>packing</t>
  </si>
  <si>
    <t>stink</t>
  </si>
  <si>
    <t>regarding</t>
  </si>
  <si>
    <t>dammit</t>
  </si>
  <si>
    <t>hooked</t>
  </si>
  <si>
    <t>recovered</t>
  </si>
  <si>
    <t>leather</t>
  </si>
  <si>
    <t>christina</t>
  </si>
  <si>
    <t>mexican</t>
  </si>
  <si>
    <t>homer</t>
  </si>
  <si>
    <t>worn</t>
  </si>
  <si>
    <t>liam</t>
  </si>
  <si>
    <t>sheet</t>
  </si>
  <si>
    <t>boot</t>
  </si>
  <si>
    <t>reverse</t>
  </si>
  <si>
    <t>permanent</t>
  </si>
  <si>
    <t>assuming</t>
  </si>
  <si>
    <t>boats</t>
  </si>
  <si>
    <t>di</t>
  </si>
  <si>
    <t>ellie</t>
  </si>
  <si>
    <t>grandson</t>
  </si>
  <si>
    <t>raising</t>
  </si>
  <si>
    <t>shield</t>
  </si>
  <si>
    <t>drown</t>
  </si>
  <si>
    <t>conduct</t>
  </si>
  <si>
    <t>luggage</t>
  </si>
  <si>
    <t>worlds</t>
  </si>
  <si>
    <t>ashes</t>
  </si>
  <si>
    <t>promotion</t>
  </si>
  <si>
    <t>carla</t>
  </si>
  <si>
    <t>australia</t>
  </si>
  <si>
    <t>menu</t>
  </si>
  <si>
    <t>bacon</t>
  </si>
  <si>
    <t>diego</t>
  </si>
  <si>
    <t>spoil</t>
  </si>
  <si>
    <t>giggles</t>
  </si>
  <si>
    <t>immunity</t>
  </si>
  <si>
    <t>recognise</t>
  </si>
  <si>
    <t>northern</t>
  </si>
  <si>
    <t>completed</t>
  </si>
  <si>
    <t>method</t>
  </si>
  <si>
    <t>scenes</t>
  </si>
  <si>
    <t>warren</t>
  </si>
  <si>
    <t>parade</t>
  </si>
  <si>
    <t>tire</t>
  </si>
  <si>
    <t>laughed</t>
  </si>
  <si>
    <t>potato</t>
  </si>
  <si>
    <t>celebrating</t>
  </si>
  <si>
    <t>ancestors</t>
  </si>
  <si>
    <t>unfair</t>
  </si>
  <si>
    <t>safer</t>
  </si>
  <si>
    <t>indistinctly</t>
  </si>
  <si>
    <t>elliot</t>
  </si>
  <si>
    <t>lungs</t>
  </si>
  <si>
    <t>misunderstanding</t>
  </si>
  <si>
    <t>tag</t>
  </si>
  <si>
    <t>radiation</t>
  </si>
  <si>
    <t>independent</t>
  </si>
  <si>
    <t>happier</t>
  </si>
  <si>
    <t>focused</t>
  </si>
  <si>
    <t>requires</t>
  </si>
  <si>
    <t>admitted</t>
  </si>
  <si>
    <t>technique</t>
  </si>
  <si>
    <t>republic</t>
  </si>
  <si>
    <t>valentine</t>
  </si>
  <si>
    <t>jewelry</t>
  </si>
  <si>
    <t>understands</t>
  </si>
  <si>
    <t>nanny</t>
  </si>
  <si>
    <t>yen</t>
  </si>
  <si>
    <t>ronnie</t>
  </si>
  <si>
    <t>poisoned</t>
  </si>
  <si>
    <t>sire</t>
  </si>
  <si>
    <t>cart</t>
  </si>
  <si>
    <t>yells</t>
  </si>
  <si>
    <t>thanksgiving</t>
  </si>
  <si>
    <t>tissue</t>
  </si>
  <si>
    <t>shooter</t>
  </si>
  <si>
    <t>operations</t>
  </si>
  <si>
    <t>jew</t>
  </si>
  <si>
    <t>arrival</t>
  </si>
  <si>
    <t>root</t>
  </si>
  <si>
    <t>galaxy</t>
  </si>
  <si>
    <t>november</t>
  </si>
  <si>
    <t>organized</t>
  </si>
  <si>
    <t>corrected</t>
  </si>
  <si>
    <t>shadows</t>
  </si>
  <si>
    <t>gossip</t>
  </si>
  <si>
    <t>bloke</t>
  </si>
  <si>
    <t>skill</t>
  </si>
  <si>
    <t>alike</t>
  </si>
  <si>
    <t>amber</t>
  </si>
  <si>
    <t>buddies</t>
  </si>
  <si>
    <t>conspiracy</t>
  </si>
  <si>
    <t>seth</t>
  </si>
  <si>
    <t>deserved</t>
  </si>
  <si>
    <t>groom</t>
  </si>
  <si>
    <t>directed</t>
  </si>
  <si>
    <t>gibbs</t>
  </si>
  <si>
    <t>dana</t>
  </si>
  <si>
    <t>cherry</t>
  </si>
  <si>
    <t>explode</t>
  </si>
  <si>
    <t>hunger</t>
  </si>
  <si>
    <t>spencer</t>
  </si>
  <si>
    <t>scotland</t>
  </si>
  <si>
    <t>rumors</t>
  </si>
  <si>
    <t>ideal</t>
  </si>
  <si>
    <t>adults</t>
  </si>
  <si>
    <t>belonged</t>
  </si>
  <si>
    <t>dough</t>
  </si>
  <si>
    <t>terror</t>
  </si>
  <si>
    <t>evan</t>
  </si>
  <si>
    <t>traditional</t>
  </si>
  <si>
    <t>dismissed</t>
  </si>
  <si>
    <t>ford</t>
  </si>
  <si>
    <t>ham</t>
  </si>
  <si>
    <t>holidays</t>
  </si>
  <si>
    <t>announce</t>
  </si>
  <si>
    <t>yang</t>
  </si>
  <si>
    <t>priority</t>
  </si>
  <si>
    <t>inch</t>
  </si>
  <si>
    <t>tense</t>
  </si>
  <si>
    <t>mo</t>
  </si>
  <si>
    <t>mankind</t>
  </si>
  <si>
    <t>click</t>
  </si>
  <si>
    <t>rumbling</t>
  </si>
  <si>
    <t>forgetting</t>
  </si>
  <si>
    <t>european</t>
  </si>
  <si>
    <t>pillow</t>
  </si>
  <si>
    <t>bugs</t>
  </si>
  <si>
    <t>scan</t>
  </si>
  <si>
    <t>rehearsal</t>
  </si>
  <si>
    <t>poet</t>
  </si>
  <si>
    <t>celebration</t>
  </si>
  <si>
    <t>ruby</t>
  </si>
  <si>
    <t>cattle</t>
  </si>
  <si>
    <t>severe</t>
  </si>
  <si>
    <t>drawer</t>
  </si>
  <si>
    <t>denied</t>
  </si>
  <si>
    <t>sore</t>
  </si>
  <si>
    <t>unconscious</t>
  </si>
  <si>
    <t>lighter</t>
  </si>
  <si>
    <t>sheets</t>
  </si>
  <si>
    <t>et</t>
  </si>
  <si>
    <t>stations</t>
  </si>
  <si>
    <t>clothing</t>
  </si>
  <si>
    <t>questioning</t>
  </si>
  <si>
    <t>jen</t>
  </si>
  <si>
    <t>lands</t>
  </si>
  <si>
    <t>immediate</t>
  </si>
  <si>
    <t>ay</t>
  </si>
  <si>
    <t>killers</t>
  </si>
  <si>
    <t>register</t>
  </si>
  <si>
    <t>broad</t>
  </si>
  <si>
    <t>comic</t>
  </si>
  <si>
    <t>lamp</t>
  </si>
  <si>
    <t>stab</t>
  </si>
  <si>
    <t>dignity</t>
  </si>
  <si>
    <t>wreck</t>
  </si>
  <si>
    <t>explains</t>
  </si>
  <si>
    <t>borrowed</t>
  </si>
  <si>
    <t>pm</t>
  </si>
  <si>
    <t>foul</t>
  </si>
  <si>
    <t>relative</t>
  </si>
  <si>
    <t>inn</t>
  </si>
  <si>
    <t>coma</t>
  </si>
  <si>
    <t>corporal</t>
  </si>
  <si>
    <t>noah</t>
  </si>
  <si>
    <t>bureau</t>
  </si>
  <si>
    <t>servants</t>
  </si>
  <si>
    <t>basket</t>
  </si>
  <si>
    <t>barney</t>
  </si>
  <si>
    <t>daisy</t>
  </si>
  <si>
    <t>tara</t>
  </si>
  <si>
    <t>develop</t>
  </si>
  <si>
    <t>horror</t>
  </si>
  <si>
    <t>closest</t>
  </si>
  <si>
    <t>spiritual</t>
  </si>
  <si>
    <t>closely</t>
  </si>
  <si>
    <t>types</t>
  </si>
  <si>
    <t>skinny</t>
  </si>
  <si>
    <t>disturbing</t>
  </si>
  <si>
    <t>troy</t>
  </si>
  <si>
    <t>oath</t>
  </si>
  <si>
    <t>detectives</t>
  </si>
  <si>
    <t>terrorists</t>
  </si>
  <si>
    <t>christopher</t>
  </si>
  <si>
    <t>steam</t>
  </si>
  <si>
    <t>shave</t>
  </si>
  <si>
    <t>kang</t>
  </si>
  <si>
    <t>larger</t>
  </si>
  <si>
    <t>solo</t>
  </si>
  <si>
    <t>cemetery</t>
  </si>
  <si>
    <t>grounds</t>
  </si>
  <si>
    <t>bump</t>
  </si>
  <si>
    <t>singh</t>
  </si>
  <si>
    <t>approve</t>
  </si>
  <si>
    <t>personnel</t>
  </si>
  <si>
    <t>jenna</t>
  </si>
  <si>
    <t>audrey</t>
  </si>
  <si>
    <t>splendid</t>
  </si>
  <si>
    <t>scum</t>
  </si>
  <si>
    <t>parked</t>
  </si>
  <si>
    <t>si</t>
  </si>
  <si>
    <t>mob</t>
  </si>
  <si>
    <t>pearl</t>
  </si>
  <si>
    <t>vital</t>
  </si>
  <si>
    <t>connor</t>
  </si>
  <si>
    <t>concerns</t>
  </si>
  <si>
    <t>brandon</t>
  </si>
  <si>
    <t>faithful</t>
  </si>
  <si>
    <t>limits</t>
  </si>
  <si>
    <t>combination</t>
  </si>
  <si>
    <t>rex</t>
  </si>
  <si>
    <t>beam</t>
  </si>
  <si>
    <t>louder</t>
  </si>
  <si>
    <t>impress</t>
  </si>
  <si>
    <t>sunny</t>
  </si>
  <si>
    <t>judy</t>
  </si>
  <si>
    <t>tracy</t>
  </si>
  <si>
    <t>alliance</t>
  </si>
  <si>
    <t>photographs</t>
  </si>
  <si>
    <t>sings</t>
  </si>
  <si>
    <t>taxes</t>
  </si>
  <si>
    <t>ou</t>
  </si>
  <si>
    <t>benny</t>
  </si>
  <si>
    <t>identified</t>
  </si>
  <si>
    <t>counselor</t>
  </si>
  <si>
    <t>nap</t>
  </si>
  <si>
    <t>francs</t>
  </si>
  <si>
    <t>conflict</t>
  </si>
  <si>
    <t>arrives</t>
  </si>
  <si>
    <t>assistance</t>
  </si>
  <si>
    <t>retreat</t>
  </si>
  <si>
    <t>produced</t>
  </si>
  <si>
    <t>mitch</t>
  </si>
  <si>
    <t>candidate</t>
  </si>
  <si>
    <t>supreme</t>
  </si>
  <si>
    <t>rubber</t>
  </si>
  <si>
    <t>inspired</t>
  </si>
  <si>
    <t>infected</t>
  </si>
  <si>
    <t>bingo</t>
  </si>
  <si>
    <t>leonard</t>
  </si>
  <si>
    <t>autopsy</t>
  </si>
  <si>
    <t>kent</t>
  </si>
  <si>
    <t>carpet</t>
  </si>
  <si>
    <t>puppy</t>
  </si>
  <si>
    <t>oops</t>
  </si>
  <si>
    <t>toes</t>
  </si>
  <si>
    <t>voted</t>
  </si>
  <si>
    <t>gut</t>
  </si>
  <si>
    <t>coffin</t>
  </si>
  <si>
    <t>vietnam</t>
  </si>
  <si>
    <t>instant</t>
  </si>
  <si>
    <t>ash</t>
  </si>
  <si>
    <t>scandal</t>
  </si>
  <si>
    <t>elsewhere</t>
  </si>
  <si>
    <t>ally</t>
  </si>
  <si>
    <t>arrow</t>
  </si>
  <si>
    <t>debbie</t>
  </si>
  <si>
    <t>misery</t>
  </si>
  <si>
    <t>cotton</t>
  </si>
  <si>
    <t>sebastian</t>
  </si>
  <si>
    <t>suite</t>
  </si>
  <si>
    <t>lecture</t>
  </si>
  <si>
    <t>planets</t>
  </si>
  <si>
    <t>economy</t>
  </si>
  <si>
    <t>pam</t>
  </si>
  <si>
    <t>stare</t>
  </si>
  <si>
    <t>guardian</t>
  </si>
  <si>
    <t>gig</t>
  </si>
  <si>
    <t>investment</t>
  </si>
  <si>
    <t>archer</t>
  </si>
  <si>
    <t>egypt</t>
  </si>
  <si>
    <t>fooled</t>
  </si>
  <si>
    <t>martial</t>
  </si>
  <si>
    <t>humble</t>
  </si>
  <si>
    <t>nora</t>
  </si>
  <si>
    <t>heroin</t>
  </si>
  <si>
    <t>deposit</t>
  </si>
  <si>
    <t>allison</t>
  </si>
  <si>
    <t>continued</t>
  </si>
  <si>
    <t>medal</t>
  </si>
  <si>
    <t>advise</t>
  </si>
  <si>
    <t>overnight</t>
  </si>
  <si>
    <t>cellphone</t>
  </si>
  <si>
    <t>fairly</t>
  </si>
  <si>
    <t>gum</t>
  </si>
  <si>
    <t>inches</t>
  </si>
  <si>
    <t>shouts</t>
  </si>
  <si>
    <t>stinks</t>
  </si>
  <si>
    <t>include</t>
  </si>
  <si>
    <t>sighing</t>
  </si>
  <si>
    <t>lean</t>
  </si>
  <si>
    <t>jill</t>
  </si>
  <si>
    <t>deaths</t>
  </si>
  <si>
    <t>swell</t>
  </si>
  <si>
    <t>december</t>
  </si>
  <si>
    <t>physically</t>
  </si>
  <si>
    <t>franklin</t>
  </si>
  <si>
    <t>samantha</t>
  </si>
  <si>
    <t>cows</t>
  </si>
  <si>
    <t>rusty</t>
  </si>
  <si>
    <t>commitment</t>
  </si>
  <si>
    <t>masters</t>
  </si>
  <si>
    <t>lana</t>
  </si>
  <si>
    <t>dale</t>
  </si>
  <si>
    <t>lit</t>
  </si>
  <si>
    <t>threaten</t>
  </si>
  <si>
    <t>gina</t>
  </si>
  <si>
    <t>hut</t>
  </si>
  <si>
    <t>practical</t>
  </si>
  <si>
    <t>samples</t>
  </si>
  <si>
    <t>reporting</t>
  </si>
  <si>
    <t>fathers</t>
  </si>
  <si>
    <t>drowned</t>
  </si>
  <si>
    <t>mitchell</t>
  </si>
  <si>
    <t>elements</t>
  </si>
  <si>
    <t>honking</t>
  </si>
  <si>
    <t>rear</t>
  </si>
  <si>
    <t>photographer</t>
  </si>
  <si>
    <t>excitement</t>
  </si>
  <si>
    <t>ranch</t>
  </si>
  <si>
    <t>fee</t>
  </si>
  <si>
    <t>sixth</t>
  </si>
  <si>
    <t>bonnie</t>
  </si>
  <si>
    <t>tool</t>
  </si>
  <si>
    <t>objects</t>
  </si>
  <si>
    <t>chanting</t>
  </si>
  <si>
    <t>heather</t>
  </si>
  <si>
    <t>profession</t>
  </si>
  <si>
    <t>document</t>
  </si>
  <si>
    <t>journalist</t>
  </si>
  <si>
    <t>injuries</t>
  </si>
  <si>
    <t>yu</t>
  </si>
  <si>
    <t>bait</t>
  </si>
  <si>
    <t>adorable</t>
  </si>
  <si>
    <t>unexpected</t>
  </si>
  <si>
    <t>alicia</t>
  </si>
  <si>
    <t>breast</t>
  </si>
  <si>
    <t>rely</t>
  </si>
  <si>
    <t>megan</t>
  </si>
  <si>
    <t>vulnerable</t>
  </si>
  <si>
    <t>insisted</t>
  </si>
  <si>
    <t>idol</t>
  </si>
  <si>
    <t>specifically</t>
  </si>
  <si>
    <t>sorrow</t>
  </si>
  <si>
    <t>hopeless</t>
  </si>
  <si>
    <t>jules</t>
  </si>
  <si>
    <t>pale</t>
  </si>
  <si>
    <t>roommate</t>
  </si>
  <si>
    <t>toss</t>
  </si>
  <si>
    <t>cursed</t>
  </si>
  <si>
    <t>luckily</t>
  </si>
  <si>
    <t>struggling</t>
  </si>
  <si>
    <t>counsel</t>
  </si>
  <si>
    <t>teenage</t>
  </si>
  <si>
    <t>laying</t>
  </si>
  <si>
    <t>react</t>
  </si>
  <si>
    <t>cannon</t>
  </si>
  <si>
    <t>dated</t>
  </si>
  <si>
    <t>penalty</t>
  </si>
  <si>
    <t>sarge</t>
  </si>
  <si>
    <t>spotted</t>
  </si>
  <si>
    <t>announcement</t>
  </si>
  <si>
    <t>cocaine</t>
  </si>
  <si>
    <t>crashed</t>
  </si>
  <si>
    <t>embrace</t>
  </si>
  <si>
    <t>spike</t>
  </si>
  <si>
    <t>determine</t>
  </si>
  <si>
    <t>satan</t>
  </si>
  <si>
    <t>allen</t>
  </si>
  <si>
    <t>silk</t>
  </si>
  <si>
    <t>israel</t>
  </si>
  <si>
    <t>anonymous</t>
  </si>
  <si>
    <t>floating</t>
  </si>
  <si>
    <t>dunno</t>
  </si>
  <si>
    <t>hon</t>
  </si>
  <si>
    <t>relieved</t>
  </si>
  <si>
    <t>operating</t>
  </si>
  <si>
    <t>walt</t>
  </si>
  <si>
    <t>communicate</t>
  </si>
  <si>
    <t>eastern</t>
  </si>
  <si>
    <t>theft</t>
  </si>
  <si>
    <t>visitor</t>
  </si>
  <si>
    <t>marked</t>
  </si>
  <si>
    <t>acid</t>
  </si>
  <si>
    <t>located</t>
  </si>
  <si>
    <t>planted</t>
  </si>
  <si>
    <t>andrea</t>
  </si>
  <si>
    <t>purple</t>
  </si>
  <si>
    <t>excuses</t>
  </si>
  <si>
    <t>pierce</t>
  </si>
  <si>
    <t>sid</t>
  </si>
  <si>
    <t>apologies</t>
  </si>
  <si>
    <t>fuss</t>
  </si>
  <si>
    <t>fooling</t>
  </si>
  <si>
    <t>bargain</t>
  </si>
  <si>
    <t>feast</t>
  </si>
  <si>
    <t>boarding</t>
  </si>
  <si>
    <t>collar</t>
  </si>
  <si>
    <t>attracted</t>
  </si>
  <si>
    <t>revealed</t>
  </si>
  <si>
    <t>symptoms</t>
  </si>
  <si>
    <t>existed</t>
  </si>
  <si>
    <t>rosa</t>
  </si>
  <si>
    <t>envy</t>
  </si>
  <si>
    <t>crashing</t>
  </si>
  <si>
    <t>flame</t>
  </si>
  <si>
    <t>visual</t>
  </si>
  <si>
    <t>fame</t>
  </si>
  <si>
    <t>stuart</t>
  </si>
  <si>
    <t>del</t>
  </si>
  <si>
    <t>clara</t>
  </si>
  <si>
    <t>handled</t>
  </si>
  <si>
    <t>perfume</t>
  </si>
  <si>
    <t>protest</t>
  </si>
  <si>
    <t>psycho</t>
  </si>
  <si>
    <t>emotion</t>
  </si>
  <si>
    <t>duncan</t>
  </si>
  <si>
    <t>believing</t>
  </si>
  <si>
    <t>ahem</t>
  </si>
  <si>
    <t>leon</t>
  </si>
  <si>
    <t>display</t>
  </si>
  <si>
    <t>un</t>
  </si>
  <si>
    <t>content</t>
  </si>
  <si>
    <t>melissa</t>
  </si>
  <si>
    <t>donald</t>
  </si>
  <si>
    <t>pepper</t>
  </si>
  <si>
    <t>skirt</t>
  </si>
  <si>
    <t>harsh</t>
  </si>
  <si>
    <t>remaining</t>
  </si>
  <si>
    <t>cruise</t>
  </si>
  <si>
    <t>requested</t>
  </si>
  <si>
    <t>oldest</t>
  </si>
  <si>
    <t>posted</t>
  </si>
  <si>
    <t>embassy</t>
  </si>
  <si>
    <t>crushed</t>
  </si>
  <si>
    <t>scar</t>
  </si>
  <si>
    <t>compare</t>
  </si>
  <si>
    <t>rhythm</t>
  </si>
  <si>
    <t>dining</t>
  </si>
  <si>
    <t>efforts</t>
  </si>
  <si>
    <t>heels</t>
  </si>
  <si>
    <t>dug</t>
  </si>
  <si>
    <t>adopted</t>
  </si>
  <si>
    <t>ninja</t>
  </si>
  <si>
    <t>myth</t>
  </si>
  <si>
    <t>honored</t>
  </si>
  <si>
    <t>wished</t>
  </si>
  <si>
    <t>shove</t>
  </si>
  <si>
    <t>formed</t>
  </si>
  <si>
    <t>defeated</t>
  </si>
  <si>
    <t>tables</t>
  </si>
  <si>
    <t>dedicated</t>
  </si>
  <si>
    <t>certificate</t>
  </si>
  <si>
    <t>defence</t>
  </si>
  <si>
    <t>copies</t>
  </si>
  <si>
    <t>trevor</t>
  </si>
  <si>
    <t>drum</t>
  </si>
  <si>
    <t>infection</t>
  </si>
  <si>
    <t>aggressive</t>
  </si>
  <si>
    <t>kurt</t>
  </si>
  <si>
    <t>scotch</t>
  </si>
  <si>
    <t>clubs</t>
  </si>
  <si>
    <t>relations</t>
  </si>
  <si>
    <t>communist</t>
  </si>
  <si>
    <t>fears</t>
  </si>
  <si>
    <t>darn</t>
  </si>
  <si>
    <t>iraq</t>
  </si>
  <si>
    <t>candles</t>
  </si>
  <si>
    <t>frog</t>
  </si>
  <si>
    <t>chess</t>
  </si>
  <si>
    <t>arse</t>
  </si>
  <si>
    <t>belief</t>
  </si>
  <si>
    <t>cabinet</t>
  </si>
  <si>
    <t>stuffed</t>
  </si>
  <si>
    <t>described</t>
  </si>
  <si>
    <t>mere</t>
  </si>
  <si>
    <t>whimpering</t>
  </si>
  <si>
    <t>rumor</t>
  </si>
  <si>
    <t>eleven</t>
  </si>
  <si>
    <t>ms</t>
  </si>
  <si>
    <t>lung</t>
  </si>
  <si>
    <t>rap</t>
  </si>
  <si>
    <t>watson</t>
  </si>
  <si>
    <t>primary</t>
  </si>
  <si>
    <t>error</t>
  </si>
  <si>
    <t>debate</t>
  </si>
  <si>
    <t>filming</t>
  </si>
  <si>
    <t>arrangements</t>
  </si>
  <si>
    <t>sum</t>
  </si>
  <si>
    <t>sweep</t>
  </si>
  <si>
    <t>era</t>
  </si>
  <si>
    <t>vault</t>
  </si>
  <si>
    <t>liquid</t>
  </si>
  <si>
    <t>romeo</t>
  </si>
  <si>
    <t>forbid</t>
  </si>
  <si>
    <t>positions</t>
  </si>
  <si>
    <t>assigned</t>
  </si>
  <si>
    <t>aircraft</t>
  </si>
  <si>
    <t>smarter</t>
  </si>
  <si>
    <t>realised</t>
  </si>
  <si>
    <t>gunfire</t>
  </si>
  <si>
    <t>dull</t>
  </si>
  <si>
    <t>chap</t>
  </si>
  <si>
    <t>fry</t>
  </si>
  <si>
    <t>brazil</t>
  </si>
  <si>
    <t>tapes</t>
  </si>
  <si>
    <t>islands</t>
  </si>
  <si>
    <t>sirens</t>
  </si>
  <si>
    <t>vanessa</t>
  </si>
  <si>
    <t>cargo</t>
  </si>
  <si>
    <t>fist</t>
  </si>
  <si>
    <t>persons</t>
  </si>
  <si>
    <t>psychic</t>
  </si>
  <si>
    <t>sucker</t>
  </si>
  <si>
    <t>discussed</t>
  </si>
  <si>
    <t>denise</t>
  </si>
  <si>
    <t>oven</t>
  </si>
  <si>
    <t>hatred</t>
  </si>
  <si>
    <t>bench</t>
  </si>
  <si>
    <t>worthless</t>
  </si>
  <si>
    <t>loses</t>
  </si>
  <si>
    <t>envelope</t>
  </si>
  <si>
    <t>kindness</t>
  </si>
  <si>
    <t>helmet</t>
  </si>
  <si>
    <t>twin</t>
  </si>
  <si>
    <t>warriors</t>
  </si>
  <si>
    <t>anderson</t>
  </si>
  <si>
    <t>sailor</t>
  </si>
  <si>
    <t>ladder</t>
  </si>
  <si>
    <t>shitty</t>
  </si>
  <si>
    <t>replaced</t>
  </si>
  <si>
    <t>duties</t>
  </si>
  <si>
    <t>barrel</t>
  </si>
  <si>
    <t>turtles</t>
  </si>
  <si>
    <t>wolves</t>
  </si>
  <si>
    <t>african</t>
  </si>
  <si>
    <t>kung</t>
  </si>
  <si>
    <t>connie</t>
  </si>
  <si>
    <t>surprises</t>
  </si>
  <si>
    <t>roaring</t>
  </si>
  <si>
    <t>im</t>
  </si>
  <si>
    <t>folk</t>
  </si>
  <si>
    <t>banana</t>
  </si>
  <si>
    <t>alternative</t>
  </si>
  <si>
    <t>designer</t>
  </si>
  <si>
    <t>dial</t>
  </si>
  <si>
    <t>ton</t>
  </si>
  <si>
    <t>bleed</t>
  </si>
  <si>
    <t>screwing</t>
  </si>
  <si>
    <t>curtis</t>
  </si>
  <si>
    <t>tension</t>
  </si>
  <si>
    <t>climbing</t>
  </si>
  <si>
    <t>raid</t>
  </si>
  <si>
    <t>chirping</t>
  </si>
  <si>
    <t>narrow</t>
  </si>
  <si>
    <t>veronica</t>
  </si>
  <si>
    <t>couples</t>
  </si>
  <si>
    <t>january</t>
  </si>
  <si>
    <t>scout</t>
  </si>
  <si>
    <t>attacking</t>
  </si>
  <si>
    <t>deer</t>
  </si>
  <si>
    <t>dorothy</t>
  </si>
  <si>
    <t>grip</t>
  </si>
  <si>
    <t>cameron</t>
  </si>
  <si>
    <t>strikes</t>
  </si>
  <si>
    <t>tin</t>
  </si>
  <si>
    <t>surprising</t>
  </si>
  <si>
    <t>arriving</t>
  </si>
  <si>
    <t>paranoid</t>
  </si>
  <si>
    <t>executed</t>
  </si>
  <si>
    <t>tender</t>
  </si>
  <si>
    <t>upside</t>
  </si>
  <si>
    <t>warden</t>
  </si>
  <si>
    <t>significant</t>
  </si>
  <si>
    <t>quote</t>
  </si>
  <si>
    <t>corporate</t>
  </si>
  <si>
    <t>gunshots</t>
  </si>
  <si>
    <t>subway</t>
  </si>
  <si>
    <t>keen</t>
  </si>
  <si>
    <t>storage</t>
  </si>
  <si>
    <t>cunt</t>
  </si>
  <si>
    <t>vain</t>
  </si>
  <si>
    <t>neat</t>
  </si>
  <si>
    <t>trailer</t>
  </si>
  <si>
    <t>accidentally</t>
  </si>
  <si>
    <t>activities</t>
  </si>
  <si>
    <t>mick</t>
  </si>
  <si>
    <t>twisted</t>
  </si>
  <si>
    <t>operator</t>
  </si>
  <si>
    <t>enterprise</t>
  </si>
  <si>
    <t>cycle</t>
  </si>
  <si>
    <t>hector</t>
  </si>
  <si>
    <t>importance</t>
  </si>
  <si>
    <t>signing</t>
  </si>
  <si>
    <t>risks</t>
  </si>
  <si>
    <t>improve</t>
  </si>
  <si>
    <t>goose</t>
  </si>
  <si>
    <t>bass</t>
  </si>
  <si>
    <t>volunteer</t>
  </si>
  <si>
    <t>dresses</t>
  </si>
  <si>
    <t>murphy</t>
  </si>
  <si>
    <t>cooperate</t>
  </si>
  <si>
    <t>models</t>
  </si>
  <si>
    <t>wiped</t>
  </si>
  <si>
    <t>pacific</t>
  </si>
  <si>
    <t>observe</t>
  </si>
  <si>
    <t>ties</t>
  </si>
  <si>
    <t>residence</t>
  </si>
  <si>
    <t>lip</t>
  </si>
  <si>
    <t>asses</t>
  </si>
  <si>
    <t>kindly</t>
  </si>
  <si>
    <t>benjamin</t>
  </si>
  <si>
    <t>gallery</t>
  </si>
  <si>
    <t>spots</t>
  </si>
  <si>
    <t>suspended</t>
  </si>
  <si>
    <t>bernard</t>
  </si>
  <si>
    <t>helpless</t>
  </si>
  <si>
    <t>electronic</t>
  </si>
  <si>
    <t>motorcycle</t>
  </si>
  <si>
    <t>doubts</t>
  </si>
  <si>
    <t>worship</t>
  </si>
  <si>
    <t>geez</t>
  </si>
  <si>
    <t>graduate</t>
  </si>
  <si>
    <t>sits</t>
  </si>
  <si>
    <t>flames</t>
  </si>
  <si>
    <t>congress</t>
  </si>
  <si>
    <t>execution</t>
  </si>
  <si>
    <t>sandra</t>
  </si>
  <si>
    <t>affected</t>
  </si>
  <si>
    <t>handling</t>
  </si>
  <si>
    <t>tanks</t>
  </si>
  <si>
    <t>finn</t>
  </si>
  <si>
    <t>filed</t>
  </si>
  <si>
    <t>bare</t>
  </si>
  <si>
    <t>ritual</t>
  </si>
  <si>
    <t>assholes</t>
  </si>
  <si>
    <t>whale</t>
  </si>
  <si>
    <t>depend</t>
  </si>
  <si>
    <t>application</t>
  </si>
  <si>
    <t>blank</t>
  </si>
  <si>
    <t>controlled</t>
  </si>
  <si>
    <t>nigger</t>
  </si>
  <si>
    <t>claimed</t>
  </si>
  <si>
    <t>faint</t>
  </si>
  <si>
    <t>allah</t>
  </si>
  <si>
    <t>association</t>
  </si>
  <si>
    <t>glorious</t>
  </si>
  <si>
    <t>mikey</t>
  </si>
  <si>
    <t>tub</t>
  </si>
  <si>
    <t>pistol</t>
  </si>
  <si>
    <t>wee</t>
  </si>
  <si>
    <t>pedro</t>
  </si>
  <si>
    <t>destroying</t>
  </si>
  <si>
    <t>threats</t>
  </si>
  <si>
    <t>practicing</t>
  </si>
  <si>
    <t>democracy</t>
  </si>
  <si>
    <t>campus</t>
  </si>
  <si>
    <t>conclusion</t>
  </si>
  <si>
    <t>filling</t>
  </si>
  <si>
    <t>rascal</t>
  </si>
  <si>
    <t>candle</t>
  </si>
  <si>
    <t>sucked</t>
  </si>
  <si>
    <t>retire</t>
  </si>
  <si>
    <t>attempted</t>
  </si>
  <si>
    <t>genuine</t>
  </si>
  <si>
    <t>rosie</t>
  </si>
  <si>
    <t>principle</t>
  </si>
  <si>
    <t>butcher</t>
  </si>
  <si>
    <t>items</t>
  </si>
  <si>
    <t>sweater</t>
  </si>
  <si>
    <t>rank</t>
  </si>
  <si>
    <t>mademoiselle</t>
  </si>
  <si>
    <t>strictly</t>
  </si>
  <si>
    <t>compete</t>
  </si>
  <si>
    <t>bold</t>
  </si>
  <si>
    <t>picnic</t>
  </si>
  <si>
    <t>recovery</t>
  </si>
  <si>
    <t>gathering</t>
  </si>
  <si>
    <t>disturbed</t>
  </si>
  <si>
    <t>risky</t>
  </si>
  <si>
    <t>formal</t>
  </si>
  <si>
    <t>somewhat</t>
  </si>
  <si>
    <t>crawl</t>
  </si>
  <si>
    <t>villa</t>
  </si>
  <si>
    <t>meets</t>
  </si>
  <si>
    <t>fixing</t>
  </si>
  <si>
    <t>switched</t>
  </si>
  <si>
    <t>brakes</t>
  </si>
  <si>
    <t>slight</t>
  </si>
  <si>
    <t>brandy</t>
  </si>
  <si>
    <t>appetite</t>
  </si>
  <si>
    <t>lesbian</t>
  </si>
  <si>
    <t>shepherd</t>
  </si>
  <si>
    <t>wandering</t>
  </si>
  <si>
    <t>giggling</t>
  </si>
  <si>
    <t>established</t>
  </si>
  <si>
    <t>generations</t>
  </si>
  <si>
    <t>published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</si>
</sst>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C9D1D9"/>
      <name val="Ui-monospace"/>
    </font>
  </fonts>
  <fills count="3">
    <fill>
      <patternFill patternType="none"/>
    </fill>
    <fill>
      <patternFill patternType="lightGray"/>
    </fill>
    <fill>
      <patternFill patternType="solid">
        <fgColor rgb="FF0D1117"/>
        <bgColor rgb="FF0D1117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IFERROR(__xludf.DUMMYFUNCTION("GOOGLETRANSLATE(A1,""en"",""es"")"),"usted")</f>
        <v>usted</v>
      </c>
    </row>
    <row r="2">
      <c r="A2" s="1" t="s">
        <v>1</v>
      </c>
      <c r="B2" s="2" t="str">
        <f>IFERROR(__xludf.DUMMYFUNCTION("GOOGLETRANSLATE(A2,""en"",""es"")"),"i")</f>
        <v>i</v>
      </c>
    </row>
    <row r="3">
      <c r="A3" s="1" t="s">
        <v>2</v>
      </c>
      <c r="B3" s="2" t="str">
        <f>IFERROR(__xludf.DUMMYFUNCTION("GOOGLETRANSLATE(A3,""en"",""es"")"),"la")</f>
        <v>la</v>
      </c>
    </row>
    <row r="4">
      <c r="A4" s="1" t="s">
        <v>3</v>
      </c>
      <c r="B4" s="2" t="str">
        <f>IFERROR(__xludf.DUMMYFUNCTION("GOOGLETRANSLATE(A4,""en"",""es"")"),"a")</f>
        <v>a</v>
      </c>
    </row>
    <row r="5">
      <c r="A5" s="1" t="s">
        <v>4</v>
      </c>
      <c r="B5" s="2" t="str">
        <f>IFERROR(__xludf.DUMMYFUNCTION("GOOGLETRANSLATE(A5,""en"",""es"")"),"a")</f>
        <v>a</v>
      </c>
    </row>
    <row r="6">
      <c r="A6" s="1" t="s">
        <v>5</v>
      </c>
      <c r="B6" s="2" t="str">
        <f>IFERROR(__xludf.DUMMYFUNCTION("GOOGLETRANSLATE(A6,""en"",""es"")"),"eso")</f>
        <v>eso</v>
      </c>
    </row>
    <row r="7">
      <c r="A7" s="1" t="s">
        <v>6</v>
      </c>
      <c r="B7" s="2" t="str">
        <f>IFERROR(__xludf.DUMMYFUNCTION("GOOGLETRANSLATE(A7,""en"",""es"")"),"y")</f>
        <v>y</v>
      </c>
    </row>
    <row r="8">
      <c r="A8" s="1" t="s">
        <v>7</v>
      </c>
      <c r="B8" s="2" t="str">
        <f>IFERROR(__xludf.DUMMYFUNCTION("GOOGLETRANSLATE(A8,""en"",""es"")"),"eso")</f>
        <v>eso</v>
      </c>
    </row>
    <row r="9">
      <c r="A9" s="1" t="s">
        <v>8</v>
      </c>
      <c r="B9" s="2" t="str">
        <f>IFERROR(__xludf.DUMMYFUNCTION("GOOGLETRANSLATE(A9,""en"",""es"")"),"de")</f>
        <v>de</v>
      </c>
    </row>
    <row r="10">
      <c r="A10" s="1" t="s">
        <v>9</v>
      </c>
      <c r="B10" s="2" t="str">
        <f>IFERROR(__xludf.DUMMYFUNCTION("GOOGLETRANSLATE(A10,""en"",""es"")"),"es")</f>
        <v>es</v>
      </c>
    </row>
    <row r="11">
      <c r="A11" s="1" t="s">
        <v>10</v>
      </c>
      <c r="B11" s="2" t="str">
        <f>IFERROR(__xludf.DUMMYFUNCTION("GOOGLETRANSLATE(A11,""en"",""es"")"),"en")</f>
        <v>en</v>
      </c>
    </row>
    <row r="12">
      <c r="A12" s="1" t="s">
        <v>11</v>
      </c>
      <c r="B12" s="2" t="str">
        <f>IFERROR(__xludf.DUMMYFUNCTION("GOOGLETRANSLATE(A12,""en"",""es"")"),"qué")</f>
        <v>qué</v>
      </c>
    </row>
    <row r="13">
      <c r="A13" s="1" t="s">
        <v>12</v>
      </c>
      <c r="B13" s="2" t="str">
        <f>IFERROR(__xludf.DUMMYFUNCTION("GOOGLETRANSLATE(A13,""en"",""es"")"),"nosotros")</f>
        <v>nosotros</v>
      </c>
    </row>
    <row r="14">
      <c r="A14" s="1" t="s">
        <v>13</v>
      </c>
      <c r="B14" s="2" t="str">
        <f>IFERROR(__xludf.DUMMYFUNCTION("GOOGLETRANSLATE(A14,""en"",""es"")"),"a mí")</f>
        <v>a mí</v>
      </c>
    </row>
    <row r="15">
      <c r="A15" s="1" t="s">
        <v>14</v>
      </c>
      <c r="B15" s="2" t="str">
        <f>IFERROR(__xludf.DUMMYFUNCTION("GOOGLETRANSLATE(A15,""en"",""es"")"),"esto")</f>
        <v>esto</v>
      </c>
    </row>
    <row r="16">
      <c r="A16" s="1" t="s">
        <v>15</v>
      </c>
      <c r="B16" s="2" t="str">
        <f>IFERROR(__xludf.DUMMYFUNCTION("GOOGLETRANSLATE(A16,""en"",""es"")"),"él")</f>
        <v>él</v>
      </c>
    </row>
    <row r="17">
      <c r="A17" s="1" t="s">
        <v>16</v>
      </c>
      <c r="B17" s="2" t="str">
        <f>IFERROR(__xludf.DUMMYFUNCTION("GOOGLETRANSLATE(A17,""en"",""es"")"),"por")</f>
        <v>por</v>
      </c>
    </row>
    <row r="18">
      <c r="A18" s="1" t="s">
        <v>17</v>
      </c>
      <c r="B18" s="2" t="str">
        <f>IFERROR(__xludf.DUMMYFUNCTION("GOOGLETRANSLATE(A18,""en"",""es"")"),"mi")</f>
        <v>mi</v>
      </c>
    </row>
    <row r="19">
      <c r="A19" s="1" t="s">
        <v>18</v>
      </c>
      <c r="B19" s="2" t="str">
        <f>IFERROR(__xludf.DUMMYFUNCTION("GOOGLETRANSLATE(A19,""en"",""es"")"),"en")</f>
        <v>en</v>
      </c>
    </row>
    <row r="20">
      <c r="A20" s="1" t="s">
        <v>19</v>
      </c>
      <c r="B20" s="2" t="str">
        <f>IFERROR(__xludf.DUMMYFUNCTION("GOOGLETRANSLATE(A20,""en"",""es"")"),"tener")</f>
        <v>tener</v>
      </c>
    </row>
    <row r="21">
      <c r="A21" s="1" t="s">
        <v>20</v>
      </c>
      <c r="B21" s="2" t="str">
        <f>IFERROR(__xludf.DUMMYFUNCTION("GOOGLETRANSLATE(A21,""en"",""es"")"),"su")</f>
        <v>su</v>
      </c>
    </row>
    <row r="22">
      <c r="A22" s="1" t="s">
        <v>21</v>
      </c>
      <c r="B22" s="2" t="str">
        <f>IFERROR(__xludf.DUMMYFUNCTION("GOOGLETRANSLATE(A22,""en"",""es"")"),"hacer")</f>
        <v>hacer</v>
      </c>
    </row>
    <row r="23">
      <c r="A23" s="1" t="s">
        <v>22</v>
      </c>
      <c r="B23" s="2" t="str">
        <f>IFERROR(__xludf.DUMMYFUNCTION("GOOGLETRANSLATE(A23,""en"",""es"")"),"no")</f>
        <v>no</v>
      </c>
    </row>
    <row r="24">
      <c r="A24" s="1" t="s">
        <v>23</v>
      </c>
      <c r="B24" s="2" t="str">
        <f>IFERROR(__xludf.DUMMYFUNCTION("GOOGLETRANSLATE(A24,""en"",""es"")"),"estaba")</f>
        <v>estaba</v>
      </c>
    </row>
    <row r="25">
      <c r="A25" s="1" t="s">
        <v>24</v>
      </c>
      <c r="B25" s="2" t="str">
        <f>IFERROR(__xludf.DUMMYFUNCTION("GOOGLETRANSLATE(A25,""en"",""es"")"),"no")</f>
        <v>no</v>
      </c>
    </row>
    <row r="26">
      <c r="A26" s="1" t="s">
        <v>25</v>
      </c>
      <c r="B26" s="2" t="str">
        <f>IFERROR(__xludf.DUMMYFUNCTION("GOOGLETRANSLATE(A26,""en"",""es"")"),"están")</f>
        <v>están</v>
      </c>
    </row>
    <row r="27">
      <c r="A27" s="1" t="s">
        <v>26</v>
      </c>
      <c r="B27" s="2" t="str">
        <f>IFERROR(__xludf.DUMMYFUNCTION("GOOGLETRANSLATE(A27,""en"",""es"")"),"don")</f>
        <v>don</v>
      </c>
    </row>
    <row r="28">
      <c r="A28" s="1" t="s">
        <v>27</v>
      </c>
      <c r="B28" s="2" t="str">
        <f>IFERROR(__xludf.DUMMYFUNCTION("GOOGLETRANSLATE(A28,""en"",""es"")"),"ser")</f>
        <v>ser</v>
      </c>
    </row>
    <row r="29">
      <c r="A29" s="1" t="s">
        <v>28</v>
      </c>
      <c r="B29" s="2" t="str">
        <f>IFERROR(__xludf.DUMMYFUNCTION("GOOGLETRANSLATE(A29,""en"",""es"")"),"saber")</f>
        <v>saber</v>
      </c>
    </row>
    <row r="30">
      <c r="A30" s="1" t="s">
        <v>29</v>
      </c>
      <c r="B30" s="2" t="str">
        <f>IFERROR(__xludf.DUMMYFUNCTION("GOOGLETRANSLATE(A30,""en"",""es"")"),"puede")</f>
        <v>puede</v>
      </c>
    </row>
    <row r="31">
      <c r="A31" s="1" t="s">
        <v>30</v>
      </c>
      <c r="B31" s="2" t="str">
        <f>IFERROR(__xludf.DUMMYFUNCTION("GOOGLETRANSLATE(A31,""en"",""es"")"),"con")</f>
        <v>con</v>
      </c>
    </row>
    <row r="32">
      <c r="A32" s="1" t="s">
        <v>31</v>
      </c>
      <c r="B32" s="2" t="str">
        <f>IFERROR(__xludf.DUMMYFUNCTION("GOOGLETRANSLATE(A32,""en"",""es"")"),"pero")</f>
        <v>pero</v>
      </c>
    </row>
    <row r="33">
      <c r="A33" s="1" t="s">
        <v>32</v>
      </c>
      <c r="B33" s="2" t="str">
        <f>IFERROR(__xludf.DUMMYFUNCTION("GOOGLETRANSLATE(A33,""en"",""es"")"),"todas")</f>
        <v>todas</v>
      </c>
    </row>
    <row r="34">
      <c r="A34" s="1" t="s">
        <v>33</v>
      </c>
      <c r="B34" s="2" t="str">
        <f>IFERROR(__xludf.DUMMYFUNCTION("GOOGLETRANSLATE(A34,""en"",""es"")"),"asi que")</f>
        <v>asi que</v>
      </c>
    </row>
    <row r="35">
      <c r="A35" s="1" t="s">
        <v>34</v>
      </c>
      <c r="B35" s="2" t="str">
        <f>IFERROR(__xludf.DUMMYFUNCTION("GOOGLETRANSLATE(A35,""en"",""es"")"),"justo")</f>
        <v>justo</v>
      </c>
    </row>
    <row r="36">
      <c r="A36" s="1" t="s">
        <v>35</v>
      </c>
      <c r="B36" s="2" t="str">
        <f>IFERROR(__xludf.DUMMYFUNCTION("GOOGLETRANSLATE(A36,""en"",""es"")"),"aquí")</f>
        <v>aquí</v>
      </c>
    </row>
    <row r="37">
      <c r="A37" s="1" t="s">
        <v>36</v>
      </c>
      <c r="B37" s="2" t="str">
        <f>IFERROR(__xludf.DUMMYFUNCTION("GOOGLETRANSLATE(A37,""en"",""es"")"),"allá")</f>
        <v>allá</v>
      </c>
    </row>
    <row r="38">
      <c r="A38" s="1" t="s">
        <v>37</v>
      </c>
      <c r="B38" s="2" t="str">
        <f>IFERROR(__xludf.DUMMYFUNCTION("GOOGLETRANSLATE(A38,""en"",""es"")"),"ellos")</f>
        <v>ellos</v>
      </c>
    </row>
    <row r="39">
      <c r="A39" s="1" t="s">
        <v>38</v>
      </c>
      <c r="B39" s="2" t="str">
        <f>IFERROR(__xludf.DUMMYFUNCTION("GOOGLETRANSLATE(A39,""en"",""es"")"),"como")</f>
        <v>como</v>
      </c>
    </row>
    <row r="40">
      <c r="A40" s="1" t="s">
        <v>39</v>
      </c>
      <c r="B40" s="2" t="str">
        <f>IFERROR(__xludf.DUMMYFUNCTION("GOOGLETRANSLATE(A40,""en"",""es"")"),"conseguir")</f>
        <v>conseguir</v>
      </c>
    </row>
    <row r="41">
      <c r="A41" s="1" t="s">
        <v>40</v>
      </c>
      <c r="B41" s="2" t="str">
        <f>IFERROR(__xludf.DUMMYFUNCTION("GOOGLETRANSLATE(A41,""en"",""es"")"),"ella")</f>
        <v>ella</v>
      </c>
    </row>
    <row r="42">
      <c r="A42" s="1" t="s">
        <v>41</v>
      </c>
      <c r="B42" s="2" t="str">
        <f>IFERROR(__xludf.DUMMYFUNCTION("GOOGLETRANSLATE(A42,""en"",""es"")"),"Vamos")</f>
        <v>Vamos</v>
      </c>
    </row>
    <row r="43">
      <c r="A43" s="1" t="s">
        <v>42</v>
      </c>
      <c r="B43" s="2" t="str">
        <f>IFERROR(__xludf.DUMMYFUNCTION("GOOGLETRANSLATE(A43,""en"",""es"")"),"si")</f>
        <v>si</v>
      </c>
    </row>
    <row r="44">
      <c r="A44" s="1" t="s">
        <v>43</v>
      </c>
      <c r="B44" s="2" t="str">
        <f>IFERROR(__xludf.DUMMYFUNCTION("GOOGLETRANSLATE(A44,""en"",""es"")"),"derecho")</f>
        <v>derecho</v>
      </c>
    </row>
    <row r="45">
      <c r="A45" s="1" t="s">
        <v>44</v>
      </c>
      <c r="B45" s="2" t="str">
        <f>IFERROR(__xludf.DUMMYFUNCTION("GOOGLETRANSLATE(A45,""en"",""es"")"),"afuera")</f>
        <v>afuera</v>
      </c>
    </row>
    <row r="46">
      <c r="A46" s="1" t="s">
        <v>45</v>
      </c>
      <c r="B46" s="2" t="str">
        <f>IFERROR(__xludf.DUMMYFUNCTION("GOOGLETRANSLATE(A46,""en"",""es"")"),"acerca de")</f>
        <v>acerca de</v>
      </c>
    </row>
    <row r="47">
      <c r="A47" s="1" t="s">
        <v>46</v>
      </c>
      <c r="B47" s="2" t="str">
        <f>IFERROR(__xludf.DUMMYFUNCTION("GOOGLETRANSLATE(A47,""en"",""es"")"),"hasta")</f>
        <v>hasta</v>
      </c>
    </row>
    <row r="48">
      <c r="A48" s="1" t="s">
        <v>47</v>
      </c>
      <c r="B48" s="2" t="str">
        <f>IFERROR(__xludf.DUMMYFUNCTION("GOOGLETRANSLATE(A48,""en"",""es"")"),"a él")</f>
        <v>a él</v>
      </c>
    </row>
    <row r="49">
      <c r="A49" s="1" t="s">
        <v>48</v>
      </c>
      <c r="B49" s="2" t="str">
        <f>IFERROR(__xludf.DUMMYFUNCTION("GOOGLETRANSLATE(A49,""en"",""es"")"),"a")</f>
        <v>a</v>
      </c>
    </row>
    <row r="50">
      <c r="A50" s="1" t="s">
        <v>49</v>
      </c>
      <c r="B50" s="2" t="str">
        <f>IFERROR(__xludf.DUMMYFUNCTION("GOOGLETRANSLATE(A50,""en"",""es"")"),"ahora")</f>
        <v>ahora</v>
      </c>
    </row>
    <row r="51">
      <c r="A51" s="1" t="s">
        <v>50</v>
      </c>
      <c r="B51" s="2" t="str">
        <f>IFERROR(__xludf.DUMMYFUNCTION("GOOGLETRANSLATE(A51,""en"",""es"")"),"uno")</f>
        <v>uno</v>
      </c>
    </row>
    <row r="52">
      <c r="A52" s="1" t="s">
        <v>51</v>
      </c>
      <c r="B52" s="2" t="str">
        <f>IFERROR(__xludf.DUMMYFUNCTION("GOOGLETRANSLATE(A52,""en"",""es"")"),"venir")</f>
        <v>venir</v>
      </c>
    </row>
    <row r="53">
      <c r="A53" s="1" t="s">
        <v>52</v>
      </c>
      <c r="B53" s="2" t="str">
        <f>IFERROR(__xludf.DUMMYFUNCTION("GOOGLETRANSLATE(A53,""en"",""es"")"),"Oh")</f>
        <v>Oh</v>
      </c>
    </row>
    <row r="54">
      <c r="A54" s="1" t="s">
        <v>53</v>
      </c>
      <c r="B54" s="2" t="str">
        <f>IFERROR(__xludf.DUMMYFUNCTION("GOOGLETRANSLATE(A54,""en"",""es"")"),"su")</f>
        <v>su</v>
      </c>
    </row>
    <row r="55">
      <c r="A55" s="1" t="s">
        <v>54</v>
      </c>
      <c r="B55" s="2" t="str">
        <f>IFERROR(__xludf.DUMMYFUNCTION("GOOGLETRANSLATE(A55,""en"",""es"")"),"cómo")</f>
        <v>cómo</v>
      </c>
    </row>
    <row r="56">
      <c r="A56" s="1" t="s">
        <v>55</v>
      </c>
      <c r="B56" s="2" t="str">
        <f>IFERROR(__xludf.DUMMYFUNCTION("GOOGLETRANSLATE(A56,""en"",""es"")"),"bien")</f>
        <v>bien</v>
      </c>
    </row>
    <row r="57">
      <c r="A57" s="1" t="s">
        <v>56</v>
      </c>
      <c r="B57" s="2" t="str">
        <f>IFERROR(__xludf.DUMMYFUNCTION("GOOGLETRANSLATE(A57,""en"",""es"")"),"voluntad")</f>
        <v>voluntad</v>
      </c>
    </row>
    <row r="58">
      <c r="A58" s="1" t="s">
        <v>57</v>
      </c>
      <c r="B58" s="2" t="str">
        <f>IFERROR(__xludf.DUMMYFUNCTION("GOOGLETRANSLATE(A58,""en"",""es"")"),"desear")</f>
        <v>desear</v>
      </c>
    </row>
    <row r="59">
      <c r="A59" s="1" t="s">
        <v>58</v>
      </c>
      <c r="B59" s="2" t="str">
        <f>IFERROR(__xludf.DUMMYFUNCTION("GOOGLETRANSLATE(A59,""en"",""es"")"),"tiene")</f>
        <v>tiene</v>
      </c>
    </row>
    <row r="60">
      <c r="A60" s="1" t="s">
        <v>59</v>
      </c>
      <c r="B60" s="2" t="str">
        <f>IFERROR(__xludf.DUMMYFUNCTION("GOOGLETRANSLATE(A60,""en"",""es"")"),"sí")</f>
        <v>sí</v>
      </c>
    </row>
    <row r="61">
      <c r="A61" s="1" t="s">
        <v>60</v>
      </c>
      <c r="B61" s="2" t="str">
        <f>IFERROR(__xludf.DUMMYFUNCTION("GOOGLETRANSLATE(A61,""en"",""es"")"),"pensar")</f>
        <v>pensar</v>
      </c>
    </row>
    <row r="62">
      <c r="A62" s="1" t="s">
        <v>61</v>
      </c>
      <c r="B62" s="2" t="str">
        <f>IFERROR(__xludf.DUMMYFUNCTION("GOOGLETRANSLATE(A62,""en"",""es"")"),"ver")</f>
        <v>ver</v>
      </c>
    </row>
    <row r="63">
      <c r="A63" s="1" t="s">
        <v>62</v>
      </c>
      <c r="B63" s="2" t="str">
        <f>IFERROR(__xludf.DUMMYFUNCTION("GOOGLETRANSLATE(A63,""en"",""es"")"),"como")</f>
        <v>como</v>
      </c>
    </row>
    <row r="64">
      <c r="A64" s="1" t="s">
        <v>63</v>
      </c>
      <c r="B64" s="2" t="str">
        <f>IFERROR(__xludf.DUMMYFUNCTION("GOOGLETRANSLATE(A64,""en"",""es"")"),"quién")</f>
        <v>quién</v>
      </c>
    </row>
    <row r="65">
      <c r="A65" s="1" t="s">
        <v>64</v>
      </c>
      <c r="B65" s="2" t="str">
        <f>IFERROR(__xludf.DUMMYFUNCTION("GOOGLETRANSLATE(A65,""en"",""es"")"),"bueno")</f>
        <v>bueno</v>
      </c>
    </row>
    <row r="66">
      <c r="A66" s="1" t="s">
        <v>65</v>
      </c>
      <c r="B66" s="2" t="str">
        <f>IFERROR(__xludf.DUMMYFUNCTION("GOOGLETRANSLATE(A66,""en"",""es"")"),"por qué")</f>
        <v>por qué</v>
      </c>
    </row>
    <row r="67">
      <c r="A67" s="1" t="s">
        <v>66</v>
      </c>
      <c r="B67" s="2" t="str">
        <f>IFERROR(__xludf.DUMMYFUNCTION("GOOGLETRANSLATE(A67,""en"",""es"")"),"hizo")</f>
        <v>hizo</v>
      </c>
    </row>
    <row r="68">
      <c r="A68" s="1" t="s">
        <v>67</v>
      </c>
      <c r="B68" s="2" t="str">
        <f>IFERROR(__xludf.DUMMYFUNCTION("GOOGLETRANSLATE(A68,""en"",""es"")"),"dejar")</f>
        <v>dejar</v>
      </c>
    </row>
    <row r="69">
      <c r="A69" s="1" t="s">
        <v>68</v>
      </c>
      <c r="B69" s="2" t="str">
        <f>IFERROR(__xludf.DUMMYFUNCTION("GOOGLETRANSLATE(A69,""en"",""es"")"),"de")</f>
        <v>de</v>
      </c>
    </row>
    <row r="70">
      <c r="A70" s="1" t="s">
        <v>69</v>
      </c>
      <c r="B70" s="2" t="str">
        <f>IFERROR(__xludf.DUMMYFUNCTION("GOOGLETRANSLATE(A70,""en"",""es"")"),"su")</f>
        <v>su</v>
      </c>
    </row>
    <row r="71">
      <c r="A71" s="1" t="s">
        <v>70</v>
      </c>
      <c r="B71" s="2" t="str">
        <f>IFERROR(__xludf.DUMMYFUNCTION("GOOGLETRANSLATE(A71,""en"",""es"")"),"si")</f>
        <v>si</v>
      </c>
    </row>
    <row r="72">
      <c r="A72" s="1" t="s">
        <v>71</v>
      </c>
      <c r="B72" s="2" t="str">
        <f>IFERROR(__xludf.DUMMYFUNCTION("GOOGLETRANSLATE(A72,""en"",""es"")"),"cuándo")</f>
        <v>cuándo</v>
      </c>
    </row>
    <row r="73">
      <c r="A73" s="1" t="s">
        <v>72</v>
      </c>
      <c r="B73" s="2" t="str">
        <f>IFERROR(__xludf.DUMMYFUNCTION("GOOGLETRANSLATE(A73,""en"",""es"")"),"yendo")</f>
        <v>yendo</v>
      </c>
    </row>
    <row r="74">
      <c r="A74" s="1" t="s">
        <v>73</v>
      </c>
      <c r="B74" s="2" t="str">
        <f>IFERROR(__xludf.DUMMYFUNCTION("GOOGLETRANSLATE(A74,""en"",""es"")"),"l")</f>
        <v>l</v>
      </c>
    </row>
    <row r="75">
      <c r="A75" s="1" t="s">
        <v>74</v>
      </c>
      <c r="B75" s="2" t="str">
        <f>IFERROR(__xludf.DUMMYFUNCTION("GOOGLETRANSLATE(A75,""en"",""es"")"),"un")</f>
        <v>un</v>
      </c>
    </row>
    <row r="76">
      <c r="A76" s="1" t="s">
        <v>75</v>
      </c>
      <c r="B76" s="2" t="str">
        <f>IFERROR(__xludf.DUMMYFUNCTION("GOOGLETRANSLATE(A76,""en"",""es"")"),"hora")</f>
        <v>hora</v>
      </c>
    </row>
    <row r="77">
      <c r="A77" s="1" t="s">
        <v>76</v>
      </c>
      <c r="B77" s="2" t="str">
        <f>IFERROR(__xludf.DUMMYFUNCTION("GOOGLETRANSLATE(A77,""en"",""es"")"),"espalda")</f>
        <v>espalda</v>
      </c>
    </row>
    <row r="78">
      <c r="A78" s="1" t="s">
        <v>77</v>
      </c>
      <c r="B78" s="2" t="str">
        <f>IFERROR(__xludf.DUMMYFUNCTION("GOOGLETRANSLATE(A78,""en"",""es"")"),"okey")</f>
        <v>okey</v>
      </c>
    </row>
    <row r="79">
      <c r="A79" s="1" t="s">
        <v>78</v>
      </c>
      <c r="B79" s="2" t="str">
        <f>IFERROR(__xludf.DUMMYFUNCTION("GOOGLETRANSLATE(A79,""en"",""es"")"),"Mira")</f>
        <v>Mira</v>
      </c>
    </row>
    <row r="80">
      <c r="A80" s="1" t="s">
        <v>79</v>
      </c>
      <c r="B80" s="2" t="str">
        <f>IFERROR(__xludf.DUMMYFUNCTION("GOOGLETRANSLATE(A80,""en"",""es"")"),"nosotros")</f>
        <v>nosotros</v>
      </c>
    </row>
    <row r="81">
      <c r="A81" s="1" t="s">
        <v>80</v>
      </c>
      <c r="B81" s="2" t="str">
        <f>IFERROR(__xludf.DUMMYFUNCTION("GOOGLETRANSLATE(A81,""en"",""es"")"),"donde")</f>
        <v>donde</v>
      </c>
    </row>
    <row r="82">
      <c r="A82" s="1" t="s">
        <v>81</v>
      </c>
      <c r="B82" s="2" t="str">
        <f>IFERROR(__xludf.DUMMYFUNCTION("GOOGLETRANSLATE(A82,""en"",""es"")"),"ellos")</f>
        <v>ellos</v>
      </c>
    </row>
    <row r="83">
      <c r="A83" s="1" t="s">
        <v>82</v>
      </c>
      <c r="B83" s="2" t="str">
        <f>IFERROR(__xludf.DUMMYFUNCTION("GOOGLETRANSLATE(A83,""en"",""es"")"),"llevar")</f>
        <v>llevar</v>
      </c>
    </row>
    <row r="84">
      <c r="A84" s="1" t="s">
        <v>83</v>
      </c>
      <c r="B84" s="2" t="str">
        <f>IFERROR(__xludf.DUMMYFUNCTION("GOOGLETRANSLATE(A84,""en"",""es"")"),"haría")</f>
        <v>haría</v>
      </c>
    </row>
    <row r="85">
      <c r="A85" s="1" t="s">
        <v>84</v>
      </c>
      <c r="B85" s="2" t="str">
        <f>IFERROR(__xludf.DUMMYFUNCTION("GOOGLETRANSLATE(A85,""en"",""es"")"),"fueron")</f>
        <v>fueron</v>
      </c>
    </row>
    <row r="86">
      <c r="A86" s="1" t="s">
        <v>85</v>
      </c>
      <c r="B86" s="2" t="str">
        <f>IFERROR(__xludf.DUMMYFUNCTION("GOOGLETRANSLATE(A86,""en"",""es"")"),"después")</f>
        <v>después</v>
      </c>
    </row>
    <row r="87">
      <c r="A87" s="1" t="s">
        <v>86</v>
      </c>
      <c r="B87" s="2" t="str">
        <f>IFERROR(__xludf.DUMMYFUNCTION("GOOGLETRANSLATE(A87,""en"",""es"")"),"o")</f>
        <v>o</v>
      </c>
    </row>
    <row r="88">
      <c r="A88" s="1" t="s">
        <v>87</v>
      </c>
      <c r="B88" s="2" t="str">
        <f>IFERROR(__xludf.DUMMYFUNCTION("GOOGLETRANSLATE(A88,""en"",""es"")"),"tenía")</f>
        <v>tenía</v>
      </c>
    </row>
    <row r="89">
      <c r="A89" s="1" t="s">
        <v>88</v>
      </c>
      <c r="B89" s="2" t="str">
        <f>IFERROR(__xludf.DUMMYFUNCTION("GOOGLETRANSLATE(A89,""en"",""es"")"),"estado")</f>
        <v>estado</v>
      </c>
    </row>
    <row r="90">
      <c r="A90" s="1" t="s">
        <v>89</v>
      </c>
      <c r="B90" s="2" t="str">
        <f>IFERROR(__xludf.DUMMYFUNCTION("GOOGLETRANSLATE(A90,""en"",""es"")"),"contar")</f>
        <v>contar</v>
      </c>
    </row>
    <row r="91">
      <c r="A91" s="1" t="s">
        <v>90</v>
      </c>
      <c r="B91" s="2" t="str">
        <f>IFERROR(__xludf.DUMMYFUNCTION("GOOGLETRANSLATE(A91,""en"",""es"")"),"nuestro")</f>
        <v>nuestro</v>
      </c>
    </row>
    <row r="92">
      <c r="A92" s="1" t="s">
        <v>91</v>
      </c>
      <c r="B92" s="2" t="str">
        <f>IFERROR(__xludf.DUMMYFUNCTION("GOOGLETRANSLATE(A92,""en"",""es"")"),"hombre")</f>
        <v>hombre</v>
      </c>
    </row>
    <row r="93">
      <c r="A93" s="1" t="s">
        <v>92</v>
      </c>
      <c r="B93" s="2" t="str">
        <f>IFERROR(__xludf.DUMMYFUNCTION("GOOGLETRANSLATE(A93,""en"",""es"")"),"alguno")</f>
        <v>alguno</v>
      </c>
    </row>
    <row r="94">
      <c r="A94" s="1" t="s">
        <v>93</v>
      </c>
      <c r="B94" s="2" t="str">
        <f>IFERROR(__xludf.DUMMYFUNCTION("GOOGLETRANSLATE(A94,""en"",""es"")"),"decir")</f>
        <v>decir</v>
      </c>
    </row>
    <row r="95">
      <c r="A95" s="1" t="s">
        <v>94</v>
      </c>
      <c r="B95" s="2" t="str">
        <f>IFERROR(__xludf.DUMMYFUNCTION("GOOGLETRANSLATE(A95,""en"",""es"")"),"De Verdad")</f>
        <v>De Verdad</v>
      </c>
    </row>
    <row r="96">
      <c r="A96" s="1" t="s">
        <v>95</v>
      </c>
      <c r="B96" s="2" t="str">
        <f>IFERROR(__xludf.DUMMYFUNCTION("GOOGLETRANSLATE(A96,""en"",""es"")"),"ir a")</f>
        <v>ir a</v>
      </c>
    </row>
    <row r="97">
      <c r="A97" s="1" t="s">
        <v>96</v>
      </c>
      <c r="B97" s="2" t="str">
        <f>IFERROR(__xludf.DUMMYFUNCTION("GOOGLETRANSLATE(A97,""en"",""es"")"),"Oye")</f>
        <v>Oye</v>
      </c>
    </row>
    <row r="98">
      <c r="A98" s="1" t="s">
        <v>97</v>
      </c>
      <c r="B98" s="2" t="str">
        <f>IFERROR(__xludf.DUMMYFUNCTION("GOOGLETRANSLATE(A98,""en"",""es"")"),"podría")</f>
        <v>podría</v>
      </c>
    </row>
    <row r="99">
      <c r="A99" s="1" t="s">
        <v>98</v>
      </c>
      <c r="B99" s="2" t="str">
        <f>IFERROR(__xludf.DUMMYFUNCTION("GOOGLETRANSLATE(A99,""en"",""es"")"),"no")</f>
        <v>no</v>
      </c>
    </row>
    <row r="100">
      <c r="A100" s="1" t="s">
        <v>99</v>
      </c>
      <c r="B100" s="2" t="str">
        <f>IFERROR(__xludf.DUMMYFUNCTION("GOOGLETRANSLATE(A100,""en"",""es"")"),"por")</f>
        <v>por</v>
      </c>
    </row>
    <row r="101">
      <c r="A101" s="1" t="s">
        <v>100</v>
      </c>
      <c r="B101" s="2" t="str">
        <f>IFERROR(__xludf.DUMMYFUNCTION("GOOGLETRANSLATE(A101,""en"",""es"")"),"posee")</f>
        <v>posee</v>
      </c>
    </row>
    <row r="102">
      <c r="A102" s="1" t="s">
        <v>101</v>
      </c>
      <c r="B102" s="2" t="str">
        <f>IFERROR(__xludf.DUMMYFUNCTION("GOOGLETRANSLATE(A102,""en"",""es"")"),"algo")</f>
        <v>algo</v>
      </c>
    </row>
    <row r="103">
      <c r="A103" s="1" t="s">
        <v>102</v>
      </c>
      <c r="B103" s="2" t="str">
        <f>IFERROR(__xludf.DUMMYFUNCTION("GOOGLETRANSLATE(A103,""en"",""es"")"),"también")</f>
        <v>también</v>
      </c>
    </row>
    <row r="104">
      <c r="A104" s="1" t="s">
        <v>103</v>
      </c>
      <c r="B104" s="2" t="str">
        <f>IFERROR(__xludf.DUMMYFUNCTION("GOOGLETRANSLATE(A104,""en"",""es"")"),"necesitar")</f>
        <v>necesitar</v>
      </c>
    </row>
    <row r="105">
      <c r="A105" s="1" t="s">
        <v>104</v>
      </c>
      <c r="B105" s="2" t="str">
        <f>IFERROR(__xludf.DUMMYFUNCTION("GOOGLETRANSLATE(A105,""en"",""es"")"),"más")</f>
        <v>más</v>
      </c>
    </row>
    <row r="106">
      <c r="A106" s="1" t="s">
        <v>105</v>
      </c>
      <c r="B106" s="2" t="str">
        <f>IFERROR(__xludf.DUMMYFUNCTION("GOOGLETRANSLATE(A106,""en"",""es"")"),"manera")</f>
        <v>manera</v>
      </c>
    </row>
    <row r="107">
      <c r="A107" s="1" t="s">
        <v>106</v>
      </c>
      <c r="B107" s="2" t="str">
        <f>IFERROR(__xludf.DUMMYFUNCTION("GOOGLETRANSLATE(A107,""en"",""es"")"),"abajo")</f>
        <v>abajo</v>
      </c>
    </row>
    <row r="108">
      <c r="A108" s="1" t="s">
        <v>107</v>
      </c>
      <c r="B108" s="2" t="str">
        <f>IFERROR(__xludf.DUMMYFUNCTION("GOOGLETRANSLATE(A108,""en"",""es"")"),"hacer")</f>
        <v>hacer</v>
      </c>
    </row>
    <row r="109">
      <c r="A109" s="1" t="s">
        <v>108</v>
      </c>
      <c r="B109" s="2" t="str">
        <f>IFERROR(__xludf.DUMMYFUNCTION("GOOGLETRANSLATE(A109,""en"",""es"")"),"Nunca")</f>
        <v>Nunca</v>
      </c>
    </row>
    <row r="110">
      <c r="A110" s="1" t="s">
        <v>109</v>
      </c>
      <c r="B110" s="2" t="str">
        <f>IFERROR(__xludf.DUMMYFUNCTION("GOOGLETRANSLATE(A110,""en"",""es"")"),"muy")</f>
        <v>muy</v>
      </c>
    </row>
    <row r="111">
      <c r="A111" s="1" t="s">
        <v>110</v>
      </c>
      <c r="B111" s="2" t="str">
        <f>IFERROR(__xludf.DUMMYFUNCTION("GOOGLETRANSLATE(A111,""en"",""es"")"),"solo")</f>
        <v>solo</v>
      </c>
    </row>
    <row r="112">
      <c r="A112" s="1" t="s">
        <v>111</v>
      </c>
      <c r="B112" s="2" t="str">
        <f>IFERROR(__xludf.DUMMYFUNCTION("GOOGLETRANSLATE(A112,""en"",""es"")"),"sobre")</f>
        <v>sobre</v>
      </c>
    </row>
    <row r="113">
      <c r="A113" s="1" t="s">
        <v>112</v>
      </c>
      <c r="B113" s="2" t="str">
        <f>IFERROR(__xludf.DUMMYFUNCTION("GOOGLETRANSLATE(A113,""en"",""es"")"),"gente")</f>
        <v>gente</v>
      </c>
    </row>
    <row r="114">
      <c r="A114" s="1" t="s">
        <v>113</v>
      </c>
      <c r="B114" s="2" t="str">
        <f>IFERROR(__xludf.DUMMYFUNCTION("GOOGLETRANSLATE(A114,""en"",""es"")"),"porque")</f>
        <v>porque</v>
      </c>
    </row>
    <row r="115">
      <c r="A115" s="1" t="s">
        <v>114</v>
      </c>
      <c r="B115" s="2" t="str">
        <f>IFERROR(__xludf.DUMMYFUNCTION("GOOGLETRANSLATE(A115,""en"",""es"")"),"pequeña")</f>
        <v>pequeña</v>
      </c>
    </row>
    <row r="116">
      <c r="A116" s="1" t="s">
        <v>115</v>
      </c>
      <c r="B116" s="2" t="str">
        <f>IFERROR(__xludf.DUMMYFUNCTION("GOOGLETRANSLATE(A116,""en"",""es"")"),"por favor")</f>
        <v>por favor</v>
      </c>
    </row>
    <row r="117">
      <c r="A117" s="1" t="s">
        <v>116</v>
      </c>
      <c r="B117" s="2" t="str">
        <f>IFERROR(__xludf.DUMMYFUNCTION("GOOGLETRANSLATE(A117,""en"",""es"")"),"amar")</f>
        <v>amar</v>
      </c>
    </row>
    <row r="118">
      <c r="A118" s="1" t="s">
        <v>117</v>
      </c>
      <c r="B118" s="2" t="str">
        <f>IFERROR(__xludf.DUMMYFUNCTION("GOOGLETRANSLATE(A118,""en"",""es"")"),"dar")</f>
        <v>dar</v>
      </c>
    </row>
    <row r="119">
      <c r="A119" s="1" t="s">
        <v>118</v>
      </c>
      <c r="B119" s="2" t="str">
        <f>IFERROR(__xludf.DUMMYFUNCTION("GOOGLETRANSLATE(A119,""en"",""es"")"),"debería")</f>
        <v>debería</v>
      </c>
    </row>
    <row r="120">
      <c r="A120" s="1" t="s">
        <v>119</v>
      </c>
      <c r="B120" s="2" t="str">
        <f>IFERROR(__xludf.DUMMYFUNCTION("GOOGLETRANSLATE(A120,""en"",""es"")"),"lo siento")</f>
        <v>lo siento</v>
      </c>
    </row>
    <row r="121">
      <c r="A121" s="1" t="s">
        <v>120</v>
      </c>
      <c r="B121" s="2" t="str">
        <f>IFERROR(__xludf.DUMMYFUNCTION("GOOGLETRANSLATE(A121,""en"",""es"")"),"dicho")</f>
        <v>dicho</v>
      </c>
    </row>
    <row r="122">
      <c r="A122" s="1" t="s">
        <v>121</v>
      </c>
      <c r="B122" s="2" t="str">
        <f>IFERROR(__xludf.DUMMYFUNCTION("GOOGLETRANSLATE(A122,""en"",""es"")"),"significar")</f>
        <v>significar</v>
      </c>
    </row>
    <row r="123">
      <c r="A123" s="1" t="s">
        <v>122</v>
      </c>
      <c r="B123" s="2" t="str">
        <f>IFERROR(__xludf.DUMMYFUNCTION("GOOGLETRANSLATE(A123,""en"",""es"")"),"apagado")</f>
        <v>apagado</v>
      </c>
    </row>
    <row r="124">
      <c r="A124" s="1" t="s">
        <v>123</v>
      </c>
      <c r="B124" s="2" t="str">
        <f>IFERROR(__xludf.DUMMYFUNCTION("GOOGLETRANSLATE(A124,""en"",""es"")"),"soy")</f>
        <v>soy</v>
      </c>
    </row>
    <row r="125">
      <c r="A125" s="1" t="s">
        <v>124</v>
      </c>
      <c r="B125" s="2" t="str">
        <f>IFERROR(__xludf.DUMMYFUNCTION("GOOGLETRANSLATE(A125,""en"",""es"")"),"alguna")</f>
        <v>alguna</v>
      </c>
    </row>
    <row r="126">
      <c r="A126" s="1" t="s">
        <v>125</v>
      </c>
      <c r="B126" s="2" t="str">
        <f>IFERROR(__xludf.DUMMYFUNCTION("GOOGLETRANSLATE(A126,""en"",""es"")"),"dos")</f>
        <v>dos</v>
      </c>
    </row>
    <row r="127">
      <c r="A127" s="1" t="s">
        <v>126</v>
      </c>
      <c r="B127" s="2" t="str">
        <f>IFERROR(__xludf.DUMMYFUNCTION("GOOGLETRANSLATE(A127,""en"",""es"")"),"agradecer")</f>
        <v>agradecer</v>
      </c>
    </row>
    <row r="128">
      <c r="A128" s="1" t="s">
        <v>127</v>
      </c>
      <c r="B128" s="2" t="str">
        <f>IFERROR(__xludf.DUMMYFUNCTION("GOOGLETRANSLATE(A128,""en"",""es"")"),"incluso")</f>
        <v>incluso</v>
      </c>
    </row>
    <row r="129">
      <c r="A129" s="1" t="s">
        <v>128</v>
      </c>
      <c r="B129" s="2" t="str">
        <f>IFERROR(__xludf.DUMMYFUNCTION("GOOGLETRANSLATE(A129,""en"",""es"")"),"mucho")</f>
        <v>mucho</v>
      </c>
    </row>
    <row r="130">
      <c r="A130" s="1" t="s">
        <v>129</v>
      </c>
      <c r="B130" s="2" t="str">
        <f>IFERROR(__xludf.DUMMYFUNCTION("GOOGLETRANSLATE(A130,""en"",""es"")"),"haciendo")</f>
        <v>haciendo</v>
      </c>
    </row>
    <row r="131">
      <c r="A131" s="1" t="s">
        <v>130</v>
      </c>
      <c r="B131" s="2" t="str">
        <f>IFERROR(__xludf.DUMMYFUNCTION("GOOGLETRANSLATE(A131,""en"",""es"")"),"Por supuesto")</f>
        <v>Por supuesto</v>
      </c>
    </row>
    <row r="132">
      <c r="A132" s="1" t="s">
        <v>131</v>
      </c>
      <c r="B132" s="2" t="str">
        <f>IFERROR(__xludf.DUMMYFUNCTION("GOOGLETRANSLATE(A132,""en"",""es"")"),"cosa")</f>
        <v>cosa</v>
      </c>
    </row>
    <row r="133">
      <c r="A133" s="1" t="s">
        <v>132</v>
      </c>
      <c r="B133" s="2" t="str">
        <f>IFERROR(__xludf.DUMMYFUNCTION("GOOGLETRANSLATE(A133,""en"",""es"")"),"estas")</f>
        <v>estas</v>
      </c>
    </row>
    <row r="134">
      <c r="A134" s="1" t="s">
        <v>133</v>
      </c>
      <c r="B134" s="2" t="str">
        <f>IFERROR(__xludf.DUMMYFUNCTION("GOOGLETRANSLATE(A134,""en"",""es"")"),"ayudar")</f>
        <v>ayudar</v>
      </c>
    </row>
    <row r="135">
      <c r="A135" s="1" t="s">
        <v>134</v>
      </c>
      <c r="B135" s="2" t="str">
        <f>IFERROR(__xludf.DUMMYFUNCTION("GOOGLETRANSLATE(A135,""en"",""es"")"),"primero")</f>
        <v>primero</v>
      </c>
    </row>
    <row r="136">
      <c r="A136" s="1" t="s">
        <v>135</v>
      </c>
      <c r="B136" s="2" t="str">
        <f>IFERROR(__xludf.DUMMYFUNCTION("GOOGLETRANSLATE(A136,""en"",""es"")"),"en")</f>
        <v>en</v>
      </c>
    </row>
    <row r="137">
      <c r="A137" s="1" t="s">
        <v>136</v>
      </c>
      <c r="B137" s="2" t="str">
        <f>IFERROR(__xludf.DUMMYFUNCTION("GOOGLETRANSLATE(A137,""en"",""es"")"),"cualquier cosa")</f>
        <v>cualquier cosa</v>
      </c>
    </row>
    <row r="138">
      <c r="A138" s="1" t="s">
        <v>137</v>
      </c>
      <c r="B138" s="2" t="str">
        <f>IFERROR(__xludf.DUMMYFUNCTION("GOOGLETRANSLATE(A138,""en"",""es"")"),"todavía")</f>
        <v>todavía</v>
      </c>
    </row>
    <row r="139">
      <c r="A139" s="1" t="s">
        <v>138</v>
      </c>
      <c r="B139" s="2" t="str">
        <f>IFERROR(__xludf.DUMMYFUNCTION("GOOGLETRANSLATE(A139,""en"",""es"")"),"señor")</f>
        <v>señor</v>
      </c>
    </row>
    <row r="140">
      <c r="A140" s="1" t="s">
        <v>139</v>
      </c>
      <c r="B140" s="2" t="str">
        <f>IFERROR(__xludf.DUMMYFUNCTION("GOOGLETRANSLATE(A140,""en"",""es"")"),"la vida")</f>
        <v>la vida</v>
      </c>
    </row>
    <row r="141">
      <c r="A141" s="1" t="s">
        <v>140</v>
      </c>
      <c r="B141" s="2" t="str">
        <f>IFERROR(__xludf.DUMMYFUNCTION("GOOGLETRANSLATE(A141,""en"",""es"")"),"nada")</f>
        <v>nada</v>
      </c>
    </row>
    <row r="142">
      <c r="A142" s="1" t="s">
        <v>141</v>
      </c>
      <c r="B142" s="2" t="str">
        <f>IFERROR(__xludf.DUMMYFUNCTION("GOOGLETRANSLATE(A142,""en"",""es"")"),"encontrar")</f>
        <v>encontrar</v>
      </c>
    </row>
    <row r="143">
      <c r="A143" s="1" t="s">
        <v>142</v>
      </c>
      <c r="B143" s="2" t="str">
        <f>IFERROR(__xludf.DUMMYFUNCTION("GOOGLETRANSLATE(A143,""en"",""es"")"),"dios")</f>
        <v>dios</v>
      </c>
    </row>
    <row r="144">
      <c r="A144" s="1" t="s">
        <v>143</v>
      </c>
      <c r="B144" s="2" t="str">
        <f>IFERROR(__xludf.DUMMYFUNCTION("GOOGLETRANSLATE(A144,""en"",""es"")"),"día")</f>
        <v>día</v>
      </c>
    </row>
    <row r="145">
      <c r="A145" s="1" t="s">
        <v>144</v>
      </c>
      <c r="B145" s="2" t="str">
        <f>IFERROR(__xludf.DUMMYFUNCTION("GOOGLETRANSLATE(A145,""en"",""es"")"),"trabaja")</f>
        <v>trabaja</v>
      </c>
    </row>
    <row r="146">
      <c r="A146" s="1" t="s">
        <v>145</v>
      </c>
      <c r="B146" s="2" t="str">
        <f>IFERROR(__xludf.DUMMYFUNCTION("GOOGLETRANSLATE(A146,""en"",""es"")"),"otra vez")</f>
        <v>otra vez</v>
      </c>
    </row>
    <row r="147">
      <c r="A147" s="1" t="s">
        <v>146</v>
      </c>
      <c r="B147" s="2" t="str">
        <f>IFERROR(__xludf.DUMMYFUNCTION("GOOGLETRANSLATE(A147,""en"",""es"")"),"debe")</f>
        <v>debe</v>
      </c>
    </row>
    <row r="148">
      <c r="A148" s="1" t="s">
        <v>147</v>
      </c>
      <c r="B148" s="2" t="str">
        <f>IFERROR(__xludf.DUMMYFUNCTION("GOOGLETRANSLATE(A148,""en"",""es"")"),"su")</f>
        <v>su</v>
      </c>
    </row>
    <row r="149">
      <c r="A149" s="1" t="s">
        <v>148</v>
      </c>
      <c r="B149" s="2" t="str">
        <f>IFERROR(__xludf.DUMMYFUNCTION("GOOGLETRANSLATE(A149,""en"",""es"")"),"ganó")</f>
        <v>ganó</v>
      </c>
    </row>
    <row r="150">
      <c r="A150" s="1" t="s">
        <v>149</v>
      </c>
      <c r="B150" s="2" t="str">
        <f>IFERROR(__xludf.DUMMYFUNCTION("GOOGLETRANSLATE(A150,""en"",""es"")"),"parada")</f>
        <v>parada</v>
      </c>
    </row>
    <row r="151">
      <c r="A151" s="1" t="s">
        <v>150</v>
      </c>
      <c r="B151" s="2" t="str">
        <f>IFERROR(__xludf.DUMMYFUNCTION("GOOGLETRANSLATE(A151,""en"",""es"")"),"quizás")</f>
        <v>quizás</v>
      </c>
    </row>
    <row r="152">
      <c r="A152" s="1" t="s">
        <v>151</v>
      </c>
      <c r="B152" s="2" t="str">
        <f>IFERROR(__xludf.DUMMYFUNCTION("GOOGLETRANSLATE(A152,""en"",""es"")"),"llamada")</f>
        <v>llamada</v>
      </c>
    </row>
    <row r="153">
      <c r="A153" s="1" t="s">
        <v>152</v>
      </c>
      <c r="B153" s="2" t="str">
        <f>IFERROR(__xludf.DUMMYFUNCTION("GOOGLETRANSLATE(A153,""en"",""es"")"),"Espere")</f>
        <v>Espere</v>
      </c>
    </row>
    <row r="154">
      <c r="A154" s="1" t="s">
        <v>153</v>
      </c>
      <c r="B154" s="2" t="str">
        <f>IFERROR(__xludf.DUMMYFUNCTION("GOOGLETRANSLATE(A154,""en"",""es"")"),"antes de")</f>
        <v>antes de</v>
      </c>
    </row>
    <row r="155">
      <c r="A155" s="1" t="s">
        <v>154</v>
      </c>
      <c r="B155" s="2" t="str">
        <f>IFERROR(__xludf.DUMMYFUNCTION("GOOGLETRANSLATE(A155,""en"",""es"")"),"otro")</f>
        <v>otro</v>
      </c>
    </row>
    <row r="156">
      <c r="A156" s="1" t="s">
        <v>155</v>
      </c>
      <c r="B156" s="2" t="str">
        <f>IFERROR(__xludf.DUMMYFUNCTION("GOOGLETRANSLATE(A156,""en"",""es"")"),"fuera")</f>
        <v>fuera</v>
      </c>
    </row>
    <row r="157">
      <c r="A157" s="1" t="s">
        <v>156</v>
      </c>
      <c r="B157" s="2" t="str">
        <f>IFERROR(__xludf.DUMMYFUNCTION("GOOGLETRANSLATE(A157,""en"",""es"")"),"hablar")</f>
        <v>hablar</v>
      </c>
    </row>
    <row r="158">
      <c r="A158" s="1" t="s">
        <v>157</v>
      </c>
      <c r="B158" s="2" t="str">
        <f>IFERROR(__xludf.DUMMYFUNCTION("GOOGLETRANSLATE(A158,""en"",""es"")"),"después")</f>
        <v>después</v>
      </c>
    </row>
    <row r="159">
      <c r="A159" s="1" t="s">
        <v>158</v>
      </c>
      <c r="B159" s="2" t="str">
        <f>IFERROR(__xludf.DUMMYFUNCTION("GOOGLETRANSLATE(A159,""en"",""es"")"),"noche")</f>
        <v>noche</v>
      </c>
    </row>
    <row r="160">
      <c r="A160" s="1" t="s">
        <v>159</v>
      </c>
      <c r="B160" s="2" t="str">
        <f>IFERROR(__xludf.DUMMYFUNCTION("GOOGLETRANSLATE(A160,""en"",""es"")"),"casa")</f>
        <v>casa</v>
      </c>
    </row>
    <row r="161">
      <c r="A161" s="1" t="s">
        <v>160</v>
      </c>
      <c r="B161" s="2" t="str">
        <f>IFERROR(__xludf.DUMMYFUNCTION("GOOGLETRANSLATE(A161,""en"",""es"")"),"oh")</f>
        <v>oh</v>
      </c>
    </row>
    <row r="162">
      <c r="A162" s="1" t="s">
        <v>161</v>
      </c>
      <c r="B162" s="2" t="str">
        <f>IFERROR(__xludf.DUMMYFUNCTION("GOOGLETRANSLATE(A162,""en"",""es"")"),"que")</f>
        <v>que</v>
      </c>
    </row>
    <row r="163">
      <c r="A163" s="1" t="s">
        <v>162</v>
      </c>
      <c r="B163" s="2" t="str">
        <f>IFERROR(__xludf.DUMMYFUNCTION("GOOGLETRANSLATE(A163,""en"",""es"")"),"pensamiento")</f>
        <v>pensamiento</v>
      </c>
    </row>
    <row r="164">
      <c r="A164" s="1" t="s">
        <v>163</v>
      </c>
      <c r="B164" s="2" t="str">
        <f>IFERROR(__xludf.DUMMYFUNCTION("GOOGLETRANSLATE(A164,""en"",""es"")"),"poner")</f>
        <v>poner</v>
      </c>
    </row>
    <row r="165">
      <c r="A165" s="1" t="s">
        <v>164</v>
      </c>
      <c r="B165" s="2" t="str">
        <f>IFERROR(__xludf.DUMMYFUNCTION("GOOGLETRANSLATE(A165,""en"",""es"")"),"Excelente")</f>
        <v>Excelente</v>
      </c>
    </row>
    <row r="166">
      <c r="A166" s="1" t="s">
        <v>165</v>
      </c>
      <c r="B166" s="2" t="str">
        <f>IFERROR(__xludf.DUMMYFUNCTION("GOOGLETRANSLATE(A166,""en"",""es"")"),"ultimo")</f>
        <v>ultimo</v>
      </c>
    </row>
    <row r="167">
      <c r="A167" s="1" t="s">
        <v>166</v>
      </c>
      <c r="B167" s="2" t="str">
        <f>IFERROR(__xludf.DUMMYFUNCTION("GOOGLETRANSLATE(A167,""en"",""es"")"),"aquellos")</f>
        <v>aquellos</v>
      </c>
    </row>
    <row r="168">
      <c r="A168" s="1" t="s">
        <v>167</v>
      </c>
      <c r="B168" s="2" t="str">
        <f>IFERROR(__xludf.DUMMYFUNCTION("GOOGLETRANSLATE(A168,""en"",""es"")"),"mejor")</f>
        <v>mejor</v>
      </c>
    </row>
    <row r="169">
      <c r="A169" s="1" t="s">
        <v>168</v>
      </c>
      <c r="B169" s="2" t="str">
        <f>IFERROR(__xludf.DUMMYFUNCTION("GOOGLETRANSLATE(A169,""en"",""es"")"),"todo")</f>
        <v>todo</v>
      </c>
    </row>
    <row r="170">
      <c r="A170" s="1" t="s">
        <v>169</v>
      </c>
      <c r="B170" s="2" t="str">
        <f>IFERROR(__xludf.DUMMYFUNCTION("GOOGLETRANSLATE(A170,""en"",""es"")"),"dicho")</f>
        <v>dicho</v>
      </c>
    </row>
    <row r="171">
      <c r="A171" s="1" t="s">
        <v>170</v>
      </c>
      <c r="B171" s="2" t="str">
        <f>IFERROR(__xludf.DUMMYFUNCTION("GOOGLETRANSLATE(A171,""en"",""es"")"),"nuevo")</f>
        <v>nuevo</v>
      </c>
    </row>
    <row r="172">
      <c r="A172" s="1" t="s">
        <v>171</v>
      </c>
      <c r="B172" s="2" t="str">
        <f>IFERROR(__xludf.DUMMYFUNCTION("GOOGLETRANSLATE(A172,""en"",""es"")"),"siempre")</f>
        <v>siempre</v>
      </c>
    </row>
    <row r="173">
      <c r="A173" s="1" t="s">
        <v>172</v>
      </c>
      <c r="B173" s="2" t="str">
        <f>IFERROR(__xludf.DUMMYFUNCTION("GOOGLETRANSLATE(A173,""en"",""es"")"),"cosas")</f>
        <v>cosas</v>
      </c>
    </row>
    <row r="174">
      <c r="A174" s="1" t="s">
        <v>173</v>
      </c>
      <c r="B174" s="2" t="str">
        <f>IFERROR(__xludf.DUMMYFUNCTION("GOOGLETRANSLATE(A174,""en"",""es"")"),"largo")</f>
        <v>largo</v>
      </c>
    </row>
    <row r="175">
      <c r="A175" s="1" t="s">
        <v>174</v>
      </c>
      <c r="B175" s="2" t="str">
        <f>IFERROR(__xludf.DUMMYFUNCTION("GOOGLETRANSLATE(A175,""en"",""es"")"),"mantener")</f>
        <v>mantener</v>
      </c>
    </row>
    <row r="176">
      <c r="A176" s="1" t="s">
        <v>175</v>
      </c>
      <c r="B176" s="2" t="str">
        <f>IFERROR(__xludf.DUMMYFUNCTION("GOOGLETRANSLATE(A176,""en"",""es"")"),"vete")</f>
        <v>vete</v>
      </c>
    </row>
    <row r="177">
      <c r="A177" s="1" t="s">
        <v>176</v>
      </c>
      <c r="B177" s="2" t="str">
        <f>IFERROR(__xludf.DUMMYFUNCTION("GOOGLETRANSLATE(A177,""en"",""es"")"),"años")</f>
        <v>años</v>
      </c>
    </row>
    <row r="178">
      <c r="A178" s="1" t="s">
        <v>177</v>
      </c>
      <c r="B178" s="2" t="str">
        <f>IFERROR(__xludf.DUMMYFUNCTION("GOOGLETRANSLATE(A178,""en"",""es"")"),"dinero")</f>
        <v>dinero</v>
      </c>
    </row>
    <row r="179">
      <c r="A179" s="1" t="s">
        <v>178</v>
      </c>
      <c r="B179" s="2" t="str">
        <f>IFERROR(__xludf.DUMMYFUNCTION("GOOGLETRANSLATE(A179,""en"",""es"")"),"lo hace")</f>
        <v>lo hace</v>
      </c>
    </row>
    <row r="180">
      <c r="A180" s="1" t="s">
        <v>179</v>
      </c>
      <c r="B180" s="2" t="str">
        <f>IFERROR(__xludf.DUMMYFUNCTION("GOOGLETRANSLATE(A180,""en"",""es"")"),"no")</f>
        <v>no</v>
      </c>
    </row>
    <row r="181">
      <c r="A181" s="1" t="s">
        <v>180</v>
      </c>
      <c r="B181" s="2" t="str">
        <f>IFERROR(__xludf.DUMMYFUNCTION("GOOGLETRANSLATE(A181,""en"",""es"")"),"alrededor")</f>
        <v>alrededor</v>
      </c>
    </row>
    <row r="182">
      <c r="A182" s="1" t="s">
        <v>181</v>
      </c>
      <c r="B182" s="2" t="str">
        <f>IFERROR(__xludf.DUMMYFUNCTION("GOOGLETRANSLATE(A182,""en"",""es"")"),"nombre")</f>
        <v>nombre</v>
      </c>
    </row>
    <row r="183">
      <c r="A183" s="1" t="s">
        <v>182</v>
      </c>
      <c r="B183" s="2" t="str">
        <f>IFERROR(__xludf.DUMMYFUNCTION("GOOGLETRANSLATE(A183,""en"",""es"")"),"padre")</f>
        <v>padre</v>
      </c>
    </row>
    <row r="184">
      <c r="A184" s="1" t="s">
        <v>183</v>
      </c>
      <c r="B184" s="2" t="str">
        <f>IFERROR(__xludf.DUMMYFUNCTION("GOOGLETRANSLATE(A184,""en"",""es"")"),"chico")</f>
        <v>chico</v>
      </c>
    </row>
    <row r="185">
      <c r="A185" s="1" t="s">
        <v>184</v>
      </c>
      <c r="B185" s="2" t="str">
        <f>IFERROR(__xludf.DUMMYFUNCTION("GOOGLETRANSLATE(A185,""en"",""es"")"),"lugar")</f>
        <v>lugar</v>
      </c>
    </row>
    <row r="186">
      <c r="A186" s="1" t="s">
        <v>185</v>
      </c>
      <c r="B186" s="2" t="str">
        <f>IFERROR(__xludf.DUMMYFUNCTION("GOOGLETRANSLATE(A186,""en"",""es"")"),"sentir")</f>
        <v>sentir</v>
      </c>
    </row>
    <row r="187">
      <c r="A187" s="1" t="s">
        <v>186</v>
      </c>
      <c r="B187" s="2" t="str">
        <f>IFERROR(__xludf.DUMMYFUNCTION("GOOGLETRANSLATE(A187,""en"",""es"")"),"siempre")</f>
        <v>siempre</v>
      </c>
    </row>
    <row r="188">
      <c r="A188" s="1" t="s">
        <v>187</v>
      </c>
      <c r="B188" s="2" t="str">
        <f>IFERROR(__xludf.DUMMYFUNCTION("GOOGLETRANSLATE(A188,""en"",""es"")"),"tipo")</f>
        <v>tipo</v>
      </c>
    </row>
    <row r="189">
      <c r="A189" s="1" t="s">
        <v>188</v>
      </c>
      <c r="B189" s="2" t="str">
        <f>IFERROR(__xludf.DUMMYFUNCTION("GOOGLETRANSLATE(A189,""en"",""es"")"),"antiguo")</f>
        <v>antiguo</v>
      </c>
    </row>
    <row r="190">
      <c r="A190" s="1" t="s">
        <v>189</v>
      </c>
      <c r="B190" s="2" t="str">
        <f>IFERROR(__xludf.DUMMYFUNCTION("GOOGLETRANSLATE(A190,""en"",""es"")"),"hecho")</f>
        <v>hecho</v>
      </c>
    </row>
    <row r="191">
      <c r="A191" s="1" t="s">
        <v>190</v>
      </c>
      <c r="B191" s="2" t="str">
        <f>IFERROR(__xludf.DUMMYFUNCTION("GOOGLETRANSLATE(A191,""en"",""es"")"),"no")</f>
        <v>no</v>
      </c>
    </row>
    <row r="192">
      <c r="A192" s="1" t="s">
        <v>191</v>
      </c>
      <c r="B192" s="2" t="str">
        <f>IFERROR(__xludf.DUMMYFUNCTION("GOOGLETRANSLATE(A192,""en"",""es"")"),"grande")</f>
        <v>grande</v>
      </c>
    </row>
    <row r="193">
      <c r="A193" s="1" t="s">
        <v>192</v>
      </c>
      <c r="B193" s="2" t="str">
        <f>IFERROR(__xludf.DUMMYFUNCTION("GOOGLETRANSLATE(A193,""en"",""es"")"),"cual")</f>
        <v>cual</v>
      </c>
    </row>
    <row r="194">
      <c r="A194" s="1" t="s">
        <v>193</v>
      </c>
      <c r="B194" s="2" t="str">
        <f>IFERROR(__xludf.DUMMYFUNCTION("GOOGLETRANSLATE(A194,""en"",""es"")"),"bonito")</f>
        <v>bonito</v>
      </c>
    </row>
    <row r="195">
      <c r="A195" s="1" t="s">
        <v>194</v>
      </c>
      <c r="B195" s="2" t="str">
        <f>IFERROR(__xludf.DUMMYFUNCTION("GOOGLETRANSLATE(A195,""en"",""es"")"),"chica")</f>
        <v>chica</v>
      </c>
    </row>
    <row r="196">
      <c r="A196" s="1" t="s">
        <v>195</v>
      </c>
      <c r="B196" s="2" t="str">
        <f>IFERROR(__xludf.DUMMYFUNCTION("GOOGLETRANSLATE(A196,""en"",""es"")"),"Hola")</f>
        <v>Hola</v>
      </c>
    </row>
    <row r="197">
      <c r="A197" s="1" t="s">
        <v>196</v>
      </c>
      <c r="B197" s="2" t="str">
        <f>IFERROR(__xludf.DUMMYFUNCTION("GOOGLETRANSLATE(A197,""en"",""es"")"),"creer")</f>
        <v>creer</v>
      </c>
    </row>
    <row r="198">
      <c r="A198" s="1" t="s">
        <v>197</v>
      </c>
      <c r="B198" s="2" t="str">
        <f>IFERROR(__xludf.DUMMYFUNCTION("GOOGLETRANSLATE(A198,""en"",""es"")"),"hecho")</f>
        <v>hecho</v>
      </c>
    </row>
    <row r="199">
      <c r="A199" s="1" t="s">
        <v>198</v>
      </c>
      <c r="B199" s="2" t="str">
        <f>IFERROR(__xludf.DUMMYFUNCTION("GOOGLETRANSLATE(A199,""en"",""es"")"),"OK")</f>
        <v>OK</v>
      </c>
    </row>
    <row r="200">
      <c r="A200" s="1" t="s">
        <v>199</v>
      </c>
      <c r="B200" s="2" t="str">
        <f>IFERROR(__xludf.DUMMYFUNCTION("GOOGLETRANSLATE(A200,""en"",""es"")"),"lote")</f>
        <v>lote</v>
      </c>
    </row>
    <row r="201">
      <c r="A201" s="1" t="s">
        <v>200</v>
      </c>
      <c r="B201" s="2" t="str">
        <f>IFERROR(__xludf.DUMMYFUNCTION("GOOGLETRANSLATE(A201,""en"",""es"")"),"bien")</f>
        <v>bien</v>
      </c>
    </row>
    <row r="202">
      <c r="A202" s="1" t="s">
        <v>201</v>
      </c>
      <c r="B202" s="2" t="str">
        <f>IFERROR(__xludf.DUMMYFUNCTION("GOOGLETRANSLATE(A202,""en"",""es"")"),"alguien")</f>
        <v>alguien</v>
      </c>
    </row>
    <row r="203">
      <c r="A203" s="1" t="s">
        <v>202</v>
      </c>
      <c r="B203" s="2" t="str">
        <f>IFERROR(__xludf.DUMMYFUNCTION("GOOGLETRANSLATE(A203,""en"",""es"")"),"Gracias")</f>
        <v>Gracias</v>
      </c>
    </row>
    <row r="204">
      <c r="A204" s="1" t="s">
        <v>203</v>
      </c>
      <c r="B204" s="2" t="str">
        <f>IFERROR(__xludf.DUMMYFUNCTION("GOOGLETRANSLATE(A204,""en"",""es"")"),"casa")</f>
        <v>casa</v>
      </c>
    </row>
    <row r="205">
      <c r="A205" s="1" t="s">
        <v>204</v>
      </c>
      <c r="B205" s="2" t="str">
        <f>IFERROR(__xludf.DUMMYFUNCTION("GOOGLETRANSLATE(A205,""en"",""es"")"),"querido")</f>
        <v>querido</v>
      </c>
    </row>
    <row r="206">
      <c r="A206" s="1" t="s">
        <v>205</v>
      </c>
      <c r="B206" s="2" t="str">
        <f>IFERROR(__xludf.DUMMYFUNCTION("GOOGLETRANSLATE(A206,""en"",""es"")"),"viniendo")</f>
        <v>viniendo</v>
      </c>
    </row>
    <row r="207">
      <c r="A207" s="1" t="s">
        <v>206</v>
      </c>
      <c r="B207" s="2" t="str">
        <f>IFERROR(__xludf.DUMMYFUNCTION("GOOGLETRANSLATE(A207,""en"",""es"")"),"amable")</f>
        <v>amable</v>
      </c>
    </row>
    <row r="208">
      <c r="A208" s="1" t="s">
        <v>207</v>
      </c>
      <c r="B208" s="2" t="str">
        <f>IFERROR(__xludf.DUMMYFUNCTION("GOOGLETRANSLATE(A208,""en"",""es"")"),"todos")</f>
        <v>todos</v>
      </c>
    </row>
    <row r="209">
      <c r="A209" s="1" t="s">
        <v>208</v>
      </c>
      <c r="B209" s="2" t="str">
        <f>IFERROR(__xludf.DUMMYFUNCTION("GOOGLETRANSLATE(A209,""en"",""es"")"),"Quédate")</f>
        <v>Quédate</v>
      </c>
    </row>
    <row r="210">
      <c r="A210" s="1" t="s">
        <v>209</v>
      </c>
      <c r="B210" s="2" t="str">
        <f>IFERROR(__xludf.DUMMYFUNCTION("GOOGLETRANSLATE(A210,""en"",""es"")"),"izquierda")</f>
        <v>izquierda</v>
      </c>
    </row>
    <row r="211">
      <c r="A211" s="1" t="s">
        <v>210</v>
      </c>
      <c r="B211" s="2" t="str">
        <f>IFERROR(__xludf.DUMMYFUNCTION("GOOGLETRANSLATE(A211,""en"",""es"")"),"madre")</f>
        <v>madre</v>
      </c>
    </row>
    <row r="212">
      <c r="A212" s="1" t="s">
        <v>211</v>
      </c>
      <c r="B212" s="2" t="str">
        <f>IFERROR(__xludf.DUMMYFUNCTION("GOOGLETRANSLATE(A212,""en"",""es"")"),"mediante")</f>
        <v>mediante</v>
      </c>
    </row>
    <row r="213">
      <c r="A213" s="1" t="s">
        <v>212</v>
      </c>
      <c r="B213" s="2" t="str">
        <f>IFERROR(__xludf.DUMMYFUNCTION("GOOGLETRANSLATE(A213,""en"",""es"")"),"ser")</f>
        <v>ser</v>
      </c>
    </row>
    <row r="214">
      <c r="A214" s="1" t="s">
        <v>213</v>
      </c>
      <c r="B214" s="2" t="str">
        <f>IFERROR(__xludf.DUMMYFUNCTION("GOOGLETRANSLATE(A214,""en"",""es"")"),"suficiente")</f>
        <v>suficiente</v>
      </c>
    </row>
    <row r="215">
      <c r="A215" s="1" t="s">
        <v>214</v>
      </c>
      <c r="B215" s="2" t="str">
        <f>IFERROR(__xludf.DUMMYFUNCTION("GOOGLETRANSLATE(A215,""en"",""es"")"),"puede")</f>
        <v>puede</v>
      </c>
    </row>
    <row r="216">
      <c r="A216" s="1" t="s">
        <v>215</v>
      </c>
      <c r="B216" s="2" t="str">
        <f>IFERROR(__xludf.DUMMYFUNCTION("GOOGLETRANSLATE(A216,""en"",""es"")"),"curso")</f>
        <v>curso</v>
      </c>
    </row>
    <row r="217">
      <c r="A217" s="1" t="s">
        <v>216</v>
      </c>
      <c r="B217" s="2" t="str">
        <f>IFERROR(__xludf.DUMMYFUNCTION("GOOGLETRANSLATE(A217,""en"",""es"")"),"papá")</f>
        <v>papá</v>
      </c>
    </row>
    <row r="218">
      <c r="A218" s="1" t="s">
        <v>217</v>
      </c>
      <c r="B218" s="2" t="str">
        <f>IFERROR(__xludf.DUMMYFUNCTION("GOOGLETRANSLATE(A218,""en"",""es"")"),"sucedió")</f>
        <v>sucedió</v>
      </c>
    </row>
    <row r="219">
      <c r="A219" s="1" t="s">
        <v>218</v>
      </c>
      <c r="B219" s="2" t="str">
        <f>IFERROR(__xludf.DUMMYFUNCTION("GOOGLETRANSLATE(A219,""en"",""es"")"),"equivocado")</f>
        <v>equivocado</v>
      </c>
    </row>
    <row r="220">
      <c r="A220" s="1" t="s">
        <v>219</v>
      </c>
      <c r="B220" s="2" t="str">
        <f>IFERROR(__xludf.DUMMYFUNCTION("GOOGLETRANSLATE(A220,""en"",""es"")"),"escucha")</f>
        <v>escucha</v>
      </c>
    </row>
    <row r="221">
      <c r="A221" s="1" t="s">
        <v>220</v>
      </c>
      <c r="B221" s="2" t="str">
        <f>IFERROR(__xludf.DUMMYFUNCTION("GOOGLETRANSLATE(A221,""en"",""es"")"),"malo")</f>
        <v>malo</v>
      </c>
    </row>
    <row r="222">
      <c r="A222" s="1" t="s">
        <v>221</v>
      </c>
      <c r="B222" s="2" t="str">
        <f>IFERROR(__xludf.DUMMYFUNCTION("GOOGLETRANSLATE(A222,""en"",""es"")"),"vino")</f>
        <v>vino</v>
      </c>
    </row>
    <row r="223">
      <c r="A223" s="1" t="s">
        <v>222</v>
      </c>
      <c r="B223" s="2" t="str">
        <f>IFERROR(__xludf.DUMMYFUNCTION("GOOGLETRANSLATE(A223,""en"",""es"")"),"comprender")</f>
        <v>comprender</v>
      </c>
    </row>
    <row r="224">
      <c r="A224" s="1" t="s">
        <v>223</v>
      </c>
      <c r="B224" s="2" t="str">
        <f>IFERROR(__xludf.DUMMYFUNCTION("GOOGLETRANSLATE(A224,""en"",""es"")"),"Tres")</f>
        <v>Tres</v>
      </c>
    </row>
    <row r="225">
      <c r="A225" s="1" t="s">
        <v>224</v>
      </c>
      <c r="B225" s="2" t="str">
        <f>IFERROR(__xludf.DUMMYFUNCTION("GOOGLETRANSLATE(A225,""en"",""es"")"),"hoy")</f>
        <v>hoy</v>
      </c>
    </row>
    <row r="226">
      <c r="A226" s="1" t="s">
        <v>225</v>
      </c>
      <c r="B226" s="2" t="str">
        <f>IFERROR(__xludf.DUMMYFUNCTION("GOOGLETRANSLATE(A226,""en"",""es"")"),"mundo")</f>
        <v>mundo</v>
      </c>
    </row>
    <row r="227">
      <c r="A227" s="1" t="s">
        <v>226</v>
      </c>
      <c r="B227" s="2" t="str">
        <f>IFERROR(__xludf.DUMMYFUNCTION("GOOGLETRANSLATE(A227,""en"",""es"")"),"otro")</f>
        <v>otro</v>
      </c>
    </row>
    <row r="228">
      <c r="A228" s="1" t="s">
        <v>227</v>
      </c>
      <c r="B228" s="2" t="str">
        <f>IFERROR(__xludf.DUMMYFUNCTION("GOOGLETRANSLATE(A228,""en"",""es"")"),"oír")</f>
        <v>oír</v>
      </c>
    </row>
    <row r="229">
      <c r="A229" s="1" t="s">
        <v>228</v>
      </c>
      <c r="B229" s="2" t="str">
        <f>IFERROR(__xludf.DUMMYFUNCTION("GOOGLETRANSLATE(A229,""en"",""es"")"),"recordar")</f>
        <v>recordar</v>
      </c>
    </row>
    <row r="230">
      <c r="A230" s="1" t="s">
        <v>229</v>
      </c>
      <c r="B230" s="2" t="str">
        <f>IFERROR(__xludf.DUMMYFUNCTION("GOOGLETRANSLATE(A230,""en"",""es"")"),"podría")</f>
        <v>podría</v>
      </c>
    </row>
    <row r="231">
      <c r="A231" s="1" t="s">
        <v>230</v>
      </c>
      <c r="B231" s="2" t="str">
        <f>IFERROR(__xludf.DUMMYFUNCTION("GOOGLETRANSLATE(A231,""en"",""es"")"),"pedir")</f>
        <v>pedir</v>
      </c>
    </row>
    <row r="232">
      <c r="A232" s="1" t="s">
        <v>231</v>
      </c>
      <c r="B232" s="2" t="str">
        <f>IFERROR(__xludf.DUMMYFUNCTION("GOOGLETRANSLATE(A232,""en"",""es"")"),"propio")</f>
        <v>propio</v>
      </c>
    </row>
    <row r="233">
      <c r="A233" s="1" t="s">
        <v>232</v>
      </c>
      <c r="B233" s="2" t="str">
        <f>IFERROR(__xludf.DUMMYFUNCTION("GOOGLETRANSLATE(A233,""en"",""es"")"),"mismo")</f>
        <v>mismo</v>
      </c>
    </row>
    <row r="234">
      <c r="A234" s="1" t="s">
        <v>233</v>
      </c>
      <c r="B234" s="2" t="str">
        <f>IFERROR(__xludf.DUMMYFUNCTION("GOOGLETRANSLATE(A234,""en"",""es"")"),"matar")</f>
        <v>matar</v>
      </c>
    </row>
    <row r="235">
      <c r="A235" s="1" t="s">
        <v>234</v>
      </c>
      <c r="B235" s="2" t="str">
        <f>IFERROR(__xludf.DUMMYFUNCTION("GOOGLETRANSLATE(A235,""en"",""es"")"),"mostrar")</f>
        <v>mostrar</v>
      </c>
    </row>
    <row r="236">
      <c r="A236" s="1" t="s">
        <v>235</v>
      </c>
      <c r="B236" s="2" t="str">
        <f>IFERROR(__xludf.DUMMYFUNCTION("GOOGLETRANSLATE(A236,""en"",""es"")"),"más")</f>
        <v>más</v>
      </c>
    </row>
    <row r="237">
      <c r="A237" s="1" t="s">
        <v>236</v>
      </c>
      <c r="B237" s="2" t="str">
        <f>IFERROR(__xludf.DUMMYFUNCTION("GOOGLETRANSLATE(A237,""en"",""es"")"),"hablando")</f>
        <v>hablando</v>
      </c>
    </row>
    <row r="238">
      <c r="A238" s="1" t="s">
        <v>237</v>
      </c>
      <c r="B238" s="2" t="str">
        <f>IFERROR(__xludf.DUMMYFUNCTION("GOOGLETRANSLATE(A238,""en"",""es"")"),"encontrado")</f>
        <v>encontrado</v>
      </c>
    </row>
    <row r="239">
      <c r="A239" s="1" t="s">
        <v>238</v>
      </c>
      <c r="B239" s="2" t="str">
        <f>IFERROR(__xludf.DUMMYFUNCTION("GOOGLETRANSLATE(A239,""en"",""es"")"),"cuidado")</f>
        <v>cuidado</v>
      </c>
    </row>
    <row r="240">
      <c r="A240" s="1" t="s">
        <v>239</v>
      </c>
      <c r="B240" s="2" t="str">
        <f>IFERROR(__xludf.DUMMYFUNCTION("GOOGLETRANSLATE(A240,""en"",""es"")"),"hijo")</f>
        <v>hijo</v>
      </c>
    </row>
    <row r="241">
      <c r="A241" s="1" t="s">
        <v>240</v>
      </c>
      <c r="B241" s="2" t="str">
        <f>IFERROR(__xludf.DUMMYFUNCTION("GOOGLETRANSLATE(A241,""en"",""es"")"),"auto")</f>
        <v>auto</v>
      </c>
    </row>
    <row r="242">
      <c r="A242" s="1" t="s">
        <v>241</v>
      </c>
      <c r="B242" s="2" t="str">
        <f>IFERROR(__xludf.DUMMYFUNCTION("GOOGLETRANSLATE(A242,""en"",""es"")"),"próximo")</f>
        <v>próximo</v>
      </c>
    </row>
    <row r="243">
      <c r="A243" s="1" t="s">
        <v>242</v>
      </c>
      <c r="B243" s="2" t="str">
        <f>IFERROR(__xludf.DUMMYFUNCTION("GOOGLETRANSLATE(A243,""en"",""es"")"),"conseguir")</f>
        <v>conseguir</v>
      </c>
    </row>
    <row r="244">
      <c r="A244" s="1" t="s">
        <v>243</v>
      </c>
      <c r="B244" s="2" t="str">
        <f>IFERROR(__xludf.DUMMYFUNCTION("GOOGLETRANSLATE(A244,""en"",""es"")"),"intentar")</f>
        <v>intentar</v>
      </c>
    </row>
    <row r="245">
      <c r="A245" s="1" t="s">
        <v>244</v>
      </c>
      <c r="B245" s="2" t="str">
        <f>IFERROR(__xludf.DUMMYFUNCTION("GOOGLETRANSLATE(A245,""en"",""es"")"),"buscando")</f>
        <v>buscando</v>
      </c>
    </row>
    <row r="246">
      <c r="A246" s="1" t="s">
        <v>245</v>
      </c>
      <c r="B246" s="2" t="str">
        <f>IFERROR(__xludf.DUMMYFUNCTION("GOOGLETRANSLATE(A246,""en"",""es"")"),"mujer")</f>
        <v>mujer</v>
      </c>
    </row>
    <row r="247">
      <c r="A247" s="1" t="s">
        <v>246</v>
      </c>
      <c r="B247" s="2" t="str">
        <f>IFERROR(__xludf.DUMMYFUNCTION("GOOGLETRANSLATE(A247,""en"",""es"")"),"muerto")</f>
        <v>muerto</v>
      </c>
    </row>
    <row r="248">
      <c r="A248" s="1" t="s">
        <v>247</v>
      </c>
      <c r="B248" s="2" t="str">
        <f>IFERROR(__xludf.DUMMYFUNCTION("GOOGLETRANSLATE(A248,""en"",""es"")"),"hola")</f>
        <v>hola</v>
      </c>
    </row>
    <row r="249">
      <c r="A249" s="1" t="s">
        <v>248</v>
      </c>
      <c r="B249" s="2" t="str">
        <f>IFERROR(__xludf.DUMMYFUNCTION("GOOGLETRANSLATE(A249,""en"",""es"")"),"fue")</f>
        <v>fue</v>
      </c>
    </row>
    <row r="250">
      <c r="A250" s="1" t="s">
        <v>249</v>
      </c>
      <c r="B250" s="2" t="str">
        <f>IFERROR(__xludf.DUMMYFUNCTION("GOOGLETRANSLATE(A250,""en"",""es"")"),"muchos")</f>
        <v>muchos</v>
      </c>
    </row>
    <row r="251">
      <c r="A251" s="1" t="s">
        <v>250</v>
      </c>
      <c r="B251" s="2" t="str">
        <f>IFERROR(__xludf.DUMMYFUNCTION("GOOGLETRANSLATE(A251,""en"",""es"")"),"amigo")</f>
        <v>amigo</v>
      </c>
    </row>
    <row r="252">
      <c r="A252" s="1" t="s">
        <v>251</v>
      </c>
      <c r="B252" s="2" t="str">
        <f>IFERROR(__xludf.DUMMYFUNCTION("GOOGLETRANSLATE(A252,""en"",""es"")"),"mente")</f>
        <v>mente</v>
      </c>
    </row>
    <row r="253">
      <c r="A253" s="1" t="s">
        <v>252</v>
      </c>
      <c r="B253" s="2" t="str">
        <f>IFERROR(__xludf.DUMMYFUNCTION("GOOGLETRANSLATE(A253,""en"",""es"")"),"infierno")</f>
        <v>infierno</v>
      </c>
    </row>
    <row r="254">
      <c r="A254" s="1" t="s">
        <v>253</v>
      </c>
      <c r="B254" s="2" t="str">
        <f>IFERROR(__xludf.DUMMYFUNCTION("GOOGLETRANSLATE(A254,""en"",""es"")"),"no era")</f>
        <v>no era</v>
      </c>
    </row>
    <row r="255">
      <c r="A255" s="1" t="s">
        <v>254</v>
      </c>
      <c r="B255" s="2" t="str">
        <f>IFERROR(__xludf.DUMMYFUNCTION("GOOGLETRANSLATE(A255,""en"",""es"")"),"mamá")</f>
        <v>mamá</v>
      </c>
    </row>
    <row r="256">
      <c r="A256" s="1" t="s">
        <v>255</v>
      </c>
      <c r="B256" s="2" t="str">
        <f>IFERROR(__xludf.DUMMYFUNCTION("GOOGLETRANSLATE(A256,""en"",""es"")"),"chico")</f>
        <v>chico</v>
      </c>
    </row>
    <row r="257">
      <c r="A257" s="1" t="s">
        <v>256</v>
      </c>
      <c r="B257" s="2" t="str">
        <f>IFERROR(__xludf.DUMMYFUNCTION("GOOGLETRANSLATE(A257,""en"",""es"")"),"mejor")</f>
        <v>mejor</v>
      </c>
    </row>
    <row r="258">
      <c r="A258" s="1" t="s">
        <v>257</v>
      </c>
      <c r="B258" s="2" t="str">
        <f>IFERROR(__xludf.DUMMYFUNCTION("GOOGLETRANSLATE(A258,""en"",""es"")"),"usted mismo")</f>
        <v>usted mismo</v>
      </c>
    </row>
    <row r="259">
      <c r="A259" s="1" t="s">
        <v>258</v>
      </c>
      <c r="B259" s="2" t="str">
        <f>IFERROR(__xludf.DUMMYFUNCTION("GOOGLETRANSLATE(A259,""en"",""es"")"),"Mañana")</f>
        <v>Mañana</v>
      </c>
    </row>
    <row r="260">
      <c r="A260" s="1" t="s">
        <v>259</v>
      </c>
      <c r="B260" s="2" t="str">
        <f>IFERROR(__xludf.DUMMYFUNCTION("GOOGLETRANSLATE(A260,""en"",""es"")"),"juntos")</f>
        <v>juntos</v>
      </c>
    </row>
    <row r="261">
      <c r="A261" s="1" t="s">
        <v>260</v>
      </c>
      <c r="B261" s="2" t="str">
        <f>IFERROR(__xludf.DUMMYFUNCTION("GOOGLETRANSLATE(A261,""en"",""es"")"),"Vio")</f>
        <v>Vio</v>
      </c>
    </row>
    <row r="262">
      <c r="A262" s="1" t="s">
        <v>261</v>
      </c>
      <c r="B262" s="2" t="str">
        <f>IFERROR(__xludf.DUMMYFUNCTION("GOOGLETRANSLATE(A262,""en"",""es"")"),"difícil")</f>
        <v>difícil</v>
      </c>
    </row>
    <row r="263">
      <c r="A263" s="1" t="s">
        <v>262</v>
      </c>
      <c r="B263" s="2" t="str">
        <f>IFERROR(__xludf.DUMMYFUNCTION("GOOGLETRANSLATE(A263,""en"",""es"")"),"trabajo")</f>
        <v>trabajo</v>
      </c>
    </row>
    <row r="264">
      <c r="A264" s="1" t="s">
        <v>263</v>
      </c>
      <c r="B264" s="2" t="str">
        <f>IFERROR(__xludf.DUMMYFUNCTION("GOOGLETRANSLATE(A264,""en"",""es"")"),"sin que")</f>
        <v>sin que</v>
      </c>
    </row>
    <row r="265">
      <c r="A265" s="1" t="s">
        <v>264</v>
      </c>
      <c r="B265" s="2" t="str">
        <f>IFERROR(__xludf.DUMMYFUNCTION("GOOGLETRANSLATE(A265,""en"",""es"")"),"verdadero")</f>
        <v>verdadero</v>
      </c>
    </row>
    <row r="266">
      <c r="A266" s="1" t="s">
        <v>265</v>
      </c>
      <c r="B266" s="2" t="str">
        <f>IFERROR(__xludf.DUMMYFUNCTION("GOOGLETRANSLATE(A266,""en"",""es"")"),"bebé")</f>
        <v>bebé</v>
      </c>
    </row>
    <row r="267">
      <c r="A267" s="1" t="s">
        <v>266</v>
      </c>
      <c r="B267" s="2" t="str">
        <f>IFERROR(__xludf.DUMMYFUNCTION("GOOGLETRANSLATE(A267,""en"",""es"")"),"familia")</f>
        <v>familia</v>
      </c>
    </row>
    <row r="268">
      <c r="A268" s="1" t="s">
        <v>267</v>
      </c>
      <c r="B268" s="2" t="str">
        <f>IFERROR(__xludf.DUMMYFUNCTION("GOOGLETRANSLATE(A268,""en"",""es"")"),"habitación")</f>
        <v>habitación</v>
      </c>
    </row>
    <row r="269">
      <c r="A269" s="1" t="s">
        <v>268</v>
      </c>
      <c r="B269" s="2" t="str">
        <f>IFERROR(__xludf.DUMMYFUNCTION("GOOGLETRANSLATE(A269,""en"",""es"")"),"moverse")</f>
        <v>moverse</v>
      </c>
    </row>
    <row r="270">
      <c r="A270" s="1" t="s">
        <v>269</v>
      </c>
      <c r="B270" s="2" t="str">
        <f>IFERROR(__xludf.DUMMYFUNCTION("GOOGLETRANSLATE(A270,""en"",""es"")"),"ya")</f>
        <v>ya</v>
      </c>
    </row>
    <row r="271">
      <c r="A271" s="1" t="s">
        <v>270</v>
      </c>
      <c r="B271" s="2" t="str">
        <f>IFERROR(__xludf.DUMMYFUNCTION("GOOGLETRANSLATE(A271,""en"",""es"")"),"lo haría")</f>
        <v>lo haría</v>
      </c>
    </row>
    <row r="272">
      <c r="A272" s="1" t="s">
        <v>271</v>
      </c>
      <c r="B272" s="2" t="str">
        <f>IFERROR(__xludf.DUMMYFUNCTION("GOOGLETRANSLATE(A272,""en"",""es"")"),"En Vivo")</f>
        <v>En Vivo</v>
      </c>
    </row>
    <row r="273">
      <c r="A273" s="1" t="s">
        <v>272</v>
      </c>
      <c r="B273" s="2" t="str">
        <f>IFERROR(__xludf.DUMMYFUNCTION("GOOGLETRANSLATE(A273,""en"",""es"")"),"visto")</f>
        <v>visto</v>
      </c>
    </row>
    <row r="274">
      <c r="A274" s="1" t="s">
        <v>273</v>
      </c>
      <c r="B274" s="2" t="str">
        <f>IFERROR(__xludf.DUMMYFUNCTION("GOOGLETRANSLATE(A274,""en"",""es"")"),"pierda")</f>
        <v>pierda</v>
      </c>
    </row>
    <row r="275">
      <c r="A275" s="1" t="s">
        <v>274</v>
      </c>
      <c r="B275" s="2" t="str">
        <f>IFERROR(__xludf.DUMMYFUNCTION("GOOGLETRANSLATE(A275,""en"",""es"")"),"mayoría")</f>
        <v>mayoría</v>
      </c>
    </row>
    <row r="276">
      <c r="A276" s="1" t="s">
        <v>275</v>
      </c>
      <c r="B276" s="2" t="str">
        <f>IFERROR(__xludf.DUMMYFUNCTION("GOOGLETRANSLATE(A276,""en"",""es"")"),"mierda")</f>
        <v>mierda</v>
      </c>
    </row>
    <row r="277">
      <c r="A277" s="1" t="s">
        <v>276</v>
      </c>
      <c r="B277" s="2" t="str">
        <f>IFERROR(__xludf.DUMMYFUNCTION("GOOGLETRANSLATE(A277,""en"",""es"")"),"Realmente")</f>
        <v>Realmente</v>
      </c>
    </row>
    <row r="278">
      <c r="A278" s="1" t="s">
        <v>277</v>
      </c>
      <c r="B278" s="2" t="str">
        <f>IFERROR(__xludf.DUMMYFUNCTION("GOOGLETRANSLATE(A278,""en"",""es"")"),"una vez")</f>
        <v>una vez</v>
      </c>
    </row>
    <row r="279">
      <c r="A279" s="1" t="s">
        <v>278</v>
      </c>
      <c r="B279" s="2" t="str">
        <f>IFERROR(__xludf.DUMMYFUNCTION("GOOGLETRANSLATE(A279,""en"",""es"")"),"oyó")</f>
        <v>oyó</v>
      </c>
    </row>
    <row r="280">
      <c r="A280" s="1" t="s">
        <v>279</v>
      </c>
      <c r="B280" s="2" t="str">
        <f>IFERROR(__xludf.DUMMYFUNCTION("GOOGLETRANSLATE(A280,""en"",""es"")"),"hermano")</f>
        <v>hermano</v>
      </c>
    </row>
    <row r="281">
      <c r="A281" s="1" t="s">
        <v>280</v>
      </c>
      <c r="B281" s="2" t="str">
        <f>IFERROR(__xludf.DUMMYFUNCTION("GOOGLETRANSLATE(A281,""en"",""es"")"),"cabeza")</f>
        <v>cabeza</v>
      </c>
    </row>
    <row r="282">
      <c r="A282" s="1" t="s">
        <v>281</v>
      </c>
      <c r="B282" s="2" t="str">
        <f>IFERROR(__xludf.DUMMYFUNCTION("GOOGLETRANSLATE(A282,""en"",""es"")"),"Listo")</f>
        <v>Listo</v>
      </c>
    </row>
    <row r="283">
      <c r="A283" s="1" t="s">
        <v>282</v>
      </c>
      <c r="B283" s="2" t="str">
        <f>IFERROR(__xludf.DUMMYFUNCTION("GOOGLETRANSLATE(A283,""en"",""es"")"),"feliz")</f>
        <v>feliz</v>
      </c>
    </row>
    <row r="284">
      <c r="A284" s="1" t="s">
        <v>283</v>
      </c>
      <c r="B284" s="2" t="str">
        <f>IFERROR(__xludf.DUMMYFUNCTION("GOOGLETRANSLATE(A284,""en"",""es"")"),"¿eh?")</f>
        <v>¿eh?</v>
      </c>
    </row>
    <row r="285">
      <c r="A285" s="1" t="s">
        <v>284</v>
      </c>
      <c r="B285" s="2" t="str">
        <f>IFERROR(__xludf.DUMMYFUNCTION("GOOGLETRANSLATE(A285,""en"",""es"")"),"mantener")</f>
        <v>mantener</v>
      </c>
    </row>
    <row r="286">
      <c r="A286" s="1" t="s">
        <v>285</v>
      </c>
      <c r="B286" s="2" t="str">
        <f>IFERROR(__xludf.DUMMYFUNCTION("GOOGLETRANSLATE(A286,""en"",""es"")"),"semejante")</f>
        <v>semejante</v>
      </c>
    </row>
    <row r="287">
      <c r="A287" s="1" t="s">
        <v>286</v>
      </c>
      <c r="B287" s="2" t="str">
        <f>IFERROR(__xludf.DUMMYFUNCTION("GOOGLETRANSLATE(A287,""en"",""es"")"),"llamó")</f>
        <v>llamó</v>
      </c>
    </row>
    <row r="288">
      <c r="A288" s="1" t="s">
        <v>287</v>
      </c>
      <c r="B288" s="2" t="str">
        <f>IFERROR(__xludf.DUMMYFUNCTION("GOOGLETRANSLATE(A288,""en"",""es"")"),"ambas cosas")</f>
        <v>ambas cosas</v>
      </c>
    </row>
    <row r="289">
      <c r="A289" s="1" t="s">
        <v>288</v>
      </c>
      <c r="B289" s="2" t="str">
        <f>IFERROR(__xludf.DUMMYFUNCTION("GOOGLETRANSLATE(A289,""en"",""es"")"),"usó")</f>
        <v>usó</v>
      </c>
    </row>
    <row r="290">
      <c r="A290" s="1" t="s">
        <v>289</v>
      </c>
      <c r="B290" s="2" t="str">
        <f>IFERROR(__xludf.DUMMYFUNCTION("GOOGLETRANSLATE(A290,""en"",""es"")"),"supo")</f>
        <v>supo</v>
      </c>
    </row>
    <row r="291">
      <c r="A291" s="1" t="s">
        <v>290</v>
      </c>
      <c r="B291" s="2" t="str">
        <f>IFERROR(__xludf.DUMMYFUNCTION("GOOGLETRANSLATE(A291,""en"",""es"")"),"hombres")</f>
        <v>hombres</v>
      </c>
    </row>
    <row r="292">
      <c r="A292" s="1" t="s">
        <v>291</v>
      </c>
      <c r="B292" s="2" t="str">
        <f>IFERROR(__xludf.DUMMYFUNCTION("GOOGLETRANSLATE(A292,""en"",""es"")"),"refugio")</f>
        <v>refugio</v>
      </c>
    </row>
    <row r="293">
      <c r="A293" s="1" t="s">
        <v>292</v>
      </c>
      <c r="B293" s="2" t="str">
        <f>IFERROR(__xludf.DUMMYFUNCTION("GOOGLETRANSLATE(A293,""en"",""es"")"),"idea")</f>
        <v>idea</v>
      </c>
    </row>
    <row r="294">
      <c r="A294" s="1" t="s">
        <v>293</v>
      </c>
      <c r="B294" s="2" t="str">
        <f>IFERROR(__xludf.DUMMYFUNCTION("GOOGLETRANSLATE(A294,""en"",""es"")"),"esposa")</f>
        <v>esposa</v>
      </c>
    </row>
    <row r="295">
      <c r="A295" s="1" t="s">
        <v>294</v>
      </c>
      <c r="B295" s="2" t="str">
        <f>IFERROR(__xludf.DUMMYFUNCTION("GOOGLETRANSLATE(A295,""en"",""es"")"),"todavía")</f>
        <v>todavía</v>
      </c>
    </row>
    <row r="296">
      <c r="A296" s="1" t="s">
        <v>295</v>
      </c>
      <c r="B296" s="2" t="str">
        <f>IFERROR(__xludf.DUMMYFUNCTION("GOOGLETRANSLATE(A296,""en"",""es"")"),"tomó")</f>
        <v>tomó</v>
      </c>
    </row>
    <row r="297">
      <c r="A297" s="1" t="s">
        <v>296</v>
      </c>
      <c r="B297" s="2" t="str">
        <f>IFERROR(__xludf.DUMMYFUNCTION("GOOGLETRANSLATE(A297,""en"",""es"")"),"Mierda")</f>
        <v>Mierda</v>
      </c>
    </row>
    <row r="298">
      <c r="A298" s="1" t="s">
        <v>297</v>
      </c>
      <c r="B298" s="2" t="str">
        <f>IFERROR(__xludf.DUMMYFUNCTION("GOOGLETRANSLATE(A298,""en"",""es"")"),"además")</f>
        <v>además</v>
      </c>
    </row>
    <row r="299">
      <c r="A299" s="1" t="s">
        <v>298</v>
      </c>
      <c r="B299" s="2" t="str">
        <f>IFERROR(__xludf.DUMMYFUNCTION("GOOGLETRANSLATE(A299,""en"",""es"")"),"bastante")</f>
        <v>bastante</v>
      </c>
    </row>
    <row r="300">
      <c r="A300" s="1" t="s">
        <v>299</v>
      </c>
      <c r="B300" s="2" t="str">
        <f>IFERROR(__xludf.DUMMYFUNCTION("GOOGLETRANSLATE(A300,""en"",""es"")"),"dias")</f>
        <v>dias</v>
      </c>
    </row>
    <row r="301">
      <c r="A301" s="1" t="s">
        <v>300</v>
      </c>
      <c r="B301" s="2" t="str">
        <f>IFERROR(__xludf.DUMMYFUNCTION("GOOGLETRANSLATE(A301,""en"",""es"")"),"ya que")</f>
        <v>ya que</v>
      </c>
    </row>
    <row r="302">
      <c r="A302" s="1" t="s">
        <v>301</v>
      </c>
      <c r="B302" s="2" t="str">
        <f>IFERROR(__xludf.DUMMYFUNCTION("GOOGLETRANSLATE(A302,""en"",""es"")"),"tiempo")</f>
        <v>tiempo</v>
      </c>
    </row>
    <row r="303">
      <c r="A303" s="1" t="s">
        <v>302</v>
      </c>
      <c r="B303" s="2" t="str">
        <f>IFERROR(__xludf.DUMMYFUNCTION("GOOGLETRANSLATE(A303,""en"",""es"")"),"entero")</f>
        <v>entero</v>
      </c>
    </row>
    <row r="304">
      <c r="A304" s="1" t="s">
        <v>303</v>
      </c>
      <c r="B304" s="2" t="str">
        <f>IFERROR(__xludf.DUMMYFUNCTION("GOOGLETRANSLATE(A304,""en"",""es"")"),"mañana")</f>
        <v>mañana</v>
      </c>
    </row>
    <row r="305">
      <c r="A305" s="1" t="s">
        <v>304</v>
      </c>
      <c r="B305" s="2" t="str">
        <f>IFERROR(__xludf.DUMMYFUNCTION("GOOGLETRANSLATE(A305,""en"",""es"")"),"comienzo")</f>
        <v>comienzo</v>
      </c>
    </row>
    <row r="306">
      <c r="A306" s="1" t="s">
        <v>305</v>
      </c>
      <c r="B306" s="2" t="str">
        <f>IFERROR(__xludf.DUMMYFUNCTION("GOOGLETRANSLATE(A306,""en"",""es"")"),"utilizar")</f>
        <v>utilizar</v>
      </c>
    </row>
    <row r="307">
      <c r="A307" s="1" t="s">
        <v>306</v>
      </c>
      <c r="B307" s="2" t="str">
        <f>IFERROR(__xludf.DUMMYFUNCTION("GOOGLETRANSLATE(A307,""en"",""es"")"),"puerta")</f>
        <v>puerta</v>
      </c>
    </row>
    <row r="308">
      <c r="A308" s="1" t="s">
        <v>307</v>
      </c>
      <c r="B308" s="2" t="str">
        <f>IFERROR(__xludf.DUMMYFUNCTION("GOOGLETRANSLATE(A308,""en"",""es"")"),"un poco")</f>
        <v>un poco</v>
      </c>
    </row>
    <row r="309">
      <c r="A309" s="1" t="s">
        <v>308</v>
      </c>
      <c r="B309" s="2" t="str">
        <f>IFERROR(__xludf.DUMMYFUNCTION("GOOGLETRANSLATE(A309,""en"",""es"")"),"importar")</f>
        <v>importar</v>
      </c>
    </row>
    <row r="310">
      <c r="A310" s="1" t="s">
        <v>309</v>
      </c>
      <c r="B310" s="2" t="str">
        <f>IFERROR(__xludf.DUMMYFUNCTION("GOOGLETRANSLATE(A310,""en"",""es"")"),"traer")</f>
        <v>traer</v>
      </c>
    </row>
    <row r="311">
      <c r="A311" s="1" t="s">
        <v>310</v>
      </c>
      <c r="B311" s="2" t="str">
        <f>IFERROR(__xludf.DUMMYFUNCTION("GOOGLETRANSLATE(A311,""en"",""es"")"),"encontrarse")</f>
        <v>encontrarse</v>
      </c>
    </row>
    <row r="312">
      <c r="A312" s="1" t="s">
        <v>311</v>
      </c>
      <c r="B312" s="2" t="str">
        <f>IFERROR(__xludf.DUMMYFUNCTION("GOOGLETRANSLATE(A312,""en"",""es"")"),"esta noche")</f>
        <v>esta noche</v>
      </c>
    </row>
    <row r="313">
      <c r="A313" s="1" t="s">
        <v>312</v>
      </c>
      <c r="B313" s="2" t="str">
        <f>IFERROR(__xludf.DUMMYFUNCTION("GOOGLETRANSLATE(A313,""en"",""es"")"),"adivinar")</f>
        <v>adivinar</v>
      </c>
    </row>
    <row r="314">
      <c r="A314" s="1" t="s">
        <v>313</v>
      </c>
      <c r="B314" s="2" t="str">
        <f>IFERROR(__xludf.DUMMYFUNCTION("GOOGLETRANSLATE(A314,""en"",""es"")"),"correr")</f>
        <v>correr</v>
      </c>
    </row>
    <row r="315">
      <c r="A315" s="1" t="s">
        <v>314</v>
      </c>
      <c r="B315" s="2" t="str">
        <f>IFERROR(__xludf.DUMMYFUNCTION("GOOGLETRANSLATE(A315,""en"",""es"")"),"solo")</f>
        <v>solo</v>
      </c>
    </row>
    <row r="316">
      <c r="A316" s="1" t="s">
        <v>315</v>
      </c>
      <c r="B316" s="2" t="str">
        <f>IFERROR(__xludf.DUMMYFUNCTION("GOOGLETRANSLATE(A316,""en"",""es"")"),"todo el mundo")</f>
        <v>todo el mundo</v>
      </c>
    </row>
    <row r="317">
      <c r="A317" s="1" t="s">
        <v>316</v>
      </c>
      <c r="B317" s="2" t="str">
        <f>IFERROR(__xludf.DUMMYFUNCTION("GOOGLETRANSLATE(A317,""en"",""es"")"),"escuela")</f>
        <v>escuela</v>
      </c>
    </row>
    <row r="318">
      <c r="A318" s="1" t="s">
        <v>317</v>
      </c>
      <c r="B318" s="2" t="str">
        <f>IFERROR(__xludf.DUMMYFUNCTION("GOOGLETRANSLATE(A318,""en"",""es"")"),"ido")</f>
        <v>ido</v>
      </c>
    </row>
    <row r="319">
      <c r="A319" s="1" t="s">
        <v>318</v>
      </c>
      <c r="B319" s="2" t="str">
        <f>IFERROR(__xludf.DUMMYFUNCTION("GOOGLETRANSLATE(A319,""en"",""es"")"),"duro")</f>
        <v>duro</v>
      </c>
    </row>
    <row r="320">
      <c r="A320" s="1" t="s">
        <v>319</v>
      </c>
      <c r="B320" s="2" t="str">
        <f>IFERROR(__xludf.DUMMYFUNCTION("GOOGLETRANSLATE(A320,""en"",""es"")"),"yo mismo")</f>
        <v>yo mismo</v>
      </c>
    </row>
    <row r="321">
      <c r="A321" s="1" t="s">
        <v>320</v>
      </c>
      <c r="B321" s="2" t="str">
        <f>IFERROR(__xludf.DUMMYFUNCTION("GOOGLETRANSLATE(A321,""en"",""es"")"),"querer")</f>
        <v>querer</v>
      </c>
    </row>
    <row r="322">
      <c r="A322" s="1" t="s">
        <v>321</v>
      </c>
      <c r="B322" s="2" t="str">
        <f>IFERROR(__xludf.DUMMYFUNCTION("GOOGLETRANSLATE(A322,""en"",""es"")"),"tocar")</f>
        <v>tocar</v>
      </c>
    </row>
    <row r="323">
      <c r="A323" s="1" t="s">
        <v>322</v>
      </c>
      <c r="B323" s="2" t="str">
        <f>IFERROR(__xludf.DUMMYFUNCTION("GOOGLETRANSLATE(A323,""en"",""es"")"),"problema")</f>
        <v>problema</v>
      </c>
    </row>
    <row r="324">
      <c r="A324" s="1" t="s">
        <v>323</v>
      </c>
      <c r="B324" s="2" t="str">
        <f>IFERROR(__xludf.DUMMYFUNCTION("GOOGLETRANSLATE(A324,""en"",""es"")"),"fin")</f>
        <v>fin</v>
      </c>
    </row>
    <row r="325">
      <c r="A325" s="1" t="s">
        <v>324</v>
      </c>
      <c r="B325" s="2" t="str">
        <f>IFERROR(__xludf.DUMMYFUNCTION("GOOGLETRANSLATE(A325,""en"",""es"")"),"dicho")</f>
        <v>dicho</v>
      </c>
    </row>
    <row r="326">
      <c r="A326" s="1" t="s">
        <v>325</v>
      </c>
      <c r="B326" s="2" t="str">
        <f>IFERROR(__xludf.DUMMYFUNCTION("GOOGLETRANSLATE(A326,""en"",""es"")"),"abierto")</f>
        <v>abierto</v>
      </c>
    </row>
    <row r="327">
      <c r="A327" s="1" t="s">
        <v>326</v>
      </c>
      <c r="B327" s="2" t="str">
        <f>IFERROR(__xludf.DUMMYFUNCTION("GOOGLETRANSLATE(A327,""en"",""es"")"),"se puede")</f>
        <v>se puede</v>
      </c>
    </row>
    <row r="328">
      <c r="A328" s="1" t="s">
        <v>327</v>
      </c>
      <c r="B328" s="2" t="str">
        <f>IFERROR(__xludf.DUMMYFUNCTION("GOOGLETRANSLATE(A328,""en"",""es"")"),"amigos")</f>
        <v>amigos</v>
      </c>
    </row>
    <row r="329">
      <c r="A329" s="1" t="s">
        <v>328</v>
      </c>
      <c r="B329" s="2" t="str">
        <f>IFERROR(__xludf.DUMMYFUNCTION("GOOGLETRANSLATE(A329,""en"",""es"")"),"maldito")</f>
        <v>maldito</v>
      </c>
    </row>
    <row r="330">
      <c r="A330" s="1" t="s">
        <v>329</v>
      </c>
      <c r="B330" s="2" t="str">
        <f>IFERROR(__xludf.DUMMYFUNCTION("GOOGLETRANSLATE(A330,""en"",""es"")"),"01/01/1")</f>
        <v>01/01/1</v>
      </c>
    </row>
    <row r="331">
      <c r="A331" s="1" t="s">
        <v>330</v>
      </c>
      <c r="B331" s="2" t="str">
        <f>IFERROR(__xludf.DUMMYFUNCTION("GOOGLETRANSLATE(A331,""en"",""es"")"),"delicado")</f>
        <v>delicado</v>
      </c>
    </row>
    <row r="332">
      <c r="A332" s="1" t="s">
        <v>331</v>
      </c>
      <c r="B332" s="2" t="str">
        <f>IFERROR(__xludf.DUMMYFUNCTION("GOOGLETRANSLATE(A332,""en"",""es"")"),"aspecto")</f>
        <v>aspecto</v>
      </c>
    </row>
    <row r="333">
      <c r="A333" s="1" t="s">
        <v>332</v>
      </c>
      <c r="B333" s="2" t="str">
        <f>IFERROR(__xludf.DUMMYFUNCTION("GOOGLETRANSLATE(A333,""en"",""es"")"),"pocos")</f>
        <v>pocos</v>
      </c>
    </row>
    <row r="334">
      <c r="A334" s="1" t="s">
        <v>333</v>
      </c>
      <c r="B334" s="2" t="str">
        <f>IFERROR(__xludf.DUMMYFUNCTION("GOOGLETRANSLATE(A334,""en"",""es"")"),"tengo que")</f>
        <v>tengo que</v>
      </c>
    </row>
    <row r="335">
      <c r="A335" s="1" t="s">
        <v>334</v>
      </c>
      <c r="B335" s="2" t="str">
        <f>IFERROR(__xludf.DUMMYFUNCTION("GOOGLETRANSLATE(A335,""en"",""es"")"),"ahorcado")</f>
        <v>ahorcado</v>
      </c>
    </row>
    <row r="336">
      <c r="A336" s="1" t="s">
        <v>335</v>
      </c>
      <c r="B336" s="2" t="str">
        <f>IFERROR(__xludf.DUMMYFUNCTION("GOOGLETRANSLATE(A336,""en"",""es"")"),"cualquiera")</f>
        <v>cualquiera</v>
      </c>
    </row>
    <row r="337">
      <c r="A337" s="1" t="s">
        <v>336</v>
      </c>
      <c r="B337" s="2" t="str">
        <f>IFERROR(__xludf.DUMMYFUNCTION("GOOGLETRANSLATE(A337,""en"",""es"")"),"teléfono")</f>
        <v>teléfono</v>
      </c>
    </row>
    <row r="338">
      <c r="A338" s="1" t="s">
        <v>337</v>
      </c>
      <c r="B338" s="2" t="str">
        <f>IFERROR(__xludf.DUMMYFUNCTION("GOOGLETRANSLATE(A338,""en"",""es"")"),"esperanza")</f>
        <v>esperanza</v>
      </c>
    </row>
    <row r="339">
      <c r="A339" s="1" t="s">
        <v>338</v>
      </c>
      <c r="B339" s="2" t="str">
        <f>IFERROR(__xludf.DUMMYFUNCTION("GOOGLETRANSLATE(A339,""en"",""es"")"),"perdió")</f>
        <v>perdió</v>
      </c>
    </row>
    <row r="340">
      <c r="A340" s="1" t="s">
        <v>339</v>
      </c>
      <c r="B340" s="2" t="str">
        <f>IFERROR(__xludf.DUMMYFUNCTION("GOOGLETRANSLATE(A340,""en"",""es"")"),"disculpar")</f>
        <v>disculpar</v>
      </c>
    </row>
    <row r="341">
      <c r="A341" s="1" t="s">
        <v>340</v>
      </c>
      <c r="B341" s="2" t="str">
        <f>IFERROR(__xludf.DUMMYFUNCTION("GOOGLETRANSLATE(A341,""en"",""es"")"),"rostro")</f>
        <v>rostro</v>
      </c>
    </row>
    <row r="342">
      <c r="A342" s="1" t="s">
        <v>341</v>
      </c>
      <c r="B342" s="2" t="str">
        <f>IFERROR(__xludf.DUMMYFUNCTION("GOOGLETRANSLATE(A342,""en"",""es"")"),"um")</f>
        <v>um</v>
      </c>
    </row>
    <row r="343">
      <c r="A343" s="1" t="s">
        <v>342</v>
      </c>
      <c r="B343" s="2" t="str">
        <f>IFERROR(__xludf.DUMMYFUNCTION("GOOGLETRANSLATE(A343,""en"",""es"")"),"Hasta que")</f>
        <v>Hasta que</v>
      </c>
    </row>
    <row r="344">
      <c r="A344" s="1" t="s">
        <v>343</v>
      </c>
      <c r="B344" s="2" t="str">
        <f>IFERROR(__xludf.DUMMYFUNCTION("GOOGLETRANSLATE(A344,""en"",""es"")"),"morir")</f>
        <v>morir</v>
      </c>
    </row>
    <row r="345">
      <c r="A345" s="1" t="s">
        <v>344</v>
      </c>
      <c r="B345" s="2" t="str">
        <f>IFERROR(__xludf.DUMMYFUNCTION("GOOGLETRANSLATE(A345,""en"",""es"")"),"giro")</f>
        <v>giro</v>
      </c>
    </row>
    <row r="346">
      <c r="A346" s="1" t="s">
        <v>345</v>
      </c>
      <c r="B346" s="2" t="str">
        <f>IFERROR(__xludf.DUMMYFUNCTION("GOOGLETRANSLATE(A346,""en"",""es"")"),"policía")</f>
        <v>policía</v>
      </c>
    </row>
    <row r="347">
      <c r="A347" s="1" t="s">
        <v>346</v>
      </c>
      <c r="B347" s="2" t="str">
        <f>IFERROR(__xludf.DUMMYFUNCTION("GOOGLETRANSLATE(A347,""en"",""es"")"),"corazón")</f>
        <v>corazón</v>
      </c>
    </row>
    <row r="348">
      <c r="A348" s="1" t="s">
        <v>347</v>
      </c>
      <c r="B348" s="2" t="str">
        <f>IFERROR(__xludf.DUMMYFUNCTION("GOOGLETRANSLATE(A348,""en"",""es"")"),"quiere")</f>
        <v>quiere</v>
      </c>
    </row>
    <row r="349">
      <c r="A349" s="1" t="s">
        <v>348</v>
      </c>
      <c r="B349" s="2" t="str">
        <f>IFERROR(__xludf.DUMMYFUNCTION("GOOGLETRANSLATE(A349,""en"",""es"")"),"dice")</f>
        <v>dice</v>
      </c>
    </row>
    <row r="350">
      <c r="A350" s="1" t="b">
        <v>1</v>
      </c>
      <c r="B350" s="2" t="str">
        <f>IFERROR(__xludf.DUMMYFUNCTION("GOOGLETRANSLATE(A350,""en"",""es"")"),"CIERTO")</f>
        <v>CIERTO</v>
      </c>
    </row>
    <row r="351">
      <c r="A351" s="1" t="s">
        <v>349</v>
      </c>
      <c r="B351" s="2" t="str">
        <f>IFERROR(__xludf.DUMMYFUNCTION("GOOGLETRANSLATE(A351,""en"",""es"")"),"preocuparse")</f>
        <v>preocuparse</v>
      </c>
    </row>
    <row r="352">
      <c r="A352" s="1" t="s">
        <v>350</v>
      </c>
      <c r="B352" s="2" t="str">
        <f>IFERROR(__xludf.DUMMYFUNCTION("GOOGLETRANSLATE(A352,""en"",""es"")"),"pronto")</f>
        <v>pronto</v>
      </c>
    </row>
    <row r="353">
      <c r="A353" s="1" t="s">
        <v>351</v>
      </c>
      <c r="B353" s="2" t="str">
        <f>IFERROR(__xludf.DUMMYFUNCTION("GOOGLETRANSLATE(A353,""en"",""es"")"),"negocio")</f>
        <v>negocio</v>
      </c>
    </row>
    <row r="354">
      <c r="A354" s="1" t="s">
        <v>352</v>
      </c>
      <c r="B354" s="2" t="str">
        <f>IFERROR(__xludf.DUMMYFUNCTION("GOOGLETRANSLATE(A354,""en"",""es"")"),"caso")</f>
        <v>caso</v>
      </c>
    </row>
    <row r="355">
      <c r="A355" s="1" t="s">
        <v>353</v>
      </c>
      <c r="B355" s="2" t="str">
        <f>IFERROR(__xludf.DUMMYFUNCTION("GOOGLETRANSLATE(A355,""en"",""es"")"),"luego")</f>
        <v>luego</v>
      </c>
    </row>
    <row r="356">
      <c r="A356" s="1" t="s">
        <v>354</v>
      </c>
      <c r="B356" s="2" t="str">
        <f>IFERROR(__xludf.DUMMYFUNCTION("GOOGLETRANSLATE(A356,""en"",""es"")"),"cada")</f>
        <v>cada</v>
      </c>
    </row>
    <row r="357">
      <c r="A357" s="1" t="s">
        <v>355</v>
      </c>
      <c r="B357" s="2" t="str">
        <f>IFERROR(__xludf.DUMMYFUNCTION("GOOGLETRANSLATE(A357,""en"",""es"")"),"mirar")</f>
        <v>mirar</v>
      </c>
    </row>
    <row r="358">
      <c r="A358" s="1" t="s">
        <v>356</v>
      </c>
      <c r="B358" s="2" t="str">
        <f>IFERROR(__xludf.DUMMYFUNCTION("GOOGLETRANSLATE(A358,""en"",""es"")"),"año")</f>
        <v>año</v>
      </c>
    </row>
    <row r="359">
      <c r="A359" s="1" t="s">
        <v>357</v>
      </c>
      <c r="B359" s="2" t="str">
        <f>IFERROR(__xludf.DUMMYFUNCTION("GOOGLETRANSLATE(A359,""en"",""es"")"),"mano")</f>
        <v>mano</v>
      </c>
    </row>
    <row r="360">
      <c r="A360" s="1" t="s">
        <v>358</v>
      </c>
      <c r="B360" s="2" t="str">
        <f>IFERROR(__xludf.DUMMYFUNCTION("GOOGLETRANSLATE(A360,""en"",""es"")"),"teniendo")</f>
        <v>teniendo</v>
      </c>
    </row>
    <row r="361">
      <c r="A361" s="1" t="s">
        <v>359</v>
      </c>
      <c r="B361" s="2" t="str">
        <f>IFERROR(__xludf.DUMMYFUNCTION("GOOGLETRANSLATE(A361,""en"",""es"")"),"hermosa")</f>
        <v>hermosa</v>
      </c>
    </row>
    <row r="362">
      <c r="A362" s="1" t="s">
        <v>360</v>
      </c>
      <c r="B362" s="2" t="str">
        <f>IFERROR(__xludf.DUMMYFUNCTION("GOOGLETRANSLATE(A362,""en"",""es"")"),"médico")</f>
        <v>médico</v>
      </c>
    </row>
    <row r="363">
      <c r="A363" s="1" t="s">
        <v>361</v>
      </c>
      <c r="B363" s="2" t="str">
        <f>IFERROR(__xludf.DUMMYFUNCTION("GOOGLETRANSLATE(A363,""en"",""es"")"),"come")</f>
        <v>come</v>
      </c>
    </row>
    <row r="364">
      <c r="A364" s="1" t="s">
        <v>362</v>
      </c>
      <c r="B364" s="2" t="str">
        <f>IFERROR(__xludf.DUMMYFUNCTION("GOOGLETRANSLATE(A364,""en"",""es"")"),"sentar")</f>
        <v>sentar</v>
      </c>
    </row>
    <row r="365">
      <c r="A365" s="1" t="s">
        <v>363</v>
      </c>
      <c r="B365" s="2" t="str">
        <f>IFERROR(__xludf.DUMMYFUNCTION("GOOGLETRANSLATE(A365,""en"",""es"")"),"probablemente")</f>
        <v>probablemente</v>
      </c>
    </row>
    <row r="366">
      <c r="A366" s="1" t="s">
        <v>364</v>
      </c>
      <c r="B366" s="2" t="str">
        <f>IFERROR(__xludf.DUMMYFUNCTION("GOOGLETRANSLATE(A366,""en"",""es"")"),"pensando")</f>
        <v>pensando</v>
      </c>
    </row>
    <row r="367">
      <c r="A367" s="1" t="s">
        <v>365</v>
      </c>
      <c r="B367" s="2" t="str">
        <f>IFERROR(__xludf.DUMMYFUNCTION("GOOGLETRANSLATE(A367,""en"",""es"")"),"tarde")</f>
        <v>tarde</v>
      </c>
    </row>
    <row r="368">
      <c r="A368" s="1" t="s">
        <v>366</v>
      </c>
      <c r="B368" s="2" t="str">
        <f>IFERROR(__xludf.DUMMYFUNCTION("GOOGLETRANSLATE(A368,""en"",""es"")"),"olvidar")</f>
        <v>olvidar</v>
      </c>
    </row>
    <row r="369">
      <c r="A369" s="1" t="s">
        <v>367</v>
      </c>
      <c r="B369" s="2" t="str">
        <f>IFERROR(__xludf.DUMMYFUNCTION("GOOGLETRANSLATE(A369,""en"",""es"")"),"joven")</f>
        <v>joven</v>
      </c>
    </row>
    <row r="370">
      <c r="A370" s="1" t="s">
        <v>368</v>
      </c>
      <c r="B370" s="2" t="str">
        <f>IFERROR(__xludf.DUMMYFUNCTION("GOOGLETRANSLATE(A370,""en"",""es"")"),"segundo")</f>
        <v>segundo</v>
      </c>
    </row>
    <row r="371">
      <c r="A371" s="1" t="s">
        <v>369</v>
      </c>
      <c r="B371" s="2" t="str">
        <f>IFERROR(__xludf.DUMMYFUNCTION("GOOGLETRANSLATE(A371,""en"",""es"")"),"niños")</f>
        <v>niños</v>
      </c>
    </row>
    <row r="372">
      <c r="A372" s="1" t="s">
        <v>370</v>
      </c>
      <c r="B372" s="2" t="str">
        <f>IFERROR(__xludf.DUMMYFUNCTION("GOOGLETRANSLATE(A372,""en"",""es"")"),"niño")</f>
        <v>niño</v>
      </c>
    </row>
    <row r="373">
      <c r="A373" s="1" t="s">
        <v>371</v>
      </c>
      <c r="B373" s="2" t="str">
        <f>IFERROR(__xludf.DUMMYFUNCTION("GOOGLETRANSLATE(A373,""en"",""es"")"),"pagar")</f>
        <v>pagar</v>
      </c>
    </row>
    <row r="374">
      <c r="A374" s="1" t="s">
        <v>372</v>
      </c>
      <c r="B374" s="2" t="str">
        <f>IFERROR(__xludf.DUMMYFUNCTION("GOOGLETRANSLATE(A374,""en"",""es"")"),"loco")</f>
        <v>loco</v>
      </c>
    </row>
    <row r="375">
      <c r="A375" s="1" t="s">
        <v>373</v>
      </c>
      <c r="B375" s="2" t="str">
        <f>IFERROR(__xludf.DUMMYFUNCTION("GOOGLETRANSLATE(A375,""en"",""es"")"),"agua")</f>
        <v>agua</v>
      </c>
    </row>
    <row r="376">
      <c r="A376" s="1" t="s">
        <v>374</v>
      </c>
      <c r="B376" s="2" t="str">
        <f>IFERROR(__xludf.DUMMYFUNCTION("GOOGLETRANSLATE(A376,""en"",""es"")"),"muerte")</f>
        <v>muerte</v>
      </c>
    </row>
    <row r="377">
      <c r="A377" s="1" t="s">
        <v>375</v>
      </c>
      <c r="B377" s="2" t="str">
        <f>IFERROR(__xludf.DUMMYFUNCTION("GOOGLETRANSLATE(A377,""en"",""es"")"),"laboral")</f>
        <v>laboral</v>
      </c>
    </row>
    <row r="378">
      <c r="A378" s="1" t="s">
        <v>376</v>
      </c>
      <c r="B378" s="2" t="str">
        <f>IFERROR(__xludf.DUMMYFUNCTION("GOOGLETRANSLATE(A378,""en"",""es"")"),"por debajo")</f>
        <v>por debajo</v>
      </c>
    </row>
    <row r="379">
      <c r="A379" s="1" t="s">
        <v>377</v>
      </c>
      <c r="B379" s="2" t="str">
        <f>IFERROR(__xludf.DUMMYFUNCTION("GOOGLETRANSLATE(A379,""en"",""es"")"),"cosas")</f>
        <v>cosas</v>
      </c>
    </row>
    <row r="380">
      <c r="A380" s="1" t="s">
        <v>378</v>
      </c>
      <c r="B380" s="2" t="str">
        <f>IFERROR(__xludf.DUMMYFUNCTION("GOOGLETRANSLATE(A380,""en"",""es"")"),"minuto")</f>
        <v>minuto</v>
      </c>
    </row>
    <row r="381">
      <c r="A381" s="1" t="s">
        <v>379</v>
      </c>
      <c r="B381" s="2" t="str">
        <f>IFERROR(__xludf.DUMMYFUNCTION("GOOGLETRANSLATE(A381,""en"",""es"")"),"parte")</f>
        <v>parte</v>
      </c>
    </row>
    <row r="382">
      <c r="A382" s="1" t="s">
        <v>380</v>
      </c>
      <c r="B382" s="2" t="str">
        <f>IFERROR(__xludf.DUMMYFUNCTION("GOOGLETRANSLATE(A382,""en"",""es"")"),"persona")</f>
        <v>persona</v>
      </c>
    </row>
    <row r="383">
      <c r="A383" s="1" t="s">
        <v>381</v>
      </c>
      <c r="B383" s="2" t="str">
        <f>IFERROR(__xludf.DUMMYFUNCTION("GOOGLETRANSLATE(A383,""en"",""es"")"),"todos")</f>
        <v>todos</v>
      </c>
    </row>
    <row r="384">
      <c r="A384" s="1" t="s">
        <v>382</v>
      </c>
      <c r="B384" s="2" t="str">
        <f>IFERROR(__xludf.DUMMYFUNCTION("GOOGLETRANSLATE(A384,""en"",""es"")"),"maldita sea")</f>
        <v>maldita sea</v>
      </c>
    </row>
    <row r="385">
      <c r="A385" s="1" t="s">
        <v>383</v>
      </c>
      <c r="B385" s="2" t="str">
        <f>IFERROR(__xludf.DUMMYFUNCTION("GOOGLETRANSLATE(A385,""en"",""es"")"),"bebida")</f>
        <v>bebida</v>
      </c>
    </row>
    <row r="386">
      <c r="A386" s="1" t="s">
        <v>384</v>
      </c>
      <c r="B386" s="2" t="str">
        <f>IFERROR(__xludf.DUMMYFUNCTION("GOOGLETRANSLATE(A386,""en"",""es"")"),"dio")</f>
        <v>dio</v>
      </c>
    </row>
    <row r="387">
      <c r="A387" s="1" t="s">
        <v>385</v>
      </c>
      <c r="B387" s="2" t="str">
        <f>IFERROR(__xludf.DUMMYFUNCTION("GOOGLETRANSLATE(A387,""en"",""es"")"),"cambio")</f>
        <v>cambio</v>
      </c>
    </row>
    <row r="388">
      <c r="A388" s="1" t="s">
        <v>386</v>
      </c>
      <c r="B388" s="2" t="str">
        <f>IFERROR(__xludf.DUMMYFUNCTION("GOOGLETRANSLATE(A388,""en"",""es"")"),"exactamente")</f>
        <v>exactamente</v>
      </c>
    </row>
    <row r="389">
      <c r="A389" s="1" t="s">
        <v>387</v>
      </c>
      <c r="B389" s="2" t="str">
        <f>IFERROR(__xludf.DUMMYFUNCTION("GOOGLETRANSLATE(A389,""en"",""es"")"),"suceder")</f>
        <v>suceder</v>
      </c>
    </row>
    <row r="390">
      <c r="A390" s="1" t="s">
        <v>388</v>
      </c>
      <c r="B390" s="2" t="str">
        <f>IFERROR(__xludf.DUMMYFUNCTION("GOOGLETRANSLATE(A390,""en"",""es"")"),"cerrar")</f>
        <v>cerrar</v>
      </c>
    </row>
    <row r="391">
      <c r="A391" s="1" t="s">
        <v>389</v>
      </c>
      <c r="B391" s="2" t="str">
        <f>IFERROR(__xludf.DUMMYFUNCTION("GOOGLETRANSLATE(A391,""en"",""es"")"),"cinco")</f>
        <v>cinco</v>
      </c>
    </row>
    <row r="392">
      <c r="A392" s="1" t="s">
        <v>390</v>
      </c>
      <c r="B392" s="2" t="str">
        <f>IFERROR(__xludf.DUMMYFUNCTION("GOOGLETRANSLATE(A392,""en"",""es"")"),"saber")</f>
        <v>saber</v>
      </c>
    </row>
    <row r="393">
      <c r="A393" s="1" t="s">
        <v>391</v>
      </c>
      <c r="B393" s="2" t="str">
        <f>IFERROR(__xludf.DUMMYFUNCTION("GOOGLETRANSLATE(A393,""en"",""es"")"),"ojos")</f>
        <v>ojos</v>
      </c>
    </row>
    <row r="394">
      <c r="A394" s="1" t="s">
        <v>392</v>
      </c>
      <c r="B394" s="2" t="str">
        <f>IFERROR(__xludf.DUMMYFUNCTION("GOOGLETRANSLATE(A394,""en"",""es"")"),"pegar")</f>
        <v>pegar</v>
      </c>
    </row>
    <row r="395">
      <c r="A395" s="1" t="s">
        <v>393</v>
      </c>
      <c r="B395" s="2" t="str">
        <f>IFERROR(__xludf.DUMMYFUNCTION("GOOGLETRANSLATE(A395,""en"",""es"")"),"lejos")</f>
        <v>lejos</v>
      </c>
    </row>
    <row r="396">
      <c r="A396" s="1" t="s">
        <v>394</v>
      </c>
      <c r="B396" s="2" t="str">
        <f>IFERROR(__xludf.DUMMYFUNCTION("GOOGLETRANSLATE(A396,""en"",""es"")"),"no sean")</f>
        <v>no sean</v>
      </c>
    </row>
    <row r="397">
      <c r="A397" s="1" t="s">
        <v>395</v>
      </c>
      <c r="B397" s="2" t="str">
        <f>IFERROR(__xludf.DUMMYFUNCTION("GOOGLETRANSLATE(A397,""en"",""es"")"),"fácil")</f>
        <v>fácil</v>
      </c>
    </row>
    <row r="398">
      <c r="A398" s="1" t="s">
        <v>396</v>
      </c>
      <c r="B398" s="2" t="str">
        <f>IFERROR(__xludf.DUMMYFUNCTION("GOOGLETRANSLATE(A398,""en"",""es"")"),"lo que sea")</f>
        <v>lo que sea</v>
      </c>
    </row>
    <row r="399">
      <c r="A399" s="1" t="s">
        <v>397</v>
      </c>
      <c r="B399" s="2" t="str">
        <f>IFERROR(__xludf.DUMMYFUNCTION("GOOGLETRANSLATE(A399,""en"",""es"")"),"su")</f>
        <v>su</v>
      </c>
    </row>
    <row r="400">
      <c r="A400" s="1" t="s">
        <v>398</v>
      </c>
      <c r="B400" s="2" t="str">
        <f>IFERROR(__xludf.DUMMYFUNCTION("GOOGLETRANSLATE(A400,""en"",""es"")"),"las manos")</f>
        <v>las manos</v>
      </c>
    </row>
    <row r="401">
      <c r="A401" s="1" t="s">
        <v>399</v>
      </c>
      <c r="B401" s="2" t="str">
        <f>IFERROR(__xludf.DUMMYFUNCTION("GOOGLETRANSLATE(A401,""en"",""es"")"),"tomando")</f>
        <v>tomando</v>
      </c>
    </row>
    <row r="402">
      <c r="A402" s="1" t="s">
        <v>400</v>
      </c>
      <c r="B402" s="2" t="str">
        <f>IFERROR(__xludf.DUMMYFUNCTION("GOOGLETRANSLATE(A402,""en"",""es"")"),"veces")</f>
        <v>veces</v>
      </c>
    </row>
    <row r="403">
      <c r="A403" s="1" t="s">
        <v>401</v>
      </c>
      <c r="B403" s="2" t="str">
        <f>IFERROR(__xludf.DUMMYFUNCTION("GOOGLETRANSLATE(A403,""en"",""es"")"),"controlar")</f>
        <v>controlar</v>
      </c>
    </row>
    <row r="404">
      <c r="A404" s="1" t="s">
        <v>402</v>
      </c>
      <c r="B404" s="2" t="str">
        <f>IFERROR(__xludf.DUMMYFUNCTION("GOOGLETRANSLATE(A404,""en"",""es"")"),"minutos")</f>
        <v>minutos</v>
      </c>
    </row>
    <row r="405">
      <c r="A405" s="1" t="s">
        <v>403</v>
      </c>
      <c r="B405" s="2" t="str">
        <f>IFERROR(__xludf.DUMMYFUNCTION("GOOGLETRANSLATE(A405,""en"",""es"")"),"música")</f>
        <v>música</v>
      </c>
    </row>
    <row r="406">
      <c r="A406" s="1" t="s">
        <v>404</v>
      </c>
      <c r="B406" s="2" t="str">
        <f>IFERROR(__xludf.DUMMYFUNCTION("GOOGLETRANSLATE(A406,""en"",""es"")"),"en el interior")</f>
        <v>en el interior</v>
      </c>
    </row>
    <row r="407">
      <c r="A407" s="1" t="s">
        <v>405</v>
      </c>
      <c r="B407" s="2" t="str">
        <f>IFERROR(__xludf.DUMMYFUNCTION("GOOGLETRANSLATE(A407,""en"",""es"")"),"dormir")</f>
        <v>dormir</v>
      </c>
    </row>
    <row r="408">
      <c r="A408" s="1" t="s">
        <v>406</v>
      </c>
      <c r="B408" s="2" t="str">
        <f>IFERROR(__xludf.DUMMYFUNCTION("GOOGLETRANSLATE(A408,""en"",""es"")"),"significa")</f>
        <v>significa</v>
      </c>
    </row>
    <row r="409">
      <c r="A409" s="1" t="s">
        <v>407</v>
      </c>
      <c r="B409" s="2" t="str">
        <f>IFERROR(__xludf.DUMMYFUNCTION("GOOGLETRANSLATE(A409,""en"",""es"")"),"alguien")</f>
        <v>alguien</v>
      </c>
    </row>
    <row r="410">
      <c r="A410" s="1" t="s">
        <v>408</v>
      </c>
      <c r="B410" s="2" t="str">
        <f>IFERROR(__xludf.DUMMYFUNCTION("GOOGLETRANSLATE(A410,""en"",""es"")"),"mía")</f>
        <v>mía</v>
      </c>
    </row>
    <row r="411">
      <c r="A411" s="1" t="s">
        <v>409</v>
      </c>
      <c r="B411" s="2" t="str">
        <f>IFERROR(__xludf.DUMMYFUNCTION("GOOGLETRANSLATE(A411,""en"",""es"")"),"negociar")</f>
        <v>negociar</v>
      </c>
    </row>
    <row r="412">
      <c r="A412" s="1" t="s">
        <v>410</v>
      </c>
      <c r="B412" s="2" t="str">
        <f>IFERROR(__xludf.DUMMYFUNCTION("GOOGLETRANSLATE(A412,""en"",""es"")"),"diferente")</f>
        <v>diferente</v>
      </c>
    </row>
    <row r="413">
      <c r="A413" s="1" t="s">
        <v>411</v>
      </c>
      <c r="B413" s="2" t="str">
        <f>IFERROR(__xludf.DUMMYFUNCTION("GOOGLETRANSLATE(A413,""en"",""es"")"),"preguntó")</f>
        <v>preguntó</v>
      </c>
    </row>
    <row r="414">
      <c r="A414" s="1" t="s">
        <v>412</v>
      </c>
      <c r="B414" s="2" t="str">
        <f>IFERROR(__xludf.DUMMYFUNCTION("GOOGLETRANSLATE(A414,""en"",""es"")"),"marcas")</f>
        <v>marcas</v>
      </c>
    </row>
    <row r="415">
      <c r="A415" s="1" t="s">
        <v>413</v>
      </c>
      <c r="B415" s="2" t="str">
        <f>IFERROR(__xludf.DUMMYFUNCTION("GOOGLETRANSLATE(A415,""en"",""es"")"),"punto")</f>
        <v>punto</v>
      </c>
    </row>
    <row r="416">
      <c r="A416" s="1" t="s">
        <v>414</v>
      </c>
      <c r="B416" s="2" t="str">
        <f>IFERROR(__xludf.DUMMYFUNCTION("GOOGLETRANSLATE(A416,""en"",""es"")"),"atemorizado")</f>
        <v>atemorizado</v>
      </c>
    </row>
    <row r="417">
      <c r="A417" s="1" t="s">
        <v>415</v>
      </c>
      <c r="B417" s="2" t="str">
        <f>IFERROR(__xludf.DUMMYFUNCTION("GOOGLETRANSLATE(A417,""en"",""es"")"),"cuerpo")</f>
        <v>cuerpo</v>
      </c>
    </row>
    <row r="418">
      <c r="A418" s="1" t="s">
        <v>416</v>
      </c>
      <c r="B418" s="2" t="str">
        <f>IFERROR(__xludf.DUMMYFUNCTION("GOOGLETRANSLATE(A418,""en"",""es"")"),"de todos modos")</f>
        <v>de todos modos</v>
      </c>
    </row>
    <row r="419">
      <c r="A419" s="1" t="s">
        <v>417</v>
      </c>
      <c r="B419" s="2" t="str">
        <f>IFERROR(__xludf.DUMMYFUNCTION("GOOGLETRANSLATE(A419,""en"",""es"")"),"Estimado")</f>
        <v>Estimado</v>
      </c>
    </row>
    <row r="420">
      <c r="A420" s="1" t="s">
        <v>418</v>
      </c>
      <c r="B420" s="2" t="str">
        <f>IFERROR(__xludf.DUMMYFUNCTION("GOOGLETRANSLATE(A420,""en"",""es"")"),"cuatro")</f>
        <v>cuatro</v>
      </c>
    </row>
    <row r="421">
      <c r="A421" s="1" t="s">
        <v>419</v>
      </c>
      <c r="B421" s="2" t="str">
        <f>IFERROR(__xludf.DUMMYFUNCTION("GOOGLETRANSLATE(A421,""en"",""es"")"),"deberá")</f>
        <v>deberá</v>
      </c>
    </row>
    <row r="422">
      <c r="A422" s="1" t="s">
        <v>420</v>
      </c>
      <c r="B422" s="2" t="str">
        <f>IFERROR(__xludf.DUMMYFUNCTION("GOOGLETRANSLATE(A422,""en"",""es"")"),"ain")</f>
        <v>ain</v>
      </c>
    </row>
    <row r="423">
      <c r="A423" s="1" t="s">
        <v>421</v>
      </c>
      <c r="B423" s="2" t="str">
        <f>IFERROR(__xludf.DUMMYFUNCTION("GOOGLETRANSLATE(A423,""en"",""es"")"),"oportunidad")</f>
        <v>oportunidad</v>
      </c>
    </row>
    <row r="424">
      <c r="A424" s="1" t="s">
        <v>422</v>
      </c>
      <c r="B424" s="2" t="str">
        <f>IFERROR(__xludf.DUMMYFUNCTION("GOOGLETRANSLATE(A424,""en"",""es"")"),"cerca")</f>
        <v>cerca</v>
      </c>
    </row>
    <row r="425">
      <c r="A425" s="1" t="s">
        <v>423</v>
      </c>
      <c r="B425" s="2" t="str">
        <f>IFERROR(__xludf.DUMMYFUNCTION("GOOGLETRANSLATE(A425,""en"",""es"")"),"haciendo")</f>
        <v>haciendo</v>
      </c>
    </row>
    <row r="426">
      <c r="A426" s="1" t="s">
        <v>424</v>
      </c>
      <c r="B426" s="2" t="str">
        <f>IFERROR(__xludf.DUMMYFUNCTION("GOOGLETRANSLATE(A426,""en"",""es"")"),"esperando")</f>
        <v>esperando</v>
      </c>
    </row>
    <row r="427">
      <c r="A427" s="1" t="s">
        <v>425</v>
      </c>
      <c r="B427" s="2" t="str">
        <f>IFERROR(__xludf.DUMMYFUNCTION("GOOGLETRANSLATE(A427,""en"",""es"")"),"fiesta")</f>
        <v>fiesta</v>
      </c>
    </row>
    <row r="428">
      <c r="A428" s="1" t="s">
        <v>426</v>
      </c>
      <c r="B428" s="2" t="str">
        <f>IFERROR(__xludf.DUMMYFUNCTION("GOOGLETRANSLATE(A428,""en"",""es"")"),"hija")</f>
        <v>hija</v>
      </c>
    </row>
    <row r="429">
      <c r="A429" s="1" t="s">
        <v>427</v>
      </c>
      <c r="B429" s="2" t="str">
        <f>IFERROR(__xludf.DUMMYFUNCTION("GOOGLETRANSLATE(A429,""en"",""es"")"),"llega")</f>
        <v>llega</v>
      </c>
    </row>
    <row r="430">
      <c r="A430" s="1" t="s">
        <v>428</v>
      </c>
      <c r="B430" s="2" t="str">
        <f>IFERROR(__xludf.DUMMYFUNCTION("GOOGLETRANSLATE(A430,""en"",""es"")"),"palabra")</f>
        <v>palabra</v>
      </c>
    </row>
    <row r="431">
      <c r="A431" s="1" t="s">
        <v>429</v>
      </c>
      <c r="B431" s="2" t="str">
        <f>IFERROR(__xludf.DUMMYFUNCTION("GOOGLETRANSLATE(A431,""en"",""es"")"),"contra")</f>
        <v>contra</v>
      </c>
    </row>
    <row r="432">
      <c r="A432" s="1" t="s">
        <v>430</v>
      </c>
      <c r="B432" s="2" t="str">
        <f>IFERROR(__xludf.DUMMYFUNCTION("GOOGLETRANSLATE(A432,""en"",""es"")"),"divertida")</f>
        <v>divertida</v>
      </c>
    </row>
    <row r="433">
      <c r="A433" s="1" t="s">
        <v>431</v>
      </c>
      <c r="B433" s="2" t="str">
        <f>IFERROR(__xludf.DUMMYFUNCTION("GOOGLETRANSLATE(A433,""en"",""es"")"),"número")</f>
        <v>número</v>
      </c>
    </row>
    <row r="434">
      <c r="A434" s="1" t="s">
        <v>432</v>
      </c>
      <c r="B434" s="2" t="str">
        <f>IFERROR(__xludf.DUMMYFUNCTION("GOOGLETRANSLATE(A434,""en"",""es"")"),"casado")</f>
        <v>casado</v>
      </c>
    </row>
    <row r="435">
      <c r="A435" s="1" t="s">
        <v>433</v>
      </c>
      <c r="B435" s="2" t="str">
        <f>IFERROR(__xludf.DUMMYFUNCTION("GOOGLETRANSLATE(A435,""en"",""es"")"),"daño")</f>
        <v>daño</v>
      </c>
    </row>
    <row r="436">
      <c r="A436" s="1" t="s">
        <v>434</v>
      </c>
      <c r="B436" s="2" t="str">
        <f>IFERROR(__xludf.DUMMYFUNCTION("GOOGLETRANSLATE(A436,""en"",""es"")"),"historia")</f>
        <v>historia</v>
      </c>
    </row>
    <row r="437">
      <c r="A437" s="1" t="s">
        <v>435</v>
      </c>
      <c r="B437" s="2" t="str">
        <f>IFERROR(__xludf.DUMMYFUNCTION("GOOGLETRANSLATE(A437,""en"",""es"")"),"colocar")</f>
        <v>colocar</v>
      </c>
    </row>
    <row r="438">
      <c r="A438" s="1" t="s">
        <v>436</v>
      </c>
      <c r="B438" s="2" t="str">
        <f>IFERROR(__xludf.DUMMYFUNCTION("GOOGLETRANSLATE(A438,""en"",""es"")"),"desear")</f>
        <v>desear</v>
      </c>
    </row>
    <row r="439">
      <c r="A439" s="1" t="s">
        <v>437</v>
      </c>
      <c r="B439" s="2" t="str">
        <f>IFERROR(__xludf.DUMMYFUNCTION("GOOGLETRANSLATE(A439,""en"",""es"")"),"menos")</f>
        <v>menos</v>
      </c>
    </row>
    <row r="440">
      <c r="A440" s="1" t="s">
        <v>438</v>
      </c>
      <c r="B440" s="2" t="str">
        <f>IFERROR(__xludf.DUMMYFUNCTION("GOOGLETRANSLATE(A440,""en"",""es"")"),"bastante")</f>
        <v>bastante</v>
      </c>
    </row>
    <row r="441">
      <c r="A441" s="1" t="s">
        <v>439</v>
      </c>
      <c r="B441" s="2" t="str">
        <f>IFERROR(__xludf.DUMMYFUNCTION("GOOGLETRANSLATE(A441,""en"",""es"")"),"importante")</f>
        <v>importante</v>
      </c>
    </row>
    <row r="442">
      <c r="A442" s="1" t="s">
        <v>440</v>
      </c>
      <c r="B442" s="2" t="str">
        <f>IFERROR(__xludf.DUMMYFUNCTION("GOOGLETRANSLATE(A442,""en"",""es"")"),"muchachas")</f>
        <v>muchachas</v>
      </c>
    </row>
    <row r="443">
      <c r="A443" s="1" t="s">
        <v>441</v>
      </c>
      <c r="B443" s="2" t="str">
        <f>IFERROR(__xludf.DUMMYFUNCTION("GOOGLETRANSLATE(A443,""en"",""es"")"),"esposo")</f>
        <v>esposo</v>
      </c>
    </row>
    <row r="444">
      <c r="A444" s="1" t="s">
        <v>442</v>
      </c>
      <c r="B444" s="2" t="str">
        <f>IFERROR(__xludf.DUMMYFUNCTION("GOOGLETRANSLATE(A444,""en"",""es"")"),"fuego")</f>
        <v>fuego</v>
      </c>
    </row>
    <row r="445">
      <c r="A445" s="1" t="s">
        <v>443</v>
      </c>
      <c r="B445" s="2" t="str">
        <f>IFERROR(__xludf.DUMMYFUNCTION("GOOGLETRANSLATE(A445,""en"",""es"")"),"nadie")</f>
        <v>nadie</v>
      </c>
    </row>
    <row r="446">
      <c r="A446" s="1" t="s">
        <v>444</v>
      </c>
      <c r="B446" s="2" t="str">
        <f>IFERROR(__xludf.DUMMYFUNCTION("GOOGLETRANSLATE(A446,""en"",""es"")"),"pelear")</f>
        <v>pelear</v>
      </c>
    </row>
    <row r="447">
      <c r="A447" s="1" t="s">
        <v>445</v>
      </c>
      <c r="B447" s="2" t="str">
        <f>IFERROR(__xludf.DUMMYFUNCTION("GOOGLETRANSLATE(A447,""en"",""es"")"),"niños")</f>
        <v>niños</v>
      </c>
    </row>
    <row r="448">
      <c r="A448" s="1" t="s">
        <v>446</v>
      </c>
      <c r="B448" s="2" t="str">
        <f>IFERROR(__xludf.DUMMYFUNCTION("GOOGLETRANSLATE(A448,""en"",""es"")"),"descanso")</f>
        <v>descanso</v>
      </c>
    </row>
    <row r="449">
      <c r="A449" s="1" t="s">
        <v>447</v>
      </c>
      <c r="B449" s="2" t="str">
        <f>IFERROR(__xludf.DUMMYFUNCTION("GOOGLETRANSLATE(A449,""en"",""es"")"),"momento")</f>
        <v>momento</v>
      </c>
    </row>
    <row r="450">
      <c r="A450" s="1" t="s">
        <v>448</v>
      </c>
      <c r="B450" s="2" t="str">
        <f>IFERROR(__xludf.DUMMYFUNCTION("GOOGLETRANSLATE(A450,""en"",""es"")"),"semana")</f>
        <v>semana</v>
      </c>
    </row>
    <row r="451">
      <c r="A451" s="1" t="s">
        <v>449</v>
      </c>
      <c r="B451" s="2" t="str">
        <f>IFERROR(__xludf.DUMMYFUNCTION("GOOGLETRANSLATE(A451,""en"",""es"")"),"leer")</f>
        <v>leer</v>
      </c>
    </row>
    <row r="452">
      <c r="A452" s="1" t="s">
        <v>450</v>
      </c>
      <c r="B452" s="2" t="str">
        <f>IFERROR(__xludf.DUMMYFUNCTION("GOOGLETRANSLATE(A452,""en"",""es"")"),"estar de pie")</f>
        <v>estar de pie</v>
      </c>
    </row>
    <row r="453">
      <c r="A453" s="1" t="s">
        <v>451</v>
      </c>
      <c r="B453" s="2" t="str">
        <f>IFERROR(__xludf.DUMMYFUNCTION("GOOGLETRANSLATE(A453,""en"",""es"")"),"juego")</f>
        <v>juego</v>
      </c>
    </row>
    <row r="454">
      <c r="A454" s="1" t="s">
        <v>452</v>
      </c>
      <c r="B454" s="2" t="str">
        <f>IFERROR(__xludf.DUMMYFUNCTION("GOOGLETRANSLATE(A454,""en"",""es"")"),"Corte")</f>
        <v>Corte</v>
      </c>
    </row>
    <row r="455">
      <c r="A455" s="1" t="s">
        <v>453</v>
      </c>
      <c r="B455" s="2" t="str">
        <f>IFERROR(__xludf.DUMMYFUNCTION("GOOGLETRANSLATE(A455,""en"",""es"")"),"hermana")</f>
        <v>hermana</v>
      </c>
    </row>
    <row r="456">
      <c r="A456" s="1" t="s">
        <v>454</v>
      </c>
      <c r="B456" s="2" t="str">
        <f>IFERROR(__xludf.DUMMYFUNCTION("GOOGLETRANSLATE(A456,""en"",""es"")"),"hablar")</f>
        <v>hablar</v>
      </c>
    </row>
    <row r="457">
      <c r="A457" s="1" t="s">
        <v>455</v>
      </c>
      <c r="B457" s="2" t="str">
        <f>IFERROR(__xludf.DUMMYFUNCTION("GOOGLETRANSLATE(A457,""en"",""es"")"),"niño")</f>
        <v>niño</v>
      </c>
    </row>
    <row r="458">
      <c r="A458" s="1" t="s">
        <v>456</v>
      </c>
      <c r="B458" s="2" t="str">
        <f>IFERROR(__xludf.DUMMYFUNCTION("GOOGLETRANSLATE(A458,""en"",""es"")"),"lado")</f>
        <v>lado</v>
      </c>
    </row>
    <row r="459">
      <c r="A459" s="1" t="s">
        <v>457</v>
      </c>
      <c r="B459" s="2" t="str">
        <f>IFERROR(__xludf.DUMMYFUNCTION("GOOGLETRANSLATE(A459,""en"",""es"")"),"mujeres")</f>
        <v>mujeres</v>
      </c>
    </row>
    <row r="460">
      <c r="A460" s="1" t="s">
        <v>458</v>
      </c>
      <c r="B460" s="2" t="str">
        <f>IFERROR(__xludf.DUMMYFUNCTION("GOOGLETRANSLATE(A460,""en"",""es"")"),"supuesto")</f>
        <v>supuesto</v>
      </c>
    </row>
    <row r="461">
      <c r="A461" s="1" t="s">
        <v>459</v>
      </c>
      <c r="B461" s="2" t="str">
        <f>IFERROR(__xludf.DUMMYFUNCTION("GOOGLETRANSLATE(A461,""en"",""es"")"),"comenzó")</f>
        <v>comenzó</v>
      </c>
    </row>
    <row r="462">
      <c r="A462" s="1" t="s">
        <v>460</v>
      </c>
      <c r="B462" s="2" t="str">
        <f>IFERROR(__xludf.DUMMYFUNCTION("GOOGLETRANSLATE(A462,""en"",""es"")"),"Entre")</f>
        <v>Entre</v>
      </c>
    </row>
    <row r="463">
      <c r="A463" s="1" t="s">
        <v>461</v>
      </c>
      <c r="B463" s="2" t="str">
        <f>IFERROR(__xludf.DUMMYFUNCTION("GOOGLETRANSLATE(A463,""en"",""es"")"),"horas")</f>
        <v>horas</v>
      </c>
    </row>
    <row r="464">
      <c r="A464" s="1" t="s">
        <v>462</v>
      </c>
      <c r="B464" s="2" t="str">
        <f>IFERROR(__xludf.DUMMYFUNCTION("GOOGLETRANSLATE(A464,""en"",""es"")"),"va")</f>
        <v>va</v>
      </c>
    </row>
    <row r="465">
      <c r="A465" s="1" t="s">
        <v>463</v>
      </c>
      <c r="B465" s="2" t="str">
        <f>IFERROR(__xludf.DUMMYFUNCTION("GOOGLETRANSLATE(A465,""en"",""es"")"),"sangre")</f>
        <v>sangre</v>
      </c>
    </row>
    <row r="466">
      <c r="A466" s="1" t="s">
        <v>464</v>
      </c>
      <c r="B466" s="2" t="str">
        <f>IFERROR(__xludf.DUMMYFUNCTION("GOOGLETRANSLATE(A466,""en"",""es"")"),"aunque")</f>
        <v>aunque</v>
      </c>
    </row>
    <row r="467">
      <c r="A467" s="1" t="s">
        <v>465</v>
      </c>
      <c r="B467" s="2" t="str">
        <f>IFERROR(__xludf.DUMMYFUNCTION("GOOGLETRANSLATE(A467,""en"",""es"")"),"verdad")</f>
        <v>verdad</v>
      </c>
    </row>
    <row r="468">
      <c r="A468" s="1" t="s">
        <v>466</v>
      </c>
      <c r="B468" s="2" t="str">
        <f>IFERROR(__xludf.DUMMYFUNCTION("GOOGLETRANSLATE(A468,""en"",""es"")"),"dama")</f>
        <v>dama</v>
      </c>
    </row>
    <row r="469">
      <c r="A469" s="1" t="s">
        <v>467</v>
      </c>
      <c r="B469" s="2" t="str">
        <f>IFERROR(__xludf.DUMMYFUNCTION("GOOGLETRANSLATE(A469,""en"",""es"")"),"más")</f>
        <v>más</v>
      </c>
    </row>
    <row r="470">
      <c r="A470" s="1" t="s">
        <v>468</v>
      </c>
      <c r="B470" s="2" t="str">
        <f>IFERROR(__xludf.DUMMYFUNCTION("GOOGLETRANSLATE(A470,""en"",""es"")"),"detrás")</f>
        <v>detrás</v>
      </c>
    </row>
    <row r="471">
      <c r="A471" s="1" t="s">
        <v>469</v>
      </c>
      <c r="B471" s="2" t="str">
        <f>IFERROR(__xludf.DUMMYFUNCTION("GOOGLETRANSLATE(A471,""en"",""es"")"),"casi")</f>
        <v>casi</v>
      </c>
    </row>
    <row r="472">
      <c r="A472" s="1" t="s">
        <v>470</v>
      </c>
      <c r="B472" s="2" t="str">
        <f>IFERROR(__xludf.DUMMYFUNCTION("GOOGLETRANSLATE(A472,""en"",""es"")"),"Disparo")</f>
        <v>Disparo</v>
      </c>
    </row>
    <row r="473">
      <c r="A473" s="1" t="s">
        <v>471</v>
      </c>
      <c r="B473" s="2" t="str">
        <f>IFERROR(__xludf.DUMMYFUNCTION("GOOGLETRANSLATE(A473,""en"",""es"")"),"obtiene")</f>
        <v>obtiene</v>
      </c>
    </row>
    <row r="474">
      <c r="A474" s="1" t="s">
        <v>472</v>
      </c>
      <c r="B474" s="2" t="str">
        <f>IFERROR(__xludf.DUMMYFUNCTION("GOOGLETRANSLATE(A474,""en"",""es"")"),"guerra")</f>
        <v>guerra</v>
      </c>
    </row>
    <row r="475">
      <c r="A475" s="1" t="s">
        <v>473</v>
      </c>
      <c r="B475" s="2" t="str">
        <f>IFERROR(__xludf.DUMMYFUNCTION("GOOGLETRANSLATE(A475,""en"",""es"")"),"descanso")</f>
        <v>descanso</v>
      </c>
    </row>
    <row r="476">
      <c r="A476" s="1" t="s">
        <v>474</v>
      </c>
      <c r="B476" s="2" t="str">
        <f>IFERROR(__xludf.DUMMYFUNCTION("GOOGLETRANSLATE(A476,""en"",""es"")"),"caminar")</f>
        <v>caminar</v>
      </c>
    </row>
    <row r="477">
      <c r="A477" s="1" t="s">
        <v>475</v>
      </c>
      <c r="B477" s="2" t="str">
        <f>IFERROR(__xludf.DUMMYFUNCTION("GOOGLETRANSLATE(A477,""en"",""es"")"),"tuyo")</f>
        <v>tuyo</v>
      </c>
    </row>
    <row r="478">
      <c r="A478" s="1" t="s">
        <v>476</v>
      </c>
      <c r="B478" s="2" t="str">
        <f>IFERROR(__xludf.DUMMYFUNCTION("GOOGLETRANSLATE(A478,""en"",""es"")"),"capaz")</f>
        <v>capaz</v>
      </c>
    </row>
    <row r="479">
      <c r="A479" s="1" t="s">
        <v>477</v>
      </c>
      <c r="B479" s="2" t="str">
        <f>IFERROR(__xludf.DUMMYFUNCTION("GOOGLETRANSLATE(A479,""en"",""es"")"),"razón")</f>
        <v>razón</v>
      </c>
    </row>
    <row r="480">
      <c r="A480" s="1" t="s">
        <v>478</v>
      </c>
      <c r="B480" s="2" t="str">
        <f>IFERROR(__xludf.DUMMYFUNCTION("GOOGLETRANSLATE(A480,""en"",""es"")"),"problema")</f>
        <v>problema</v>
      </c>
    </row>
    <row r="481">
      <c r="A481" s="1" t="s">
        <v>479</v>
      </c>
      <c r="B481" s="2" t="str">
        <f>IFERROR(__xludf.DUMMYFUNCTION("GOOGLETRANSLATE(A481,""en"",""es"")"),"reunió")</f>
        <v>reunió</v>
      </c>
    </row>
    <row r="482">
      <c r="A482" s="1" t="s">
        <v>480</v>
      </c>
      <c r="B482" s="2" t="str">
        <f>IFERROR(__xludf.DUMMYFUNCTION("GOOGLETRANSLATE(A482,""en"",""es"")"),"ciudad")</f>
        <v>ciudad</v>
      </c>
    </row>
    <row r="483">
      <c r="A483" s="1" t="s">
        <v>481</v>
      </c>
      <c r="B483" s="2" t="str">
        <f>IFERROR(__xludf.DUMMYFUNCTION("GOOGLETRANSLATE(A483,""en"",""es"")"),"ciudad")</f>
        <v>ciudad</v>
      </c>
    </row>
    <row r="484">
      <c r="A484" s="1" t="s">
        <v>482</v>
      </c>
      <c r="B484" s="2" t="str">
        <f>IFERROR(__xludf.DUMMYFUNCTION("GOOGLETRANSLATE(A484,""en"",""es"")"),"confianza")</f>
        <v>confianza</v>
      </c>
    </row>
    <row r="485">
      <c r="A485" s="1" t="s">
        <v>483</v>
      </c>
      <c r="B485" s="2" t="str">
        <f>IFERROR(__xludf.DUMMYFUNCTION("GOOGLETRANSLATE(A485,""en"",""es"")"),"Srs")</f>
        <v>Srs</v>
      </c>
    </row>
    <row r="486">
      <c r="A486" s="1" t="s">
        <v>484</v>
      </c>
      <c r="B486" s="2" t="str">
        <f>IFERROR(__xludf.DUMMYFUNCTION("GOOGLETRANSLATE(A486,""en"",""es"")"),"trajo")</f>
        <v>trajo</v>
      </c>
    </row>
    <row r="487">
      <c r="A487" s="1" t="s">
        <v>485</v>
      </c>
      <c r="B487" s="2" t="str">
        <f>IFERROR(__xludf.DUMMYFUNCTION("GOOGLETRANSLATE(A487,""en"",""es"")"),"murió")</f>
        <v>murió</v>
      </c>
    </row>
    <row r="488">
      <c r="A488" s="1" t="s">
        <v>486</v>
      </c>
      <c r="B488" s="2" t="str">
        <f>IFERROR(__xludf.DUMMYFUNCTION("GOOGLETRANSLATE(A488,""en"",""es"")"),"pregunta")</f>
        <v>pregunta</v>
      </c>
    </row>
    <row r="489">
      <c r="A489" s="1" t="s">
        <v>487</v>
      </c>
      <c r="B489" s="2" t="str">
        <f>IFERROR(__xludf.DUMMYFUNCTION("GOOGLETRANSLATE(A489,""en"",""es"")"),"comprar")</f>
        <v>comprar</v>
      </c>
    </row>
    <row r="490">
      <c r="A490" s="1" t="s">
        <v>488</v>
      </c>
      <c r="B490" s="2" t="str">
        <f>IFERROR(__xludf.DUMMYFUNCTION("GOOGLETRANSLATE(A490,""en"",""es"")"),"oficina")</f>
        <v>oficina</v>
      </c>
    </row>
    <row r="491">
      <c r="A491" s="1" t="s">
        <v>489</v>
      </c>
      <c r="B491" s="2" t="str">
        <f>IFERROR(__xludf.DUMMYFUNCTION("GOOGLETRANSLATE(A491,""en"",""es"")"),"mitad")</f>
        <v>mitad</v>
      </c>
    </row>
    <row r="492">
      <c r="A492" s="1" t="s">
        <v>490</v>
      </c>
      <c r="B492" s="2" t="str">
        <f>IFERROR(__xludf.DUMMYFUNCTION("GOOGLETRANSLATE(A492,""en"",""es"")"),"adiós")</f>
        <v>adiós</v>
      </c>
    </row>
    <row r="493">
      <c r="A493" s="1" t="s">
        <v>491</v>
      </c>
      <c r="B493" s="2" t="str">
        <f>IFERROR(__xludf.DUMMYFUNCTION("GOOGLETRANSLATE(A493,""en"",""es"")"),"alto")</f>
        <v>alto</v>
      </c>
    </row>
    <row r="494">
      <c r="A494" s="1" t="s">
        <v>492</v>
      </c>
      <c r="B494" s="2" t="str">
        <f>IFERROR(__xludf.DUMMYFUNCTION("GOOGLETRANSLATE(A494,""en"",""es"")"),"gratis")</f>
        <v>gratis</v>
      </c>
    </row>
    <row r="495">
      <c r="A495" s="1" t="s">
        <v>493</v>
      </c>
      <c r="B495" s="2" t="str">
        <f>IFERROR(__xludf.DUMMYFUNCTION("GOOGLETRANSLATE(A495,""en"",""es"")"),"s")</f>
        <v>s</v>
      </c>
    </row>
    <row r="496">
      <c r="A496" s="1" t="s">
        <v>494</v>
      </c>
      <c r="B496" s="2" t="str">
        <f>IFERROR(__xludf.DUMMYFUNCTION("GOOGLETRANSLATE(A496,""en"",""es"")"),"bienvenidos")</f>
        <v>bienvenidos</v>
      </c>
    </row>
    <row r="497">
      <c r="A497" s="1" t="s">
        <v>495</v>
      </c>
      <c r="B497" s="2" t="str">
        <f>IFERROR(__xludf.DUMMYFUNCTION("GOOGLETRANSLATE(A497,""en"",""es"")"),"Pareja")</f>
        <v>Pareja</v>
      </c>
    </row>
    <row r="498">
      <c r="A498" s="1" t="s">
        <v>496</v>
      </c>
      <c r="B498" s="2" t="str">
        <f>IFERROR(__xludf.DUMMYFUNCTION("GOOGLETRANSLATE(A498,""en"",""es"")"),"cualquiera")</f>
        <v>cualquiera</v>
      </c>
    </row>
    <row r="499">
      <c r="A499" s="1" t="s">
        <v>497</v>
      </c>
      <c r="B499" s="2" t="str">
        <f>IFERROR(__xludf.DUMMYFUNCTION("GOOGLETRANSLATE(A499,""en"",""es"")"),"apuro")</f>
        <v>apuro</v>
      </c>
    </row>
    <row r="500">
      <c r="A500" s="1" t="s">
        <v>498</v>
      </c>
      <c r="B500" s="2" t="str">
        <f>IFERROR(__xludf.DUMMYFUNCTION("GOOGLETRANSLATE(A500,""en"",""es"")"),"narración")</f>
        <v>narración</v>
      </c>
    </row>
    <row r="501">
      <c r="A501" s="1" t="s">
        <v>499</v>
      </c>
      <c r="B501" s="2" t="str">
        <f>IFERROR(__xludf.DUMMYFUNCTION("GOOGLETRANSLATE(A501,""en"",""es"")"),"tonto")</f>
        <v>tonto</v>
      </c>
    </row>
    <row r="502">
      <c r="A502" s="1" t="s">
        <v>500</v>
      </c>
      <c r="B502" s="2" t="str">
        <f>IFERROR(__xludf.DUMMYFUNCTION("GOOGLETRANSLATE(A502,""en"",""es"")"),"miel")</f>
        <v>miel</v>
      </c>
    </row>
    <row r="503">
      <c r="A503" s="1" t="s">
        <v>501</v>
      </c>
      <c r="B503" s="2" t="str">
        <f>IFERROR(__xludf.DUMMYFUNCTION("GOOGLETRANSLATE(A503,""en"",""es"")"),"poder")</f>
        <v>poder</v>
      </c>
    </row>
    <row r="504">
      <c r="A504" s="1" t="s">
        <v>502</v>
      </c>
      <c r="B504" s="2" t="str">
        <f>IFERROR(__xludf.DUMMYFUNCTION("GOOGLETRANSLATE(A504,""en"",""es"")"),"guau")</f>
        <v>guau</v>
      </c>
    </row>
    <row r="505">
      <c r="A505" s="1" t="s">
        <v>503</v>
      </c>
      <c r="B505" s="2" t="str">
        <f>IFERROR(__xludf.DUMMYFUNCTION("GOOGLETRANSLATE(A505,""en"",""es"")"),"intentado")</f>
        <v>intentado</v>
      </c>
    </row>
    <row r="506">
      <c r="A506" s="1" t="s">
        <v>504</v>
      </c>
      <c r="B506" s="2" t="str">
        <f>IFERROR(__xludf.DUMMYFUNCTION("GOOGLETRANSLATE(A506,""en"",""es"")"),"cama")</f>
        <v>cama</v>
      </c>
    </row>
    <row r="507">
      <c r="A507" s="1" t="s">
        <v>505</v>
      </c>
      <c r="B507" s="2" t="str">
        <f>IFERROR(__xludf.DUMMYFUNCTION("GOOGLETRANSLATE(A507,""en"",""es"")"),"parte delantera")</f>
        <v>parte delantera</v>
      </c>
    </row>
    <row r="508">
      <c r="A508" s="1" t="s">
        <v>506</v>
      </c>
      <c r="B508" s="2" t="str">
        <f>IFERROR(__xludf.DUMMYFUNCTION("GOOGLETRANSLATE(A508,""en"",""es"")"),"frio")</f>
        <v>frio</v>
      </c>
    </row>
    <row r="509">
      <c r="A509" s="1" t="s">
        <v>507</v>
      </c>
      <c r="B509" s="2" t="str">
        <f>IFERROR(__xludf.DUMMYFUNCTION("GOOGLETRANSLATE(A509,""en"",""es"")"),"respuesta")</f>
        <v>respuesta</v>
      </c>
    </row>
    <row r="510">
      <c r="A510" s="1" t="s">
        <v>508</v>
      </c>
      <c r="B510" s="2" t="str">
        <f>IFERROR(__xludf.DUMMYFUNCTION("GOOGLETRANSLATE(A510,""en"",""es"")"),"jugando")</f>
        <v>jugando</v>
      </c>
    </row>
    <row r="511">
      <c r="A511" s="1" t="s">
        <v>509</v>
      </c>
      <c r="B511" s="2" t="str">
        <f>IFERROR(__xludf.DUMMYFUNCTION("GOOGLETRANSLATE(A511,""en"",""es"")"),"parece")</f>
        <v>parece</v>
      </c>
    </row>
    <row r="512">
      <c r="A512" s="1" t="s">
        <v>510</v>
      </c>
      <c r="B512" s="2" t="str">
        <f>IFERROR(__xludf.DUMMYFUNCTION("GOOGLETRANSLATE(A512,""en"",""es"")"),"Niños")</f>
        <v>Niños</v>
      </c>
    </row>
    <row r="513">
      <c r="A513" s="1" t="s">
        <v>511</v>
      </c>
      <c r="B513" s="2" t="str">
        <f>IFERROR(__xludf.DUMMYFUNCTION("GOOGLETRANSLATE(A513,""en"",""es"")"),"enviar")</f>
        <v>enviar</v>
      </c>
    </row>
    <row r="514">
      <c r="A514" s="1" t="s">
        <v>512</v>
      </c>
      <c r="B514" s="2" t="str">
        <f>IFERROR(__xludf.DUMMYFUNCTION("GOOGLETRANSLATE(A514,""en"",""es"")"),"pistola")</f>
        <v>pistola</v>
      </c>
    </row>
    <row r="515">
      <c r="A515" s="1" t="s">
        <v>513</v>
      </c>
      <c r="B515" s="2" t="str">
        <f>IFERROR(__xludf.DUMMYFUNCTION("GOOGLETRANSLATE(A515,""en"",""es"")"),"línea")</f>
        <v>línea</v>
      </c>
    </row>
    <row r="516">
      <c r="A516" s="1" t="s">
        <v>514</v>
      </c>
      <c r="B516" s="2" t="str">
        <f>IFERROR(__xludf.DUMMYFUNCTION("GOOGLETRANSLATE(A516,""en"",""es"")"),"equipo")</f>
        <v>equipo</v>
      </c>
    </row>
    <row r="517">
      <c r="A517" s="1" t="s">
        <v>515</v>
      </c>
      <c r="B517" s="2" t="str">
        <f>IFERROR(__xludf.DUMMYFUNCTION("GOOGLETRANSLATE(A517,""en"",""es"")"),"Noticias")</f>
        <v>Noticias</v>
      </c>
    </row>
    <row r="518">
      <c r="A518" s="1" t="s">
        <v>516</v>
      </c>
      <c r="B518" s="2" t="str">
        <f>IFERROR(__xludf.DUMMYFUNCTION("GOOGLETRANSLATE(A518,""en"",""es"")"),"meses")</f>
        <v>meses</v>
      </c>
    </row>
    <row r="519">
      <c r="A519" s="1" t="s">
        <v>517</v>
      </c>
      <c r="B519" s="2" t="str">
        <f>IFERROR(__xludf.DUMMYFUNCTION("GOOGLETRANSLATE(A519,""en"",""es"")"),"capitán")</f>
        <v>capitán</v>
      </c>
    </row>
    <row r="520">
      <c r="A520" s="1" t="s">
        <v>518</v>
      </c>
      <c r="B520" s="2" t="str">
        <f>IFERROR(__xludf.DUMMYFUNCTION("GOOGLETRANSLATE(A520,""en"",""es"")"),"salvar")</f>
        <v>salvar</v>
      </c>
    </row>
    <row r="521">
      <c r="A521" s="1" t="s">
        <v>519</v>
      </c>
      <c r="B521" s="2" t="str">
        <f>IFERROR(__xludf.DUMMYFUNCTION("GOOGLETRANSLATE(A521,""en"",""es"")"),"lleno")</f>
        <v>lleno</v>
      </c>
    </row>
    <row r="522">
      <c r="A522" s="1" t="s">
        <v>520</v>
      </c>
      <c r="B522" s="2" t="str">
        <f>IFERROR(__xludf.DUMMYFUNCTION("GOOGLETRANSLATE(A522,""en"",""es"")"),"odio")</f>
        <v>odio</v>
      </c>
    </row>
    <row r="523">
      <c r="A523" s="1" t="s">
        <v>521</v>
      </c>
      <c r="B523" s="2" t="str">
        <f>IFERROR(__xludf.DUMMYFUNCTION("GOOGLETRANSLATE(A523,""en"",""es"")"),"a veces")</f>
        <v>a veces</v>
      </c>
    </row>
    <row r="524">
      <c r="A524" s="1" t="s">
        <v>522</v>
      </c>
      <c r="B524" s="2" t="str">
        <f>IFERROR(__xludf.DUMMYFUNCTION("GOOGLETRANSLATE(A524,""en"",""es"")"),"convertirse")</f>
        <v>convertirse</v>
      </c>
    </row>
    <row r="525">
      <c r="A525" s="1" t="s">
        <v>523</v>
      </c>
      <c r="B525" s="2" t="str">
        <f>IFERROR(__xludf.DUMMYFUNCTION("GOOGLETRANSLATE(A525,""en"",""es"")"),"whoa")</f>
        <v>whoa</v>
      </c>
    </row>
    <row r="526">
      <c r="A526" s="1" t="s">
        <v>524</v>
      </c>
      <c r="B526" s="2" t="str">
        <f>IFERROR(__xludf.DUMMYFUNCTION("GOOGLETRANSLATE(A526,""en"",""es"")"),"señor")</f>
        <v>señor</v>
      </c>
    </row>
    <row r="527">
      <c r="A527" s="1" t="s">
        <v>525</v>
      </c>
      <c r="B527" s="2" t="str">
        <f>IFERROR(__xludf.DUMMYFUNCTION("GOOGLETRANSLATE(A527,""en"",""es"")"),"a lo largo de")</f>
        <v>a lo largo de</v>
      </c>
    </row>
    <row r="528">
      <c r="A528" s="1" t="s">
        <v>526</v>
      </c>
      <c r="B528" s="2" t="str">
        <f>IFERROR(__xludf.DUMMYFUNCTION("GOOGLETRANSLATE(A528,""en"",""es"")"),"perro")</f>
        <v>perro</v>
      </c>
    </row>
    <row r="529">
      <c r="A529" s="1" t="s">
        <v>527</v>
      </c>
      <c r="B529" s="2" t="str">
        <f>IFERROR(__xludf.DUMMYFUNCTION("GOOGLETRANSLATE(A529,""en"",""es"")"),"afuera")</f>
        <v>afuera</v>
      </c>
    </row>
    <row r="530">
      <c r="A530" s="1" t="s">
        <v>528</v>
      </c>
      <c r="B530" s="2" t="str">
        <f>IFERROR(__xludf.DUMMYFUNCTION("GOOGLETRANSLATE(A530,""en"",""es"")"),"alimento")</f>
        <v>alimento</v>
      </c>
    </row>
    <row r="531">
      <c r="A531" s="1" t="s">
        <v>529</v>
      </c>
      <c r="B531" s="2" t="str">
        <f>IFERROR(__xludf.DUMMYFUNCTION("GOOGLETRANSLATE(A531,""en"",""es"")"),"ligero")</f>
        <v>ligero</v>
      </c>
    </row>
    <row r="532">
      <c r="A532" s="1" t="s">
        <v>530</v>
      </c>
      <c r="B532" s="2" t="str">
        <f>IFERROR(__xludf.DUMMYFUNCTION("GOOGLETRANSLATE(A532,""en"",""es"")"),"ordenar")</f>
        <v>ordenar</v>
      </c>
    </row>
    <row r="533">
      <c r="A533" s="1" t="s">
        <v>531</v>
      </c>
      <c r="B533" s="2" t="str">
        <f>IFERROR(__xludf.DUMMYFUNCTION("GOOGLETRANSLATE(A533,""en"",""es"")"),"caliente")</f>
        <v>caliente</v>
      </c>
    </row>
    <row r="534">
      <c r="A534" s="1" t="s">
        <v>532</v>
      </c>
      <c r="B534" s="2" t="str">
        <f>IFERROR(__xludf.DUMMYFUNCTION("GOOGLETRANSLATE(A534,""en"",""es"")"),"divertido")</f>
        <v>divertido</v>
      </c>
    </row>
    <row r="535">
      <c r="A535" s="1" t="s">
        <v>533</v>
      </c>
      <c r="B535" s="2" t="str">
        <f>IFERROR(__xludf.DUMMYFUNCTION("GOOGLETRANSLATE(A535,""en"",""es"")"),"claro")</f>
        <v>claro</v>
      </c>
    </row>
    <row r="536">
      <c r="A536" s="1" t="s">
        <v>534</v>
      </c>
      <c r="B536" s="2" t="str">
        <f>IFERROR(__xludf.DUMMYFUNCTION("GOOGLETRANSLATE(A536,""en"",""es"")"),"necesidades")</f>
        <v>necesidades</v>
      </c>
    </row>
    <row r="537">
      <c r="A537" s="1" t="s">
        <v>535</v>
      </c>
      <c r="B537" s="2" t="str">
        <f>IFERROR(__xludf.DUMMYFUNCTION("GOOGLETRANSLATE(A537,""en"",""es"")"),"seis")</f>
        <v>seis</v>
      </c>
    </row>
    <row r="538">
      <c r="A538" s="1" t="s">
        <v>536</v>
      </c>
      <c r="B538" s="2" t="str">
        <f>IFERROR(__xludf.DUMMYFUNCTION("GOOGLETRANSLATE(A538,""en"",""es"")"),"país")</f>
        <v>país</v>
      </c>
    </row>
    <row r="539">
      <c r="A539" s="1" t="s">
        <v>537</v>
      </c>
      <c r="B539" s="2" t="str">
        <f>IFERROR(__xludf.DUMMYFUNCTION("GOOGLETRANSLATE(A539,""en"",""es"")"),"viva")</f>
        <v>viva</v>
      </c>
    </row>
    <row r="540">
      <c r="A540" s="1" t="s">
        <v>538</v>
      </c>
      <c r="B540" s="2" t="str">
        <f>IFERROR(__xludf.DUMMYFUNCTION("GOOGLETRANSLATE(A540,""en"",""es"")"),"elegir")</f>
        <v>elegir</v>
      </c>
    </row>
    <row r="541">
      <c r="A541" s="1" t="s">
        <v>539</v>
      </c>
      <c r="B541" s="2" t="str">
        <f>IFERROR(__xludf.DUMMYFUNCTION("GOOGLETRANSLATE(A541,""en"",""es"")"),"Em")</f>
        <v>Em</v>
      </c>
    </row>
    <row r="542">
      <c r="A542" s="1" t="s">
        <v>540</v>
      </c>
      <c r="B542" s="2" t="str">
        <f>IFERROR(__xludf.DUMMYFUNCTION("GOOGLETRANSLATE(A542,""en"",""es"")"),"hecho")</f>
        <v>hecho</v>
      </c>
    </row>
    <row r="543">
      <c r="A543" s="1" t="s">
        <v>541</v>
      </c>
      <c r="B543" s="2" t="str">
        <f>IFERROR(__xludf.DUMMYFUNCTION("GOOGLETRANSLATE(A543,""en"",""es"")"),"adelante")</f>
        <v>adelante</v>
      </c>
    </row>
    <row r="544">
      <c r="A544" s="1" t="s">
        <v>542</v>
      </c>
      <c r="B544" s="2" t="str">
        <f>IFERROR(__xludf.DUMMYFUNCTION("GOOGLETRANSLATE(A544,""en"",""es"")"),"negro")</f>
        <v>negro</v>
      </c>
    </row>
    <row r="545">
      <c r="A545" s="1" t="s">
        <v>543</v>
      </c>
      <c r="B545" s="2" t="str">
        <f>IFERROR(__xludf.DUMMYFUNCTION("GOOGLETRANSLATE(A545,""en"",""es"")"),"jefe")</f>
        <v>jefe</v>
      </c>
    </row>
    <row r="546">
      <c r="A546" s="1" t="s">
        <v>544</v>
      </c>
      <c r="B546" s="2" t="str">
        <f>IFERROR(__xludf.DUMMYFUNCTION("GOOGLETRANSLATE(A546,""en"",""es"")"),"viviendo")</f>
        <v>viviendo</v>
      </c>
    </row>
    <row r="547">
      <c r="A547" s="1" t="s">
        <v>545</v>
      </c>
      <c r="B547" s="2" t="str">
        <f>IFERROR(__xludf.DUMMYFUNCTION("GOOGLETRANSLATE(A547,""en"",""es"")"),"perder")</f>
        <v>perder</v>
      </c>
    </row>
    <row r="548">
      <c r="A548" s="1" t="s">
        <v>546</v>
      </c>
      <c r="B548" s="2" t="str">
        <f>IFERROR(__xludf.DUMMYFUNCTION("GOOGLETRANSLATE(A548,""en"",""es"")"),"sentimiento")</f>
        <v>sentimiento</v>
      </c>
    </row>
    <row r="549">
      <c r="A549" s="1" t="s">
        <v>547</v>
      </c>
      <c r="B549" s="2" t="str">
        <f>IFERROR(__xludf.DUMMYFUNCTION("GOOGLETRANSLATE(A549,""en"",""es"")"),"dejando")</f>
        <v>dejando</v>
      </c>
    </row>
    <row r="550">
      <c r="A550" s="1" t="s">
        <v>548</v>
      </c>
      <c r="B550" s="2" t="str">
        <f>IFERROR(__xludf.DUMMYFUNCTION("GOOGLETRANSLATE(A550,""en"",""es"")"),"causa")</f>
        <v>causa</v>
      </c>
    </row>
    <row r="551">
      <c r="A551" s="1" t="s">
        <v>549</v>
      </c>
      <c r="B551" s="2" t="str">
        <f>IFERROR(__xludf.DUMMYFUNCTION("GOOGLETRANSLATE(A551,""en"",""es"")"),"cena")</f>
        <v>cena</v>
      </c>
    </row>
    <row r="552">
      <c r="A552" s="1" t="s">
        <v>550</v>
      </c>
      <c r="B552" s="2" t="str">
        <f>IFERROR(__xludf.DUMMYFUNCTION("GOOGLETRANSLATE(A552,""en"",""es"")"),"debería")</f>
        <v>debería</v>
      </c>
    </row>
    <row r="553">
      <c r="A553" s="1" t="s">
        <v>551</v>
      </c>
      <c r="B553" s="2" t="str">
        <f>IFERROR(__xludf.DUMMYFUNCTION("GOOGLETRANSLATE(A553,""en"",""es"")"),"promesa")</f>
        <v>promesa</v>
      </c>
    </row>
    <row r="554">
      <c r="A554" s="1" t="s">
        <v>552</v>
      </c>
      <c r="B554" s="2" t="str">
        <f>IFERROR(__xludf.DUMMYFUNCTION("GOOGLETRANSLATE(A554,""en"",""es"")"),"rey")</f>
        <v>rey</v>
      </c>
    </row>
    <row r="555">
      <c r="A555" s="1" t="s">
        <v>553</v>
      </c>
      <c r="B555" s="2" t="str">
        <f>IFERROR(__xludf.DUMMYFUNCTION("GOOGLETRANSLATE(A555,""en"",""es"")"),"corriendo")</f>
        <v>corriendo</v>
      </c>
    </row>
    <row r="556">
      <c r="A556" s="1" t="s">
        <v>554</v>
      </c>
      <c r="B556" s="2" t="str">
        <f>IFERROR(__xludf.DUMMYFUNCTION("GOOGLETRANSLATE(A556,""en"",""es"")"),"plan")</f>
        <v>plan</v>
      </c>
    </row>
    <row r="557">
      <c r="A557" s="1" t="s">
        <v>555</v>
      </c>
      <c r="B557" s="2" t="str">
        <f>IFERROR(__xludf.DUMMYFUNCTION("GOOGLETRANSLATE(A557,""en"",""es"")"),"tomado")</f>
        <v>tomado</v>
      </c>
    </row>
    <row r="558">
      <c r="A558" s="1" t="s">
        <v>556</v>
      </c>
      <c r="B558" s="2" t="str">
        <f>IFERROR(__xludf.DUMMYFUNCTION("GOOGLETRANSLATE(A558,""en"",""es"")"),"clasificar")</f>
        <v>clasificar</v>
      </c>
    </row>
    <row r="559">
      <c r="A559" s="1" t="s">
        <v>557</v>
      </c>
      <c r="B559" s="2" t="str">
        <f>IFERROR(__xludf.DUMMYFUNCTION("GOOGLETRANSLATE(A559,""en"",""es"")"),"libro")</f>
        <v>libro</v>
      </c>
    </row>
    <row r="560">
      <c r="A560" s="1" t="s">
        <v>558</v>
      </c>
      <c r="B560" s="2" t="str">
        <f>IFERROR(__xludf.DUMMYFUNCTION("GOOGLETRANSLATE(A560,""en"",""es"")"),"mamá")</f>
        <v>mamá</v>
      </c>
    </row>
    <row r="561">
      <c r="A561" s="1" t="s">
        <v>559</v>
      </c>
      <c r="B561" s="2" t="str">
        <f>IFERROR(__xludf.DUMMYFUNCTION("GOOGLETRANSLATE(A561,""en"",""es"")"),"enviado")</f>
        <v>enviado</v>
      </c>
    </row>
    <row r="562">
      <c r="A562" s="1" t="s">
        <v>560</v>
      </c>
      <c r="B562" s="2" t="str">
        <f>IFERROR(__xludf.DUMMYFUNCTION("GOOGLETRANSLATE(A562,""en"",""es"")"),"cualquiera")</f>
        <v>cualquiera</v>
      </c>
    </row>
    <row r="563">
      <c r="A563" s="1" t="s">
        <v>561</v>
      </c>
      <c r="B563" s="2" t="str">
        <f>IFERROR(__xludf.DUMMYFUNCTION("GOOGLETRANSLATE(A563,""en"",""es"")"),"hora")</f>
        <v>hora</v>
      </c>
    </row>
    <row r="564">
      <c r="A564" s="1" t="s">
        <v>562</v>
      </c>
      <c r="B564" s="2" t="str">
        <f>IFERROR(__xludf.DUMMYFUNCTION("GOOGLETRANSLATE(A564,""en"",""es"")"),"blanco")</f>
        <v>blanco</v>
      </c>
    </row>
    <row r="565">
      <c r="A565" s="1" t="s">
        <v>563</v>
      </c>
      <c r="B565" s="2" t="str">
        <f>IFERROR(__xludf.DUMMYFUNCTION("GOOGLETRANSLATE(A565,""en"",""es"")"),"pequeña")</f>
        <v>pequeña</v>
      </c>
    </row>
    <row r="566">
      <c r="A566" s="1" t="s">
        <v>564</v>
      </c>
      <c r="B566" s="2" t="str">
        <f>IFERROR(__xludf.DUMMYFUNCTION("GOOGLETRANSLATE(A566,""en"",""es"")"),"está bien")</f>
        <v>está bien</v>
      </c>
    </row>
    <row r="567">
      <c r="A567" s="1" t="s">
        <v>565</v>
      </c>
      <c r="B567" s="2" t="str">
        <f>IFERROR(__xludf.DUMMYFUNCTION("GOOGLETRANSLATE(A567,""en"",""es"")"),"enfermo")</f>
        <v>enfermo</v>
      </c>
    </row>
    <row r="568">
      <c r="A568" s="1" t="s">
        <v>566</v>
      </c>
      <c r="B568" s="2" t="str">
        <f>IFERROR(__xludf.DUMMYFUNCTION("GOOGLETRANSLATE(A568,""en"",""es"")"),"padres")</f>
        <v>padres</v>
      </c>
    </row>
    <row r="569">
      <c r="A569" s="1" t="s">
        <v>567</v>
      </c>
      <c r="B569" s="2" t="str">
        <f>IFERROR(__xludf.DUMMYFUNCTION("GOOGLETRANSLATE(A569,""en"",""es"")"),"tío")</f>
        <v>tío</v>
      </c>
    </row>
    <row r="570">
      <c r="A570" s="1" t="s">
        <v>568</v>
      </c>
      <c r="B570" s="2" t="str">
        <f>IFERROR(__xludf.DUMMYFUNCTION("GOOGLETRANSLATE(A570,""en"",""es"")"),"vidas")</f>
        <v>vidas</v>
      </c>
    </row>
    <row r="571">
      <c r="A571" s="1" t="s">
        <v>569</v>
      </c>
      <c r="B571" s="2" t="str">
        <f>IFERROR(__xludf.DUMMYFUNCTION("GOOGLETRANSLATE(A571,""en"",""es"")"),"seguro")</f>
        <v>seguro</v>
      </c>
    </row>
    <row r="572">
      <c r="A572" s="1" t="s">
        <v>570</v>
      </c>
      <c r="B572" s="2" t="str">
        <f>IFERROR(__xludf.DUMMYFUNCTION("GOOGLETRANSLATE(A572,""en"",""es"")"),"Perfecto")</f>
        <v>Perfecto</v>
      </c>
    </row>
    <row r="573">
      <c r="A573" s="1" t="s">
        <v>571</v>
      </c>
      <c r="B573" s="2" t="str">
        <f>IFERROR(__xludf.DUMMYFUNCTION("GOOGLETRANSLATE(A573,""en"",""es"")"),"pobre")</f>
        <v>pobre</v>
      </c>
    </row>
    <row r="574">
      <c r="A574" s="1" t="s">
        <v>572</v>
      </c>
      <c r="B574" s="2" t="str">
        <f>IFERROR(__xludf.DUMMYFUNCTION("GOOGLETRANSLATE(A574,""en"",""es"")"),"culo")</f>
        <v>culo</v>
      </c>
    </row>
    <row r="575">
      <c r="A575" s="1" t="s">
        <v>573</v>
      </c>
      <c r="B575" s="2" t="str">
        <f>IFERROR(__xludf.DUMMYFUNCTION("GOOGLETRANSLATE(A575,""en"",""es"")"),"disparo")</f>
        <v>disparo</v>
      </c>
    </row>
    <row r="576">
      <c r="A576" s="1" t="s">
        <v>574</v>
      </c>
      <c r="B576" s="2" t="str">
        <f>IFERROR(__xludf.DUMMYFUNCTION("GOOGLETRANSLATE(A576,""en"",""es"")"),"asustado")</f>
        <v>asustado</v>
      </c>
    </row>
    <row r="577">
      <c r="A577" s="1" t="s">
        <v>575</v>
      </c>
      <c r="B577" s="2" t="str">
        <f>IFERROR(__xludf.DUMMYFUNCTION("GOOGLETRANSLATE(A577,""en"",""es"")"),"especial")</f>
        <v>especial</v>
      </c>
    </row>
    <row r="578">
      <c r="A578" s="1" t="s">
        <v>576</v>
      </c>
      <c r="B578" s="2" t="str">
        <f>IFERROR(__xludf.DUMMYFUNCTION("GOOGLETRANSLATE(A578,""en"",""es"")"),"grave")</f>
        <v>grave</v>
      </c>
    </row>
    <row r="579">
      <c r="A579" s="1" t="s">
        <v>577</v>
      </c>
      <c r="B579" s="2" t="str">
        <f>IFERROR(__xludf.DUMMYFUNCTION("GOOGLETRANSLATE(A579,""en"",""es"")"),"él mismo")</f>
        <v>él mismo</v>
      </c>
    </row>
    <row r="580">
      <c r="A580" s="1" t="s">
        <v>578</v>
      </c>
      <c r="B580" s="2" t="str">
        <f>IFERROR(__xludf.DUMMYFUNCTION("GOOGLETRANSLATE(A580,""en"",""es"")"),"rojo")</f>
        <v>rojo</v>
      </c>
    </row>
    <row r="581">
      <c r="A581" s="1" t="s">
        <v>579</v>
      </c>
      <c r="B581" s="2" t="str">
        <f>IFERROR(__xludf.DUMMYFUNCTION("GOOGLETRANSLATE(A581,""en"",""es"")"),"tal vez")</f>
        <v>tal vez</v>
      </c>
    </row>
    <row r="582">
      <c r="A582" s="1" t="s">
        <v>580</v>
      </c>
      <c r="B582" s="2" t="str">
        <f>IFERROR(__xludf.DUMMYFUNCTION("GOOGLETRANSLATE(A582,""en"",""es"")"),"toque")</f>
        <v>toque</v>
      </c>
    </row>
    <row r="583">
      <c r="A583" s="1" t="s">
        <v>581</v>
      </c>
      <c r="B583" s="2" t="str">
        <f>IFERROR(__xludf.DUMMYFUNCTION("GOOGLETRANSLATE(A583,""en"",""es"")"),"tierra")</f>
        <v>tierra</v>
      </c>
    </row>
    <row r="584">
      <c r="A584" s="1" t="s">
        <v>582</v>
      </c>
      <c r="B584" s="2" t="str">
        <f>IFERROR(__xludf.DUMMYFUNCTION("GOOGLETRANSLATE(A584,""en"",""es"")"),"Juan")</f>
        <v>Juan</v>
      </c>
    </row>
    <row r="585">
      <c r="A585" s="1" t="s">
        <v>583</v>
      </c>
      <c r="B585" s="2" t="str">
        <f>IFERROR(__xludf.DUMMYFUNCTION("GOOGLETRANSLATE(A585,""en"",""es"")"),"sonidos")</f>
        <v>sonidos</v>
      </c>
    </row>
    <row r="586">
      <c r="A586" s="1" t="s">
        <v>584</v>
      </c>
      <c r="B586" s="2" t="str">
        <f>IFERROR(__xludf.DUMMYFUNCTION("GOOGLETRANSLATE(A586,""en"",""es"")"),"empresa")</f>
        <v>empresa</v>
      </c>
    </row>
    <row r="587">
      <c r="A587" s="1" t="s">
        <v>585</v>
      </c>
      <c r="B587" s="2" t="str">
        <f>IFERROR(__xludf.DUMMYFUNCTION("GOOGLETRANSLATE(A587,""en"",""es"")"),"pasado")</f>
        <v>pasado</v>
      </c>
    </row>
    <row r="588">
      <c r="A588" s="1" t="s">
        <v>586</v>
      </c>
      <c r="B588" s="2" t="str">
        <f>IFERROR(__xludf.DUMMYFUNCTION("GOOGLETRANSLATE(A588,""en"",""es"")"),"no poder")</f>
        <v>no poder</v>
      </c>
    </row>
    <row r="589">
      <c r="A589" s="1" t="s">
        <v>587</v>
      </c>
      <c r="B589" s="2" t="str">
        <f>IFERROR(__xludf.DUMMYFUNCTION("GOOGLETRANSLATE(A589,""en"",""es"")"),"posible")</f>
        <v>posible</v>
      </c>
    </row>
    <row r="590">
      <c r="A590" s="1" t="s">
        <v>588</v>
      </c>
      <c r="B590" s="2" t="str">
        <f>IFERROR(__xludf.DUMMYFUNCTION("GOOGLETRANSLATE(A590,""en"",""es"")"),"perra")</f>
        <v>perra</v>
      </c>
    </row>
    <row r="591">
      <c r="A591" s="1" t="s">
        <v>589</v>
      </c>
      <c r="B591" s="2" t="str">
        <f>IFERROR(__xludf.DUMMYFUNCTION("GOOGLETRANSLATE(A591,""en"",""es"")"),"decir ah")</f>
        <v>decir ah</v>
      </c>
    </row>
    <row r="592">
      <c r="A592" s="1" t="s">
        <v>590</v>
      </c>
      <c r="B592" s="2" t="str">
        <f>IFERROR(__xludf.DUMMYFUNCTION("GOOGLETRANSLATE(A592,""en"",""es"")"),"sonido")</f>
        <v>sonido</v>
      </c>
    </row>
    <row r="593">
      <c r="A593" s="1" t="s">
        <v>591</v>
      </c>
      <c r="B593" s="2" t="str">
        <f>IFERROR(__xludf.DUMMYFUNCTION("GOOGLETRANSLATE(A593,""en"",""es"")"),"suspiros")</f>
        <v>suspiros</v>
      </c>
    </row>
    <row r="594">
      <c r="A594" s="1" t="s">
        <v>592</v>
      </c>
      <c r="B594" s="2" t="str">
        <f>IFERROR(__xludf.DUMMYFUNCTION("GOOGLETRANSLATE(A594,""en"",""es"")"),"cabello")</f>
        <v>cabello</v>
      </c>
    </row>
    <row r="595">
      <c r="A595" s="1" t="s">
        <v>593</v>
      </c>
      <c r="B595" s="2" t="str">
        <f>IFERROR(__xludf.DUMMYFUNCTION("GOOGLETRANSLATE(A595,""en"",""es"")"),"humano")</f>
        <v>humano</v>
      </c>
    </row>
    <row r="596">
      <c r="A596" s="1" t="s">
        <v>594</v>
      </c>
      <c r="B596" s="2" t="str">
        <f>IFERROR(__xludf.DUMMYFUNCTION("GOOGLETRANSLATE(A596,""en"",""es"")"),"manejar")</f>
        <v>manejar</v>
      </c>
    </row>
    <row r="597">
      <c r="A597" s="1" t="s">
        <v>595</v>
      </c>
      <c r="B597" s="2" t="str">
        <f>IFERROR(__xludf.DUMMYFUNCTION("GOOGLETRANSLATE(A597,""en"",""es"")"),"suerte")</f>
        <v>suerte</v>
      </c>
    </row>
    <row r="598">
      <c r="A598" s="1" t="s">
        <v>596</v>
      </c>
      <c r="B598" s="2" t="str">
        <f>IFERROR(__xludf.DUMMYFUNCTION("GOOGLETRANSLATE(A598,""en"",""es"")"),"pidiendo")</f>
        <v>pidiendo</v>
      </c>
    </row>
    <row r="599">
      <c r="A599" s="1" t="s">
        <v>597</v>
      </c>
      <c r="B599" s="2" t="str">
        <f>IFERROR(__xludf.DUMMYFUNCTION("GOOGLETRANSLATE(A599,""en"",""es"")"),"cima")</f>
        <v>cima</v>
      </c>
    </row>
    <row r="600">
      <c r="A600" s="1" t="s">
        <v>598</v>
      </c>
      <c r="B600" s="2" t="str">
        <f>IFERROR(__xludf.DUMMYFUNCTION("GOOGLETRANSLATE(A600,""en"",""es"")"),"ganar")</f>
        <v>ganar</v>
      </c>
    </row>
    <row r="601">
      <c r="A601" s="1" t="s">
        <v>599</v>
      </c>
      <c r="B601" s="2" t="str">
        <f>IFERROR(__xludf.DUMMYFUNCTION("GOOGLETRANSLATE(A601,""en"",""es"")"),"contento")</f>
        <v>contento</v>
      </c>
    </row>
    <row r="602">
      <c r="A602" s="1" t="s">
        <v>600</v>
      </c>
      <c r="B602" s="2" t="str">
        <f>IFERROR(__xludf.DUMMYFUNCTION("GOOGLETRANSLATE(A602,""en"",""es"")"),"papi")</f>
        <v>papi</v>
      </c>
    </row>
    <row r="603">
      <c r="A603" s="1" t="s">
        <v>601</v>
      </c>
      <c r="B603" s="2" t="str">
        <f>IFERROR(__xludf.DUMMYFUNCTION("GOOGLETRANSLATE(A603,""en"",""es"")"),"control")</f>
        <v>control</v>
      </c>
    </row>
    <row r="604">
      <c r="A604" s="1" t="s">
        <v>602</v>
      </c>
      <c r="B604" s="2" t="str">
        <f>IFERROR(__xludf.DUMMYFUNCTION("GOOGLETRANSLATE(A604,""en"",""es"")"),"O")</f>
        <v>O</v>
      </c>
    </row>
    <row r="605">
      <c r="A605" s="1" t="s">
        <v>603</v>
      </c>
      <c r="B605" s="2" t="str">
        <f>IFERROR(__xludf.DUMMYFUNCTION("GOOGLETRANSLATE(A605,""en"",""es"")"),"frío")</f>
        <v>frío</v>
      </c>
    </row>
    <row r="606">
      <c r="A606" s="1" t="s">
        <v>604</v>
      </c>
      <c r="B606" s="2" t="str">
        <f>IFERROR(__xludf.DUMMYFUNCTION("GOOGLETRANSLATE(A606,""en"",""es"")"),"diez")</f>
        <v>diez</v>
      </c>
    </row>
    <row r="607">
      <c r="A607" s="1" t="s">
        <v>605</v>
      </c>
      <c r="B607" s="2" t="str">
        <f>IFERROR(__xludf.DUMMYFUNCTION("GOOGLETRANSLATE(A607,""en"",""es"")"),"aire")</f>
        <v>aire</v>
      </c>
    </row>
    <row r="608">
      <c r="A608" s="1" t="s">
        <v>606</v>
      </c>
      <c r="B608" s="2" t="str">
        <f>IFERROR(__xludf.DUMMYFUNCTION("GOOGLETRANSLATE(A608,""en"",""es"")"),"ocurrir")</f>
        <v>ocurrir</v>
      </c>
    </row>
    <row r="609">
      <c r="A609" s="1" t="s">
        <v>607</v>
      </c>
      <c r="B609" s="2" t="str">
        <f>IFERROR(__xludf.DUMMYFUNCTION("GOOGLETRANSLATE(A609,""en"",""es"")"),"Maestro")</f>
        <v>Maestro</v>
      </c>
    </row>
    <row r="610">
      <c r="A610" s="1" t="s">
        <v>608</v>
      </c>
      <c r="B610" s="2" t="str">
        <f>IFERROR(__xludf.DUMMYFUNCTION("GOOGLETRANSLATE(A610,""en"",""es"")"),"Jack")</f>
        <v>Jack</v>
      </c>
    </row>
    <row r="611">
      <c r="A611" s="1" t="s">
        <v>609</v>
      </c>
      <c r="B611" s="2" t="str">
        <f>IFERROR(__xludf.DUMMYFUNCTION("GOOGLETRANSLATE(A611,""en"",""es"")"),"hasta que")</f>
        <v>hasta que</v>
      </c>
    </row>
    <row r="612">
      <c r="A612" s="1" t="s">
        <v>610</v>
      </c>
      <c r="B612" s="2" t="str">
        <f>IFERROR(__xludf.DUMMYFUNCTION("GOOGLETRANSLATE(A612,""en"",""es"")"),"bailar")</f>
        <v>bailar</v>
      </c>
    </row>
    <row r="613">
      <c r="A613" s="1" t="s">
        <v>611</v>
      </c>
      <c r="B613" s="2" t="str">
        <f>IFERROR(__xludf.DUMMYFUNCTION("GOOGLETRANSLATE(A613,""en"",""es"")"),"sexo")</f>
        <v>sexo</v>
      </c>
    </row>
    <row r="614">
      <c r="A614" s="1" t="s">
        <v>612</v>
      </c>
      <c r="B614" s="2" t="str">
        <f>IFERROR(__xludf.DUMMYFUNCTION("GOOGLETRANSLATE(A614,""en"",""es"")"),"otros")</f>
        <v>otros</v>
      </c>
    </row>
    <row r="615">
      <c r="A615" s="1" t="s">
        <v>613</v>
      </c>
      <c r="B615" s="2" t="str">
        <f>IFERROR(__xludf.DUMMYFUNCTION("GOOGLETRANSLATE(A615,""en"",""es"")"),"hospital")</f>
        <v>hospital</v>
      </c>
    </row>
    <row r="616">
      <c r="A616" s="1" t="s">
        <v>614</v>
      </c>
      <c r="B616" s="2" t="str">
        <f>IFERROR(__xludf.DUMMYFUNCTION("GOOGLETRANSLATE(A616,""en"",""es"")"),"calle")</f>
        <v>calle</v>
      </c>
    </row>
    <row r="617">
      <c r="A617" s="1" t="s">
        <v>615</v>
      </c>
      <c r="B617" s="2" t="str">
        <f>IFERROR(__xludf.DUMMYFUNCTION("GOOGLETRANSLATE(A617,""en"",""es"")"),"colgar")</f>
        <v>colgar</v>
      </c>
    </row>
    <row r="618">
      <c r="A618" s="1" t="s">
        <v>616</v>
      </c>
      <c r="B618" s="2" t="str">
        <f>IFERROR(__xludf.DUMMYFUNCTION("GOOGLETRANSLATE(A618,""en"",""es"")"),"rápido")</f>
        <v>rápido</v>
      </c>
    </row>
    <row r="619">
      <c r="A619" s="1" t="s">
        <v>617</v>
      </c>
      <c r="B619" s="2" t="str">
        <f>IFERROR(__xludf.DUMMYFUNCTION("GOOGLETRANSLATE(A619,""en"",""es"")"),"palabras")</f>
        <v>palabras</v>
      </c>
    </row>
    <row r="620">
      <c r="A620" s="1" t="s">
        <v>618</v>
      </c>
      <c r="B620" s="2" t="str">
        <f>IFERROR(__xludf.DUMMYFUNCTION("GOOGLETRANSLATE(A620,""en"",""es"")"),"seguir")</f>
        <v>seguir</v>
      </c>
    </row>
    <row r="621">
      <c r="A621" s="1" t="s">
        <v>619</v>
      </c>
      <c r="B621" s="2" t="str">
        <f>IFERROR(__xludf.DUMMYFUNCTION("GOOGLETRANSLATE(A621,""en"",""es"")"),"parecer")</f>
        <v>parecer</v>
      </c>
    </row>
    <row r="622">
      <c r="A622" s="1" t="s">
        <v>620</v>
      </c>
      <c r="B622" s="2" t="str">
        <f>IFERROR(__xludf.DUMMYFUNCTION("GOOGLETRANSLATE(A622,""en"",""es"")"),"asesinato")</f>
        <v>asesinato</v>
      </c>
    </row>
    <row r="623">
      <c r="A623" s="1" t="s">
        <v>621</v>
      </c>
      <c r="B623" s="2" t="str">
        <f>IFERROR(__xludf.DUMMYFUNCTION("GOOGLETRANSLATE(A623,""en"",""es"")"),"finalmente")</f>
        <v>finalmente</v>
      </c>
    </row>
    <row r="624">
      <c r="A624" s="1" t="s">
        <v>622</v>
      </c>
      <c r="B624" s="2" t="str">
        <f>IFERROR(__xludf.DUMMYFUNCTION("GOOGLETRANSLATE(A624,""en"",""es"")"),"mentir")</f>
        <v>mentir</v>
      </c>
    </row>
    <row r="625">
      <c r="A625" s="1" t="s">
        <v>623</v>
      </c>
      <c r="B625" s="2" t="str">
        <f>IFERROR(__xludf.DUMMYFUNCTION("GOOGLETRANSLATE(A625,""en"",""es"")"),"sueño")</f>
        <v>sueño</v>
      </c>
    </row>
    <row r="626">
      <c r="A626" s="1" t="s">
        <v>624</v>
      </c>
      <c r="B626" s="2" t="str">
        <f>IFERROR(__xludf.DUMMYFUNCTION("GOOGLETRANSLATE(A626,""en"",""es"")"),"captura")</f>
        <v>captura</v>
      </c>
    </row>
    <row r="627">
      <c r="A627" s="1" t="s">
        <v>625</v>
      </c>
      <c r="B627" s="2" t="str">
        <f>IFERROR(__xludf.DUMMYFUNCTION("GOOGLETRANSLATE(A627,""en"",""es"")"),"escribe")</f>
        <v>escribe</v>
      </c>
    </row>
    <row r="628">
      <c r="A628" s="1" t="s">
        <v>626</v>
      </c>
      <c r="B628" s="2" t="str">
        <f>IFERROR(__xludf.DUMMYFUNCTION("GOOGLETRANSLATE(A628,""en"",""es"")"),"anochecer")</f>
        <v>anochecer</v>
      </c>
    </row>
    <row r="629">
      <c r="A629" s="1" t="s">
        <v>627</v>
      </c>
      <c r="B629" s="2" t="str">
        <f>IFERROR(__xludf.DUMMYFUNCTION("GOOGLETRANSLATE(A629,""en"",""es"")"),"reunión")</f>
        <v>reunión</v>
      </c>
    </row>
    <row r="630">
      <c r="A630" s="1" t="s">
        <v>628</v>
      </c>
      <c r="B630" s="2" t="str">
        <f>IFERROR(__xludf.DUMMYFUNCTION("GOOGLETRANSLATE(A630,""en"",""es"")"),"dulce")</f>
        <v>dulce</v>
      </c>
    </row>
    <row r="631">
      <c r="A631" s="1" t="s">
        <v>629</v>
      </c>
      <c r="B631" s="2" t="str">
        <f>IFERROR(__xludf.DUMMYFUNCTION("GOOGLETRANSLATE(A631,""en"",""es"")"),"mmm")</f>
        <v>mmm</v>
      </c>
    </row>
    <row r="632">
      <c r="A632" s="1" t="s">
        <v>630</v>
      </c>
      <c r="B632" s="2" t="str">
        <f>IFERROR(__xludf.DUMMYFUNCTION("GOOGLETRANSLATE(A632,""en"",""es"")"),"sentido")</f>
        <v>sentido</v>
      </c>
    </row>
    <row r="633">
      <c r="A633" s="1" t="s">
        <v>631</v>
      </c>
      <c r="B633" s="2" t="str">
        <f>IFERROR(__xludf.DUMMYFUNCTION("GOOGLETRANSLATE(A633,""en"",""es"")"),"afortunado")</f>
        <v>afortunado</v>
      </c>
    </row>
    <row r="634">
      <c r="A634" s="1" t="s">
        <v>632</v>
      </c>
      <c r="B634" s="2" t="str">
        <f>IFERROR(__xludf.DUMMYFUNCTION("GOOGLETRANSLATE(A634,""en"",""es"")"),"conocido")</f>
        <v>conocido</v>
      </c>
    </row>
    <row r="635">
      <c r="A635" s="1" t="s">
        <v>633</v>
      </c>
      <c r="B635" s="2" t="str">
        <f>IFERROR(__xludf.DUMMYFUNCTION("GOOGLETRANSLATE(A635,""en"",""es"")"),"risas")</f>
        <v>risas</v>
      </c>
    </row>
    <row r="636">
      <c r="A636" s="1" t="s">
        <v>634</v>
      </c>
      <c r="B636" s="2" t="str">
        <f>IFERROR(__xludf.DUMMYFUNCTION("GOOGLETRANSLATE(A636,""en"",""es"")"),"Jesús")</f>
        <v>Jesús</v>
      </c>
    </row>
    <row r="637">
      <c r="A637" s="1" t="s">
        <v>635</v>
      </c>
      <c r="B637" s="2" t="str">
        <f>IFERROR(__xludf.DUMMYFUNCTION("GOOGLETRANSLATE(A637,""en"",""es"")"),"apuesta")</f>
        <v>apuesta</v>
      </c>
    </row>
    <row r="638">
      <c r="A638" s="1" t="s">
        <v>636</v>
      </c>
      <c r="B638" s="2" t="str">
        <f>IFERROR(__xludf.DUMMYFUNCTION("GOOGLETRANSLATE(A638,""en"",""es"")"),"voz")</f>
        <v>voz</v>
      </c>
    </row>
    <row r="639">
      <c r="A639" s="1" t="s">
        <v>637</v>
      </c>
      <c r="B639" s="2" t="str">
        <f>IFERROR(__xludf.DUMMYFUNCTION("GOOGLETRANSLATE(A639,""en"",""es"")"),"signo")</f>
        <v>signo</v>
      </c>
    </row>
    <row r="640">
      <c r="A640" s="1" t="s">
        <v>638</v>
      </c>
      <c r="B640" s="2" t="str">
        <f>IFERROR(__xludf.DUMMYFUNCTION("GOOGLETRANSLATE(A640,""en"",""es"")"),"millón")</f>
        <v>millón</v>
      </c>
    </row>
    <row r="641">
      <c r="A641" s="1" t="s">
        <v>639</v>
      </c>
      <c r="B641" s="2" t="str">
        <f>IFERROR(__xludf.DUMMYFUNCTION("GOOGLETRANSLATE(A641,""en"",""es"")"),"tranquilo")</f>
        <v>tranquilo</v>
      </c>
    </row>
    <row r="642">
      <c r="A642" s="1" t="s">
        <v>640</v>
      </c>
      <c r="B642" s="2" t="str">
        <f>IFERROR(__xludf.DUMMYFUNCTION("GOOGLETRANSLATE(A642,""en"",""es"")"),"sintió")</f>
        <v>sintió</v>
      </c>
    </row>
    <row r="643">
      <c r="A643" s="1" t="s">
        <v>641</v>
      </c>
      <c r="B643" s="2" t="str">
        <f>IFERROR(__xludf.DUMMYFUNCTION("GOOGLETRANSLATE(A643,""en"",""es"")"),"bastante")</f>
        <v>bastante</v>
      </c>
    </row>
    <row r="644">
      <c r="A644" s="1" t="s">
        <v>642</v>
      </c>
      <c r="B644" s="2" t="str">
        <f>IFERROR(__xludf.DUMMYFUNCTION("GOOGLETRANSLATE(A644,""en"",""es"")"),"Cuidado")</f>
        <v>Cuidado</v>
      </c>
    </row>
    <row r="645">
      <c r="A645" s="1" t="s">
        <v>643</v>
      </c>
      <c r="B645" s="2" t="str">
        <f>IFERROR(__xludf.DUMMYFUNCTION("GOOGLETRANSLATE(A645,""en"",""es"")"),"algun lado")</f>
        <v>algun lado</v>
      </c>
    </row>
    <row r="646">
      <c r="A646" s="1" t="s">
        <v>644</v>
      </c>
      <c r="B646" s="2" t="str">
        <f>IFERROR(__xludf.DUMMYFUNCTION("GOOGLETRANSLATE(A646,""en"",""es"")"),"más extenso")</f>
        <v>más extenso</v>
      </c>
    </row>
    <row r="647">
      <c r="A647" s="1" t="s">
        <v>645</v>
      </c>
      <c r="B647" s="2" t="str">
        <f>IFERROR(__xludf.DUMMYFUNCTION("GOOGLETRANSLATE(A647,""en"",""es"")"),"derrotar")</f>
        <v>derrotar</v>
      </c>
    </row>
    <row r="648">
      <c r="A648" s="1" t="s">
        <v>646</v>
      </c>
      <c r="B648" s="2" t="str">
        <f>IFERROR(__xludf.DUMMYFUNCTION("GOOGLETRANSLATE(A648,""en"",""es"")"),"retorno")</f>
        <v>retorno</v>
      </c>
    </row>
    <row r="649">
      <c r="A649" s="1" t="s">
        <v>647</v>
      </c>
      <c r="B649" s="2" t="str">
        <f>IFERROR(__xludf.DUMMYFUNCTION("GOOGLETRANSLATE(A649,""en"",""es"")"),"risa")</f>
        <v>risa</v>
      </c>
    </row>
    <row r="650">
      <c r="A650" s="1" t="s">
        <v>648</v>
      </c>
      <c r="B650" s="2" t="str">
        <f>IFERROR(__xludf.DUMMYFUNCTION("GOOGLETRANSLATE(A650,""en"",""es"")"),"café")</f>
        <v>café</v>
      </c>
    </row>
    <row r="651">
      <c r="A651" s="1" t="s">
        <v>649</v>
      </c>
      <c r="B651" s="2" t="str">
        <f>IFERROR(__xludf.DUMMYFUNCTION("GOOGLETRANSLATE(A651,""en"",""es"")"),"fecha")</f>
        <v>fecha</v>
      </c>
    </row>
    <row r="652">
      <c r="A652" s="1" t="s">
        <v>650</v>
      </c>
      <c r="B652" s="2" t="str">
        <f>IFERROR(__xludf.DUMMYFUNCTION("GOOGLETRANSLATE(A652,""en"",""es"")"),"jalar")</f>
        <v>jalar</v>
      </c>
    </row>
    <row r="653">
      <c r="A653" s="1" t="s">
        <v>651</v>
      </c>
      <c r="B653" s="2" t="str">
        <f>IFERROR(__xludf.DUMMYFUNCTION("GOOGLETRANSLATE(A653,""en"",""es"")"),"secreto")</f>
        <v>secreto</v>
      </c>
    </row>
    <row r="654">
      <c r="A654" s="1" t="s">
        <v>652</v>
      </c>
      <c r="B654" s="2" t="str">
        <f>IFERROR(__xludf.DUMMYFUNCTION("GOOGLETRANSLATE(A654,""en"",""es"")"),"vocación")</f>
        <v>vocación</v>
      </c>
    </row>
    <row r="655">
      <c r="A655" s="1" t="s">
        <v>653</v>
      </c>
      <c r="B655" s="2" t="str">
        <f>IFERROR(__xludf.DUMMYFUNCTION("GOOGLETRANSLATE(A655,""en"",""es"")"),"menos")</f>
        <v>menos</v>
      </c>
    </row>
    <row r="656">
      <c r="A656" s="1" t="s">
        <v>654</v>
      </c>
      <c r="B656" s="2" t="str">
        <f>IFERROR(__xludf.DUMMYFUNCTION("GOOGLETRANSLATE(A656,""en"",""es"")"),"T")</f>
        <v>T</v>
      </c>
    </row>
    <row r="657">
      <c r="A657" s="1" t="s">
        <v>655</v>
      </c>
      <c r="B657" s="2" t="str">
        <f>IFERROR(__xludf.DUMMYFUNCTION("GOOGLETRANSLATE(A657,""en"",""es"")"),"mirado")</f>
        <v>mirado</v>
      </c>
    </row>
    <row r="658">
      <c r="A658" s="1" t="s">
        <v>656</v>
      </c>
      <c r="B658" s="2" t="str">
        <f>IFERROR(__xludf.DUMMYFUNCTION("GOOGLETRANSLATE(A658,""en"",""es"")"),"trabajó")</f>
        <v>trabajó</v>
      </c>
    </row>
    <row r="659">
      <c r="A659" s="1" t="s">
        <v>657</v>
      </c>
      <c r="B659" s="2" t="str">
        <f>IFERROR(__xludf.DUMMYFUNCTION("GOOGLETRANSLATE(A659,""en"",""es"")"),"semanas")</f>
        <v>semanas</v>
      </c>
    </row>
    <row r="660">
      <c r="A660" s="1" t="s">
        <v>658</v>
      </c>
      <c r="B660" s="2" t="str">
        <f>IFERROR(__xludf.DUMMYFUNCTION("GOOGLETRANSLATE(A660,""en"",""es"")"),"culpa")</f>
        <v>culpa</v>
      </c>
    </row>
    <row r="661">
      <c r="A661" s="1" t="s">
        <v>659</v>
      </c>
      <c r="B661" s="2" t="str">
        <f>IFERROR(__xludf.DUMMYFUNCTION("GOOGLETRANSLATE(A661,""en"",""es"")"),"caballeros")</f>
        <v>caballeros</v>
      </c>
    </row>
    <row r="662">
      <c r="A662" s="1" t="s">
        <v>660</v>
      </c>
      <c r="B662" s="2" t="str">
        <f>IFERROR(__xludf.DUMMYFUNCTION("GOOGLETRANSLATE(A662,""en"",""es"")"),"caer")</f>
        <v>caer</v>
      </c>
    </row>
    <row r="663">
      <c r="A663" s="1" t="s">
        <v>661</v>
      </c>
      <c r="B663" s="2" t="str">
        <f>IFERROR(__xludf.DUMMYFUNCTION("GOOGLETRANSLATE(A663,""en"",""es"")"),"dado")</f>
        <v>dado</v>
      </c>
    </row>
    <row r="664">
      <c r="A664" s="1" t="s">
        <v>662</v>
      </c>
      <c r="B664" s="2" t="str">
        <f>IFERROR(__xludf.DUMMYFUNCTION("GOOGLETRANSLATE(A664,""en"",""es"")"),"viendo")</f>
        <v>viendo</v>
      </c>
    </row>
    <row r="665">
      <c r="A665" s="1" t="s">
        <v>663</v>
      </c>
      <c r="B665" s="2" t="str">
        <f>IFERROR(__xludf.DUMMYFUNCTION("GOOGLETRANSLATE(A665,""en"",""es"")"),"canción")</f>
        <v>canción</v>
      </c>
    </row>
    <row r="666">
      <c r="A666" s="1" t="s">
        <v>664</v>
      </c>
      <c r="B666" s="2" t="str">
        <f>IFERROR(__xludf.DUMMYFUNCTION("GOOGLETRANSLATE(A666,""en"",""es"")"),"weren")</f>
        <v>weren</v>
      </c>
    </row>
    <row r="667">
      <c r="A667" s="1" t="s">
        <v>665</v>
      </c>
      <c r="B667" s="2" t="str">
        <f>IFERROR(__xludf.DUMMYFUNCTION("GOOGLETRANSLATE(A667,""en"",""es"")"),"derecho")</f>
        <v>derecho</v>
      </c>
    </row>
    <row r="668">
      <c r="A668" s="1" t="s">
        <v>666</v>
      </c>
      <c r="B668" s="2" t="str">
        <f>IFERROR(__xludf.DUMMYFUNCTION("GOOGLETRANSLATE(A668,""en"",""es"")"),"calmar")</f>
        <v>calmar</v>
      </c>
    </row>
    <row r="669">
      <c r="A669" s="1" t="s">
        <v>667</v>
      </c>
      <c r="B669" s="2" t="str">
        <f>IFERROR(__xludf.DUMMYFUNCTION("GOOGLETRANSLATE(A669,""en"",""es"")"),"cambió")</f>
        <v>cambió</v>
      </c>
    </row>
    <row r="670">
      <c r="A670" s="1" t="s">
        <v>668</v>
      </c>
      <c r="B670" s="2" t="str">
        <f>IFERROR(__xludf.DUMMYFUNCTION("GOOGLETRANSLATE(A670,""en"",""es"")"),"loco")</f>
        <v>loco</v>
      </c>
    </row>
    <row r="671">
      <c r="A671" s="1" t="s">
        <v>669</v>
      </c>
      <c r="B671" s="2" t="str">
        <f>IFERROR(__xludf.DUMMYFUNCTION("GOOGLETRANSLATE(A671,""en"",""es"")"),"amado")</f>
        <v>amado</v>
      </c>
    </row>
    <row r="672">
      <c r="A672" s="1" t="s">
        <v>670</v>
      </c>
      <c r="B672" s="2" t="str">
        <f>IFERROR(__xludf.DUMMYFUNCTION("GOOGLETRANSLATE(A672,""en"",""es"")"),"acepta")</f>
        <v>acepta</v>
      </c>
    </row>
    <row r="673">
      <c r="A673" s="1" t="s">
        <v>671</v>
      </c>
      <c r="B673" s="2" t="str">
        <f>IFERROR(__xludf.DUMMYFUNCTION("GOOGLETRANSLATE(A673,""en"",""es"")"),"la carretera")</f>
        <v>la carretera</v>
      </c>
    </row>
    <row r="674">
      <c r="A674" s="1" t="s">
        <v>672</v>
      </c>
      <c r="B674" s="2" t="str">
        <f>IFERROR(__xludf.DUMMYFUNCTION("GOOGLETRANSLATE(A674,""en"",""es"")"),"aprender")</f>
        <v>aprender</v>
      </c>
    </row>
    <row r="675">
      <c r="A675" s="1" t="s">
        <v>673</v>
      </c>
      <c r="B675" s="2" t="str">
        <f>IFERROR(__xludf.DUMMYFUNCTION("GOOGLETRANSLATE(A675,""en"",""es"")"),"soltar")</f>
        <v>soltar</v>
      </c>
    </row>
    <row r="676">
      <c r="A676" s="1" t="s">
        <v>674</v>
      </c>
      <c r="B676" s="2" t="str">
        <f>IFERROR(__xludf.DUMMYFUNCTION("GOOGLETRANSLATE(A676,""en"",""es"")"),"maravilloso")</f>
        <v>maravilloso</v>
      </c>
    </row>
    <row r="677">
      <c r="A677" s="1" t="s">
        <v>675</v>
      </c>
      <c r="B677" s="2" t="str">
        <f>IFERROR(__xludf.DUMMYFUNCTION("GOOGLETRANSLATE(A677,""en"",""es"")"),"futuro")</f>
        <v>futuro</v>
      </c>
    </row>
    <row r="678">
      <c r="A678" s="1" t="s">
        <v>676</v>
      </c>
      <c r="B678" s="2" t="str">
        <f>IFERROR(__xludf.DUMMYFUNCTION("GOOGLETRANSLATE(A678,""en"",""es"")"),"señoras")</f>
        <v>señoras</v>
      </c>
    </row>
    <row r="679">
      <c r="A679" s="1" t="s">
        <v>677</v>
      </c>
      <c r="B679" s="2" t="str">
        <f>IFERROR(__xludf.DUMMYFUNCTION("GOOGLETRANSLATE(A679,""en"",""es"")"),"explique")</f>
        <v>explique</v>
      </c>
    </row>
    <row r="680">
      <c r="A680" s="1" t="s">
        <v>678</v>
      </c>
      <c r="B680" s="2" t="str">
        <f>IFERROR(__xludf.DUMMYFUNCTION("GOOGLETRANSLATE(A680,""en"",""es"")"),"risas")</f>
        <v>risas</v>
      </c>
    </row>
    <row r="681">
      <c r="A681" s="1" t="s">
        <v>679</v>
      </c>
      <c r="B681" s="2" t="str">
        <f>IFERROR(__xludf.DUMMYFUNCTION("GOOGLETRANSLATE(A681,""en"",""es"")"),"limpio")</f>
        <v>limpio</v>
      </c>
    </row>
    <row r="682">
      <c r="A682" s="1" t="s">
        <v>680</v>
      </c>
      <c r="B682" s="2" t="str">
        <f>IFERROR(__xludf.DUMMYFUNCTION("GOOGLETRANSLATE(A682,""en"",""es"")"),"lanzar")</f>
        <v>lanzar</v>
      </c>
    </row>
    <row r="683">
      <c r="A683" s="1" t="s">
        <v>681</v>
      </c>
      <c r="B683" s="2" t="str">
        <f>IFERROR(__xludf.DUMMYFUNCTION("GOOGLETRANSLATE(A683,""en"",""es"")"),"temprano")</f>
        <v>temprano</v>
      </c>
    </row>
    <row r="684">
      <c r="A684" s="1" t="s">
        <v>682</v>
      </c>
      <c r="B684" s="2" t="str">
        <f>IFERROR(__xludf.DUMMYFUNCTION("GOOGLETRANSLATE(A684,""en"",""es"")"),"ayer")</f>
        <v>ayer</v>
      </c>
    </row>
    <row r="685">
      <c r="A685" s="1" t="s">
        <v>683</v>
      </c>
      <c r="B685" s="2" t="str">
        <f>IFERROR(__xludf.DUMMYFUNCTION("GOOGLETRANSLATE(A685,""en"",""es"")"),"paso")</f>
        <v>paso</v>
      </c>
    </row>
    <row r="686">
      <c r="A686" s="1" t="s">
        <v>684</v>
      </c>
      <c r="B686" s="2" t="str">
        <f>IFERROR(__xludf.DUMMYFUNCTION("GOOGLETRANSLATE(A686,""en"",""es"")"),"transformado")</f>
        <v>transformado</v>
      </c>
    </row>
    <row r="687">
      <c r="A687" s="1" t="s">
        <v>685</v>
      </c>
      <c r="B687" s="2" t="str">
        <f>IFERROR(__xludf.DUMMYFUNCTION("GOOGLETRANSLATE(A687,""en"",""es"")"),"pies")</f>
        <v>pies</v>
      </c>
    </row>
    <row r="688">
      <c r="A688" s="1" t="s">
        <v>686</v>
      </c>
      <c r="B688" s="2" t="str">
        <f>IFERROR(__xludf.DUMMYFUNCTION("GOOGLETRANSLATE(A688,""en"",""es"")"),"trozo")</f>
        <v>trozo</v>
      </c>
    </row>
    <row r="689">
      <c r="A689" s="1" t="s">
        <v>687</v>
      </c>
      <c r="B689" s="2" t="str">
        <f>IFERROR(__xludf.DUMMYFUNCTION("GOOGLETRANSLATE(A689,""en"",""es"")"),"fotografía")</f>
        <v>fotografía</v>
      </c>
    </row>
    <row r="690">
      <c r="A690" s="1" t="s">
        <v>688</v>
      </c>
      <c r="B690" s="2" t="str">
        <f>IFERROR(__xludf.DUMMYFUNCTION("GOOGLETRANSLATE(A690,""en"",""es"")"),"tierra")</f>
        <v>tierra</v>
      </c>
    </row>
    <row r="691">
      <c r="A691" s="1" t="s">
        <v>689</v>
      </c>
      <c r="B691" s="2" t="str">
        <f>IFERROR(__xludf.DUMMYFUNCTION("GOOGLETRANSLATE(A691,""en"",""es"")"),"rápido")</f>
        <v>rápido</v>
      </c>
    </row>
    <row r="692">
      <c r="A692" s="1" t="s">
        <v>690</v>
      </c>
      <c r="B692" s="2" t="str">
        <f>IFERROR(__xludf.DUMMYFUNCTION("GOOGLETRANSLATE(A692,""en"",""es"")"),"preguntarse")</f>
        <v>preguntarse</v>
      </c>
    </row>
    <row r="693">
      <c r="A693" s="1" t="s">
        <v>691</v>
      </c>
      <c r="B693" s="2" t="str">
        <f>IFERROR(__xludf.DUMMYFUNCTION("GOOGLETRANSLATE(A693,""en"",""es"")"),"valer")</f>
        <v>valer</v>
      </c>
    </row>
    <row r="694">
      <c r="A694" s="1" t="s">
        <v>692</v>
      </c>
      <c r="B694" s="2" t="str">
        <f>IFERROR(__xludf.DUMMYFUNCTION("GOOGLETRANSLATE(A694,""en"",""es"")"),"querida")</f>
        <v>querida</v>
      </c>
    </row>
    <row r="695">
      <c r="A695" s="1" t="s">
        <v>693</v>
      </c>
      <c r="B695" s="2" t="str">
        <f>IFERROR(__xludf.DUMMYFUNCTION("GOOGLETRANSLATE(A695,""en"",""es"")"),"preguntas")</f>
        <v>preguntas</v>
      </c>
    </row>
    <row r="696">
      <c r="A696" s="1" t="s">
        <v>694</v>
      </c>
      <c r="B696" s="2" t="str">
        <f>IFERROR(__xludf.DUMMYFUNCTION("GOOGLETRANSLATE(A696,""en"",""es"")"),"absolutamente")</f>
        <v>absolutamente</v>
      </c>
    </row>
    <row r="697">
      <c r="A697" s="1" t="s">
        <v>695</v>
      </c>
      <c r="B697" s="2" t="str">
        <f>IFERROR(__xludf.DUMMYFUNCTION("GOOGLETRANSLATE(A697,""en"",""es"")"),"presidente")</f>
        <v>presidente</v>
      </c>
    </row>
    <row r="698">
      <c r="A698" s="1" t="s">
        <v>696</v>
      </c>
      <c r="B698" s="2" t="str">
        <f>IFERROR(__xludf.DUMMYFUNCTION("GOOGLETRANSLATE(A698,""en"",""es"")"),"ojo")</f>
        <v>ojo</v>
      </c>
    </row>
    <row r="699">
      <c r="A699" s="1" t="s">
        <v>697</v>
      </c>
      <c r="B699" s="2" t="str">
        <f>IFERROR(__xludf.DUMMYFUNCTION("GOOGLETRANSLATE(A699,""en"",""es"")"),"donación")</f>
        <v>donación</v>
      </c>
    </row>
    <row r="700">
      <c r="A700" s="1" t="s">
        <v>698</v>
      </c>
      <c r="B700" s="2" t="str">
        <f>IFERROR(__xludf.DUMMYFUNCTION("GOOGLETRANSLATE(A700,""en"",""es"")"),"Oh")</f>
        <v>Oh</v>
      </c>
    </row>
    <row r="701">
      <c r="A701" s="1" t="s">
        <v>699</v>
      </c>
      <c r="B701" s="2" t="str">
        <f>IFERROR(__xludf.DUMMYFUNCTION("GOOGLETRANSLATE(A701,""en"",""es"")"),"ninguno")</f>
        <v>ninguno</v>
      </c>
    </row>
    <row r="702">
      <c r="A702" s="1" t="s">
        <v>700</v>
      </c>
      <c r="B702" s="2" t="str">
        <f>IFERROR(__xludf.DUMMYFUNCTION("GOOGLETRANSLATE(A702,""en"",""es"")"),"tipo")</f>
        <v>tipo</v>
      </c>
    </row>
    <row r="703">
      <c r="A703" s="1" t="s">
        <v>701</v>
      </c>
      <c r="B703" s="2" t="str">
        <f>IFERROR(__xludf.DUMMYFUNCTION("GOOGLETRANSLATE(A703,""en"",""es"")"),"Moviente")</f>
        <v>Moviente</v>
      </c>
    </row>
    <row r="704">
      <c r="A704" s="1" t="s">
        <v>702</v>
      </c>
      <c r="B704" s="2" t="str">
        <f>IFERROR(__xludf.DUMMYFUNCTION("GOOGLETRANSLATE(A704,""en"",""es"")"),"Expresar")</f>
        <v>Expresar</v>
      </c>
    </row>
    <row r="705">
      <c r="A705" s="1" t="s">
        <v>703</v>
      </c>
      <c r="B705" s="2" t="str">
        <f>IFERROR(__xludf.DUMMYFUNCTION("GOOGLETRANSLATE(A705,""en"",""es"")"),"unos")</f>
        <v>unos</v>
      </c>
    </row>
    <row r="706">
      <c r="A706" s="1" t="s">
        <v>704</v>
      </c>
      <c r="B706" s="2" t="str">
        <f>IFERROR(__xludf.DUMMYFUNCTION("GOOGLETRANSLATE(A706,""en"",""es"")"),"discurso")</f>
        <v>discurso</v>
      </c>
    </row>
    <row r="707">
      <c r="A707" s="1" t="s">
        <v>705</v>
      </c>
      <c r="B707" s="2" t="str">
        <f>IFERROR(__xludf.DUMMYFUNCTION("GOOGLETRANSLATE(A707,""en"",""es"")"),"cifra")</f>
        <v>cifra</v>
      </c>
    </row>
    <row r="708">
      <c r="A708" s="1" t="s">
        <v>706</v>
      </c>
      <c r="B708" s="2" t="str">
        <f>IFERROR(__xludf.DUMMYFUNCTION("GOOGLETRANSLATE(A708,""en"",""es"")"),"adiós")</f>
        <v>adiós</v>
      </c>
    </row>
    <row r="709">
      <c r="A709" s="1" t="s">
        <v>707</v>
      </c>
      <c r="B709" s="2" t="str">
        <f>IFERROR(__xludf.DUMMYFUNCTION("GOOGLETRANSLATE(A709,""en"",""es"")"),"sam")</f>
        <v>sam</v>
      </c>
    </row>
    <row r="710">
      <c r="A710" s="1" t="s">
        <v>708</v>
      </c>
      <c r="B710" s="2" t="str">
        <f>IFERROR(__xludf.DUMMYFUNCTION("GOOGLETRANSLATE(A710,""en"",""es"")"),"extraño")</f>
        <v>extraño</v>
      </c>
    </row>
    <row r="711">
      <c r="A711" s="1" t="s">
        <v>709</v>
      </c>
      <c r="B711" s="2" t="str">
        <f>IFERROR(__xludf.DUMMYFUNCTION("GOOGLETRANSLATE(A711,""en"",""es"")"),"fuerte")</f>
        <v>fuerte</v>
      </c>
    </row>
    <row r="712">
      <c r="A712" s="1" t="s">
        <v>710</v>
      </c>
      <c r="B712" s="2" t="str">
        <f>IFERROR(__xludf.DUMMYFUNCTION("GOOGLETRANSLATE(A712,""en"",""es"")"),"Actuar")</f>
        <v>Actuar</v>
      </c>
    </row>
    <row r="713">
      <c r="A713" s="1" t="s">
        <v>711</v>
      </c>
      <c r="B713" s="2" t="str">
        <f>IFERROR(__xludf.DUMMYFUNCTION("GOOGLETRANSLATE(A713,""en"",""es"")"),"boda")</f>
        <v>boda</v>
      </c>
    </row>
    <row r="714">
      <c r="A714" s="1" t="s">
        <v>712</v>
      </c>
      <c r="B714" s="2" t="str">
        <f>IFERROR(__xludf.DUMMYFUNCTION("GOOGLETRANSLATE(A714,""en"",""es"")"),"ley")</f>
        <v>ley</v>
      </c>
    </row>
    <row r="715">
      <c r="A715" s="1" t="s">
        <v>713</v>
      </c>
      <c r="B715" s="2" t="str">
        <f>IFERROR(__xludf.DUMMYFUNCTION("GOOGLETRANSLATE(A715,""en"",""es"")"),"Beso")</f>
        <v>Beso</v>
      </c>
    </row>
    <row r="716">
      <c r="A716" s="1" t="s">
        <v>714</v>
      </c>
      <c r="B716" s="2" t="str">
        <f>IFERROR(__xludf.DUMMYFUNCTION("GOOGLETRANSLATE(A716,""en"",""es"")"),"obras")</f>
        <v>obras</v>
      </c>
    </row>
    <row r="717">
      <c r="A717" s="1" t="s">
        <v>715</v>
      </c>
      <c r="B717" s="2" t="str">
        <f>IFERROR(__xludf.DUMMYFUNCTION("GOOGLETRANSLATE(A717,""en"",""es"")"),"informe")</f>
        <v>informe</v>
      </c>
    </row>
    <row r="718">
      <c r="A718" s="1" t="s">
        <v>716</v>
      </c>
      <c r="B718" s="2" t="str">
        <f>IFERROR(__xludf.DUMMYFUNCTION("GOOGLETRANSLATE(A718,""en"",""es"")"),"cansado")</f>
        <v>cansado</v>
      </c>
    </row>
    <row r="719">
      <c r="A719" s="1" t="s">
        <v>717</v>
      </c>
      <c r="B719" s="2" t="str">
        <f>IFERROR(__xludf.DUMMYFUNCTION("GOOGLETRANSLATE(A719,""en"",""es"")"),"dolor")</f>
        <v>dolor</v>
      </c>
    </row>
    <row r="720">
      <c r="A720" s="1" t="s">
        <v>718</v>
      </c>
      <c r="B720" s="2" t="str">
        <f>IFERROR(__xludf.DUMMYFUNCTION("GOOGLETRANSLATE(A720,""en"",""es"")"),"casar")</f>
        <v>casar</v>
      </c>
    </row>
    <row r="721">
      <c r="A721" s="1" t="s">
        <v>719</v>
      </c>
      <c r="B721" s="2" t="str">
        <f>IFERROR(__xludf.DUMMYFUNCTION("GOOGLETRANSLATE(A721,""en"",""es"")"),"pasar")</f>
        <v>pasar</v>
      </c>
    </row>
    <row r="722">
      <c r="A722" s="1" t="s">
        <v>720</v>
      </c>
      <c r="B722" s="2" t="str">
        <f>IFERROR(__xludf.DUMMYFUNCTION("GOOGLETRANSLATE(A722,""en"",""es"")"),"despertar")</f>
        <v>despertar</v>
      </c>
    </row>
    <row r="723">
      <c r="A723" s="1" t="s">
        <v>721</v>
      </c>
      <c r="B723" s="2" t="str">
        <f>IFERROR(__xludf.DUMMYFUNCTION("GOOGLETRANSLATE(A723,""en"",""es"")"),"bromear")</f>
        <v>bromear</v>
      </c>
    </row>
    <row r="724">
      <c r="A724" s="1" t="s">
        <v>722</v>
      </c>
      <c r="B724" s="2" t="str">
        <f>IFERROR(__xludf.DUMMYFUNCTION("GOOGLETRANSLATE(A724,""en"",""es"")"),"general")</f>
        <v>general</v>
      </c>
    </row>
    <row r="725">
      <c r="A725" s="1" t="s">
        <v>723</v>
      </c>
      <c r="B725" s="2" t="str">
        <f>IFERROR(__xludf.DUMMYFUNCTION("GOOGLETRANSLATE(A725,""en"",""es"")"),"desaparecidos")</f>
        <v>desaparecidos</v>
      </c>
    </row>
    <row r="726">
      <c r="A726" s="1" t="s">
        <v>724</v>
      </c>
      <c r="B726" s="2" t="str">
        <f>IFERROR(__xludf.DUMMYFUNCTION("GOOGLETRANSLATE(A726,""en"",""es"")"),"Embarcacion")</f>
        <v>Embarcacion</v>
      </c>
    </row>
    <row r="727">
      <c r="A727" s="1" t="s">
        <v>725</v>
      </c>
      <c r="B727" s="2" t="str">
        <f>IFERROR(__xludf.DUMMYFUNCTION("GOOGLETRANSLATE(A727,""en"",""es"")"),"necesario")</f>
        <v>necesario</v>
      </c>
    </row>
    <row r="728">
      <c r="A728" s="1" t="s">
        <v>726</v>
      </c>
      <c r="B728" s="2" t="str">
        <f>IFERROR(__xludf.DUMMYFUNCTION("GOOGLETRANSLATE(A728,""en"",""es"")"),"elección")</f>
        <v>elección</v>
      </c>
    </row>
    <row r="729">
      <c r="A729" s="1" t="s">
        <v>727</v>
      </c>
      <c r="B729" s="2" t="str">
        <f>IFERROR(__xludf.DUMMYFUNCTION("GOOGLETRANSLATE(A729,""en"",""es"")"),"clase")</f>
        <v>clase</v>
      </c>
    </row>
    <row r="730">
      <c r="A730" s="1" t="s">
        <v>728</v>
      </c>
      <c r="B730" s="2" t="str">
        <f>IFERROR(__xludf.DUMMYFUNCTION("GOOGLETRANSLATE(A730,""en"",""es"")"),"extraño")</f>
        <v>extraño</v>
      </c>
    </row>
    <row r="731">
      <c r="A731" s="1" t="s">
        <v>729</v>
      </c>
      <c r="B731" s="2" t="str">
        <f>IFERROR(__xludf.DUMMYFUNCTION("GOOGLETRANSLATE(A731,""en"",""es"")"),"preocupado")</f>
        <v>preocupado</v>
      </c>
    </row>
    <row r="732">
      <c r="A732" s="1" t="s">
        <v>730</v>
      </c>
      <c r="B732" s="2" t="str">
        <f>IFERROR(__xludf.DUMMYFUNCTION("GOOGLETRANSLATE(A732,""en"",""es"")"),"oficial")</f>
        <v>oficial</v>
      </c>
    </row>
    <row r="733">
      <c r="A733" s="1" t="s">
        <v>731</v>
      </c>
      <c r="B733" s="2" t="str">
        <f>IFERROR(__xludf.DUMMYFUNCTION("GOOGLETRANSLATE(A733,""en"",""es"")"),"decidió")</f>
        <v>decidió</v>
      </c>
    </row>
    <row r="734">
      <c r="A734" s="1" t="s">
        <v>732</v>
      </c>
      <c r="B734" s="2" t="str">
        <f>IFERROR(__xludf.DUMMYFUNCTION("GOOGLETRANSLATE(A734,""en"",""es"")"),"Impresionante")</f>
        <v>Impresionante</v>
      </c>
    </row>
    <row r="735">
      <c r="A735" s="1" t="s">
        <v>733</v>
      </c>
      <c r="B735" s="2" t="str">
        <f>IFERROR(__xludf.DUMMYFUNCTION("GOOGLETRANSLATE(A735,""en"",""es"")"),"ocupado")</f>
        <v>ocupado</v>
      </c>
    </row>
    <row r="736">
      <c r="A736" s="1" t="s">
        <v>734</v>
      </c>
      <c r="B736" s="2" t="str">
        <f>IFERROR(__xludf.DUMMYFUNCTION("GOOGLETRANSLATE(A736,""en"",""es"")"),"mantuvo")</f>
        <v>mantuvo</v>
      </c>
    </row>
    <row r="737">
      <c r="A737" s="1" t="s">
        <v>735</v>
      </c>
      <c r="B737" s="2" t="str">
        <f>IFERROR(__xludf.DUMMYFUNCTION("GOOGLETRANSLATE(A737,""en"",""es"")"),"peor")</f>
        <v>peor</v>
      </c>
    </row>
    <row r="738">
      <c r="A738" s="1" t="s">
        <v>736</v>
      </c>
      <c r="B738" s="2" t="str">
        <f>IFERROR(__xludf.DUMMYFUNCTION("GOOGLETRANSLATE(A738,""en"",""es"")"),"sucediendo")</f>
        <v>sucediendo</v>
      </c>
    </row>
    <row r="739">
      <c r="A739" s="1" t="s">
        <v>737</v>
      </c>
      <c r="B739" s="2" t="str">
        <f>IFERROR(__xludf.DUMMYFUNCTION("GOOGLETRANSLATE(A739,""en"",""es"")"),"error")</f>
        <v>error</v>
      </c>
    </row>
    <row r="740">
      <c r="A740" s="1" t="s">
        <v>738</v>
      </c>
      <c r="B740" s="2" t="str">
        <f>IFERROR(__xludf.DUMMYFUNCTION("GOOGLETRANSLATE(A740,""en"",""es"")"),"jefe")</f>
        <v>jefe</v>
      </c>
    </row>
    <row r="741">
      <c r="A741" s="1" t="s">
        <v>739</v>
      </c>
      <c r="B741" s="2" t="str">
        <f>IFERROR(__xludf.DUMMYFUNCTION("GOOGLETRANSLATE(A741,""en"",""es"")"),"ya")</f>
        <v>ya</v>
      </c>
    </row>
    <row r="742">
      <c r="A742" s="1" t="s">
        <v>740</v>
      </c>
      <c r="B742" s="2" t="str">
        <f>IFERROR(__xludf.DUMMYFUNCTION("GOOGLETRANSLATE(A742,""en"",""es"")"),"perdonar")</f>
        <v>perdonar</v>
      </c>
    </row>
    <row r="743">
      <c r="A743" s="1" t="s">
        <v>741</v>
      </c>
      <c r="B743" s="2" t="str">
        <f>IFERROR(__xludf.DUMMYFUNCTION("GOOGLETRANSLATE(A743,""en"",""es"")"),"años")</f>
        <v>años</v>
      </c>
    </row>
    <row r="744">
      <c r="A744" s="1" t="s">
        <v>742</v>
      </c>
      <c r="B744" s="2" t="str">
        <f>IFERROR(__xludf.DUMMYFUNCTION("GOOGLETRANSLATE(A744,""en"",""es"")"),"vender")</f>
        <v>vender</v>
      </c>
    </row>
    <row r="745">
      <c r="A745" s="1" t="s">
        <v>743</v>
      </c>
      <c r="B745" s="2" t="str">
        <f>IFERROR(__xludf.DUMMYFUNCTION("GOOGLETRANSLATE(A745,""en"",""es"")"),"Miguel")</f>
        <v>Miguel</v>
      </c>
    </row>
    <row r="746">
      <c r="A746" s="1" t="s">
        <v>744</v>
      </c>
      <c r="B746" s="2" t="str">
        <f>IFERROR(__xludf.DUMMYFUNCTION("GOOGLETRANSLATE(A746,""en"",""es"")"),"boca")</f>
        <v>boca</v>
      </c>
    </row>
    <row r="747">
      <c r="A747" s="1" t="s">
        <v>745</v>
      </c>
      <c r="B747" s="2" t="str">
        <f>IFERROR(__xludf.DUMMYFUNCTION("GOOGLETRANSLATE(A747,""en"",""es"")"),"atrapó")</f>
        <v>atrapó</v>
      </c>
    </row>
    <row r="748">
      <c r="A748" s="1" t="s">
        <v>746</v>
      </c>
      <c r="B748" s="2" t="str">
        <f>IFERROR(__xludf.DUMMYFUNCTION("GOOGLETRANSLATE(A748,""en"",""es"")"),"terminar")</f>
        <v>terminar</v>
      </c>
    </row>
    <row r="749">
      <c r="A749" s="1" t="s">
        <v>747</v>
      </c>
      <c r="B749" s="2" t="str">
        <f>IFERROR(__xludf.DUMMYFUNCTION("GOOGLETRANSLATE(A749,""en"",""es"")"),"durante")</f>
        <v>durante</v>
      </c>
    </row>
    <row r="750">
      <c r="A750" s="1" t="s">
        <v>748</v>
      </c>
      <c r="B750" s="2" t="str">
        <f>IFERROR(__xludf.DUMMYFUNCTION("GOOGLETRANSLATE(A750,""en"",""es"")"),"ropa")</f>
        <v>ropa</v>
      </c>
    </row>
    <row r="751">
      <c r="A751" s="1" t="s">
        <v>749</v>
      </c>
      <c r="B751" s="2" t="str">
        <f>IFERROR(__xludf.DUMMYFUNCTION("GOOGLETRANSLATE(A751,""en"",""es"")"),"paseo")</f>
        <v>paseo</v>
      </c>
    </row>
    <row r="752">
      <c r="A752" s="1" t="s">
        <v>750</v>
      </c>
      <c r="B752" s="2" t="str">
        <f>IFERROR(__xludf.DUMMYFUNCTION("GOOGLETRANSLATE(A752,""en"",""es"")"),"cumpleaños")</f>
        <v>cumpleaños</v>
      </c>
    </row>
    <row r="753">
      <c r="A753" s="1" t="s">
        <v>751</v>
      </c>
      <c r="B753" s="2" t="str">
        <f>IFERROR(__xludf.DUMMYFUNCTION("GOOGLETRANSLATE(A753,""en"",""es"")"),"quiso decir")</f>
        <v>quiso decir</v>
      </c>
    </row>
    <row r="754">
      <c r="A754" s="1" t="s">
        <v>752</v>
      </c>
      <c r="B754" s="2" t="str">
        <f>IFERROR(__xludf.DUMMYFUNCTION("GOOGLETRANSLATE(A754,""en"",""es"")"),"Nació")</f>
        <v>Nació</v>
      </c>
    </row>
    <row r="755">
      <c r="A755" s="1" t="s">
        <v>753</v>
      </c>
      <c r="B755" s="2" t="str">
        <f>IFERROR(__xludf.DUMMYFUNCTION("GOOGLETRANSLATE(A755,""en"",""es"")"),"mirando")</f>
        <v>mirando</v>
      </c>
    </row>
    <row r="756">
      <c r="A756" s="1" t="s">
        <v>754</v>
      </c>
      <c r="B756" s="2" t="str">
        <f>IFERROR(__xludf.DUMMYFUNCTION("GOOGLETRANSLATE(A756,""en"",""es"")"),"edificio")</f>
        <v>edificio</v>
      </c>
    </row>
    <row r="757">
      <c r="A757" s="1" t="s">
        <v>755</v>
      </c>
      <c r="B757" s="2" t="str">
        <f>IFERROR(__xludf.DUMMYFUNCTION("GOOGLETRANSLATE(A757,""en"",""es"")"),"oscuro")</f>
        <v>oscuro</v>
      </c>
    </row>
    <row r="758">
      <c r="A758" s="1" t="s">
        <v>756</v>
      </c>
      <c r="B758" s="2" t="str">
        <f>IFERROR(__xludf.DUMMYFUNCTION("GOOGLETRANSLATE(A758,""en"",""es"")"),"eh")</f>
        <v>eh</v>
      </c>
    </row>
    <row r="759">
      <c r="A759" s="1" t="s">
        <v>757</v>
      </c>
      <c r="B759" s="2" t="str">
        <f>IFERROR(__xludf.DUMMYFUNCTION("GOOGLETRANSLATE(A759,""en"",""es"")"),"sistema")</f>
        <v>sistema</v>
      </c>
    </row>
    <row r="760">
      <c r="A760" s="1" t="s">
        <v>758</v>
      </c>
      <c r="B760" s="2" t="str">
        <f>IFERROR(__xludf.DUMMYFUNCTION("GOOGLETRANSLATE(A760,""en"",""es"")"),"cantar")</f>
        <v>cantar</v>
      </c>
    </row>
    <row r="761">
      <c r="A761" s="1" t="s">
        <v>759</v>
      </c>
      <c r="B761" s="2" t="str">
        <f>IFERROR(__xludf.DUMMYFUNCTION("GOOGLETRANSLATE(A761,""en"",""es"")"),"película")</f>
        <v>película</v>
      </c>
    </row>
    <row r="762">
      <c r="A762" s="1" t="s">
        <v>760</v>
      </c>
      <c r="B762" s="2" t="str">
        <f>IFERROR(__xludf.DUMMYFUNCTION("GOOGLETRANSLATE(A762,""en"",""es"")"),"Corte")</f>
        <v>Corte</v>
      </c>
    </row>
    <row r="763">
      <c r="A763" s="1" t="s">
        <v>761</v>
      </c>
      <c r="B763" s="2" t="str">
        <f>IFERROR(__xludf.DUMMYFUNCTION("GOOGLETRANSLATE(A763,""en"",""es"")"),"televisión")</f>
        <v>televisión</v>
      </c>
    </row>
    <row r="764">
      <c r="A764" s="1" t="s">
        <v>762</v>
      </c>
      <c r="B764" s="2" t="str">
        <f>IFERROR(__xludf.DUMMYFUNCTION("GOOGLETRANSLATE(A764,""en"",""es"")"),"película")</f>
        <v>película</v>
      </c>
    </row>
    <row r="765">
      <c r="A765" s="1" t="s">
        <v>763</v>
      </c>
      <c r="B765" s="2" t="str">
        <f>IFERROR(__xludf.DUMMYFUNCTION("GOOGLETRANSLATE(A765,""en"",""es"")"),"mes")</f>
        <v>mes</v>
      </c>
    </row>
    <row r="766">
      <c r="A766" s="1" t="s">
        <v>764</v>
      </c>
      <c r="B766" s="2" t="str">
        <f>IFERROR(__xludf.DUMMYFUNCTION("GOOGLETRANSLATE(A766,""en"",""es"")"),"vestir")</f>
        <v>vestir</v>
      </c>
    </row>
    <row r="767">
      <c r="A767" s="1" t="s">
        <v>765</v>
      </c>
      <c r="B767" s="2" t="str">
        <f>IFERROR(__xludf.DUMMYFUNCTION("GOOGLETRANSLATE(A767,""en"",""es"")"),"tren")</f>
        <v>tren</v>
      </c>
    </row>
    <row r="768">
      <c r="A768" s="1" t="s">
        <v>766</v>
      </c>
      <c r="B768" s="2" t="str">
        <f>IFERROR(__xludf.DUMMYFUNCTION("GOOGLETRANSLATE(A768,""en"",""es"")"),"situado")</f>
        <v>situado</v>
      </c>
    </row>
    <row r="769">
      <c r="A769" s="1" t="s">
        <v>767</v>
      </c>
      <c r="B769" s="2" t="str">
        <f>IFERROR(__xludf.DUMMYFUNCTION("GOOGLETRANSLATE(A769,""en"",""es"")"),"Siete")</f>
        <v>Siete</v>
      </c>
    </row>
    <row r="770">
      <c r="A770" s="1" t="s">
        <v>768</v>
      </c>
      <c r="B770" s="2" t="str">
        <f>IFERROR(__xludf.DUMMYFUNCTION("GOOGLETRANSLATE(A770,""en"",""es"")"),"totalmente")</f>
        <v>totalmente</v>
      </c>
    </row>
    <row r="771">
      <c r="A771" s="1" t="s">
        <v>769</v>
      </c>
      <c r="B771" s="2" t="str">
        <f>IFERROR(__xludf.DUMMYFUNCTION("GOOGLETRANSLATE(A771,""en"",""es"")"),"imaginar")</f>
        <v>imaginar</v>
      </c>
    </row>
    <row r="772">
      <c r="A772" s="1" t="s">
        <v>770</v>
      </c>
      <c r="B772" s="2" t="str">
        <f>IFERROR(__xludf.DUMMYFUNCTION("GOOGLETRANSLATE(A772,""en"",""es"")"),"hotel")</f>
        <v>hotel</v>
      </c>
    </row>
    <row r="773">
      <c r="A773" s="1" t="s">
        <v>771</v>
      </c>
      <c r="B773" s="2" t="str">
        <f>IFERROR(__xludf.DUMMYFUNCTION("GOOGLETRANSLATE(A773,""en"",""es"")"),"evidencia")</f>
        <v>evidencia</v>
      </c>
    </row>
    <row r="774">
      <c r="A774" s="1" t="s">
        <v>772</v>
      </c>
      <c r="B774" s="2" t="str">
        <f>IFERROR(__xludf.DUMMYFUNCTION("GOOGLETRANSLATE(A774,""en"",""es"")"),"seguridad")</f>
        <v>seguridad</v>
      </c>
    </row>
    <row r="775">
      <c r="A775" s="1" t="s">
        <v>773</v>
      </c>
      <c r="B775" s="2" t="str">
        <f>IFERROR(__xludf.DUMMYFUNCTION("GOOGLETRANSLATE(A775,""en"",""es"")"),"completamente")</f>
        <v>completamente</v>
      </c>
    </row>
    <row r="776">
      <c r="A776" s="1" t="s">
        <v>774</v>
      </c>
      <c r="B776" s="2" t="str">
        <f>IFERROR(__xludf.DUMMYFUNCTION("GOOGLETRANSLATE(A776,""en"",""es"")"),"suponer")</f>
        <v>suponer</v>
      </c>
    </row>
    <row r="777">
      <c r="A777" s="1" t="s">
        <v>775</v>
      </c>
      <c r="B777" s="2" t="str">
        <f>IFERROR(__xludf.DUMMYFUNCTION("GOOGLETRANSLATE(A777,""en"",""es"")"),"en cambio")</f>
        <v>en cambio</v>
      </c>
    </row>
    <row r="778">
      <c r="A778" s="1" t="s">
        <v>776</v>
      </c>
      <c r="B778" s="2" t="str">
        <f>IFERROR(__xludf.DUMMYFUNCTION("GOOGLETRANSLATE(A778,""en"",""es"")"),"Navidad")</f>
        <v>Navidad</v>
      </c>
    </row>
    <row r="779">
      <c r="A779" s="1" t="s">
        <v>777</v>
      </c>
      <c r="B779" s="2" t="str">
        <f>IFERROR(__xludf.DUMMYFUNCTION("GOOGLETRANSLATE(A779,""en"",""es"")"),"a menos que")</f>
        <v>a menos que</v>
      </c>
    </row>
    <row r="780">
      <c r="A780" s="1" t="s">
        <v>778</v>
      </c>
      <c r="B780" s="2" t="str">
        <f>IFERROR(__xludf.DUMMYFUNCTION("GOOGLETRANSLATE(A780,""en"",""es"")"),"información")</f>
        <v>información</v>
      </c>
    </row>
    <row r="781">
      <c r="A781" s="1" t="s">
        <v>779</v>
      </c>
      <c r="B781" s="2" t="str">
        <f>IFERROR(__xludf.DUMMYFUNCTION("GOOGLETRANSLATE(A781,""en"",""es"")"),"bolso")</f>
        <v>bolso</v>
      </c>
    </row>
    <row r="782">
      <c r="A782" s="1" t="s">
        <v>780</v>
      </c>
      <c r="B782" s="2" t="str">
        <f>IFERROR(__xludf.DUMMYFUNCTION("GOOGLETRANSLATE(A782,""en"",""es"")"),"no ha")</f>
        <v>no ha</v>
      </c>
    </row>
    <row r="783">
      <c r="A783" s="1" t="s">
        <v>781</v>
      </c>
      <c r="B783" s="2" t="str">
        <f>IFERROR(__xludf.DUMMYFUNCTION("GOOGLETRANSLATE(A783,""en"",""es"")"),"seguramente")</f>
        <v>seguramente</v>
      </c>
    </row>
    <row r="784">
      <c r="A784" s="1" t="s">
        <v>782</v>
      </c>
      <c r="B784" s="2" t="str">
        <f>IFERROR(__xludf.DUMMYFUNCTION("GOOGLETRANSLATE(A784,""en"",""es"")"),"ataque")</f>
        <v>ataque</v>
      </c>
    </row>
    <row r="785">
      <c r="A785" s="1" t="s">
        <v>783</v>
      </c>
      <c r="B785" s="2" t="str">
        <f>IFERROR(__xludf.DUMMYFUNCTION("GOOGLETRANSLATE(A785,""en"",""es"")"),"en bancarrota")</f>
        <v>en bancarrota</v>
      </c>
    </row>
    <row r="786">
      <c r="A786" s="1" t="s">
        <v>784</v>
      </c>
      <c r="B786" s="2" t="str">
        <f>IFERROR(__xludf.DUMMYFUNCTION("GOOGLETRANSLATE(A786,""en"",""es"")"),"ronda")</f>
        <v>ronda</v>
      </c>
    </row>
    <row r="787">
      <c r="A787" s="1" t="s">
        <v>785</v>
      </c>
      <c r="B787" s="2" t="str">
        <f>IFERROR(__xludf.DUMMYFUNCTION("GOOGLETRANSLATE(A787,""en"",""es"")"),"suponer")</f>
        <v>suponer</v>
      </c>
    </row>
    <row r="788">
      <c r="A788" s="1" t="s">
        <v>786</v>
      </c>
      <c r="B788" s="2" t="str">
        <f>IFERROR(__xludf.DUMMYFUNCTION("GOOGLETRANSLATE(A788,""en"",""es"")"),"cerca")</f>
        <v>cerca</v>
      </c>
    </row>
    <row r="789">
      <c r="A789" s="1" t="s">
        <v>787</v>
      </c>
      <c r="B789" s="2" t="str">
        <f>IFERROR(__xludf.DUMMYFUNCTION("GOOGLETRANSLATE(A789,""en"",""es"")"),"azul")</f>
        <v>azul</v>
      </c>
    </row>
    <row r="790">
      <c r="A790" s="1" t="s">
        <v>788</v>
      </c>
      <c r="B790" s="2" t="str">
        <f>IFERROR(__xludf.DUMMYFUNCTION("GOOGLETRANSLATE(A790,""en"",""es"")"),"horrible")</f>
        <v>horrible</v>
      </c>
    </row>
    <row r="791">
      <c r="A791" s="1" t="s">
        <v>789</v>
      </c>
      <c r="B791" s="2" t="str">
        <f>IFERROR(__xludf.DUMMYFUNCTION("GOOGLETRANSLATE(A791,""en"",""es"")"),"pensamiento")</f>
        <v>pensamiento</v>
      </c>
    </row>
    <row r="792">
      <c r="A792" s="1" t="s">
        <v>790</v>
      </c>
      <c r="B792" s="2" t="str">
        <f>IFERROR(__xludf.DUMMYFUNCTION("GOOGLETRANSLATE(A792,""en"",""es"")"),"definitivamente")</f>
        <v>definitivamente</v>
      </c>
    </row>
    <row r="793">
      <c r="A793" s="1" t="s">
        <v>791</v>
      </c>
      <c r="B793" s="2" t="str">
        <f>IFERROR(__xludf.DUMMYFUNCTION("GOOGLETRANSLATE(A793,""en"",""es"")"),"para siempre")</f>
        <v>para siempre</v>
      </c>
    </row>
    <row r="794">
      <c r="A794" s="1" t="s">
        <v>792</v>
      </c>
      <c r="B794" s="2" t="str">
        <f>IFERROR(__xludf.DUMMYFUNCTION("GOOGLETRANSLATE(A794,""en"",""es"")"),"franco")</f>
        <v>franco</v>
      </c>
    </row>
    <row r="795">
      <c r="A795" s="1" t="s">
        <v>793</v>
      </c>
      <c r="B795" s="2" t="str">
        <f>IFERROR(__xludf.DUMMYFUNCTION("GOOGLETRANSLATE(A795,""en"",""es"")"),"estación")</f>
        <v>estación</v>
      </c>
    </row>
    <row r="796">
      <c r="A796" s="1" t="s">
        <v>794</v>
      </c>
      <c r="B796" s="2" t="str">
        <f>IFERROR(__xludf.DUMMYFUNCTION("GOOGLETRANSLATE(A796,""en"",""es"")"),"excepto")</f>
        <v>excepto</v>
      </c>
    </row>
    <row r="797">
      <c r="A797" s="1" t="s">
        <v>795</v>
      </c>
      <c r="B797" s="2" t="str">
        <f>IFERROR(__xludf.DUMMYFUNCTION("GOOGLETRANSLATE(A797,""en"",""es"")"),"mesa")</f>
        <v>mesa</v>
      </c>
    </row>
    <row r="798">
      <c r="A798" s="1" t="s">
        <v>796</v>
      </c>
      <c r="B798" s="2" t="str">
        <f>IFERROR(__xludf.DUMMYFUNCTION("GOOGLETRANSLATE(A798,""en"",""es"")"),"mensaje")</f>
        <v>mensaje</v>
      </c>
    </row>
    <row r="799">
      <c r="A799" s="1" t="s">
        <v>797</v>
      </c>
      <c r="B799" s="2" t="str">
        <f>IFERROR(__xludf.DUMMYFUNCTION("GOOGLETRANSLATE(A799,""en"",""es"")"),"historia")</f>
        <v>historia</v>
      </c>
    </row>
    <row r="800">
      <c r="A800" s="1" t="s">
        <v>798</v>
      </c>
      <c r="B800" s="2" t="str">
        <f>IFERROR(__xludf.DUMMYFUNCTION("GOOGLETRANSLATE(A800,""en"",""es"")"),"jurar")</f>
        <v>jurar</v>
      </c>
    </row>
    <row r="801">
      <c r="A801" s="1" t="s">
        <v>799</v>
      </c>
      <c r="B801" s="2" t="str">
        <f>IFERROR(__xludf.DUMMYFUNCTION("GOOGLETRANSLATE(A801,""en"",""es"")"),"Jorge")</f>
        <v>Jorge</v>
      </c>
    </row>
    <row r="802">
      <c r="A802" s="1" t="s">
        <v>800</v>
      </c>
      <c r="B802" s="2" t="str">
        <f>IFERROR(__xludf.DUMMYFUNCTION("GOOGLETRANSLATE(A802,""en"",""es"")"),"engañar")</f>
        <v>engañar</v>
      </c>
    </row>
    <row r="803">
      <c r="A803" s="1" t="s">
        <v>801</v>
      </c>
      <c r="B803" s="2" t="str">
        <f>IFERROR(__xludf.DUMMYFUNCTION("GOOGLETRANSLATE(A803,""en"",""es"")"),"habló")</f>
        <v>habló</v>
      </c>
    </row>
    <row r="804">
      <c r="A804" s="1" t="s">
        <v>802</v>
      </c>
      <c r="B804" s="2" t="str">
        <f>IFERROR(__xludf.DUMMYFUNCTION("GOOGLETRANSLATE(A804,""en"",""es"")"),"anillo")</f>
        <v>anillo</v>
      </c>
    </row>
    <row r="805">
      <c r="A805" s="1" t="s">
        <v>803</v>
      </c>
      <c r="B805" s="2" t="str">
        <f>IFERROR(__xludf.DUMMYFUNCTION("GOOGLETRANSLATE(A805,""en"",""es"")"),"amigo")</f>
        <v>amigo</v>
      </c>
    </row>
    <row r="806">
      <c r="A806" s="1" t="s">
        <v>804</v>
      </c>
      <c r="B806" s="2" t="str">
        <f>IFERROR(__xludf.DUMMYFUNCTION("GOOGLETRANSLATE(A806,""en"",""es"")"),"entero")</f>
        <v>entero</v>
      </c>
    </row>
    <row r="807">
      <c r="A807" s="1" t="s">
        <v>805</v>
      </c>
      <c r="B807" s="2" t="str">
        <f>IFERROR(__xludf.DUMMYFUNCTION("GOOGLETRANSLATE(A807,""en"",""es"")"),"encantador")</f>
        <v>encantador</v>
      </c>
    </row>
    <row r="808">
      <c r="A808" s="1" t="s">
        <v>806</v>
      </c>
      <c r="B808" s="2" t="str">
        <f>IFERROR(__xludf.DUMMYFUNCTION("GOOGLETRANSLATE(A808,""en"",""es"")"),"piso")</f>
        <v>piso</v>
      </c>
    </row>
    <row r="809">
      <c r="A809" s="1" t="s">
        <v>807</v>
      </c>
      <c r="B809" s="2" t="str">
        <f>IFERROR(__xludf.DUMMYFUNCTION("GOOGLETRANSLATE(A809,""en"",""es"")"),"sol")</f>
        <v>sol</v>
      </c>
    </row>
    <row r="810">
      <c r="A810" s="1" t="s">
        <v>808</v>
      </c>
      <c r="B810" s="2" t="str">
        <f>IFERROR(__xludf.DUMMYFUNCTION("GOOGLETRANSLATE(A810,""en"",""es"")"),"manejar")</f>
        <v>manejar</v>
      </c>
    </row>
    <row r="811">
      <c r="A811" s="1" t="s">
        <v>809</v>
      </c>
      <c r="B811" s="2" t="str">
        <f>IFERROR(__xludf.DUMMYFUNCTION("GOOGLETRANSLATE(A811,""en"",""es"")"),"ejército")</f>
        <v>ejército</v>
      </c>
    </row>
    <row r="812">
      <c r="A812" s="1" t="s">
        <v>810</v>
      </c>
      <c r="B812" s="2" t="str">
        <f>IFERROR(__xludf.DUMMYFUNCTION("GOOGLETRANSLATE(A812,""en"",""es"")"),"David")</f>
        <v>David</v>
      </c>
    </row>
    <row r="813">
      <c r="A813" s="1" t="s">
        <v>811</v>
      </c>
      <c r="B813" s="2" t="str">
        <f>IFERROR(__xludf.DUMMYFUNCTION("GOOGLETRANSLATE(A813,""en"",""es"")"),"d")</f>
        <v>d</v>
      </c>
    </row>
    <row r="814">
      <c r="A814" s="1" t="s">
        <v>812</v>
      </c>
      <c r="B814" s="2" t="str">
        <f>IFERROR(__xludf.DUMMYFUNCTION("GOOGLETRANSLATE(A814,""en"",""es"")"),"José")</f>
        <v>José</v>
      </c>
    </row>
    <row r="815">
      <c r="A815" s="1" t="s">
        <v>813</v>
      </c>
      <c r="B815" s="2" t="str">
        <f>IFERROR(__xludf.DUMMYFUNCTION("GOOGLETRANSLATE(A815,""en"",""es"")"),"gastar")</f>
        <v>gastar</v>
      </c>
    </row>
    <row r="816">
      <c r="A816" s="1" t="s">
        <v>814</v>
      </c>
      <c r="B816" s="2" t="str">
        <f>IFERROR(__xludf.DUMMYFUNCTION("GOOGLETRANSLATE(A816,""en"",""es"")"),"charlie")</f>
        <v>charlie</v>
      </c>
    </row>
    <row r="817">
      <c r="A817" s="1" t="s">
        <v>815</v>
      </c>
      <c r="B817" s="2" t="str">
        <f>IFERROR(__xludf.DUMMYFUNCTION("GOOGLETRANSLATE(A817,""en"",""es"")"),"al otro lado de")</f>
        <v>al otro lado de</v>
      </c>
    </row>
    <row r="818">
      <c r="A818" s="1" t="s">
        <v>816</v>
      </c>
      <c r="B818" s="2" t="str">
        <f>IFERROR(__xludf.DUMMYFUNCTION("GOOGLETRANSLATE(A818,""en"",""es"")"),"acabado")</f>
        <v>acabado</v>
      </c>
    </row>
    <row r="819">
      <c r="A819" s="1" t="s">
        <v>817</v>
      </c>
      <c r="B819" s="2" t="str">
        <f>IFERROR(__xludf.DUMMYFUNCTION("GOOGLETRANSLATE(A819,""en"",""es"")"),"casamiento")</f>
        <v>casamiento</v>
      </c>
    </row>
    <row r="820">
      <c r="A820" s="1" t="s">
        <v>818</v>
      </c>
      <c r="B820" s="2" t="str">
        <f>IFERROR(__xludf.DUMMYFUNCTION("GOOGLETRANSLATE(A820,""en"",""es"")"),"carta")</f>
        <v>carta</v>
      </c>
    </row>
    <row r="821">
      <c r="A821" s="1" t="s">
        <v>819</v>
      </c>
      <c r="B821" s="2" t="str">
        <f>IFERROR(__xludf.DUMMYFUNCTION("GOOGLETRANSLATE(A821,""en"",""es"")"),"corrió")</f>
        <v>corrió</v>
      </c>
    </row>
    <row r="822">
      <c r="A822" s="1" t="s">
        <v>820</v>
      </c>
      <c r="B822" s="2" t="str">
        <f>IFERROR(__xludf.DUMMYFUNCTION("GOOGLETRANSLATE(A822,""en"",""es"")"),"en serio")</f>
        <v>en serio</v>
      </c>
    </row>
    <row r="823">
      <c r="A823" s="1" t="s">
        <v>821</v>
      </c>
      <c r="B823" s="2" t="str">
        <f>IFERROR(__xludf.DUMMYFUNCTION("GOOGLETRANSLATE(A823,""en"",""es"")"),"pagado")</f>
        <v>pagado</v>
      </c>
    </row>
    <row r="824">
      <c r="A824" s="1" t="s">
        <v>822</v>
      </c>
      <c r="B824" s="2" t="str">
        <f>IFERROR(__xludf.DUMMYFUNCTION("GOOGLETRANSLATE(A824,""en"",""es"")"),"compró")</f>
        <v>compró</v>
      </c>
    </row>
    <row r="825">
      <c r="A825" s="1" t="s">
        <v>823</v>
      </c>
      <c r="B825" s="2" t="str">
        <f>IFERROR(__xludf.DUMMYFUNCTION("GOOGLETRANSLATE(A825,""en"",""es"")"),"York")</f>
        <v>York</v>
      </c>
    </row>
    <row r="826">
      <c r="A826" s="1" t="s">
        <v>824</v>
      </c>
      <c r="B826" s="2" t="str">
        <f>IFERROR(__xludf.DUMMYFUNCTION("GOOGLETRANSLATE(A826,""en"",""es"")"),"atención")</f>
        <v>atención</v>
      </c>
    </row>
    <row r="827">
      <c r="A827" s="1" t="s">
        <v>825</v>
      </c>
      <c r="B827" s="2" t="str">
        <f>IFERROR(__xludf.DUMMYFUNCTION("GOOGLETRANSLATE(A827,""en"",""es"")"),"en cualquier lugar")</f>
        <v>en cualquier lugar</v>
      </c>
    </row>
    <row r="828">
      <c r="A828" s="1" t="s">
        <v>826</v>
      </c>
      <c r="B828" s="2" t="str">
        <f>IFERROR(__xludf.DUMMYFUNCTION("GOOGLETRANSLATE(A828,""en"",""es"")"),"peligroso")</f>
        <v>peligroso</v>
      </c>
    </row>
    <row r="829">
      <c r="A829" s="1" t="s">
        <v>827</v>
      </c>
      <c r="B829" s="2" t="str">
        <f>IFERROR(__xludf.DUMMYFUNCTION("GOOGLETRANSLATE(A829,""en"",""es"")"),"paz")</f>
        <v>paz</v>
      </c>
    </row>
    <row r="830">
      <c r="A830" s="1" t="s">
        <v>828</v>
      </c>
      <c r="B830" s="2" t="str">
        <f>IFERROR(__xludf.DUMMYFUNCTION("GOOGLETRANSLATE(A830,""en"",""es"")"),"simple")</f>
        <v>simple</v>
      </c>
    </row>
    <row r="831">
      <c r="A831" s="1" t="s">
        <v>829</v>
      </c>
      <c r="B831" s="2" t="str">
        <f>IFERROR(__xludf.DUMMYFUNCTION("GOOGLETRANSLATE(A831,""en"",""es"")"),"olvidó")</f>
        <v>olvidó</v>
      </c>
    </row>
    <row r="832">
      <c r="A832" s="1" t="s">
        <v>830</v>
      </c>
      <c r="B832" s="2" t="str">
        <f>IFERROR(__xludf.DUMMYFUNCTION("GOOGLETRANSLATE(A832,""en"",""es"")"),"situación")</f>
        <v>situación</v>
      </c>
    </row>
    <row r="833">
      <c r="A833" s="1" t="s">
        <v>831</v>
      </c>
      <c r="B833" s="2" t="str">
        <f>IFERROR(__xludf.DUMMYFUNCTION("GOOGLETRANSLATE(A833,""en"",""es"")"),"medio")</f>
        <v>medio</v>
      </c>
    </row>
    <row r="834">
      <c r="A834" s="1" t="s">
        <v>832</v>
      </c>
      <c r="B834" s="2" t="str">
        <f>IFERROR(__xludf.DUMMYFUNCTION("GOOGLETRANSLATE(A834,""en"",""es"")"),"roca")</f>
        <v>roca</v>
      </c>
    </row>
    <row r="835">
      <c r="A835" s="1" t="s">
        <v>833</v>
      </c>
      <c r="B835" s="2" t="str">
        <f>IFERROR(__xludf.DUMMYFUNCTION("GOOGLETRANSLATE(A835,""en"",""es"")"),"prueba")</f>
        <v>prueba</v>
      </c>
    </row>
    <row r="836">
      <c r="A836" s="1" t="s">
        <v>834</v>
      </c>
      <c r="B836" s="2" t="str">
        <f>IFERROR(__xludf.DUMMYFUNCTION("GOOGLETRANSLATE(A836,""en"",""es"")"),"Plomo")</f>
        <v>Plomo</v>
      </c>
    </row>
    <row r="837">
      <c r="A837" s="1" t="s">
        <v>835</v>
      </c>
      <c r="B837" s="2" t="str">
        <f>IFERROR(__xludf.DUMMYFUNCTION("GOOGLETRANSLATE(A837,""en"",""es"")"),"proteger")</f>
        <v>proteger</v>
      </c>
    </row>
    <row r="838">
      <c r="A838" s="1" t="s">
        <v>836</v>
      </c>
      <c r="B838" s="2" t="str">
        <f>IFERROR(__xludf.DUMMYFUNCTION("GOOGLETRANSLATE(A838,""en"",""es"")"),"club")</f>
        <v>club</v>
      </c>
    </row>
    <row r="839">
      <c r="A839" s="1" t="s">
        <v>837</v>
      </c>
      <c r="B839" s="2" t="str">
        <f>IFERROR(__xludf.DUMMYFUNCTION("GOOGLETRANSLATE(A839,""en"",""es"")"),"miedo")</f>
        <v>miedo</v>
      </c>
    </row>
    <row r="840">
      <c r="A840" s="1" t="s">
        <v>838</v>
      </c>
      <c r="B840" s="2" t="str">
        <f>IFERROR(__xludf.DUMMYFUNCTION("GOOGLETRANSLATE(A840,""en"",""es"")"),"justo")</f>
        <v>justo</v>
      </c>
    </row>
    <row r="841">
      <c r="A841" s="1" t="s">
        <v>839</v>
      </c>
      <c r="B841" s="2" t="str">
        <f>IFERROR(__xludf.DUMMYFUNCTION("GOOGLETRANSLATE(A841,""en"",""es"")"),"regalo")</f>
        <v>regalo</v>
      </c>
    </row>
    <row r="842">
      <c r="A842" s="1" t="s">
        <v>840</v>
      </c>
      <c r="B842" s="2" t="str">
        <f>IFERROR(__xludf.DUMMYFUNCTION("GOOGLETRANSLATE(A842,""en"",""es"")"),"estúpido")</f>
        <v>estúpido</v>
      </c>
    </row>
    <row r="843">
      <c r="A843" s="1" t="s">
        <v>841</v>
      </c>
      <c r="B843" s="2" t="str">
        <f>IFERROR(__xludf.DUMMYFUNCTION("GOOGLETRANSLATE(A843,""en"",""es"")"),"entrar")</f>
        <v>entrar</v>
      </c>
    </row>
    <row r="844">
      <c r="A844" s="1" t="s">
        <v>842</v>
      </c>
      <c r="B844" s="2" t="str">
        <f>IFERROR(__xludf.DUMMYFUNCTION("GOOGLETRANSLATE(A844,""en"",""es"")"),"interesante")</f>
        <v>interesante</v>
      </c>
    </row>
    <row r="845">
      <c r="A845" s="1" t="s">
        <v>843</v>
      </c>
      <c r="B845" s="2" t="str">
        <f>IFERROR(__xludf.DUMMYFUNCTION("GOOGLETRANSLATE(A845,""en"",""es"")"),"Tomás")</f>
        <v>Tomás</v>
      </c>
    </row>
    <row r="846">
      <c r="A846" s="1" t="s">
        <v>844</v>
      </c>
      <c r="B846" s="2" t="str">
        <f>IFERROR(__xludf.DUMMYFUNCTION("GOOGLETRANSLATE(A846,""en"",""es"")"),"cuenta")</f>
        <v>cuenta</v>
      </c>
    </row>
    <row r="847">
      <c r="A847" s="1" t="s">
        <v>845</v>
      </c>
      <c r="B847" s="2" t="str">
        <f>IFERROR(__xludf.DUMMYFUNCTION("GOOGLETRANSLATE(A847,""en"",""es"")"),"caja")</f>
        <v>caja</v>
      </c>
    </row>
    <row r="848">
      <c r="A848" s="1" t="s">
        <v>846</v>
      </c>
      <c r="B848" s="2" t="str">
        <f>IFERROR(__xludf.DUMMYFUNCTION("GOOGLETRANSLATE(A848,""en"",""es"")"),"sesión")</f>
        <v>sesión</v>
      </c>
    </row>
    <row r="849">
      <c r="A849" s="1" t="s">
        <v>847</v>
      </c>
      <c r="B849" s="2" t="str">
        <f>IFERROR(__xludf.DUMMYFUNCTION("GOOGLETRANSLATE(A849,""en"",""es"")"),"pequeño")</f>
        <v>pequeño</v>
      </c>
    </row>
    <row r="850">
      <c r="A850" s="1" t="s">
        <v>848</v>
      </c>
      <c r="B850" s="2" t="str">
        <f>IFERROR(__xludf.DUMMYFUNCTION("GOOGLETRANSLATE(A850,""en"",""es"")"),"bola")</f>
        <v>bola</v>
      </c>
    </row>
    <row r="851">
      <c r="A851" s="1" t="s">
        <v>849</v>
      </c>
      <c r="B851" s="2" t="str">
        <f>IFERROR(__xludf.DUMMYFUNCTION("GOOGLETRANSLATE(A851,""en"",""es"")"),"único")</f>
        <v>único</v>
      </c>
    </row>
    <row r="852">
      <c r="A852" s="1" t="s">
        <v>850</v>
      </c>
      <c r="B852" s="2" t="str">
        <f>IFERROR(__xludf.DUMMYFUNCTION("GOOGLETRANSLATE(A852,""en"",""es"")"),"grupo")</f>
        <v>grupo</v>
      </c>
    </row>
    <row r="853">
      <c r="A853" s="1" t="s">
        <v>851</v>
      </c>
      <c r="B853" s="2" t="str">
        <f>IFERROR(__xludf.DUMMYFUNCTION("GOOGLETRANSLATE(A853,""en"",""es"")"),"usando")</f>
        <v>usando</v>
      </c>
    </row>
    <row r="854">
      <c r="A854" s="1" t="s">
        <v>852</v>
      </c>
      <c r="B854" s="2" t="str">
        <f>IFERROR(__xludf.DUMMYFUNCTION("GOOGLETRANSLATE(A854,""en"",""es"")"),"disfrutar")</f>
        <v>disfrutar</v>
      </c>
    </row>
    <row r="855">
      <c r="A855" s="1" t="s">
        <v>853</v>
      </c>
      <c r="B855" s="2" t="str">
        <f>IFERROR(__xludf.DUMMYFUNCTION("GOOGLETRANSLATE(A855,""en"",""es"")"),"normal")</f>
        <v>normal</v>
      </c>
    </row>
    <row r="856">
      <c r="A856" s="1" t="s">
        <v>854</v>
      </c>
      <c r="B856" s="2" t="str">
        <f>IFERROR(__xludf.DUMMYFUNCTION("GOOGLETRANSLATE(A856,""en"",""es"")"),"bote")</f>
        <v>bote</v>
      </c>
    </row>
    <row r="857">
      <c r="A857" s="1" t="s">
        <v>855</v>
      </c>
      <c r="B857" s="2" t="str">
        <f>IFERROR(__xludf.DUMMYFUNCTION("GOOGLETRANSLATE(A857,""en"",""es"")"),"contar")</f>
        <v>contar</v>
      </c>
    </row>
    <row r="858">
      <c r="A858" s="1" t="s">
        <v>856</v>
      </c>
      <c r="B858" s="2" t="str">
        <f>IFERROR(__xludf.DUMMYFUNCTION("GOOGLETRANSLATE(A858,""en"",""es"")"),"bastardo")</f>
        <v>bastardo</v>
      </c>
    </row>
    <row r="859">
      <c r="A859" s="1" t="s">
        <v>857</v>
      </c>
      <c r="B859" s="2" t="str">
        <f>IFERROR(__xludf.DUMMYFUNCTION("GOOGLETRANSLATE(A859,""en"",""es"")"),"delito")</f>
        <v>delito</v>
      </c>
    </row>
    <row r="860">
      <c r="A860" s="1" t="s">
        <v>858</v>
      </c>
      <c r="B860" s="2" t="str">
        <f>IFERROR(__xludf.DUMMYFUNCTION("GOOGLETRANSLATE(A860,""en"",""es"")"),"llave")</f>
        <v>llave</v>
      </c>
    </row>
    <row r="861">
      <c r="A861" s="1" t="s">
        <v>859</v>
      </c>
      <c r="B861" s="2" t="str">
        <f>IFERROR(__xludf.DUMMYFUNCTION("GOOGLETRANSLATE(A861,""en"",""es"")"),"fuerza")</f>
        <v>fuerza</v>
      </c>
    </row>
    <row r="862">
      <c r="A862" s="1" t="s">
        <v>860</v>
      </c>
      <c r="B862" s="2" t="str">
        <f>IFERROR(__xludf.DUMMYFUNCTION("GOOGLETRANSLATE(A862,""en"",""es"")"),"caballo")</f>
        <v>caballo</v>
      </c>
    </row>
    <row r="863">
      <c r="A863" s="1" t="s">
        <v>861</v>
      </c>
      <c r="B863" s="2" t="str">
        <f>IFERROR(__xludf.DUMMYFUNCTION("GOOGLETRANSLATE(A863,""en"",""es"")"),"comida")</f>
        <v>comida</v>
      </c>
    </row>
    <row r="864">
      <c r="A864" s="1" t="s">
        <v>862</v>
      </c>
      <c r="B864" s="2" t="str">
        <f>IFERROR(__xludf.DUMMYFUNCTION("GOOGLETRANSLATE(A864,""en"",""es"")"),"americano")</f>
        <v>americano</v>
      </c>
    </row>
    <row r="865">
      <c r="A865" s="1" t="s">
        <v>863</v>
      </c>
      <c r="B865" s="2" t="str">
        <f>IFERROR(__xludf.DUMMYFUNCTION("GOOGLETRANSLATE(A865,""en"",""es"")"),"rápidamente")</f>
        <v>rápidamente</v>
      </c>
    </row>
    <row r="866">
      <c r="A866" s="1" t="s">
        <v>864</v>
      </c>
      <c r="B866" s="2" t="str">
        <f>IFERROR(__xludf.DUMMYFUNCTION("GOOGLETRANSLATE(A866,""en"",""es"")"),"papel")</f>
        <v>papel</v>
      </c>
    </row>
    <row r="867">
      <c r="A867" s="1" t="s">
        <v>865</v>
      </c>
      <c r="B867" s="2" t="str">
        <f>IFERROR(__xludf.DUMMYFUNCTION("GOOGLETRANSLATE(A867,""en"",""es"")"),"cargar")</f>
        <v>cargar</v>
      </c>
    </row>
    <row r="868">
      <c r="A868" s="1" t="s">
        <v>866</v>
      </c>
      <c r="B868" s="2" t="str">
        <f>IFERROR(__xludf.DUMMYFUNCTION("GOOGLETRANSLATE(A868,""en"",""es"")"),"Miguel")</f>
        <v>Miguel</v>
      </c>
    </row>
    <row r="869">
      <c r="A869" s="1" t="s">
        <v>867</v>
      </c>
      <c r="B869" s="2" t="str">
        <f>IFERROR(__xludf.DUMMYFUNCTION("GOOGLETRANSLATE(A869,""en"",""es"")"),"sorpresa")</f>
        <v>sorpresa</v>
      </c>
    </row>
    <row r="870">
      <c r="A870" s="1" t="s">
        <v>868</v>
      </c>
      <c r="B870" s="2" t="str">
        <f>IFERROR(__xludf.DUMMYFUNCTION("GOOGLETRANSLATE(A870,""en"",""es"")"),"espacio")</f>
        <v>espacio</v>
      </c>
    </row>
    <row r="871">
      <c r="A871" s="1" t="s">
        <v>869</v>
      </c>
      <c r="B871" s="2" t="str">
        <f>IFERROR(__xludf.DUMMYFUNCTION("GOOGLETRANSLATE(A871,""en"",""es"")"),"cayó")</f>
        <v>cayó</v>
      </c>
    </row>
    <row r="872">
      <c r="A872" s="1" t="s">
        <v>870</v>
      </c>
      <c r="B872" s="2" t="str">
        <f>IFERROR(__xludf.DUMMYFUNCTION("GOOGLETRANSLATE(A872,""en"",""es"")"),"honor")</f>
        <v>honor</v>
      </c>
    </row>
    <row r="873">
      <c r="A873" s="1" t="s">
        <v>871</v>
      </c>
      <c r="B873" s="2" t="str">
        <f>IFERROR(__xludf.DUMMYFUNCTION("GOOGLETRANSLATE(A873,""en"",""es"")"),"ocho")</f>
        <v>ocho</v>
      </c>
    </row>
    <row r="874">
      <c r="A874" s="1" t="s">
        <v>872</v>
      </c>
      <c r="B874" s="2" t="str">
        <f>IFERROR(__xludf.DUMMYFUNCTION("GOOGLETRANSLATE(A874,""en"",""es"")"),"accidente")</f>
        <v>accidente</v>
      </c>
    </row>
    <row r="875">
      <c r="A875" s="1" t="s">
        <v>873</v>
      </c>
      <c r="B875" s="2" t="str">
        <f>IFERROR(__xludf.DUMMYFUNCTION("GOOGLETRANSLATE(A875,""en"",""es"")"),"vistiendo")</f>
        <v>vistiendo</v>
      </c>
    </row>
    <row r="876">
      <c r="A876" s="1" t="s">
        <v>874</v>
      </c>
      <c r="B876" s="2" t="str">
        <f>IFERROR(__xludf.DUMMYFUNCTION("GOOGLETRANSLATE(A876,""en"",""es"")"),"pez")</f>
        <v>pez</v>
      </c>
    </row>
    <row r="877">
      <c r="A877" s="1" t="s">
        <v>875</v>
      </c>
      <c r="B877" s="2" t="str">
        <f>IFERROR(__xludf.DUMMYFUNCTION("GOOGLETRANSLATE(A877,""en"",""es"")"),"bar")</f>
        <v>bar</v>
      </c>
    </row>
    <row r="878">
      <c r="A878" s="1" t="s">
        <v>876</v>
      </c>
      <c r="B878" s="2" t="str">
        <f>IFERROR(__xludf.DUMMYFUNCTION("GOOGLETRANSLATE(A878,""en"",""es"")"),"terrestre")</f>
        <v>terrestre</v>
      </c>
    </row>
    <row r="879">
      <c r="A879" s="1" t="s">
        <v>877</v>
      </c>
      <c r="B879" s="2" t="str">
        <f>IFERROR(__xludf.DUMMYFUNCTION("GOOGLETRANSLATE(A879,""en"",""es"")"),"problemas")</f>
        <v>problemas</v>
      </c>
    </row>
    <row r="880">
      <c r="A880" s="1" t="s">
        <v>878</v>
      </c>
      <c r="B880" s="2" t="str">
        <f>IFERROR(__xludf.DUMMYFUNCTION("GOOGLETRANSLATE(A880,""en"",""es"")"),"gobierno")</f>
        <v>gobierno</v>
      </c>
    </row>
    <row r="881">
      <c r="A881" s="1" t="s">
        <v>879</v>
      </c>
      <c r="B881" s="2" t="str">
        <f>IFERROR(__xludf.DUMMYFUNCTION("GOOGLETRANSLATE(A881,""en"",""es"")"),"millas")</f>
        <v>millas</v>
      </c>
    </row>
    <row r="882">
      <c r="A882" s="1" t="s">
        <v>880</v>
      </c>
      <c r="B882" s="2" t="str">
        <f>IFERROR(__xludf.DUMMYFUNCTION("GOOGLETRANSLATE(A882,""en"",""es"")"),"relax")</f>
        <v>relax</v>
      </c>
    </row>
    <row r="883">
      <c r="A883" s="1" t="s">
        <v>881</v>
      </c>
      <c r="B883" s="2" t="str">
        <f>IFERROR(__xludf.DUMMYFUNCTION("GOOGLETRANSLATE(A883,""en"",""es"")"),"llorando")</f>
        <v>llorando</v>
      </c>
    </row>
    <row r="884">
      <c r="A884" s="1" t="s">
        <v>882</v>
      </c>
      <c r="B884" s="2" t="str">
        <f>IFERROR(__xludf.DUMMYFUNCTION("GOOGLETRANSLATE(A884,""en"",""es"")"),"banco")</f>
        <v>banco</v>
      </c>
    </row>
    <row r="885">
      <c r="A885" s="1" t="s">
        <v>883</v>
      </c>
      <c r="B885" s="2" t="str">
        <f>IFERROR(__xludf.DUMMYFUNCTION("GOOGLETRANSLATE(A885,""en"",""es"")"),"cubrir")</f>
        <v>cubrir</v>
      </c>
    </row>
    <row r="886">
      <c r="A886" s="1" t="s">
        <v>884</v>
      </c>
      <c r="B886" s="2" t="str">
        <f>IFERROR(__xludf.DUMMYFUNCTION("GOOGLETRANSLATE(A886,""en"",""es"")"),"importante")</f>
        <v>importante</v>
      </c>
    </row>
    <row r="887">
      <c r="A887" s="1" t="s">
        <v>885</v>
      </c>
      <c r="B887" s="2" t="str">
        <f>IFERROR(__xludf.DUMMYFUNCTION("GOOGLETRANSLATE(A887,""en"",""es"")"),"interrumpido")</f>
        <v>interrumpido</v>
      </c>
    </row>
    <row r="888">
      <c r="A888" s="1" t="s">
        <v>886</v>
      </c>
      <c r="B888" s="2" t="str">
        <f>IFERROR(__xludf.DUMMYFUNCTION("GOOGLETRANSLATE(A888,""en"",""es"")"),"interesado")</f>
        <v>interesado</v>
      </c>
    </row>
    <row r="889">
      <c r="A889" s="1" t="s">
        <v>887</v>
      </c>
      <c r="B889" s="2" t="str">
        <f>IFERROR(__xludf.DUMMYFUNCTION("GOOGLETRANSLATE(A889,""en"",""es"")"),"esconder")</f>
        <v>esconder</v>
      </c>
    </row>
    <row r="890">
      <c r="A890" s="1" t="s">
        <v>888</v>
      </c>
      <c r="B890" s="2" t="str">
        <f>IFERROR(__xludf.DUMMYFUNCTION("GOOGLETRANSLATE(A890,""en"",""es"")"),"vara")</f>
        <v>vara</v>
      </c>
    </row>
    <row r="891">
      <c r="A891" s="1" t="s">
        <v>889</v>
      </c>
      <c r="B891" s="2" t="str">
        <f>IFERROR(__xludf.DUMMYFUNCTION("GOOGLETRANSLATE(A891,""en"",""es"")"),"mar")</f>
        <v>mar</v>
      </c>
    </row>
    <row r="892">
      <c r="A892" s="1" t="s">
        <v>890</v>
      </c>
      <c r="B892" s="2" t="str">
        <f>IFERROR(__xludf.DUMMYFUNCTION("GOOGLETRANSLATE(A892,""en"",""es"")"),"té")</f>
        <v>té</v>
      </c>
    </row>
    <row r="893">
      <c r="A893" s="1" t="s">
        <v>891</v>
      </c>
      <c r="B893" s="2" t="str">
        <f>IFERROR(__xludf.DUMMYFUNCTION("GOOGLETRANSLATE(A893,""en"",""es"")"),"área")</f>
        <v>área</v>
      </c>
    </row>
    <row r="894">
      <c r="A894" s="1" t="s">
        <v>892</v>
      </c>
      <c r="B894" s="2" t="str">
        <f>IFERROR(__xludf.DUMMYFUNCTION("GOOGLETRANSLATE(A894,""en"",""es"")"),"de acuerdo")</f>
        <v>de acuerdo</v>
      </c>
    </row>
    <row r="895">
      <c r="A895" s="1" t="s">
        <v>893</v>
      </c>
      <c r="B895" s="2" t="str">
        <f>IFERROR(__xludf.DUMMYFUNCTION("GOOGLETRANSLATE(A895,""en"",""es"")"),"difícil")</f>
        <v>difícil</v>
      </c>
    </row>
    <row r="896">
      <c r="A896" s="1" t="s">
        <v>894</v>
      </c>
      <c r="B896" s="2" t="str">
        <f>IFERROR(__xludf.DUMMYFUNCTION("GOOGLETRANSLATE(A896,""en"",""es"")"),"personal")</f>
        <v>personal</v>
      </c>
    </row>
    <row r="897">
      <c r="A897" s="1" t="s">
        <v>895</v>
      </c>
      <c r="B897" s="2" t="str">
        <f>IFERROR(__xludf.DUMMYFUNCTION("GOOGLETRANSLATE(A897,""en"",""es"")"),"profundo")</f>
        <v>profundo</v>
      </c>
    </row>
    <row r="898">
      <c r="A898" s="1" t="s">
        <v>896</v>
      </c>
      <c r="B898" s="2" t="str">
        <f>IFERROR(__xludf.DUMMYFUNCTION("GOOGLETRANSLATE(A898,""en"",""es"")"),"vestir")</f>
        <v>vestir</v>
      </c>
    </row>
    <row r="899">
      <c r="A899" s="1" t="s">
        <v>897</v>
      </c>
      <c r="B899" s="2" t="str">
        <f>IFERROR(__xludf.DUMMYFUNCTION("GOOGLETRANSLATE(A899,""en"",""es"")"),"Servicio")</f>
        <v>Servicio</v>
      </c>
    </row>
    <row r="900">
      <c r="A900" s="1" t="s">
        <v>898</v>
      </c>
      <c r="B900" s="2" t="str">
        <f>IFERROR(__xludf.DUMMYFUNCTION("GOOGLETRANSLATE(A900,""en"",""es"")"),"cierto")</f>
        <v>cierto</v>
      </c>
    </row>
    <row r="901">
      <c r="A901" s="1" t="s">
        <v>899</v>
      </c>
      <c r="B901" s="2" t="str">
        <f>IFERROR(__xludf.DUMMYFUNCTION("GOOGLETRANSLATE(A901,""en"",""es"")"),"viaje")</f>
        <v>viaje</v>
      </c>
    </row>
    <row r="902">
      <c r="A902" s="1" t="s">
        <v>900</v>
      </c>
      <c r="B902" s="2" t="str">
        <f>IFERROR(__xludf.DUMMYFUNCTION("GOOGLETRANSLATE(A902,""en"",""es"")"),"radio")</f>
        <v>radio</v>
      </c>
    </row>
    <row r="903">
      <c r="A903" s="1" t="s">
        <v>901</v>
      </c>
      <c r="B903" s="2" t="str">
        <f>IFERROR(__xludf.DUMMYFUNCTION("GOOGLETRANSLATE(A903,""en"",""es"")"),"soplar")</f>
        <v>soplar</v>
      </c>
    </row>
    <row r="904">
      <c r="A904" s="1" t="s">
        <v>902</v>
      </c>
      <c r="B904" s="2" t="str">
        <f>IFERROR(__xludf.DUMMYFUNCTION("GOOGLETRANSLATE(A904,""en"",""es"")"),"elegante")</f>
        <v>elegante</v>
      </c>
    </row>
    <row r="905">
      <c r="A905" s="1" t="s">
        <v>903</v>
      </c>
      <c r="B905" s="2" t="str">
        <f>IFERROR(__xludf.DUMMYFUNCTION("GOOGLETRANSLATE(A905,""en"",""es"")"),"Marcos")</f>
        <v>Marcos</v>
      </c>
    </row>
    <row r="906">
      <c r="A906" s="1" t="s">
        <v>904</v>
      </c>
      <c r="B906" s="2" t="str">
        <f>IFERROR(__xludf.DUMMYFUNCTION("GOOGLETRANSLATE(A906,""en"",""es"")"),"estrella")</f>
        <v>estrella</v>
      </c>
    </row>
    <row r="907">
      <c r="A907" s="1" t="s">
        <v>905</v>
      </c>
      <c r="B907" s="2" t="str">
        <f>IFERROR(__xludf.DUMMYFUNCTION("GOOGLETRANSLATE(A907,""en"",""es"")"),"registro")</f>
        <v>registro</v>
      </c>
    </row>
    <row r="908">
      <c r="A908" s="1" t="s">
        <v>906</v>
      </c>
      <c r="B908" s="2" t="str">
        <f>IFERROR(__xludf.DUMMYFUNCTION("GOOGLETRANSLATE(A908,""en"",""es"")"),"oferta")</f>
        <v>oferta</v>
      </c>
    </row>
    <row r="909">
      <c r="A909" s="1" t="s">
        <v>907</v>
      </c>
      <c r="B909" s="2" t="str">
        <f>IFERROR(__xludf.DUMMYFUNCTION("GOOGLETRANSLATE(A909,""en"",""es"")"),"America")</f>
        <v>America</v>
      </c>
    </row>
    <row r="910">
      <c r="A910" s="1" t="s">
        <v>908</v>
      </c>
      <c r="B910" s="2" t="str">
        <f>IFERROR(__xludf.DUMMYFUNCTION("GOOGLETRANSLATE(A910,""en"",""es"")"),"prisión")</f>
        <v>prisión</v>
      </c>
    </row>
    <row r="911">
      <c r="A911" s="1" t="s">
        <v>909</v>
      </c>
      <c r="B911" s="2" t="str">
        <f>IFERROR(__xludf.DUMMYFUNCTION("GOOGLETRANSLATE(A911,""en"",""es"")"),"enojado")</f>
        <v>enojado</v>
      </c>
    </row>
    <row r="912">
      <c r="A912" s="1" t="s">
        <v>910</v>
      </c>
      <c r="B912" s="2" t="str">
        <f>IFERROR(__xludf.DUMMYFUNCTION("GOOGLETRANSLATE(A912,""en"",""es"")"),"péter")</f>
        <v>péter</v>
      </c>
    </row>
    <row r="913">
      <c r="A913" s="1" t="s">
        <v>911</v>
      </c>
      <c r="B913" s="2" t="str">
        <f>IFERROR(__xludf.DUMMYFUNCTION("GOOGLETRANSLATE(A913,""en"",""es"")"),"alma")</f>
        <v>alma</v>
      </c>
    </row>
    <row r="914">
      <c r="A914" s="1" t="s">
        <v>912</v>
      </c>
      <c r="B914" s="2" t="str">
        <f>IFERROR(__xludf.DUMMYFUNCTION("GOOGLETRANSLATE(A914,""en"",""es"")"),"rico")</f>
        <v>rico</v>
      </c>
    </row>
    <row r="915">
      <c r="A915" s="1" t="s">
        <v>913</v>
      </c>
      <c r="B915" s="2" t="str">
        <f>IFERROR(__xludf.DUMMYFUNCTION("GOOGLETRANSLATE(A915,""en"",""es"")"),"lista")</f>
        <v>lista</v>
      </c>
    </row>
    <row r="916">
      <c r="A916" s="1" t="s">
        <v>914</v>
      </c>
      <c r="B916" s="2" t="str">
        <f>IFERROR(__xludf.DUMMYFUNCTION("GOOGLETRANSLATE(A916,""en"",""es"")"),"oro")</f>
        <v>oro</v>
      </c>
    </row>
    <row r="917">
      <c r="A917" s="1" t="s">
        <v>915</v>
      </c>
      <c r="B917" s="2" t="str">
        <f>IFERROR(__xludf.DUMMYFUNCTION("GOOGLETRANSLATE(A917,""en"",""es"")"),"tarde")</f>
        <v>tarde</v>
      </c>
    </row>
    <row r="918">
      <c r="A918" s="1" t="s">
        <v>916</v>
      </c>
      <c r="B918" s="2" t="str">
        <f>IFERROR(__xludf.DUMMYFUNCTION("GOOGLETRANSLATE(A918,""en"",""es"")"),"ya sea")</f>
        <v>ya sea</v>
      </c>
    </row>
    <row r="919">
      <c r="A919" s="1" t="s">
        <v>917</v>
      </c>
      <c r="B919" s="2" t="str">
        <f>IFERROR(__xludf.DUMMYFUNCTION("GOOGLETRANSLATE(A919,""en"",""es"")"),"Y")</f>
        <v>Y</v>
      </c>
    </row>
    <row r="920">
      <c r="A920" s="1" t="s">
        <v>918</v>
      </c>
      <c r="B920" s="2" t="str">
        <f>IFERROR(__xludf.DUMMYFUNCTION("GOOGLETRANSLATE(A920,""en"",""es"")"),"agente")</f>
        <v>agente</v>
      </c>
    </row>
    <row r="921">
      <c r="A921" s="1" t="s">
        <v>919</v>
      </c>
      <c r="B921" s="2" t="str">
        <f>IFERROR(__xludf.DUMMYFUNCTION("GOOGLETRANSLATE(A921,""en"",""es"")"),"omitido")</f>
        <v>omitido</v>
      </c>
    </row>
    <row r="922">
      <c r="A922" s="1" t="s">
        <v>920</v>
      </c>
      <c r="B922" s="2" t="str">
        <f>IFERROR(__xludf.DUMMYFUNCTION("GOOGLETRANSLATE(A922,""en"",""es"")"),"orgulloso")</f>
        <v>orgulloso</v>
      </c>
    </row>
    <row r="923">
      <c r="A923" s="1" t="s">
        <v>921</v>
      </c>
      <c r="B923" s="2" t="str">
        <f>IFERROR(__xludf.DUMMYFUNCTION("GOOGLETRANSLATE(A923,""en"",""es"")"),"detective")</f>
        <v>detective</v>
      </c>
    </row>
    <row r="924">
      <c r="A924" s="1" t="s">
        <v>922</v>
      </c>
      <c r="B924" s="2" t="str">
        <f>IFERROR(__xludf.DUMMYFUNCTION("GOOGLETRANSLATE(A924,""en"",""es"")"),"arreglar")</f>
        <v>arreglar</v>
      </c>
    </row>
    <row r="925">
      <c r="A925" s="1" t="s">
        <v>923</v>
      </c>
      <c r="B925" s="2" t="str">
        <f>IFERROR(__xludf.DUMMYFUNCTION("GOOGLETRANSLATE(A925,""en"",""es"")"),"el respeto")</f>
        <v>el respeto</v>
      </c>
    </row>
    <row r="926">
      <c r="A926" s="1" t="s">
        <v>924</v>
      </c>
      <c r="B926" s="2" t="str">
        <f>IFERROR(__xludf.DUMMYFUNCTION("GOOGLETRANSLATE(A926,""en"",""es"")"),"público")</f>
        <v>público</v>
      </c>
    </row>
    <row r="927">
      <c r="A927" s="1" t="s">
        <v>925</v>
      </c>
      <c r="B927" s="2" t="str">
        <f>IFERROR(__xludf.DUMMYFUNCTION("GOOGLETRANSLATE(A927,""en"",""es"")"),"lucha")</f>
        <v>lucha</v>
      </c>
    </row>
    <row r="928">
      <c r="A928" s="1" t="s">
        <v>926</v>
      </c>
      <c r="B928" s="2" t="str">
        <f>IFERROR(__xludf.DUMMYFUNCTION("GOOGLETRANSLATE(A928,""en"",""es"")"),"Novia")</f>
        <v>Novia</v>
      </c>
    </row>
    <row r="929">
      <c r="A929" s="1" t="s">
        <v>927</v>
      </c>
      <c r="B929" s="2" t="str">
        <f>IFERROR(__xludf.DUMMYFUNCTION("GOOGLETRANSLATE(A929,""en"",""es"")"),"borracho")</f>
        <v>borracho</v>
      </c>
    </row>
    <row r="930">
      <c r="A930" s="1" t="s">
        <v>928</v>
      </c>
      <c r="B930" s="2" t="str">
        <f>IFERROR(__xludf.DUMMYFUNCTION("GOOGLETRANSLATE(A930,""en"",""es"")"),"parque")</f>
        <v>parque</v>
      </c>
    </row>
    <row r="931">
      <c r="A931" s="1" t="s">
        <v>929</v>
      </c>
      <c r="B931" s="2" t="str">
        <f>IFERROR(__xludf.DUMMYFUNCTION("GOOGLETRANSLATE(A931,""en"",""es"")"),"asesinato")</f>
        <v>asesinato</v>
      </c>
    </row>
    <row r="932">
      <c r="A932" s="1" t="s">
        <v>930</v>
      </c>
      <c r="B932" s="2" t="str">
        <f>IFERROR(__xludf.DUMMYFUNCTION("GOOGLETRANSLATE(A932,""en"",""es"")"),"salvado")</f>
        <v>salvado</v>
      </c>
    </row>
    <row r="933">
      <c r="A933" s="1" t="s">
        <v>931</v>
      </c>
      <c r="B933" s="2" t="str">
        <f>IFERROR(__xludf.DUMMYFUNCTION("GOOGLETRANSLATE(A933,""en"",""es"")"),"cerebro")</f>
        <v>cerebro</v>
      </c>
    </row>
    <row r="934">
      <c r="A934" s="1" t="s">
        <v>932</v>
      </c>
      <c r="B934" s="2" t="str">
        <f>IFERROR(__xludf.DUMMYFUNCTION("GOOGLETRANSLATE(A934,""en"",""es"")"),"adelante")</f>
        <v>adelante</v>
      </c>
    </row>
    <row r="935">
      <c r="A935" s="1" t="s">
        <v>933</v>
      </c>
      <c r="B935" s="2" t="str">
        <f>IFERROR(__xludf.DUMMYFUNCTION("GOOGLETRANSLATE(A935,""en"",""es"")"),"triste")</f>
        <v>triste</v>
      </c>
    </row>
    <row r="936">
      <c r="A936" s="1" t="s">
        <v>934</v>
      </c>
      <c r="B936" s="2" t="str">
        <f>IFERROR(__xludf.DUMMYFUNCTION("GOOGLETRANSLATE(A936,""en"",""es"")"),"célula")</f>
        <v>célula</v>
      </c>
    </row>
    <row r="937">
      <c r="A937" s="1" t="s">
        <v>935</v>
      </c>
      <c r="B937" s="2" t="str">
        <f>IFERROR(__xludf.DUMMYFUNCTION("GOOGLETRANSLATE(A937,""en"",""es"")"),"lío")</f>
        <v>lío</v>
      </c>
    </row>
    <row r="938">
      <c r="A938" s="1" t="s">
        <v>936</v>
      </c>
      <c r="B938" s="2" t="str">
        <f>IFERROR(__xludf.DUMMYFUNCTION("GOOGLETRANSLATE(A938,""en"",""es"")"),"en pie")</f>
        <v>en pie</v>
      </c>
    </row>
    <row r="939">
      <c r="A939" s="1" t="s">
        <v>937</v>
      </c>
      <c r="B939" s="2" t="str">
        <f>IFERROR(__xludf.DUMMYFUNCTION("GOOGLETRANSLATE(A939,""en"",""es"")"),"oler")</f>
        <v>oler</v>
      </c>
    </row>
    <row r="940">
      <c r="A940" s="1" t="s">
        <v>938</v>
      </c>
      <c r="B940" s="2" t="str">
        <f>IFERROR(__xludf.DUMMYFUNCTION("GOOGLETRANSLATE(A940,""en"",""es"")"),"volar")</f>
        <v>volar</v>
      </c>
    </row>
    <row r="941">
      <c r="A941" s="1" t="s">
        <v>939</v>
      </c>
      <c r="B941" s="2" t="str">
        <f>IFERROR(__xludf.DUMMYFUNCTION("GOOGLETRANSLATE(A941,""en"",""es"")"),"asesino")</f>
        <v>asesino</v>
      </c>
    </row>
    <row r="942">
      <c r="A942" s="1" t="s">
        <v>940</v>
      </c>
      <c r="B942" s="2" t="str">
        <f>IFERROR(__xludf.DUMMYFUNCTION("GOOGLETRANSLATE(A942,""en"",""es"")"),"difícil")</f>
        <v>difícil</v>
      </c>
    </row>
    <row r="943">
      <c r="A943" s="1" t="s">
        <v>941</v>
      </c>
      <c r="B943" s="2" t="str">
        <f>IFERROR(__xludf.DUMMYFUNCTION("GOOGLETRANSLATE(A943,""en"",""es"")"),"escena")</f>
        <v>escena</v>
      </c>
    </row>
    <row r="944">
      <c r="A944" s="1" t="s">
        <v>942</v>
      </c>
      <c r="B944" s="2" t="str">
        <f>IFERROR(__xludf.DUMMYFUNCTION("GOOGLETRANSLATE(A944,""en"",""es"")"),"tarjeta")</f>
        <v>tarjeta</v>
      </c>
    </row>
    <row r="945">
      <c r="A945" s="1" t="s">
        <v>943</v>
      </c>
      <c r="B945" s="2" t="str">
        <f>IFERROR(__xludf.DUMMYFUNCTION("GOOGLETRANSLATE(A945,""en"",""es"")"),"inglés")</f>
        <v>inglés</v>
      </c>
    </row>
    <row r="946">
      <c r="A946" s="1" t="s">
        <v>944</v>
      </c>
      <c r="B946" s="2" t="str">
        <f>IFERROR(__xludf.DUMMYFUNCTION("GOOGLETRANSLATE(A946,""en"",""es"")"),"atrevimiento")</f>
        <v>atrevimiento</v>
      </c>
    </row>
    <row r="947">
      <c r="A947" s="1" t="s">
        <v>945</v>
      </c>
      <c r="B947" s="2" t="str">
        <f>IFERROR(__xludf.DUMMYFUNCTION("GOOGLETRANSLATE(A947,""en"",""es"")"),"roto")</f>
        <v>roto</v>
      </c>
    </row>
    <row r="948">
      <c r="A948" s="1" t="s">
        <v>946</v>
      </c>
      <c r="B948" s="2" t="str">
        <f>IFERROR(__xludf.DUMMYFUNCTION("GOOGLETRANSLATE(A948,""en"",""es"")"),"metro")</f>
        <v>metro</v>
      </c>
    </row>
    <row r="949">
      <c r="A949" s="1" t="s">
        <v>947</v>
      </c>
      <c r="B949" s="2" t="str">
        <f>IFERROR(__xludf.DUMMYFUNCTION("GOOGLETRANSLATE(A949,""en"",""es"")"),"María")</f>
        <v>María</v>
      </c>
    </row>
    <row r="950">
      <c r="A950" s="1" t="s">
        <v>948</v>
      </c>
      <c r="B950" s="2" t="str">
        <f>IFERROR(__xludf.DUMMYFUNCTION("GOOGLETRANSLATE(A950,""en"",""es"")"),"hambriento")</f>
        <v>hambriento</v>
      </c>
    </row>
    <row r="951">
      <c r="A951" s="1" t="s">
        <v>949</v>
      </c>
      <c r="B951" s="2" t="str">
        <f>IFERROR(__xludf.DUMMYFUNCTION("GOOGLETRANSLATE(A951,""en"",""es"")"),"iglesia")</f>
        <v>iglesia</v>
      </c>
    </row>
    <row r="952">
      <c r="A952" s="1" t="s">
        <v>950</v>
      </c>
      <c r="B952" s="2" t="str">
        <f>IFERROR(__xludf.DUMMYFUNCTION("GOOGLETRANSLATE(A952,""en"",""es"")"),"hielo")</f>
        <v>hielo</v>
      </c>
    </row>
    <row r="953">
      <c r="A953" s="1" t="s">
        <v>951</v>
      </c>
      <c r="B953" s="2" t="str">
        <f>IFERROR(__xludf.DUMMYFUNCTION("GOOGLETRANSLATE(A953,""en"",""es"")"),"ventana")</f>
        <v>ventana</v>
      </c>
    </row>
    <row r="954">
      <c r="A954" s="1" t="s">
        <v>952</v>
      </c>
      <c r="B954" s="2" t="str">
        <f>IFERROR(__xludf.DUMMYFUNCTION("GOOGLETRANSLATE(A954,""en"",""es"")"),"Pablo")</f>
        <v>Pablo</v>
      </c>
    </row>
    <row r="955">
      <c r="A955" s="1" t="s">
        <v>953</v>
      </c>
      <c r="B955" s="2" t="str">
        <f>IFERROR(__xludf.DUMMYFUNCTION("GOOGLETRANSLATE(A955,""en"",""es"")"),"Cuota")</f>
        <v>Cuota</v>
      </c>
    </row>
    <row r="956">
      <c r="A956" s="1" t="s">
        <v>954</v>
      </c>
      <c r="B956" s="2" t="str">
        <f>IFERROR(__xludf.DUMMYFUNCTION("GOOGLETRANSLATE(A956,""en"",""es"")"),"tercera")</f>
        <v>tercera</v>
      </c>
    </row>
    <row r="957">
      <c r="A957" s="1" t="s">
        <v>955</v>
      </c>
      <c r="B957" s="2" t="str">
        <f>IFERROR(__xludf.DUMMYFUNCTION("GOOGLETRANSLATE(A957,""en"",""es"")"),"risa")</f>
        <v>risa</v>
      </c>
    </row>
    <row r="958">
      <c r="A958" s="1" t="s">
        <v>956</v>
      </c>
      <c r="B958" s="2" t="str">
        <f>IFERROR(__xludf.DUMMYFUNCTION("GOOGLETRANSLATE(A958,""en"",""es"")"),"llamadas")</f>
        <v>llamadas</v>
      </c>
    </row>
    <row r="959">
      <c r="A959" s="1" t="s">
        <v>957</v>
      </c>
      <c r="B959" s="2" t="str">
        <f>IFERROR(__xludf.DUMMYFUNCTION("GOOGLETRANSLATE(A959,""en"",""es"")"),"con frecuencia")</f>
        <v>con frecuencia</v>
      </c>
    </row>
    <row r="960">
      <c r="A960" s="1" t="s">
        <v>958</v>
      </c>
      <c r="B960" s="2" t="str">
        <f>IFERROR(__xludf.DUMMYFUNCTION("GOOGLETRANSLATE(A960,""en"",""es"")"),"dentro")</f>
        <v>dentro</v>
      </c>
    </row>
    <row r="961">
      <c r="A961" s="1" t="s">
        <v>959</v>
      </c>
      <c r="B961" s="2" t="str">
        <f>IFERROR(__xludf.DUMMYFUNCTION("GOOGLETRANSLATE(A961,""en"",""es"")"),"gastado")</f>
        <v>gastado</v>
      </c>
    </row>
    <row r="962">
      <c r="A962" s="1" t="s">
        <v>960</v>
      </c>
      <c r="B962" s="2" t="str">
        <f>IFERROR(__xludf.DUMMYFUNCTION("GOOGLETRANSLATE(A962,""en"",""es"")"),"siente")</f>
        <v>siente</v>
      </c>
    </row>
    <row r="963">
      <c r="A963" s="1" t="s">
        <v>961</v>
      </c>
      <c r="B963" s="2" t="str">
        <f>IFERROR(__xludf.DUMMYFUNCTION("GOOGLETRANSLATE(A963,""en"",""es"")"),"teniente")</f>
        <v>teniente</v>
      </c>
    </row>
    <row r="964">
      <c r="A964" s="1" t="s">
        <v>962</v>
      </c>
      <c r="B964" s="2" t="str">
        <f>IFERROR(__xludf.DUMMYFUNCTION("GOOGLETRANSLATE(A964,""en"",""es"")"),"llorar")</f>
        <v>llorar</v>
      </c>
    </row>
    <row r="965">
      <c r="A965" s="1" t="s">
        <v>963</v>
      </c>
      <c r="B965" s="2" t="str">
        <f>IFERROR(__xludf.DUMMYFUNCTION("GOOGLETRANSLATE(A965,""en"",""es"")"),"mamá")</f>
        <v>mamá</v>
      </c>
    </row>
    <row r="966">
      <c r="A966" s="1" t="s">
        <v>964</v>
      </c>
      <c r="B966" s="2" t="str">
        <f>IFERROR(__xludf.DUMMYFUNCTION("GOOGLETRANSLATE(A966,""en"",""es"")"),"visitar")</f>
        <v>visitar</v>
      </c>
    </row>
    <row r="967">
      <c r="A967" s="1" t="s">
        <v>965</v>
      </c>
      <c r="B967" s="2" t="str">
        <f>IFERROR(__xludf.DUMMYFUNCTION("GOOGLETRANSLATE(A967,""en"",""es"")"),"honesto")</f>
        <v>honesto</v>
      </c>
    </row>
    <row r="968">
      <c r="A968" s="1" t="s">
        <v>966</v>
      </c>
      <c r="B968" s="2" t="str">
        <f>IFERROR(__xludf.DUMMYFUNCTION("GOOGLETRANSLATE(A968,""en"",""es"")"),"asiento")</f>
        <v>asiento</v>
      </c>
    </row>
    <row r="969">
      <c r="A969" s="1" t="s">
        <v>967</v>
      </c>
      <c r="B969" s="2" t="str">
        <f>IFERROR(__xludf.DUMMYFUNCTION("GOOGLETRANSLATE(A969,""en"",""es"")"),"mamá")</f>
        <v>mamá</v>
      </c>
    </row>
    <row r="970">
      <c r="A970" s="1" t="s">
        <v>968</v>
      </c>
      <c r="B970" s="2" t="str">
        <f>IFERROR(__xludf.DUMMYFUNCTION("GOOGLETRANSLATE(A970,""en"",""es"")"),"profesor")</f>
        <v>profesor</v>
      </c>
    </row>
    <row r="971">
      <c r="A971" s="1" t="s">
        <v>969</v>
      </c>
      <c r="B971" s="2" t="str">
        <f>IFERROR(__xludf.DUMMYFUNCTION("GOOGLETRANSLATE(A971,""en"",""es"")"),"relación")</f>
        <v>relación</v>
      </c>
    </row>
    <row r="972">
      <c r="A972" s="1" t="s">
        <v>970</v>
      </c>
      <c r="B972" s="2" t="str">
        <f>IFERROR(__xludf.DUMMYFUNCTION("GOOGLETRANSLATE(A972,""en"",""es"")"),"movido")</f>
        <v>movido</v>
      </c>
    </row>
    <row r="973">
      <c r="A973" s="1" t="s">
        <v>971</v>
      </c>
      <c r="B973" s="2" t="str">
        <f>IFERROR(__xludf.DUMMYFUNCTION("GOOGLETRANSLATE(A973,""en"",""es"")"),"Placer")</f>
        <v>Placer</v>
      </c>
    </row>
    <row r="974">
      <c r="A974" s="1" t="s">
        <v>972</v>
      </c>
      <c r="B974" s="2" t="str">
        <f>IFERROR(__xludf.DUMMYFUNCTION("GOOGLETRANSLATE(A974,""en"",""es"")"),"cámara")</f>
        <v>cámara</v>
      </c>
    </row>
    <row r="975">
      <c r="A975" s="1" t="s">
        <v>973</v>
      </c>
      <c r="B975" s="2" t="str">
        <f>IFERROR(__xludf.DUMMYFUNCTION("GOOGLETRANSLATE(A975,""en"",""es"")"),"a partir de")</f>
        <v>a partir de</v>
      </c>
    </row>
    <row r="976">
      <c r="A976" s="1" t="s">
        <v>974</v>
      </c>
      <c r="B976" s="2" t="str">
        <f>IFERROR(__xludf.DUMMYFUNCTION("GOOGLETRANSLATE(A976,""en"",""es"")"),"sangriento")</f>
        <v>sangriento</v>
      </c>
    </row>
    <row r="977">
      <c r="A977" s="1" t="s">
        <v>975</v>
      </c>
      <c r="B977" s="2" t="str">
        <f>IFERROR(__xludf.DUMMYFUNCTION("GOOGLETRANSLATE(A977,""en"",""es"")"),"vivió")</f>
        <v>vivió</v>
      </c>
    </row>
    <row r="978">
      <c r="A978" s="1" t="s">
        <v>976</v>
      </c>
      <c r="B978" s="2" t="str">
        <f>IFERROR(__xludf.DUMMYFUNCTION("GOOGLETRANSLATE(A978,""en"",""es"")"),"facultad")</f>
        <v>facultad</v>
      </c>
    </row>
    <row r="979">
      <c r="A979" s="1" t="s">
        <v>977</v>
      </c>
      <c r="B979" s="2" t="str">
        <f>IFERROR(__xludf.DUMMYFUNCTION("GOOGLETRANSLATE(A979,""en"",""es"")"),"juez")</f>
        <v>juez</v>
      </c>
    </row>
    <row r="980">
      <c r="A980" s="1" t="s">
        <v>978</v>
      </c>
      <c r="B980" s="2" t="str">
        <f>IFERROR(__xludf.DUMMYFUNCTION("GOOGLETRANSLATE(A980,""en"",""es"")"),"policías")</f>
        <v>policías</v>
      </c>
    </row>
    <row r="981">
      <c r="A981" s="1" t="s">
        <v>979</v>
      </c>
      <c r="B981" s="2" t="str">
        <f>IFERROR(__xludf.DUMMYFUNCTION("GOOGLETRANSLATE(A981,""en"",""es"")"),"posición")</f>
        <v>posición</v>
      </c>
    </row>
    <row r="982">
      <c r="A982" s="1" t="s">
        <v>980</v>
      </c>
      <c r="B982" s="2" t="str">
        <f>IFERROR(__xludf.DUMMYFUNCTION("GOOGLETRANSLATE(A982,""en"",""es"")"),"motivo")</f>
        <v>motivo</v>
      </c>
    </row>
    <row r="983">
      <c r="A983" s="1" t="s">
        <v>981</v>
      </c>
      <c r="B983" s="2" t="str">
        <f>IFERROR(__xludf.DUMMYFUNCTION("GOOGLETRANSLATE(A983,""en"",""es"")"),"gritando")</f>
        <v>gritando</v>
      </c>
    </row>
    <row r="984">
      <c r="A984" s="1" t="s">
        <v>982</v>
      </c>
      <c r="B984" s="2" t="str">
        <f>IFERROR(__xludf.DUMMYFUNCTION("GOOGLETRANSLATE(A984,""en"",""es"")"),"novio")</f>
        <v>novio</v>
      </c>
    </row>
    <row r="985">
      <c r="A985" s="1" t="s">
        <v>983</v>
      </c>
      <c r="B985" s="2" t="str">
        <f>IFERROR(__xludf.DUMMYFUNCTION("GOOGLETRANSLATE(A985,""en"",""es"")"),"pared")</f>
        <v>pared</v>
      </c>
    </row>
    <row r="986">
      <c r="A986" s="1" t="s">
        <v>984</v>
      </c>
      <c r="B986" s="2" t="str">
        <f>IFERROR(__xludf.DUMMYFUNCTION("GOOGLETRANSLATE(A986,""en"",""es"")"),"enseñar")</f>
        <v>enseñar</v>
      </c>
    </row>
    <row r="987">
      <c r="A987" s="1" t="s">
        <v>985</v>
      </c>
      <c r="B987" s="2" t="str">
        <f>IFERROR(__xludf.DUMMYFUNCTION("GOOGLETRANSLATE(A987,""en"",""es"")"),"ninguno de los dos")</f>
        <v>ninguno de los dos</v>
      </c>
    </row>
    <row r="988">
      <c r="A988" s="1" t="s">
        <v>986</v>
      </c>
      <c r="B988" s="2" t="str">
        <f>IFERROR(__xludf.DUMMYFUNCTION("GOOGLETRANSLATE(A988,""en"",""es"")"),"demostrar")</f>
        <v>demostrar</v>
      </c>
    </row>
    <row r="989">
      <c r="A989" s="1" t="s">
        <v>987</v>
      </c>
      <c r="B989" s="2" t="str">
        <f>IFERROR(__xludf.DUMMYFUNCTION("GOOGLETRANSLATE(A989,""en"",""es"")"),"ama")</f>
        <v>ama</v>
      </c>
    </row>
    <row r="990">
      <c r="A990" s="1" t="s">
        <v>988</v>
      </c>
      <c r="B990" s="2" t="str">
        <f>IFERROR(__xludf.DUMMYFUNCTION("GOOGLETRANSLATE(A990,""en"",""es"")"),"además")</f>
        <v>además</v>
      </c>
    </row>
    <row r="991">
      <c r="A991" s="1" t="s">
        <v>989</v>
      </c>
      <c r="B991" s="2" t="str">
        <f>IFERROR(__xludf.DUMMYFUNCTION("GOOGLETRANSLATE(A991,""en"",""es"")"),"darse cuenta")</f>
        <v>darse cuenta</v>
      </c>
    </row>
    <row r="992">
      <c r="A992" s="1" t="s">
        <v>990</v>
      </c>
      <c r="B992" s="2" t="str">
        <f>IFERROR(__xludf.DUMMYFUNCTION("GOOGLETRANSLATE(A992,""en"",""es"")"),"privado")</f>
        <v>privado</v>
      </c>
    </row>
    <row r="993">
      <c r="A993" s="1" t="s">
        <v>991</v>
      </c>
      <c r="B993" s="2" t="str">
        <f>IFERROR(__xludf.DUMMYFUNCTION("GOOGLETRANSLATE(A993,""en"",""es"")"),"ben")</f>
        <v>ben</v>
      </c>
    </row>
    <row r="994">
      <c r="A994" s="1" t="s">
        <v>992</v>
      </c>
      <c r="B994" s="2" t="str">
        <f>IFERROR(__xludf.DUMMYFUNCTION("GOOGLETRANSLATE(A994,""en"",""es"")"),"imposible")</f>
        <v>imposible</v>
      </c>
    </row>
    <row r="995">
      <c r="A995" s="1" t="s">
        <v>993</v>
      </c>
      <c r="B995" s="2" t="str">
        <f>IFERROR(__xludf.DUMMYFUNCTION("GOOGLETRANSLATE(A995,""en"",""es"")"),"caminando")</f>
        <v>caminando</v>
      </c>
    </row>
    <row r="996">
      <c r="A996" s="1" t="s">
        <v>994</v>
      </c>
      <c r="B996" s="2" t="str">
        <f>IFERROR(__xludf.DUMMYFUNCTION("GOOGLETRANSLATE(A996,""en"",""es"")"),"llevar")</f>
        <v>llevar</v>
      </c>
    </row>
    <row r="997">
      <c r="A997" s="1" t="s">
        <v>995</v>
      </c>
      <c r="B997" s="2" t="str">
        <f>IFERROR(__xludf.DUMMYFUNCTION("GOOGLETRANSLATE(A997,""en"",""es"")"),"aceptar")</f>
        <v>aceptar</v>
      </c>
    </row>
    <row r="998">
      <c r="A998" s="1" t="s">
        <v>996</v>
      </c>
      <c r="B998" s="2" t="str">
        <f>IFERROR(__xludf.DUMMYFUNCTION("GOOGLETRANSLATE(A998,""en"",""es"")"),"especialmente")</f>
        <v>especialmente</v>
      </c>
    </row>
    <row r="999">
      <c r="A999" s="1" t="s">
        <v>997</v>
      </c>
      <c r="B999" s="2" t="str">
        <f>IFERROR(__xludf.DUMMYFUNCTION("GOOGLETRANSLATE(A999,""en"",""es"")"),"apreciado")</f>
        <v>apreciado</v>
      </c>
    </row>
    <row r="1000">
      <c r="A1000" s="1" t="s">
        <v>998</v>
      </c>
      <c r="B1000" s="2" t="str">
        <f>IFERROR(__xludf.DUMMYFUNCTION("GOOGLETRANSLATE(A1000,""en"",""es"")"),"francés")</f>
        <v>francés</v>
      </c>
    </row>
    <row r="1001">
      <c r="A1001" s="1" t="s">
        <v>999</v>
      </c>
      <c r="B1001" s="2" t="str">
        <f>IFERROR(__xludf.DUMMYFUNCTION("GOOGLETRANSLATE(A1001,""en"",""es"")"),"Arte")</f>
        <v>Arte</v>
      </c>
    </row>
    <row r="1002">
      <c r="A1002" s="1" t="s">
        <v>1000</v>
      </c>
      <c r="B1002" s="2" t="str">
        <f>IFERROR(__xludf.DUMMYFUNCTION("GOOGLETRANSLATE(A1002,""en"",""es"")"),"máquina")</f>
        <v>máquina</v>
      </c>
    </row>
    <row r="1003">
      <c r="A1003" s="1" t="s">
        <v>1001</v>
      </c>
      <c r="B1003" s="2" t="str">
        <f>IFERROR(__xludf.DUMMYFUNCTION("GOOGLETRANSLATE(A1003,""en"",""es"")"),"verde")</f>
        <v>verde</v>
      </c>
    </row>
    <row r="1004">
      <c r="A1004" s="1" t="s">
        <v>1002</v>
      </c>
      <c r="B1004" s="2" t="str">
        <f>IFERROR(__xludf.DUMMYFUNCTION("GOOGLETRANSLATE(A1004,""en"",""es"")"),"involucrado")</f>
        <v>involucrado</v>
      </c>
    </row>
    <row r="1005">
      <c r="A1005" s="1" t="s">
        <v>1003</v>
      </c>
      <c r="B1005" s="2" t="str">
        <f>IFERROR(__xludf.DUMMYFUNCTION("GOOGLETRANSLATE(A1005,""en"",""es"")"),"convertirse")</f>
        <v>convertirse</v>
      </c>
    </row>
    <row r="1006">
      <c r="A1006" s="1" t="s">
        <v>1004</v>
      </c>
      <c r="B1006" s="2" t="str">
        <f>IFERROR(__xludf.DUMMYFUNCTION("GOOGLETRANSLATE(A1006,""en"",""es"")"),"policía")</f>
        <v>policía</v>
      </c>
    </row>
    <row r="1007">
      <c r="A1007" s="1" t="s">
        <v>1005</v>
      </c>
      <c r="B1007" s="2" t="str">
        <f>IFERROR(__xludf.DUMMYFUNCTION("GOOGLETRANSLATE(A1007,""en"",""es"")"),"la")</f>
        <v>la</v>
      </c>
    </row>
    <row r="1008">
      <c r="A1008" s="1" t="s">
        <v>1006</v>
      </c>
      <c r="B1008" s="2" t="str">
        <f>IFERROR(__xludf.DUMMYFUNCTION("GOOGLETRANSLATE(A1008,""en"",""es"")"),"mm")</f>
        <v>mm</v>
      </c>
    </row>
    <row r="1009">
      <c r="A1009" s="1" t="s">
        <v>1007</v>
      </c>
      <c r="B1009" s="2" t="str">
        <f>IFERROR(__xludf.DUMMYFUNCTION("GOOGLETRANSLATE(A1009,""en"",""es"")"),"vino")</f>
        <v>vino</v>
      </c>
    </row>
    <row r="1010">
      <c r="A1010" s="1" t="s">
        <v>1008</v>
      </c>
      <c r="B1010" s="2" t="str">
        <f>IFERROR(__xludf.DUMMYFUNCTION("GOOGLETRANSLATE(A1010,""en"",""es"")"),"Departamento")</f>
        <v>Departamento</v>
      </c>
    </row>
    <row r="1011">
      <c r="A1011" s="1" t="s">
        <v>1009</v>
      </c>
      <c r="B1011" s="2" t="str">
        <f>IFERROR(__xludf.DUMMYFUNCTION("GOOGLETRANSLATE(A1011,""en"",""es"")"),"disgustado")</f>
        <v>disgustado</v>
      </c>
    </row>
    <row r="1012">
      <c r="A1012" s="1" t="s">
        <v>1010</v>
      </c>
      <c r="B1012" s="2" t="str">
        <f>IFERROR(__xludf.DUMMYFUNCTION("GOOGLETRANSLATE(A1012,""en"",""es"")"),"lindo")</f>
        <v>lindo</v>
      </c>
    </row>
    <row r="1013">
      <c r="A1013" s="1" t="s">
        <v>1011</v>
      </c>
      <c r="B1013" s="2" t="str">
        <f>IFERROR(__xludf.DUMMYFUNCTION("GOOGLETRANSLATE(A1013,""en"",""es"")"),"pueblo")</f>
        <v>pueblo</v>
      </c>
    </row>
    <row r="1014">
      <c r="A1014" s="1" t="s">
        <v>1012</v>
      </c>
      <c r="B1014" s="2" t="str">
        <f>IFERROR(__xludf.DUMMYFUNCTION("GOOGLETRANSLATE(A1014,""en"",""es"")"),"santo")</f>
        <v>santo</v>
      </c>
    </row>
    <row r="1015">
      <c r="A1015" s="1" t="s">
        <v>1013</v>
      </c>
      <c r="B1015" s="2" t="str">
        <f>IFERROR(__xludf.DUMMYFUNCTION("GOOGLETRANSLATE(A1015,""en"",""es"")"),"Felicidades")</f>
        <v>Felicidades</v>
      </c>
    </row>
    <row r="1016">
      <c r="A1016" s="1" t="s">
        <v>1014</v>
      </c>
      <c r="B1016" s="2" t="str">
        <f>IFERROR(__xludf.DUMMYFUNCTION("GOOGLETRANSLATE(A1016,""en"",""es"")"),"celda")</f>
        <v>celda</v>
      </c>
    </row>
    <row r="1017">
      <c r="A1017" s="1" t="s">
        <v>1015</v>
      </c>
      <c r="B1017" s="2" t="str">
        <f>IFERROR(__xludf.DUMMYFUNCTION("GOOGLETRANSLATE(A1017,""en"",""es"")"),"gustos")</f>
        <v>gustos</v>
      </c>
    </row>
    <row r="1018">
      <c r="A1018" s="1" t="s">
        <v>1016</v>
      </c>
      <c r="B1018" s="2" t="str">
        <f>IFERROR(__xludf.DUMMYFUNCTION("GOOGLETRANSLATE(A1018,""en"",""es"")"),"durmiendo")</f>
        <v>durmiendo</v>
      </c>
    </row>
    <row r="1019">
      <c r="A1019" s="1" t="s">
        <v>1017</v>
      </c>
      <c r="B1019" s="2" t="str">
        <f>IFERROR(__xludf.DUMMYFUNCTION("GOOGLETRANSLATE(A1019,""en"",""es"")"),"broma")</f>
        <v>broma</v>
      </c>
    </row>
    <row r="1020">
      <c r="A1020" s="1" t="s">
        <v>1018</v>
      </c>
      <c r="B1020" s="2" t="str">
        <f>IFERROR(__xludf.DUMMYFUNCTION("GOOGLETRANSLATE(A1020,""en"",""es"")"),"demonio")</f>
        <v>demonio</v>
      </c>
    </row>
    <row r="1021">
      <c r="A1021" s="1" t="s">
        <v>1019</v>
      </c>
      <c r="B1021" s="2" t="str">
        <f>IFERROR(__xludf.DUMMYFUNCTION("GOOGLETRANSLATE(A1021,""en"",""es"")"),"abogado")</f>
        <v>abogado</v>
      </c>
    </row>
    <row r="1022">
      <c r="A1022" s="1" t="s">
        <v>1020</v>
      </c>
      <c r="B1022" s="2" t="str">
        <f>IFERROR(__xludf.DUMMYFUNCTION("GOOGLETRANSLATE(A1022,""en"",""es"")"),"campo")</f>
        <v>campo</v>
      </c>
    </row>
    <row r="1023">
      <c r="A1023" s="1" t="s">
        <v>1021</v>
      </c>
      <c r="B1023" s="2" t="str">
        <f>IFERROR(__xludf.DUMMYFUNCTION("GOOGLETRANSLATE(A1023,""en"",""es"")"),"contacto")</f>
        <v>contacto</v>
      </c>
    </row>
    <row r="1024">
      <c r="A1024" s="1" t="s">
        <v>1022</v>
      </c>
      <c r="B1024" s="2" t="str">
        <f>IFERROR(__xludf.DUMMYFUNCTION("GOOGLETRANSLATE(A1024,""en"",""es"")"),"obviamente")</f>
        <v>obviamente</v>
      </c>
    </row>
    <row r="1025">
      <c r="A1025" s="1" t="s">
        <v>1023</v>
      </c>
      <c r="B1025" s="2" t="str">
        <f>IFERROR(__xludf.DUMMYFUNCTION("GOOGLETRANSLATE(A1025,""en"",""es"")"),"Tienda")</f>
        <v>Tienda</v>
      </c>
    </row>
    <row r="1026">
      <c r="A1026" s="1" t="s">
        <v>1024</v>
      </c>
      <c r="B1026" s="2" t="str">
        <f>IFERROR(__xludf.DUMMYFUNCTION("GOOGLETRANSLATE(A1026,""en"",""es"")"),"abandonar")</f>
        <v>abandonar</v>
      </c>
    </row>
    <row r="1027">
      <c r="A1027" s="1" t="s">
        <v>1025</v>
      </c>
      <c r="B1027" s="2" t="str">
        <f>IFERROR(__xludf.DUMMYFUNCTION("GOOGLETRANSLATE(A1027,""en"",""es"")"),"moribundo")</f>
        <v>moribundo</v>
      </c>
    </row>
    <row r="1028">
      <c r="A1028" s="1" t="s">
        <v>1026</v>
      </c>
      <c r="B1028" s="2" t="str">
        <f>IFERROR(__xludf.DUMMYFUNCTION("GOOGLETRANSLATE(A1028,""en"",""es"")"),"reina")</f>
        <v>reina</v>
      </c>
    </row>
    <row r="1029">
      <c r="A1029" s="1" t="s">
        <v>1027</v>
      </c>
      <c r="B1029" s="2" t="str">
        <f>IFERROR(__xludf.DUMMYFUNCTION("GOOGLETRANSLATE(A1029,""en"",""es"")"),"tienda")</f>
        <v>tienda</v>
      </c>
    </row>
    <row r="1030">
      <c r="A1030" s="1" t="s">
        <v>1028</v>
      </c>
      <c r="B1030" s="2" t="str">
        <f>IFERROR(__xludf.DUMMYFUNCTION("GOOGLETRANSLATE(A1030,""en"",""es"")"),"ciento")</f>
        <v>ciento</v>
      </c>
    </row>
    <row r="1031">
      <c r="A1031" s="1" t="s">
        <v>1029</v>
      </c>
      <c r="B1031" s="2" t="str">
        <f>IFERROR(__xludf.DUMMYFUNCTION("GOOGLETRANSLATE(A1031,""en"",""es"")"),"profesor")</f>
        <v>profesor</v>
      </c>
    </row>
    <row r="1032">
      <c r="A1032" s="1" t="s">
        <v>1030</v>
      </c>
      <c r="B1032" s="2" t="str">
        <f>IFERROR(__xludf.DUMMYFUNCTION("GOOGLETRANSLATE(A1032,""en"",""es"")"),"Seguir")</f>
        <v>Seguir</v>
      </c>
    </row>
    <row r="1033">
      <c r="A1033" s="1" t="s">
        <v>1031</v>
      </c>
      <c r="B1033" s="2" t="str">
        <f>IFERROR(__xludf.DUMMYFUNCTION("GOOGLETRANSLATE(A1033,""en"",""es"")"),"cuyo")</f>
        <v>cuyo</v>
      </c>
    </row>
    <row r="1034">
      <c r="A1034" s="1" t="s">
        <v>1032</v>
      </c>
      <c r="B1034" s="2" t="str">
        <f>IFERROR(__xludf.DUMMYFUNCTION("GOOGLETRANSLATE(A1034,""en"",""es"")"),"conduciendo")</f>
        <v>conduciendo</v>
      </c>
    </row>
    <row r="1035">
      <c r="A1035" s="1" t="s">
        <v>1033</v>
      </c>
      <c r="B1035" s="2" t="str">
        <f>IFERROR(__xludf.DUMMYFUNCTION("GOOGLETRANSLATE(A1035,""en"",""es"")"),"valorar")</f>
        <v>valorar</v>
      </c>
    </row>
    <row r="1036">
      <c r="A1036" s="1" t="s">
        <v>1034</v>
      </c>
      <c r="B1036" s="2" t="str">
        <f>IFERROR(__xludf.DUMMYFUNCTION("GOOGLETRANSLATE(A1036,""en"",""es"")"),"señora")</f>
        <v>señora</v>
      </c>
    </row>
    <row r="1037">
      <c r="A1037" s="1" t="s">
        <v>1035</v>
      </c>
      <c r="B1037" s="2" t="str">
        <f>IFERROR(__xludf.DUMMYFUNCTION("GOOGLETRANSLATE(A1037,""en"",""es"")"),"duda")</f>
        <v>duda</v>
      </c>
    </row>
    <row r="1038">
      <c r="A1038" s="1" t="s">
        <v>1036</v>
      </c>
      <c r="B1038" s="2" t="str">
        <f>IFERROR(__xludf.DUMMYFUNCTION("GOOGLETRANSLATE(A1038,""en"",""es"")"),"escribió")</f>
        <v>escribió</v>
      </c>
    </row>
    <row r="1039">
      <c r="A1039" s="1" t="s">
        <v>1037</v>
      </c>
      <c r="B1039" s="2" t="str">
        <f>IFERROR(__xludf.DUMMYFUNCTION("GOOGLETRANSLATE(A1039,""en"",""es"")"),"avión")</f>
        <v>avión</v>
      </c>
    </row>
    <row r="1040">
      <c r="A1040" s="1" t="s">
        <v>1038</v>
      </c>
      <c r="B1040" s="2" t="str">
        <f>IFERROR(__xludf.DUMMYFUNCTION("GOOGLETRANSLATE(A1040,""en"",""es"")"),"dinero")</f>
        <v>dinero</v>
      </c>
    </row>
    <row r="1041">
      <c r="A1041" s="1" t="s">
        <v>1039</v>
      </c>
      <c r="B1041" s="2" t="str">
        <f>IFERROR(__xludf.DUMMYFUNCTION("GOOGLETRANSLATE(A1041,""en"",""es"")"),"isla")</f>
        <v>isla</v>
      </c>
    </row>
    <row r="1042">
      <c r="A1042" s="1" t="s">
        <v>1040</v>
      </c>
      <c r="B1042" s="2" t="str">
        <f>IFERROR(__xludf.DUMMYFUNCTION("GOOGLETRANSLATE(A1042,""en"",""es"")"),"gato")</f>
        <v>gato</v>
      </c>
    </row>
    <row r="1043">
      <c r="A1043" s="1" t="s">
        <v>1041</v>
      </c>
      <c r="B1043" s="2" t="str">
        <f>IFERROR(__xludf.DUMMYFUNCTION("GOOGLETRANSLATE(A1043,""en"",""es"")"),"lento")</f>
        <v>lento</v>
      </c>
    </row>
    <row r="1044">
      <c r="A1044" s="1" t="s">
        <v>1042</v>
      </c>
      <c r="B1044" s="2" t="str">
        <f>IFERROR(__xludf.DUMMYFUNCTION("GOOGLETRANSLATE(A1044,""en"",""es"")"),"gigante")</f>
        <v>gigante</v>
      </c>
    </row>
    <row r="1045">
      <c r="A1045" s="1" t="s">
        <v>1043</v>
      </c>
      <c r="B1045" s="2" t="str">
        <f>IFERROR(__xludf.DUMMYFUNCTION("GOOGLETRANSLATE(A1045,""en"",""es"")"),"decisión")</f>
        <v>decisión</v>
      </c>
    </row>
    <row r="1046">
      <c r="A1046" s="1" t="s">
        <v>1044</v>
      </c>
      <c r="B1046" s="2" t="str">
        <f>IFERROR(__xludf.DUMMYFUNCTION("GOOGLETRANSLATE(A1046,""en"",""es"")"),"cerveza")</f>
        <v>cerveza</v>
      </c>
    </row>
    <row r="1047">
      <c r="A1047" s="1" t="s">
        <v>1045</v>
      </c>
      <c r="B1047" s="2" t="str">
        <f>IFERROR(__xludf.DUMMYFUNCTION("GOOGLETRANSLATE(A1047,""en"",""es"")"),"diferencia")</f>
        <v>diferencia</v>
      </c>
    </row>
    <row r="1048">
      <c r="A1048" s="1" t="s">
        <v>1046</v>
      </c>
      <c r="B1048" s="2" t="str">
        <f>IFERROR(__xludf.DUMMYFUNCTION("GOOGLETRANSLATE(A1048,""en"",""es"")"),"mil")</f>
        <v>mil</v>
      </c>
    </row>
    <row r="1049">
      <c r="A1049" s="1" t="s">
        <v>1047</v>
      </c>
      <c r="B1049" s="2" t="str">
        <f>IFERROR(__xludf.DUMMYFUNCTION("GOOGLETRANSLATE(A1049,""en"",""es"")"),"comienzo")</f>
        <v>comienzo</v>
      </c>
    </row>
    <row r="1050">
      <c r="A1050" s="1" t="s">
        <v>1048</v>
      </c>
      <c r="B1050" s="2" t="str">
        <f>IFERROR(__xludf.DUMMYFUNCTION("GOOGLETRANSLATE(A1050,""en"",""es"")"),"Cristo")</f>
        <v>Cristo</v>
      </c>
    </row>
    <row r="1051">
      <c r="A1051" s="1" t="s">
        <v>1049</v>
      </c>
      <c r="B1051" s="2" t="str">
        <f>IFERROR(__xludf.DUMMYFUNCTION("GOOGLETRANSLATE(A1051,""en"",""es"")"),"empujar")</f>
        <v>empujar</v>
      </c>
    </row>
    <row r="1052">
      <c r="A1052" s="1" t="s">
        <v>1050</v>
      </c>
      <c r="B1052" s="2" t="str">
        <f>IFERROR(__xludf.DUMMYFUNCTION("GOOGLETRANSLATE(A1052,""en"",""es"")"),"sur")</f>
        <v>sur</v>
      </c>
    </row>
    <row r="1053">
      <c r="A1053" s="1" t="s">
        <v>1051</v>
      </c>
      <c r="B1053" s="2" t="str">
        <f>IFERROR(__xludf.DUMMYFUNCTION("GOOGLETRANSLATE(A1053,""en"",""es"")"),"regalo")</f>
        <v>regalo</v>
      </c>
    </row>
    <row r="1054">
      <c r="A1054" s="1" t="s">
        <v>1052</v>
      </c>
      <c r="B1054" s="2" t="str">
        <f>IFERROR(__xludf.DUMMYFUNCTION("GOOGLETRANSLATE(A1054,""en"",""es"")"),"teniente")</f>
        <v>teniente</v>
      </c>
    </row>
    <row r="1055">
      <c r="A1055" s="1" t="s">
        <v>1053</v>
      </c>
      <c r="B1055" s="2" t="str">
        <f>IFERROR(__xludf.DUMMYFUNCTION("GOOGLETRANSLATE(A1055,""en"",""es"")"),"vidrio")</f>
        <v>vidrio</v>
      </c>
    </row>
    <row r="1056">
      <c r="A1056" s="1" t="s">
        <v>1054</v>
      </c>
      <c r="B1056" s="2" t="str">
        <f>IFERROR(__xludf.DUMMYFUNCTION("GOOGLETRANSLATE(A1056,""en"",""es"")"),"comiendo")</f>
        <v>comiendo</v>
      </c>
    </row>
    <row r="1057">
      <c r="A1057" s="1" t="s">
        <v>1055</v>
      </c>
      <c r="B1057" s="2" t="str">
        <f>IFERROR(__xludf.DUMMYFUNCTION("GOOGLETRANSLATE(A1057,""en"",""es"")"),"árbol")</f>
        <v>árbol</v>
      </c>
    </row>
    <row r="1058">
      <c r="A1058" s="1" t="s">
        <v>1056</v>
      </c>
      <c r="B1058" s="2" t="str">
        <f>IFERROR(__xludf.DUMMYFUNCTION("GOOGLETRANSLATE(A1058,""en"",""es"")"),"soportar")</f>
        <v>soportar</v>
      </c>
    </row>
    <row r="1059">
      <c r="A1059" s="1" t="s">
        <v>1057</v>
      </c>
      <c r="B1059" s="2" t="str">
        <f>IFERROR(__xludf.DUMMYFUNCTION("GOOGLETRANSLATE(A1059,""en"",""es"")"),"atascado")</f>
        <v>atascado</v>
      </c>
    </row>
    <row r="1060">
      <c r="A1060" s="1" t="s">
        <v>1058</v>
      </c>
      <c r="B1060" s="2" t="str">
        <f>IFERROR(__xludf.DUMMYFUNCTION("GOOGLETRANSLATE(A1060,""en"",""es"")"),"coronel")</f>
        <v>coronel</v>
      </c>
    </row>
    <row r="1061">
      <c r="A1061" s="1" t="s">
        <v>1059</v>
      </c>
      <c r="B1061" s="2" t="str">
        <f>IFERROR(__xludf.DUMMYFUNCTION("GOOGLETRANSLATE(A1061,""en"",""es"")"),"normas")</f>
        <v>normas</v>
      </c>
    </row>
    <row r="1062">
      <c r="A1062" s="1" t="s">
        <v>1060</v>
      </c>
      <c r="B1062" s="2" t="str">
        <f>IFERROR(__xludf.DUMMYFUNCTION("GOOGLETRANSLATE(A1062,""en"",""es"")"),"norte")</f>
        <v>norte</v>
      </c>
    </row>
    <row r="1063">
      <c r="A1063" s="1" t="s">
        <v>1061</v>
      </c>
      <c r="B1063" s="2" t="str">
        <f>IFERROR(__xludf.DUMMYFUNCTION("GOOGLETRANSLATE(A1063,""en"",""es"")"),"autobús")</f>
        <v>autobús</v>
      </c>
    </row>
    <row r="1064">
      <c r="A1064" s="1" t="s">
        <v>1062</v>
      </c>
      <c r="B1064" s="2" t="str">
        <f>IFERROR(__xludf.DUMMYFUNCTION("GOOGLETRANSLATE(A1064,""en"",""es"")"),"segundos")</f>
        <v>segundos</v>
      </c>
    </row>
    <row r="1065">
      <c r="A1065" s="1" t="s">
        <v>1063</v>
      </c>
      <c r="B1065" s="2" t="str">
        <f>IFERROR(__xludf.DUMMYFUNCTION("GOOGLETRANSLATE(A1065,""en"",""es"")"),"Sueños")</f>
        <v>Sueños</v>
      </c>
    </row>
    <row r="1066">
      <c r="A1066" s="1" t="s">
        <v>1064</v>
      </c>
      <c r="B1066" s="2" t="str">
        <f>IFERROR(__xludf.DUMMYFUNCTION("GOOGLETRANSLATE(A1066,""en"",""es"")"),"pareja")</f>
        <v>pareja</v>
      </c>
    </row>
    <row r="1067">
      <c r="A1067" s="1" t="s">
        <v>1065</v>
      </c>
      <c r="B1067" s="2" t="str">
        <f>IFERROR(__xludf.DUMMYFUNCTION("GOOGLETRANSLATE(A1067,""en"",""es"")"),"agarrar")</f>
        <v>agarrar</v>
      </c>
    </row>
    <row r="1068">
      <c r="A1068" s="1" t="s">
        <v>1066</v>
      </c>
      <c r="B1068" s="2" t="str">
        <f>IFERROR(__xludf.DUMMYFUNCTION("GOOGLETRANSLATE(A1068,""en"",""es"")"),"víctima")</f>
        <v>víctima</v>
      </c>
    </row>
    <row r="1069">
      <c r="A1069" s="1" t="s">
        <v>1067</v>
      </c>
      <c r="B1069" s="2" t="str">
        <f>IFERROR(__xludf.DUMMYFUNCTION("GOOGLETRANSLATE(A1069,""en"",""es"")"),"sucio")</f>
        <v>sucio</v>
      </c>
    </row>
    <row r="1070">
      <c r="A1070" s="1" t="s">
        <v>1068</v>
      </c>
      <c r="B1070" s="2" t="str">
        <f>IFERROR(__xludf.DUMMYFUNCTION("GOOGLETRANSLATE(A1070,""en"",""es"")"),"computadora")</f>
        <v>computadora</v>
      </c>
    </row>
    <row r="1071">
      <c r="A1071" s="1" t="s">
        <v>1069</v>
      </c>
      <c r="B1071" s="2" t="str">
        <f>IFERROR(__xludf.DUMMYFUNCTION("GOOGLETRANSLATE(A1071,""en"",""es"")"),"camión")</f>
        <v>camión</v>
      </c>
    </row>
    <row r="1072">
      <c r="A1072" s="1" t="s">
        <v>1070</v>
      </c>
      <c r="B1072" s="2" t="str">
        <f>IFERROR(__xludf.DUMMYFUNCTION("GOOGLETRANSLATE(A1072,""en"",""es"")"),"prometido")</f>
        <v>prometido</v>
      </c>
    </row>
    <row r="1073">
      <c r="A1073" s="1" t="s">
        <v>1071</v>
      </c>
      <c r="B1073" s="2" t="str">
        <f>IFERROR(__xludf.DUMMYFUNCTION("GOOGLETRANSLATE(A1073,""en"",""es"")"),"llegar")</f>
        <v>llegar</v>
      </c>
    </row>
    <row r="1074">
      <c r="A1074" s="1" t="s">
        <v>1072</v>
      </c>
      <c r="B1074" s="2" t="str">
        <f>IFERROR(__xludf.DUMMYFUNCTION("GOOGLETRANSLATE(A1074,""en"",""es"")"),"al")</f>
        <v>al</v>
      </c>
    </row>
    <row r="1075">
      <c r="A1075" s="1" t="s">
        <v>1073</v>
      </c>
      <c r="B1075" s="2" t="str">
        <f>IFERROR(__xludf.DUMMYFUNCTION("GOOGLETRANSLATE(A1075,""en"",""es"")"),"cantando")</f>
        <v>cantando</v>
      </c>
    </row>
    <row r="1076">
      <c r="A1076" s="1" t="s">
        <v>1074</v>
      </c>
      <c r="B1076" s="2" t="str">
        <f>IFERROR(__xludf.DUMMYFUNCTION("GOOGLETRANSLATE(A1076,""en"",""es"")"),"junta")</f>
        <v>junta</v>
      </c>
    </row>
    <row r="1077">
      <c r="A1077" s="1" t="s">
        <v>1075</v>
      </c>
      <c r="B1077" s="2" t="str">
        <f>IFERROR(__xludf.DUMMYFUNCTION("GOOGLETRANSLATE(A1077,""en"",""es"")"),"Zapatos")</f>
        <v>Zapatos</v>
      </c>
    </row>
    <row r="1078">
      <c r="A1078" s="1" t="s">
        <v>1076</v>
      </c>
      <c r="B1078" s="2" t="str">
        <f>IFERROR(__xludf.DUMMYFUNCTION("GOOGLETRANSLATE(A1078,""en"",""es"")"),"da")</f>
        <v>da</v>
      </c>
    </row>
    <row r="1079">
      <c r="A1079" s="1" t="s">
        <v>1077</v>
      </c>
      <c r="B1079" s="2" t="str">
        <f>IFERROR(__xludf.DUMMYFUNCTION("GOOGLETRANSLATE(A1079,""en"",""es"")"),"estancia")</f>
        <v>estancia</v>
      </c>
    </row>
    <row r="1080">
      <c r="A1080" s="1" t="s">
        <v>1078</v>
      </c>
      <c r="B1080" s="2" t="str">
        <f>IFERROR(__xludf.DUMMYFUNCTION("GOOGLETRANSLATE(A1080,""en"",""es"")"),"gordo")</f>
        <v>gordo</v>
      </c>
    </row>
    <row r="1081">
      <c r="A1081" s="1" t="s">
        <v>1079</v>
      </c>
      <c r="B1081" s="2" t="str">
        <f>IFERROR(__xludf.DUMMYFUNCTION("GOOGLETRANSLATE(A1081,""en"",""es"")"),"planeta")</f>
        <v>planeta</v>
      </c>
    </row>
    <row r="1082">
      <c r="A1082" s="1" t="s">
        <v>1080</v>
      </c>
      <c r="B1082" s="2" t="str">
        <f>IFERROR(__xludf.DUMMYFUNCTION("GOOGLETRANSLATE(A1082,""en"",""es"")"),"Enrique")</f>
        <v>Enrique</v>
      </c>
    </row>
    <row r="1083">
      <c r="A1083" s="1" t="s">
        <v>1081</v>
      </c>
      <c r="B1083" s="2" t="str">
        <f>IFERROR(__xludf.DUMMYFUNCTION("GOOGLETRANSLATE(A1083,""en"",""es"")"),"repentinamente")</f>
        <v>repentinamente</v>
      </c>
    </row>
    <row r="1084">
      <c r="A1084" s="1" t="s">
        <v>1082</v>
      </c>
      <c r="B1084" s="2" t="str">
        <f>IFERROR(__xludf.DUMMYFUNCTION("GOOGLETRANSLATE(A1084,""en"",""es"")"),"mmm")</f>
        <v>mmm</v>
      </c>
    </row>
    <row r="1085">
      <c r="A1085" s="1" t="s">
        <v>1083</v>
      </c>
      <c r="B1085" s="2" t="str">
        <f>IFERROR(__xludf.DUMMYFUNCTION("GOOGLETRANSLATE(A1085,""en"",""es"")"),"poniendo")</f>
        <v>poniendo</v>
      </c>
    </row>
    <row r="1086">
      <c r="A1086" s="1" t="s">
        <v>1084</v>
      </c>
      <c r="B1086" s="2" t="str">
        <f>IFERROR(__xludf.DUMMYFUNCTION("GOOGLETRANSLATE(A1086,""en"",""es"")"),"buscar")</f>
        <v>buscar</v>
      </c>
    </row>
    <row r="1087">
      <c r="A1087" s="1" t="s">
        <v>1085</v>
      </c>
      <c r="B1087" s="2" t="str">
        <f>IFERROR(__xludf.DUMMYFUNCTION("GOOGLETRANSLATE(A1087,""en"",""es"")"),"un montón")</f>
        <v>un montón</v>
      </c>
    </row>
    <row r="1088">
      <c r="A1088" s="1" t="s">
        <v>1086</v>
      </c>
      <c r="B1088" s="2" t="str">
        <f>IFERROR(__xludf.DUMMYFUNCTION("GOOGLETRANSLATE(A1088,""en"",""es"")"),"inmediatamente")</f>
        <v>inmediatamente</v>
      </c>
    </row>
    <row r="1089">
      <c r="A1089" s="1" t="s">
        <v>1087</v>
      </c>
      <c r="B1089" s="2" t="str">
        <f>IFERROR(__xludf.DUMMYFUNCTION("GOOGLETRANSLATE(A1089,""en"",""es"")"),"viento")</f>
        <v>viento</v>
      </c>
    </row>
    <row r="1090">
      <c r="A1090" s="1" t="s">
        <v>1088</v>
      </c>
      <c r="B1090" s="2" t="str">
        <f>IFERROR(__xludf.DUMMYFUNCTION("GOOGLETRANSLATE(A1090,""en"",""es"")"),"arrestar")</f>
        <v>arrestar</v>
      </c>
    </row>
    <row r="1091">
      <c r="A1091" s="1" t="s">
        <v>1089</v>
      </c>
      <c r="B1091" s="2" t="str">
        <f>IFERROR(__xludf.DUMMYFUNCTION("GOOGLETRANSLATE(A1091,""en"",""es"")"),"saltar")</f>
        <v>saltar</v>
      </c>
    </row>
    <row r="1092">
      <c r="A1092" s="1" t="s">
        <v>1090</v>
      </c>
      <c r="B1092" s="2" t="str">
        <f>IFERROR(__xludf.DUMMYFUNCTION("GOOGLETRANSLATE(A1092,""en"",""es"")"),"apoyo")</f>
        <v>apoyo</v>
      </c>
    </row>
    <row r="1093">
      <c r="A1093" s="1" t="s">
        <v>1091</v>
      </c>
      <c r="B1093" s="2" t="str">
        <f>IFERROR(__xludf.DUMMYFUNCTION("GOOGLETRANSLATE(A1093,""en"",""es"")"),"magia")</f>
        <v>magia</v>
      </c>
    </row>
    <row r="1094">
      <c r="A1094" s="1" t="s">
        <v>1092</v>
      </c>
      <c r="B1094" s="2" t="str">
        <f>IFERROR(__xludf.DUMMYFUNCTION("GOOGLETRANSLATE(A1094,""en"",""es"")"),"deber")</f>
        <v>deber</v>
      </c>
    </row>
    <row r="1095">
      <c r="A1095" s="1" t="s">
        <v>1093</v>
      </c>
      <c r="B1095" s="2" t="str">
        <f>IFERROR(__xludf.DUMMYFUNCTION("GOOGLETRANSLATE(A1095,""en"",""es"")"),"tonterías")</f>
        <v>tonterías</v>
      </c>
    </row>
    <row r="1096">
      <c r="A1096" s="1" t="s">
        <v>1094</v>
      </c>
      <c r="B1096" s="2" t="str">
        <f>IFERROR(__xludf.DUMMYFUNCTION("GOOGLETRANSLATE(A1096,""en"",""es"")"),"tenencia")</f>
        <v>tenencia</v>
      </c>
    </row>
    <row r="1097">
      <c r="A1097" s="1" t="s">
        <v>1095</v>
      </c>
      <c r="B1097" s="2" t="str">
        <f>IFERROR(__xludf.DUMMYFUNCTION("GOOGLETRANSLATE(A1097,""en"",""es"")"),"continúa")</f>
        <v>continúa</v>
      </c>
    </row>
    <row r="1098">
      <c r="A1098" s="1" t="s">
        <v>1096</v>
      </c>
      <c r="B1098" s="2" t="str">
        <f>IFERROR(__xludf.DUMMYFUNCTION("GOOGLETRANSLATE(A1098,""en"",""es"")"),"normalmente")</f>
        <v>normalmente</v>
      </c>
    </row>
    <row r="1099">
      <c r="A1099" s="1" t="s">
        <v>1097</v>
      </c>
      <c r="B1099" s="2" t="str">
        <f>IFERROR(__xludf.DUMMYFUNCTION("GOOGLETRANSLATE(A1099,""en"",""es"")"),"cocina")</f>
        <v>cocina</v>
      </c>
    </row>
    <row r="1100">
      <c r="A1100" s="1" t="s">
        <v>1098</v>
      </c>
      <c r="B1100" s="2" t="str">
        <f>IFERROR(__xludf.DUMMYFUNCTION("GOOGLETRANSLATE(A1100,""en"",""es"")"),"verano")</f>
        <v>verano</v>
      </c>
    </row>
    <row r="1101">
      <c r="A1101" s="1" t="s">
        <v>1099</v>
      </c>
      <c r="B1101" s="2" t="str">
        <f>IFERROR(__xludf.DUMMYFUNCTION("GOOGLETRANSLATE(A1101,""en"",""es"")"),"brazos")</f>
        <v>brazos</v>
      </c>
    </row>
    <row r="1102">
      <c r="A1102" s="1" t="s">
        <v>1100</v>
      </c>
      <c r="B1102" s="2" t="str">
        <f>IFERROR(__xludf.DUMMYFUNCTION("GOOGLETRANSLATE(A1102,""en"",""es"")"),"Delaware")</f>
        <v>Delaware</v>
      </c>
    </row>
    <row r="1103">
      <c r="A1103" s="1" t="s">
        <v>1101</v>
      </c>
      <c r="B1103" s="2" t="str">
        <f>IFERROR(__xludf.DUMMYFUNCTION("GOOGLETRANSLATE(A1103,""en"",""es"")"),"paciente")</f>
        <v>paciente</v>
      </c>
    </row>
    <row r="1104">
      <c r="A1104" s="1" t="s">
        <v>1102</v>
      </c>
      <c r="B1104" s="2" t="str">
        <f>IFERROR(__xludf.DUMMYFUNCTION("GOOGLETRANSLATE(A1104,""en"",""es"")"),"tía")</f>
        <v>tía</v>
      </c>
    </row>
    <row r="1105">
      <c r="A1105" s="1" t="s">
        <v>1103</v>
      </c>
      <c r="B1105" s="2" t="str">
        <f>IFERROR(__xludf.DUMMYFUNCTION("GOOGLETRANSLATE(A1105,""en"",""es"")"),"experiencia")</f>
        <v>experiencia</v>
      </c>
    </row>
    <row r="1106">
      <c r="A1106" s="1" t="s">
        <v>1104</v>
      </c>
      <c r="B1106" s="2" t="str">
        <f>IFERROR(__xludf.DUMMYFUNCTION("GOOGLETRANSLATE(A1106,""en"",""es"")"),"cielo")</f>
        <v>cielo</v>
      </c>
    </row>
    <row r="1107">
      <c r="A1107" s="1" t="s">
        <v>1105</v>
      </c>
      <c r="B1107" s="2" t="str">
        <f>IFERROR(__xludf.DUMMYFUNCTION("GOOGLETRANSLATE(A1107,""en"",""es"")"),"James")</f>
        <v>James</v>
      </c>
    </row>
    <row r="1108">
      <c r="A1108" s="1" t="s">
        <v>1106</v>
      </c>
      <c r="B1108" s="2" t="str">
        <f>IFERROR(__xludf.DUMMYFUNCTION("GOOGLETRANSLATE(A1108,""en"",""es"")"),"París")</f>
        <v>París</v>
      </c>
    </row>
    <row r="1109">
      <c r="A1109" s="1" t="s">
        <v>1107</v>
      </c>
      <c r="B1109" s="2" t="str">
        <f>IFERROR(__xludf.DUMMYFUNCTION("GOOGLETRANSLATE(A1109,""en"",""es"")"),"crecer")</f>
        <v>crecer</v>
      </c>
    </row>
    <row r="1110">
      <c r="A1110" s="1" t="s">
        <v>1108</v>
      </c>
      <c r="B1110" s="2" t="str">
        <f>IFERROR(__xludf.DUMMYFUNCTION("GOOGLETRANSLATE(A1110,""en"",""es"")"),"aprobado")</f>
        <v>aprobado</v>
      </c>
    </row>
    <row r="1111">
      <c r="A1111" s="1" t="s">
        <v>1109</v>
      </c>
      <c r="B1111" s="2" t="str">
        <f>IFERROR(__xludf.DUMMYFUNCTION("GOOGLETRANSLATE(A1111,""en"",""es"")"),"librar")</f>
        <v>librar</v>
      </c>
    </row>
    <row r="1112">
      <c r="A1112" s="1" t="s">
        <v>1110</v>
      </c>
      <c r="B1112" s="2" t="str">
        <f>IFERROR(__xludf.DUMMYFUNCTION("GOOGLETRANSLATE(A1112,""en"",""es"")"),"Harry")</f>
        <v>Harry</v>
      </c>
    </row>
    <row r="1113">
      <c r="A1113" s="1" t="s">
        <v>1111</v>
      </c>
      <c r="B1113" s="2" t="str">
        <f>IFERROR(__xludf.DUMMYFUNCTION("GOOGLETRANSLATE(A1113,""en"",""es"")"),"río")</f>
        <v>río</v>
      </c>
    </row>
    <row r="1114">
      <c r="A1114" s="1" t="s">
        <v>1112</v>
      </c>
      <c r="B1114" s="2" t="str">
        <f>IFERROR(__xludf.DUMMYFUNCTION("GOOGLETRANSLATE(A1114,""en"",""es"")"),"En todas partes")</f>
        <v>En todas partes</v>
      </c>
    </row>
    <row r="1115">
      <c r="A1115" s="1" t="s">
        <v>1113</v>
      </c>
      <c r="B1115" s="2" t="str">
        <f>IFERROR(__xludf.DUMMYFUNCTION("GOOGLETRANSLATE(A1115,""en"",""es"")"),"escuchar")</f>
        <v>escuchar</v>
      </c>
    </row>
    <row r="1116">
      <c r="A1116" s="1" t="s">
        <v>1114</v>
      </c>
      <c r="B1116" s="2" t="str">
        <f>IFERROR(__xludf.DUMMYFUNCTION("GOOGLETRANSLATE(A1116,""en"",""es"")"),"golpear")</f>
        <v>golpear</v>
      </c>
    </row>
    <row r="1117">
      <c r="A1117" s="1" t="s">
        <v>1115</v>
      </c>
      <c r="B1117" s="2" t="str">
        <f>IFERROR(__xludf.DUMMYFUNCTION("GOOGLETRANSLATE(A1117,""en"",""es"")"),"Escapar")</f>
        <v>Escapar</v>
      </c>
    </row>
    <row r="1118">
      <c r="A1118" s="1" t="s">
        <v>1116</v>
      </c>
      <c r="B1118" s="2" t="str">
        <f>IFERROR(__xludf.DUMMYFUNCTION("GOOGLETRANSLATE(A1118,""en"",""es"")"),"salud")</f>
        <v>salud</v>
      </c>
    </row>
    <row r="1119">
      <c r="A1119" s="1" t="s">
        <v>1117</v>
      </c>
      <c r="B1119" s="2" t="str">
        <f>IFERROR(__xludf.DUMMYFUNCTION("GOOGLETRANSLATE(A1119,""en"",""es"")"),"aah")</f>
        <v>aah</v>
      </c>
    </row>
    <row r="1120">
      <c r="A1120" s="1" t="s">
        <v>1118</v>
      </c>
      <c r="B1120" s="2" t="str">
        <f>IFERROR(__xludf.DUMMYFUNCTION("GOOGLETRANSLATE(A1120,""en"",""es"")"),"molestar")</f>
        <v>molestar</v>
      </c>
    </row>
    <row r="1121">
      <c r="A1121" s="1" t="s">
        <v>1119</v>
      </c>
      <c r="B1121" s="2" t="str">
        <f>IFERROR(__xludf.DUMMYFUNCTION("GOOGLETRANSLATE(A1121,""en"",""es"")"),"jerga")</f>
        <v>jerga</v>
      </c>
    </row>
    <row r="1122">
      <c r="A1122" s="1" t="s">
        <v>1120</v>
      </c>
      <c r="B1122" s="2" t="str">
        <f>IFERROR(__xludf.DUMMYFUNCTION("GOOGLETRANSLATE(A1122,""en"",""es"")"),"dirección")</f>
        <v>dirección</v>
      </c>
    </row>
    <row r="1123">
      <c r="A1123" s="1" t="s">
        <v>1121</v>
      </c>
      <c r="B1123" s="2" t="str">
        <f>IFERROR(__xludf.DUMMYFUNCTION("GOOGLETRANSLATE(A1123,""en"",""es"")"),"pie")</f>
        <v>pie</v>
      </c>
    </row>
    <row r="1124">
      <c r="A1124" s="1" t="s">
        <v>1122</v>
      </c>
      <c r="B1124" s="2" t="str">
        <f>IFERROR(__xludf.DUMMYFUNCTION("GOOGLETRANSLATE(A1124,""en"",""es"")"),"yo")</f>
        <v>yo</v>
      </c>
    </row>
    <row r="1125">
      <c r="A1125" s="1" t="s">
        <v>1123</v>
      </c>
      <c r="B1125" s="2" t="str">
        <f>IFERROR(__xludf.DUMMYFUNCTION("GOOGLETRANSLATE(A1125,""en"",""es"")"),"luna")</f>
        <v>luna</v>
      </c>
    </row>
    <row r="1126">
      <c r="A1126" s="1" t="s">
        <v>1124</v>
      </c>
      <c r="B1126" s="2" t="str">
        <f>IFERROR(__xludf.DUMMYFUNCTION("GOOGLETRANSLATE(A1126,""en"",""es"")"),"vueltas")</f>
        <v>vueltas</v>
      </c>
    </row>
    <row r="1127">
      <c r="A1127" s="1" t="s">
        <v>1125</v>
      </c>
      <c r="B1127" s="2" t="str">
        <f>IFERROR(__xludf.DUMMYFUNCTION("GOOGLETRANSLATE(A1127,""en"",""es"")"),"compañero")</f>
        <v>compañero</v>
      </c>
    </row>
    <row r="1128">
      <c r="A1128" s="1" t="s">
        <v>1126</v>
      </c>
      <c r="B1128" s="2" t="str">
        <f>IFERROR(__xludf.DUMMYFUNCTION("GOOGLETRANSLATE(A1128,""en"",""es"")"),"Bebiendo")</f>
        <v>Bebiendo</v>
      </c>
    </row>
    <row r="1129">
      <c r="A1129" s="1" t="s">
        <v>1127</v>
      </c>
      <c r="B1129" s="2" t="str">
        <f>IFERROR(__xludf.DUMMYFUNCTION("GOOGLETRANSLATE(A1129,""en"",""es"")"),"grandioso")</f>
        <v>grandioso</v>
      </c>
    </row>
    <row r="1130">
      <c r="A1130" s="1" t="s">
        <v>1128</v>
      </c>
      <c r="B1130" s="2" t="str">
        <f>IFERROR(__xludf.DUMMYFUNCTION("GOOGLETRANSLATE(A1130,""en"",""es"")"),"peor")</f>
        <v>peor</v>
      </c>
    </row>
    <row r="1131">
      <c r="A1131" s="1" t="s">
        <v>1129</v>
      </c>
      <c r="B1131" s="2" t="str">
        <f>IFERROR(__xludf.DUMMYFUNCTION("GOOGLETRANSLATE(A1131,""en"",""es"")"),"partido")</f>
        <v>partido</v>
      </c>
    </row>
    <row r="1132">
      <c r="A1132" s="1" t="s">
        <v>1130</v>
      </c>
      <c r="B1132" s="2" t="str">
        <f>IFERROR(__xludf.DUMMYFUNCTION("GOOGLETRANSLATE(A1132,""en"",""es"")"),"nervioso")</f>
        <v>nervioso</v>
      </c>
    </row>
    <row r="1133">
      <c r="A1133" s="1" t="s">
        <v>1131</v>
      </c>
      <c r="B1133" s="2" t="str">
        <f>IFERROR(__xludf.DUMMYFUNCTION("GOOGLETRANSLATE(A1133,""en"",""es"")"),"final")</f>
        <v>final</v>
      </c>
    </row>
    <row r="1134">
      <c r="A1134" s="1" t="s">
        <v>1132</v>
      </c>
      <c r="B1134" s="2" t="str">
        <f>IFERROR(__xludf.DUMMYFUNCTION("GOOGLETRANSLATE(A1134,""en"",""es"")"),"escoger")</f>
        <v>escoger</v>
      </c>
    </row>
    <row r="1135">
      <c r="A1135" s="1" t="s">
        <v>1133</v>
      </c>
      <c r="B1135" s="2" t="str">
        <f>IFERROR(__xludf.DUMMYFUNCTION("GOOGLETRANSLATE(A1135,""en"",""es"")"),"fumar")</f>
        <v>fumar</v>
      </c>
    </row>
    <row r="1136">
      <c r="A1136" s="1" t="s">
        <v>1134</v>
      </c>
      <c r="B1136" s="2" t="str">
        <f>IFERROR(__xludf.DUMMYFUNCTION("GOOGLETRANSLATE(A1136,""en"",""es"")"),"pedidos")</f>
        <v>pedidos</v>
      </c>
    </row>
    <row r="1137">
      <c r="A1137" s="1" t="s">
        <v>1135</v>
      </c>
      <c r="B1137" s="2" t="str">
        <f>IFERROR(__xludf.DUMMYFUNCTION("GOOGLETRANSLATE(A1137,""en"",""es"")"),"de lo contrario")</f>
        <v>de lo contrario</v>
      </c>
    </row>
    <row r="1138">
      <c r="A1138" s="1" t="s">
        <v>1136</v>
      </c>
      <c r="B1138" s="2" t="str">
        <f>IFERROR(__xludf.DUMMYFUNCTION("GOOGLETRANSLATE(A1138,""en"",""es"")"),"libros")</f>
        <v>libros</v>
      </c>
    </row>
    <row r="1139">
      <c r="A1139" s="1" t="s">
        <v>1137</v>
      </c>
      <c r="B1139" s="2" t="str">
        <f>IFERROR(__xludf.DUMMYFUNCTION("GOOGLETRANSLATE(A1139,""en"",""es"")"),"culpar")</f>
        <v>culpar</v>
      </c>
    </row>
    <row r="1140">
      <c r="A1140" s="1" t="s">
        <v>1138</v>
      </c>
      <c r="B1140" s="2" t="str">
        <f>IFERROR(__xludf.DUMMYFUNCTION("GOOGLETRANSLATE(A1140,""en"",""es"")"),"prensa")</f>
        <v>prensa</v>
      </c>
    </row>
    <row r="1141">
      <c r="A1141" s="1" t="s">
        <v>1139</v>
      </c>
      <c r="B1141" s="2" t="str">
        <f>IFERROR(__xludf.DUMMYFUNCTION("GOOGLETRANSLATE(A1141,""en"",""es"")"),"LS")</f>
        <v>LS</v>
      </c>
    </row>
    <row r="1142">
      <c r="A1142" s="1" t="s">
        <v>1140</v>
      </c>
      <c r="B1142" s="2" t="str">
        <f>IFERROR(__xludf.DUMMYFUNCTION("GOOGLETRANSLATE(A1142,""en"",""es"")"),"decidir")</f>
        <v>decidir</v>
      </c>
    </row>
    <row r="1143">
      <c r="A1143" s="1" t="s">
        <v>1141</v>
      </c>
      <c r="B1143" s="2" t="str">
        <f>IFERROR(__xludf.DUMMYFUNCTION("GOOGLETRANSLATE(A1143,""en"",""es"")"),"drogas")</f>
        <v>drogas</v>
      </c>
    </row>
    <row r="1144">
      <c r="A1144" s="1" t="s">
        <v>1142</v>
      </c>
      <c r="B1144" s="2" t="str">
        <f>IFERROR(__xludf.DUMMYFUNCTION("GOOGLETRANSLATE(A1144,""en"",""es"")"),"haden")</f>
        <v>haden</v>
      </c>
    </row>
    <row r="1145">
      <c r="A1145" s="1" t="s">
        <v>1143</v>
      </c>
      <c r="B1145" s="2" t="str">
        <f>IFERROR(__xludf.DUMMYFUNCTION("GOOGLETRANSLATE(A1145,""en"",""es"")"),"máximo")</f>
        <v>máximo</v>
      </c>
    </row>
    <row r="1146">
      <c r="A1146" s="1" t="s">
        <v>1144</v>
      </c>
      <c r="B1146" s="2" t="str">
        <f>IFERROR(__xludf.DUMMYFUNCTION("GOOGLETRANSLATE(A1146,""en"",""es"")"),"ellos mismos")</f>
        <v>ellos mismos</v>
      </c>
    </row>
    <row r="1147">
      <c r="A1147" s="1" t="s">
        <v>1145</v>
      </c>
      <c r="B1147" s="2" t="str">
        <f>IFERROR(__xludf.DUMMYFUNCTION("GOOGLETRANSLATE(A1147,""en"",""es"")"),"sonrisa")</f>
        <v>sonrisa</v>
      </c>
    </row>
    <row r="1148">
      <c r="A1148" s="1" t="s">
        <v>1146</v>
      </c>
      <c r="B1148" s="2" t="str">
        <f>IFERROR(__xludf.DUMMYFUNCTION("GOOGLETRANSLATE(A1148,""en"",""es"")"),"escribe")</f>
        <v>escribe</v>
      </c>
    </row>
    <row r="1149">
      <c r="A1149" s="1" t="s">
        <v>1147</v>
      </c>
      <c r="B1149" s="2" t="str">
        <f>IFERROR(__xludf.DUMMYFUNCTION("GOOGLETRANSLATE(A1149,""en"",""es"")"),"Ay")</f>
        <v>Ay</v>
      </c>
    </row>
    <row r="1150">
      <c r="A1150" s="1" t="s">
        <v>1148</v>
      </c>
      <c r="B1150" s="2" t="str">
        <f>IFERROR(__xludf.DUMMYFUNCTION("GOOGLETRANSLATE(A1150,""en"",""es"")"),"gay")</f>
        <v>gay</v>
      </c>
    </row>
    <row r="1151">
      <c r="A1151" s="1" t="s">
        <v>1149</v>
      </c>
      <c r="B1151" s="2" t="str">
        <f>IFERROR(__xludf.DUMMYFUNCTION("GOOGLETRANSLATE(A1151,""en"",""es"")"),"escogido")</f>
        <v>escogido</v>
      </c>
    </row>
    <row r="1152">
      <c r="A1152" s="1" t="s">
        <v>1150</v>
      </c>
      <c r="B1152" s="2" t="str">
        <f>IFERROR(__xludf.DUMMYFUNCTION("GOOGLETRANSLATE(A1152,""en"",""es"")"),"misión")</f>
        <v>misión</v>
      </c>
    </row>
    <row r="1153">
      <c r="A1153" s="1" t="s">
        <v>1151</v>
      </c>
      <c r="B1153" s="2" t="str">
        <f>IFERROR(__xludf.DUMMYFUNCTION("GOOGLETRANSLATE(A1153,""en"",""es"")"),"favor")</f>
        <v>favor</v>
      </c>
    </row>
    <row r="1154">
      <c r="A1154" s="1" t="s">
        <v>1152</v>
      </c>
      <c r="B1154" s="2" t="str">
        <f>IFERROR(__xludf.DUMMYFUNCTION("GOOGLETRANSLATE(A1154,""en"",""es"")"),"mella")</f>
        <v>mella</v>
      </c>
    </row>
    <row r="1155">
      <c r="A1155" s="1" t="s">
        <v>1153</v>
      </c>
      <c r="B1155" s="2" t="str">
        <f>IFERROR(__xludf.DUMMYFUNCTION("GOOGLETRANSLATE(A1155,""en"",""es"")"),"llamado")</f>
        <v>llamado</v>
      </c>
    </row>
    <row r="1156">
      <c r="A1156" s="1" t="s">
        <v>1154</v>
      </c>
      <c r="B1156" s="2" t="str">
        <f>IFERROR(__xludf.DUMMYFUNCTION("GOOGLETRANSLATE(A1156,""en"",""es"")"),"llegado")</f>
        <v>llegado</v>
      </c>
    </row>
    <row r="1157">
      <c r="A1157" s="1" t="s">
        <v>1155</v>
      </c>
      <c r="B1157" s="2" t="str">
        <f>IFERROR(__xludf.DUMMYFUNCTION("GOOGLETRANSLATE(A1157,""en"",""es"")"),"permitido")</f>
        <v>permitido</v>
      </c>
    </row>
    <row r="1158">
      <c r="A1158" s="1" t="s">
        <v>1156</v>
      </c>
      <c r="B1158" s="2" t="str">
        <f>IFERROR(__xludf.DUMMYFUNCTION("GOOGLETRANSLATE(A1158,""en"",""es"")"),"acción")</f>
        <v>acción</v>
      </c>
    </row>
    <row r="1159">
      <c r="A1159" s="1" t="s">
        <v>1157</v>
      </c>
      <c r="B1159" s="2" t="str">
        <f>IFERROR(__xludf.DUMMYFUNCTION("GOOGLETRANSLATE(A1159,""en"",""es"")"),"C")</f>
        <v>C</v>
      </c>
    </row>
    <row r="1160">
      <c r="A1160" s="1" t="s">
        <v>1158</v>
      </c>
      <c r="B1160" s="2" t="str">
        <f>IFERROR(__xludf.DUMMYFUNCTION("GOOGLETRANSLATE(A1160,""en"",""es"")"),"deber")</f>
        <v>deber</v>
      </c>
    </row>
    <row r="1161">
      <c r="A1161" s="1" t="s">
        <v>1159</v>
      </c>
      <c r="B1161" s="2" t="str">
        <f>IFERROR(__xludf.DUMMYFUNCTION("GOOGLETRANSLATE(A1161,""en"",""es"")"),"precio")</f>
        <v>precio</v>
      </c>
    </row>
    <row r="1162">
      <c r="A1162" s="1" t="s">
        <v>1160</v>
      </c>
      <c r="B1162" s="2" t="str">
        <f>IFERROR(__xludf.DUMMYFUNCTION("GOOGLETRANSLATE(A1162,""en"",""es"")"),"Guardia")</f>
        <v>Guardia</v>
      </c>
    </row>
    <row r="1163">
      <c r="A1163" s="1" t="s">
        <v>1161</v>
      </c>
      <c r="B1163" s="2" t="str">
        <f>IFERROR(__xludf.DUMMYFUNCTION("GOOGLETRANSLATE(A1163,""en"",""es"")"),"fotos")</f>
        <v>fotos</v>
      </c>
    </row>
    <row r="1164">
      <c r="A1164" s="1" t="s">
        <v>1162</v>
      </c>
      <c r="B1164" s="2" t="str">
        <f>IFERROR(__xludf.DUMMYFUNCTION("GOOGLETRANSLATE(A1164,""en"",""es"")"),"riesgo")</f>
        <v>riesgo</v>
      </c>
    </row>
    <row r="1165">
      <c r="A1165" s="1" t="s">
        <v>1163</v>
      </c>
      <c r="B1165" s="2" t="str">
        <f>IFERROR(__xludf.DUMMYFUNCTION("GOOGLETRANSLATE(A1165,""en"",""es"")"),"inocente")</f>
        <v>inocente</v>
      </c>
    </row>
    <row r="1166">
      <c r="A1166" s="1" t="s">
        <v>1164</v>
      </c>
      <c r="B1166" s="2" t="str">
        <f>IFERROR(__xludf.DUMMYFUNCTION("GOOGLETRANSLATE(A1166,""en"",""es"")"),"danny")</f>
        <v>danny</v>
      </c>
    </row>
    <row r="1167">
      <c r="A1167" s="1" t="s">
        <v>1165</v>
      </c>
      <c r="B1167" s="2" t="str">
        <f>IFERROR(__xludf.DUMMYFUNCTION("GOOGLETRANSLATE(A1167,""en"",""es"")"),"piernas")</f>
        <v>piernas</v>
      </c>
    </row>
    <row r="1168">
      <c r="A1168" s="1" t="s">
        <v>1166</v>
      </c>
      <c r="B1168" s="2" t="str">
        <f>IFERROR(__xludf.DUMMYFUNCTION("GOOGLETRANSLATE(A1168,""en"",""es"")"),"darse cuenta")</f>
        <v>darse cuenta</v>
      </c>
    </row>
    <row r="1169">
      <c r="A1169" s="1" t="s">
        <v>1167</v>
      </c>
      <c r="B1169" s="2" t="str">
        <f>IFERROR(__xludf.DUMMYFUNCTION("GOOGLETRANSLATE(A1169,""en"",""es"")"),"aprendió")</f>
        <v>aprendió</v>
      </c>
    </row>
    <row r="1170">
      <c r="A1170" s="1" t="s">
        <v>1168</v>
      </c>
      <c r="B1170" s="2" t="str">
        <f>IFERROR(__xludf.DUMMYFUNCTION("GOOGLETRANSLATE(A1170,""en"",""es"")"),"comenzar")</f>
        <v>comenzar</v>
      </c>
    </row>
    <row r="1171">
      <c r="A1171" s="1" t="s">
        <v>1169</v>
      </c>
      <c r="B1171" s="2" t="str">
        <f>IFERROR(__xludf.DUMMYFUNCTION("GOOGLETRANSLATE(A1171,""en"",""es"")"),"enemigo")</f>
        <v>enemigo</v>
      </c>
    </row>
    <row r="1172">
      <c r="A1172" s="1" t="s">
        <v>1170</v>
      </c>
      <c r="B1172" s="2" t="str">
        <f>IFERROR(__xludf.DUMMYFUNCTION("GOOGLETRANSLATE(A1172,""en"",""es"")"),"jugado")</f>
        <v>jugado</v>
      </c>
    </row>
    <row r="1173">
      <c r="A1173" s="1" t="s">
        <v>1171</v>
      </c>
      <c r="B1173" s="2" t="str">
        <f>IFERROR(__xludf.DUMMYFUNCTION("GOOGLETRANSLATE(A1173,""en"",""es"")"),"patada")</f>
        <v>patada</v>
      </c>
    </row>
    <row r="1174">
      <c r="A1174" s="1" t="s">
        <v>1172</v>
      </c>
      <c r="B1174" s="2" t="str">
        <f>IFERROR(__xludf.DUMMYFUNCTION("GOOGLETRANSLATE(A1174,""en"",""es"")"),"la raza")</f>
        <v>la raza</v>
      </c>
    </row>
    <row r="1175">
      <c r="A1175" s="1" t="s">
        <v>1173</v>
      </c>
      <c r="B1175" s="2" t="str">
        <f>IFERROR(__xludf.DUMMYFUNCTION("GOOGLETRANSLATE(A1175,""en"",""es"")"),"traje")</f>
        <v>traje</v>
      </c>
    </row>
    <row r="1176">
      <c r="A1176" s="1" t="s">
        <v>1174</v>
      </c>
      <c r="B1176" s="2" t="str">
        <f>IFERROR(__xludf.DUMMYFUNCTION("GOOGLETRANSLATE(A1176,""en"",""es"")"),"palanqueta")</f>
        <v>palanqueta</v>
      </c>
    </row>
    <row r="1177">
      <c r="A1177" s="1" t="s">
        <v>1175</v>
      </c>
      <c r="B1177" s="2" t="str">
        <f>IFERROR(__xludf.DUMMYFUNCTION("GOOGLETRANSLATE(A1177,""en"",""es"")"),"Nosotros mismos")</f>
        <v>Nosotros mismos</v>
      </c>
    </row>
    <row r="1178">
      <c r="A1178" s="1" t="s">
        <v>1176</v>
      </c>
      <c r="B1178" s="2" t="str">
        <f>IFERROR(__xludf.DUMMYFUNCTION("GOOGLETRANSLATE(A1178,""en"",""es"")"),"permitir")</f>
        <v>permitir</v>
      </c>
    </row>
    <row r="1179">
      <c r="A1179" s="1" t="s">
        <v>1177</v>
      </c>
      <c r="B1179" s="2" t="str">
        <f>IFERROR(__xludf.DUMMYFUNCTION("GOOGLETRANSLATE(A1179,""en"",""es"")"),"encajar")</f>
        <v>encajar</v>
      </c>
    </row>
    <row r="1180">
      <c r="A1180" s="1" t="s">
        <v>1178</v>
      </c>
      <c r="B1180" s="2" t="str">
        <f>IFERROR(__xludf.DUMMYFUNCTION("GOOGLETRANSLATE(A1180,""en"",""es"")"),"sí")</f>
        <v>sí</v>
      </c>
    </row>
    <row r="1181">
      <c r="A1181" s="1" t="s">
        <v>1179</v>
      </c>
      <c r="B1181" s="2" t="str">
        <f>IFERROR(__xludf.DUMMYFUNCTION("GOOGLETRANSLATE(A1181,""en"",""es"")"),"director")</f>
        <v>director</v>
      </c>
    </row>
    <row r="1182">
      <c r="A1182" s="1" t="s">
        <v>1180</v>
      </c>
      <c r="B1182" s="2" t="str">
        <f>IFERROR(__xludf.DUMMYFUNCTION("GOOGLETRANSLATE(A1182,""en"",""es"")"),"shh")</f>
        <v>shh</v>
      </c>
    </row>
    <row r="1183">
      <c r="A1183" s="1" t="s">
        <v>1181</v>
      </c>
      <c r="B1183" s="2" t="str">
        <f>IFERROR(__xludf.DUMMYFUNCTION("GOOGLETRANSLATE(A1183,""en"",""es"")"),"sorprendido")</f>
        <v>sorprendido</v>
      </c>
    </row>
    <row r="1184">
      <c r="A1184" s="1" t="s">
        <v>1182</v>
      </c>
      <c r="B1184" s="2" t="str">
        <f>IFERROR(__xludf.DUMMYFUNCTION("GOOGLETRANSLATE(A1184,""en"",""es"")"),"embarazada")</f>
        <v>embarazada</v>
      </c>
    </row>
    <row r="1185">
      <c r="A1185" s="1" t="s">
        <v>1183</v>
      </c>
      <c r="B1185" s="2" t="str">
        <f>IFERROR(__xludf.DUMMYFUNCTION("GOOGLETRANSLATE(A1185,""en"",""es"")"),"nueve")</f>
        <v>nueve</v>
      </c>
    </row>
    <row r="1186">
      <c r="A1186" s="1" t="s">
        <v>1184</v>
      </c>
      <c r="B1186" s="2" t="str">
        <f>IFERROR(__xludf.DUMMYFUNCTION("GOOGLETRANSLATE(A1186,""en"",""es"")"),"más")</f>
        <v>más</v>
      </c>
    </row>
    <row r="1187">
      <c r="A1187" s="1" t="s">
        <v>1185</v>
      </c>
      <c r="B1187" s="2" t="str">
        <f>IFERROR(__xludf.DUMMYFUNCTION("GOOGLETRANSLATE(A1187,""en"",""es"")"),"dólares")</f>
        <v>dólares</v>
      </c>
    </row>
    <row r="1188">
      <c r="A1188" s="1" t="s">
        <v>1186</v>
      </c>
      <c r="B1188" s="2" t="str">
        <f>IFERROR(__xludf.DUMMYFUNCTION("GOOGLETRANSLATE(A1188,""en"",""es"")"),"sra.")</f>
        <v>sra.</v>
      </c>
    </row>
    <row r="1189">
      <c r="A1189" s="1" t="s">
        <v>1187</v>
      </c>
      <c r="B1189" s="2" t="str">
        <f>IFERROR(__xludf.DUMMYFUNCTION("GOOGLETRANSLATE(A1189,""en"",""es"")"),"Mancha")</f>
        <v>Mancha</v>
      </c>
    </row>
    <row r="1190">
      <c r="A1190" s="1" t="s">
        <v>1188</v>
      </c>
      <c r="B1190" s="2" t="str">
        <f>IFERROR(__xludf.DUMMYFUNCTION("GOOGLETRANSLATE(A1190,""en"",""es"")"),"cruzar")</f>
        <v>cruzar</v>
      </c>
    </row>
    <row r="1191">
      <c r="A1191" s="1" t="s">
        <v>1189</v>
      </c>
      <c r="B1191" s="2" t="str">
        <f>IFERROR(__xludf.DUMMYFUNCTION("GOOGLETRANSLATE(A1191,""en"",""es"")"),"brazo")</f>
        <v>brazo</v>
      </c>
    </row>
    <row r="1192">
      <c r="A1192" s="1" t="s">
        <v>1190</v>
      </c>
      <c r="B1192" s="2" t="str">
        <f>IFERROR(__xludf.DUMMYFUNCTION("GOOGLETRANSLATE(A1192,""en"",""es"")"),"piso de arriba")</f>
        <v>piso de arriba</v>
      </c>
    </row>
    <row r="1193">
      <c r="A1193" s="1" t="s">
        <v>1191</v>
      </c>
      <c r="B1193" s="2" t="str">
        <f>IFERROR(__xludf.DUMMYFUNCTION("GOOGLETRANSLATE(A1193,""en"",""es"")"),"sí misma")</f>
        <v>sí misma</v>
      </c>
    </row>
    <row r="1194">
      <c r="A1194" s="1" t="s">
        <v>1192</v>
      </c>
      <c r="B1194" s="2" t="str">
        <f>IFERROR(__xludf.DUMMYFUNCTION("GOOGLETRANSLATE(A1194,""en"",""es"")"),"robar")</f>
        <v>robar</v>
      </c>
    </row>
    <row r="1195">
      <c r="A1195" s="1" t="s">
        <v>1193</v>
      </c>
      <c r="B1195" s="2" t="str">
        <f>IFERROR(__xludf.DUMMYFUNCTION("GOOGLETRANSLATE(A1195,""en"",""es"")"),"sentimientos")</f>
        <v>sentimientos</v>
      </c>
    </row>
    <row r="1196">
      <c r="A1196" s="1" t="s">
        <v>1194</v>
      </c>
      <c r="B1196" s="2" t="str">
        <f>IFERROR(__xludf.DUMMYFUNCTION("GOOGLETRANSLATE(A1196,""en"",""es"")"),"hermanos")</f>
        <v>hermanos</v>
      </c>
    </row>
    <row r="1197">
      <c r="A1197" s="1" t="s">
        <v>1195</v>
      </c>
      <c r="B1197" s="2" t="str">
        <f>IFERROR(__xludf.DUMMYFUNCTION("GOOGLETRANSLATE(A1197,""en"",""es"")"),"anillos")</f>
        <v>anillos</v>
      </c>
    </row>
    <row r="1198">
      <c r="A1198" s="1" t="s">
        <v>1196</v>
      </c>
      <c r="B1198" s="2" t="str">
        <f>IFERROR(__xludf.DUMMYFUNCTION("GOOGLETRANSLATE(A1198,""en"",""es"")"),"pollo")</f>
        <v>pollo</v>
      </c>
    </row>
    <row r="1199">
      <c r="A1199" s="1" t="s">
        <v>1197</v>
      </c>
      <c r="B1199" s="2" t="str">
        <f>IFERROR(__xludf.DUMMYFUNCTION("GOOGLETRANSLATE(A1199,""en"",""es"")"),"nombramiento")</f>
        <v>nombramiento</v>
      </c>
    </row>
    <row r="1200">
      <c r="A1200" s="1" t="s">
        <v>1198</v>
      </c>
      <c r="B1200" s="2" t="str">
        <f>IFERROR(__xludf.DUMMYFUNCTION("GOOGLETRANSLATE(A1200,""en"",""es"")"),"gruñidos")</f>
        <v>gruñidos</v>
      </c>
    </row>
    <row r="1201">
      <c r="A1201" s="1" t="s">
        <v>1199</v>
      </c>
      <c r="B1201" s="2" t="str">
        <f>IFERROR(__xludf.DUMMYFUNCTION("GOOGLETRANSLATE(A1201,""en"",""es"")"),"aparte")</f>
        <v>aparte</v>
      </c>
    </row>
    <row r="1202">
      <c r="A1202" s="1" t="s">
        <v>1200</v>
      </c>
      <c r="B1202" s="2" t="str">
        <f>IFERROR(__xludf.DUMMYFUNCTION("GOOGLETRANSLATE(A1202,""en"",""es"")"),"dos veces")</f>
        <v>dos veces</v>
      </c>
    </row>
    <row r="1203">
      <c r="A1203" s="1" t="s">
        <v>1201</v>
      </c>
      <c r="B1203" s="2" t="str">
        <f>IFERROR(__xludf.DUMMYFUNCTION("GOOGLETRANSLATE(A1203,""en"",""es"")"),"Departamento")</f>
        <v>Departamento</v>
      </c>
    </row>
    <row r="1204">
      <c r="A1204" s="1" t="s">
        <v>1202</v>
      </c>
      <c r="B1204" s="2" t="str">
        <f>IFERROR(__xludf.DUMMYFUNCTION("GOOGLETRANSLATE(A1204,""en"",""es"")"),"de acuerdo a")</f>
        <v>de acuerdo a</v>
      </c>
    </row>
    <row r="1205">
      <c r="A1205" s="1" t="s">
        <v>1203</v>
      </c>
      <c r="B1205" s="2" t="str">
        <f>IFERROR(__xludf.DUMMYFUNCTION("GOOGLETRANSLATE(A1205,""en"",""es"")"),"tonto")</f>
        <v>tonto</v>
      </c>
    </row>
    <row r="1206">
      <c r="A1206" s="1" t="s">
        <v>1204</v>
      </c>
      <c r="B1206" s="2" t="str">
        <f>IFERROR(__xludf.DUMMYFUNCTION("GOOGLETRANSLATE(A1206,""en"",""es"")"),"Beto")</f>
        <v>Beto</v>
      </c>
    </row>
    <row r="1207">
      <c r="A1207" s="1" t="s">
        <v>1205</v>
      </c>
      <c r="B1207" s="2" t="str">
        <f>IFERROR(__xludf.DUMMYFUNCTION("GOOGLETRANSLATE(A1207,""en"",""es"")"),"héroe")</f>
        <v>héroe</v>
      </c>
    </row>
    <row r="1208">
      <c r="A1208" s="1" t="s">
        <v>1206</v>
      </c>
      <c r="B1208" s="2" t="str">
        <f>IFERROR(__xludf.DUMMYFUNCTION("GOOGLETRANSLATE(A1208,""en"",""es"")"),"gas")</f>
        <v>gas</v>
      </c>
    </row>
    <row r="1209">
      <c r="A1209" s="1" t="s">
        <v>1207</v>
      </c>
      <c r="B1209" s="2" t="str">
        <f>IFERROR(__xludf.DUMMYFUNCTION("GOOGLETRANSLATE(A1209,""en"",""es"")"),"cerrado")</f>
        <v>cerrado</v>
      </c>
    </row>
    <row r="1210">
      <c r="A1210" s="1" t="s">
        <v>1208</v>
      </c>
      <c r="B1210" s="2" t="str">
        <f>IFERROR(__xludf.DUMMYFUNCTION("GOOGLETRANSLATE(A1210,""en"",""es"")"),"admitir")</f>
        <v>admitir</v>
      </c>
    </row>
    <row r="1211">
      <c r="A1211" s="1" t="s">
        <v>1209</v>
      </c>
      <c r="B1211" s="2" t="str">
        <f>IFERROR(__xludf.DUMMYFUNCTION("GOOGLETRANSLATE(A1211,""en"",""es"")"),"destruir")</f>
        <v>destruir</v>
      </c>
    </row>
    <row r="1212">
      <c r="A1212" s="1" t="s">
        <v>1210</v>
      </c>
      <c r="B1212" s="2" t="str">
        <f>IFERROR(__xludf.DUMMYFUNCTION("GOOGLETRANSLATE(A1212,""en"",""es"")"),"sargento")</f>
        <v>sargento</v>
      </c>
    </row>
    <row r="1213">
      <c r="A1213" s="1" t="s">
        <v>1211</v>
      </c>
      <c r="B1213" s="2" t="str">
        <f>IFERROR(__xludf.DUMMYFUNCTION("GOOGLETRANSLATE(A1213,""en"",""es"")"),"Alex")</f>
        <v>Alex</v>
      </c>
    </row>
    <row r="1214">
      <c r="A1214" s="1" t="s">
        <v>1212</v>
      </c>
      <c r="B1214" s="2" t="str">
        <f>IFERROR(__xludf.DUMMYFUNCTION("GOOGLETRANSLATE(A1214,""en"",""es"")"),"culpable")</f>
        <v>culpable</v>
      </c>
    </row>
    <row r="1215">
      <c r="A1215" s="1" t="s">
        <v>1213</v>
      </c>
      <c r="B1215" s="2" t="str">
        <f>IFERROR(__xludf.DUMMYFUNCTION("GOOGLETRANSLATE(A1215,""en"",""es"")"),"bajo")</f>
        <v>bajo</v>
      </c>
    </row>
    <row r="1216">
      <c r="A1216" s="1" t="s">
        <v>1214</v>
      </c>
      <c r="B1216" s="2" t="str">
        <f>IFERROR(__xludf.DUMMYFUNCTION("GOOGLETRANSLATE(A1216,""en"",""es"")"),"pierna")</f>
        <v>pierna</v>
      </c>
    </row>
    <row r="1217">
      <c r="A1217" s="1" t="s">
        <v>1215</v>
      </c>
      <c r="B1217" s="2" t="str">
        <f>IFERROR(__xludf.DUMMYFUNCTION("GOOGLETRANSLATE(A1217,""en"",""es"")"),"gusto")</f>
        <v>gusto</v>
      </c>
    </row>
    <row r="1218">
      <c r="A1218" s="1" t="s">
        <v>1216</v>
      </c>
      <c r="B1218" s="2" t="str">
        <f>IFERROR(__xludf.DUMMYFUNCTION("GOOGLETRANSLATE(A1218,""en"",""es"")"),"desperdiciar")</f>
        <v>desperdiciar</v>
      </c>
    </row>
    <row r="1219">
      <c r="A1219" s="1" t="s">
        <v>1217</v>
      </c>
      <c r="B1219" s="2" t="str">
        <f>IFERROR(__xludf.DUMMYFUNCTION("GOOGLETRANSLATE(A1219,""en"",""es"")"),"Tony")</f>
        <v>Tony</v>
      </c>
    </row>
    <row r="1220">
      <c r="A1220" s="1" t="s">
        <v>1218</v>
      </c>
      <c r="B1220" s="2" t="str">
        <f>IFERROR(__xludf.DUMMYFUNCTION("GOOGLETRANSLATE(A1220,""en"",""es"")"),"más temprano")</f>
        <v>más temprano</v>
      </c>
    </row>
    <row r="1221">
      <c r="A1221" s="1" t="s">
        <v>1219</v>
      </c>
      <c r="B1221" s="2" t="str">
        <f>IFERROR(__xludf.DUMMYFUNCTION("GOOGLETRANSLATE(A1221,""en"",""es"")"),"increíble")</f>
        <v>increíble</v>
      </c>
    </row>
    <row r="1222">
      <c r="A1222" s="1" t="s">
        <v>1220</v>
      </c>
      <c r="B1222" s="2" t="str">
        <f>IFERROR(__xludf.DUMMYFUNCTION("GOOGLETRANSLATE(A1222,""en"",""es"")"),"despedido")</f>
        <v>despedido</v>
      </c>
    </row>
    <row r="1223">
      <c r="A1223" s="1" t="s">
        <v>1221</v>
      </c>
      <c r="B1223" s="2" t="str">
        <f>IFERROR(__xludf.DUMMYFUNCTION("GOOGLETRANSLATE(A1223,""en"",""es"")"),"Londres")</f>
        <v>Londres</v>
      </c>
    </row>
    <row r="1224">
      <c r="A1224" s="1" t="s">
        <v>1222</v>
      </c>
      <c r="B1224" s="2" t="str">
        <f>IFERROR(__xludf.DUMMYFUNCTION("GOOGLETRANSLATE(A1224,""en"",""es"")"),"Oeste")</f>
        <v>Oeste</v>
      </c>
    </row>
    <row r="1225">
      <c r="A1225" s="1" t="s">
        <v>1223</v>
      </c>
      <c r="B1225" s="2" t="str">
        <f>IFERROR(__xludf.DUMMYFUNCTION("GOOGLETRANSLATE(A1225,""en"",""es"")"),"racimo")</f>
        <v>racimo</v>
      </c>
    </row>
    <row r="1226">
      <c r="A1226" s="1" t="s">
        <v>1224</v>
      </c>
      <c r="B1226" s="2" t="str">
        <f>IFERROR(__xludf.DUMMYFUNCTION("GOOGLETRANSLATE(A1226,""en"",""es"")"),"batalla")</f>
        <v>batalla</v>
      </c>
    </row>
    <row r="1227">
      <c r="A1227" s="1" t="s">
        <v>1225</v>
      </c>
      <c r="B1227" s="2" t="str">
        <f>IFERROR(__xludf.DUMMYFUNCTION("GOOGLETRANSLATE(A1227,""en"",""es"")"),"estudiar")</f>
        <v>estudiar</v>
      </c>
    </row>
    <row r="1228">
      <c r="A1228" s="1" t="s">
        <v>1226</v>
      </c>
      <c r="B1228" s="2" t="str">
        <f>IFERROR(__xludf.DUMMYFUNCTION("GOOGLETRANSLATE(A1228,""en"",""es"")"),"más grande")</f>
        <v>más grande</v>
      </c>
    </row>
    <row r="1229">
      <c r="A1229" s="1" t="s">
        <v>1227</v>
      </c>
      <c r="B1229" s="2" t="str">
        <f>IFERROR(__xludf.DUMMYFUNCTION("GOOGLETRANSLATE(A1229,""en"",""es"")"),"mencionar")</f>
        <v>mencionar</v>
      </c>
    </row>
    <row r="1230">
      <c r="A1230" s="1" t="s">
        <v>1228</v>
      </c>
      <c r="B1230" s="2" t="str">
        <f>IFERROR(__xludf.DUMMYFUNCTION("GOOGLETRANSLATE(A1230,""en"",""es"")"),"escribiendo")</f>
        <v>escribiendo</v>
      </c>
    </row>
    <row r="1231">
      <c r="A1231" s="1" t="s">
        <v>1229</v>
      </c>
      <c r="B1231" s="2" t="str">
        <f>IFERROR(__xludf.DUMMYFUNCTION("GOOGLETRANSLATE(A1231,""en"",""es"")"),"Ayudar")</f>
        <v>Ayudar</v>
      </c>
    </row>
    <row r="1232">
      <c r="A1232" s="1" t="s">
        <v>1230</v>
      </c>
      <c r="B1232" s="2" t="str">
        <f>IFERROR(__xludf.DUMMYFUNCTION("GOOGLETRANSLATE(A1232,""en"",""es"")"),"campana")</f>
        <v>campana</v>
      </c>
    </row>
    <row r="1233">
      <c r="A1233" s="1" t="s">
        <v>1231</v>
      </c>
      <c r="B1233" s="2" t="str">
        <f>IFERROR(__xludf.DUMMYFUNCTION("GOOGLETRANSLATE(A1233,""en"",""es"")"),"rayo")</f>
        <v>rayo</v>
      </c>
    </row>
    <row r="1234">
      <c r="A1234" s="1" t="s">
        <v>1232</v>
      </c>
      <c r="B1234" s="2" t="str">
        <f>IFERROR(__xludf.DUMMYFUNCTION("GOOGLETRANSLATE(A1234,""en"",""es"")"),"vendido")</f>
        <v>vendido</v>
      </c>
    </row>
    <row r="1235">
      <c r="A1235" s="1" t="s">
        <v>1233</v>
      </c>
      <c r="B1235" s="2" t="str">
        <f>IFERROR(__xludf.DUMMYFUNCTION("GOOGLETRANSLATE(A1235,""en"",""es"")"),"maneras")</f>
        <v>maneras</v>
      </c>
    </row>
    <row r="1236">
      <c r="A1236" s="1" t="s">
        <v>1234</v>
      </c>
      <c r="B1236" s="2" t="str">
        <f>IFERROR(__xludf.DUMMYFUNCTION("GOOGLETRANSLATE(A1236,""en"",""es"")"),"etapa")</f>
        <v>etapa</v>
      </c>
    </row>
    <row r="1237">
      <c r="A1237" s="1" t="s">
        <v>1235</v>
      </c>
      <c r="B1237" s="2" t="str">
        <f>IFERROR(__xludf.DUMMYFUNCTION("GOOGLETRANSLATE(A1237,""en"",""es"")"),"escrito")</f>
        <v>escrito</v>
      </c>
    </row>
    <row r="1238">
      <c r="A1238" s="1" t="s">
        <v>1236</v>
      </c>
      <c r="B1238" s="2" t="str">
        <f>IFERROR(__xludf.DUMMYFUNCTION("GOOGLETRANSLATE(A1238,""en"",""es"")"),"acuerdo")</f>
        <v>acuerdo</v>
      </c>
    </row>
    <row r="1239">
      <c r="A1239" s="1" t="s">
        <v>1237</v>
      </c>
      <c r="B1239" s="2" t="str">
        <f>IFERROR(__xludf.DUMMYFUNCTION("GOOGLETRANSLATE(A1239,""en"",""es"")"),"agujero")</f>
        <v>agujero</v>
      </c>
    </row>
    <row r="1240">
      <c r="A1240" s="1" t="s">
        <v>1238</v>
      </c>
      <c r="B1240" s="2" t="str">
        <f>IFERROR(__xludf.DUMMYFUNCTION("GOOGLETRANSLATE(A1240,""en"",""es"")"),"encerrado")</f>
        <v>encerrado</v>
      </c>
    </row>
    <row r="1241">
      <c r="A1241" s="1" t="s">
        <v>1239</v>
      </c>
      <c r="B1241" s="2" t="str">
        <f>IFERROR(__xludf.DUMMYFUNCTION("GOOGLETRANSLATE(A1241,""en"",""es"")"),"cerrar")</f>
        <v>cerrar</v>
      </c>
    </row>
    <row r="1242">
      <c r="A1242" s="1" t="s">
        <v>1240</v>
      </c>
      <c r="B1242" s="2" t="str">
        <f>IFERROR(__xludf.DUMMYFUNCTION("GOOGLETRANSLATE(A1242,""en"",""es"")"),"arma")</f>
        <v>arma</v>
      </c>
    </row>
    <row r="1243">
      <c r="A1243" s="1" t="s">
        <v>1241</v>
      </c>
      <c r="B1243" s="2" t="str">
        <f>IFERROR(__xludf.DUMMYFUNCTION("GOOGLETRANSLATE(A1243,""en"",""es"")"),"Jim")</f>
        <v>Jim</v>
      </c>
    </row>
    <row r="1244">
      <c r="A1244" s="1" t="s">
        <v>1242</v>
      </c>
      <c r="B1244" s="2" t="str">
        <f>IFERROR(__xludf.DUMMYFUNCTION("GOOGLETRANSLATE(A1244,""en"",""es"")"),"lugares")</f>
        <v>lugares</v>
      </c>
    </row>
    <row r="1245">
      <c r="A1245" s="1" t="s">
        <v>1243</v>
      </c>
      <c r="B1245" s="2" t="str">
        <f>IFERROR(__xludf.DUMMYFUNCTION("GOOGLETRANSLATE(A1245,""en"",""es"")"),"ayudó")</f>
        <v>ayudó</v>
      </c>
    </row>
    <row r="1246">
      <c r="A1246" s="1" t="s">
        <v>1244</v>
      </c>
      <c r="B1246" s="2" t="str">
        <f>IFERROR(__xludf.DUMMYFUNCTION("GOOGLETRANSLATE(A1246,""en"",""es"")"),"Por supuesto")</f>
        <v>Por supuesto</v>
      </c>
    </row>
    <row r="1247">
      <c r="A1247" s="1" t="s">
        <v>1245</v>
      </c>
      <c r="B1247" s="2" t="str">
        <f>IFERROR(__xludf.DUMMYFUNCTION("GOOGLETRANSLATE(A1247,""en"",""es"")"),"energía")</f>
        <v>energía</v>
      </c>
    </row>
    <row r="1248">
      <c r="A1248" s="1" t="s">
        <v>1246</v>
      </c>
      <c r="B1248" s="2" t="str">
        <f>IFERROR(__xludf.DUMMYFUNCTION("GOOGLETRANSLATE(A1248,""en"",""es"")"),"tratar")</f>
        <v>tratar</v>
      </c>
    </row>
    <row r="1249">
      <c r="A1249" s="1" t="s">
        <v>1247</v>
      </c>
      <c r="B1249" s="2" t="str">
        <f>IFERROR(__xludf.DUMMYFUNCTION("GOOGLETRANSLATE(A1249,""en"",""es"")"),"Quemadura")</f>
        <v>Quemadura</v>
      </c>
    </row>
    <row r="1250">
      <c r="A1250" s="1" t="s">
        <v>1248</v>
      </c>
      <c r="B1250" s="2" t="str">
        <f>IFERROR(__xludf.DUMMYFUNCTION("GOOGLETRANSLATE(A1250,""en"",""es"")"),"robó")</f>
        <v>robó</v>
      </c>
    </row>
    <row r="1251">
      <c r="A1251" s="1" t="s">
        <v>1249</v>
      </c>
      <c r="B1251" s="2" t="str">
        <f>IFERROR(__xludf.DUMMYFUNCTION("GOOGLETRANSLATE(A1251,""en"",""es"")"),"ocultación")</f>
        <v>ocultación</v>
      </c>
    </row>
    <row r="1252">
      <c r="A1252" s="1" t="s">
        <v>1250</v>
      </c>
      <c r="B1252" s="2" t="str">
        <f>IFERROR(__xludf.DUMMYFUNCTION("GOOGLETRANSLATE(A1252,""en"",""es"")"),"formulario")</f>
        <v>formulario</v>
      </c>
    </row>
    <row r="1253">
      <c r="A1253" s="1" t="s">
        <v>1251</v>
      </c>
      <c r="B1253" s="2" t="str">
        <f>IFERROR(__xludf.DUMMYFUNCTION("GOOGLETRANSLATE(A1253,""en"",""es"")"),"encima")</f>
        <v>encima</v>
      </c>
    </row>
    <row r="1254">
      <c r="A1254" s="1" t="s">
        <v>1252</v>
      </c>
      <c r="B1254" s="2" t="str">
        <f>IFERROR(__xludf.DUMMYFUNCTION("GOOGLETRANSLATE(A1254,""en"",""es"")"),"cielo")</f>
        <v>cielo</v>
      </c>
    </row>
    <row r="1255">
      <c r="A1255" s="1" t="s">
        <v>1253</v>
      </c>
      <c r="B1255" s="2" t="str">
        <f>IFERROR(__xludf.DUMMYFUNCTION("GOOGLETRANSLATE(A1255,""en"",""es"")"),"jadeo")</f>
        <v>jadeo</v>
      </c>
    </row>
    <row r="1256">
      <c r="A1256" s="1" t="s">
        <v>1254</v>
      </c>
      <c r="B1256" s="2" t="str">
        <f>IFERROR(__xludf.DUMMYFUNCTION("GOOGLETRANSLATE(A1256,""en"",""es"")"),"desayuno")</f>
        <v>desayuno</v>
      </c>
    </row>
    <row r="1257">
      <c r="A1257" s="1" t="s">
        <v>1255</v>
      </c>
      <c r="B1257" s="2" t="str">
        <f>IFERROR(__xludf.DUMMYFUNCTION("GOOGLETRANSLATE(A1257,""en"",""es"")"),"banda")</f>
        <v>banda</v>
      </c>
    </row>
    <row r="1258">
      <c r="A1258" s="1" t="s">
        <v>1256</v>
      </c>
      <c r="B1258" s="2" t="str">
        <f>IFERROR(__xludf.DUMMYFUNCTION("GOOGLETRANSLATE(A1258,""en"",""es"")"),"figurado")</f>
        <v>figurado</v>
      </c>
    </row>
    <row r="1259">
      <c r="A1259" s="1" t="s">
        <v>1257</v>
      </c>
      <c r="B1259" s="2" t="str">
        <f>IFERROR(__xludf.DUMMYFUNCTION("GOOGLETRANSLATE(A1259,""en"",""es"")"),"pareció")</f>
        <v>pareció</v>
      </c>
    </row>
    <row r="1260">
      <c r="A1260" s="1" t="s">
        <v>1258</v>
      </c>
      <c r="B1260" s="2" t="str">
        <f>IFERROR(__xludf.DUMMYFUNCTION("GOOGLETRANSLATE(A1260,""en"",""es"")"),"vacío")</f>
        <v>vacío</v>
      </c>
    </row>
    <row r="1261">
      <c r="A1261" s="1" t="s">
        <v>1259</v>
      </c>
      <c r="B1261" s="2" t="str">
        <f>IFERROR(__xludf.DUMMYFUNCTION("GOOGLETRANSLATE(A1261,""en"",""es"")"),"nuevo")</f>
        <v>nuevo</v>
      </c>
    </row>
    <row r="1262">
      <c r="A1262" s="1" t="s">
        <v>1260</v>
      </c>
      <c r="B1262" s="2" t="str">
        <f>IFERROR(__xludf.DUMMYFUNCTION("GOOGLETRANSLATE(A1262,""en"",""es"")"),"Príncipe")</f>
        <v>Príncipe</v>
      </c>
    </row>
    <row r="1263">
      <c r="A1263" s="1" t="s">
        <v>1261</v>
      </c>
      <c r="B1263" s="2" t="str">
        <f>IFERROR(__xludf.DUMMYFUNCTION("GOOGLETRANSLATE(A1263,""en"",""es"")"),"pista")</f>
        <v>pista</v>
      </c>
    </row>
    <row r="1264">
      <c r="A1264" s="1" t="s">
        <v>1262</v>
      </c>
      <c r="B1264" s="2" t="str">
        <f>IFERROR(__xludf.DUMMYFUNCTION("GOOGLETRANSLATE(A1264,""en"",""es"")"),"espíritu")</f>
        <v>espíritu</v>
      </c>
    </row>
    <row r="1265">
      <c r="A1265" s="1" t="s">
        <v>1263</v>
      </c>
      <c r="B1265" s="2" t="str">
        <f>IFERROR(__xludf.DUMMYFUNCTION("GOOGLETRANSLATE(A1265,""en"",""es"")"),"completo")</f>
        <v>completo</v>
      </c>
    </row>
    <row r="1266">
      <c r="A1266" s="1" t="s">
        <v>1264</v>
      </c>
      <c r="B1266" s="2" t="str">
        <f>IFERROR(__xludf.DUMMYFUNCTION("GOOGLETRANSLATE(A1266,""en"",""es"")"),"lectura")</f>
        <v>lectura</v>
      </c>
    </row>
    <row r="1267">
      <c r="A1267" s="1" t="s">
        <v>1265</v>
      </c>
      <c r="B1267" s="2" t="str">
        <f>IFERROR(__xludf.DUMMYFUNCTION("GOOGLETRANSLATE(A1267,""en"",""es"")"),"nariz")</f>
        <v>nariz</v>
      </c>
    </row>
    <row r="1268">
      <c r="A1268" s="1" t="s">
        <v>1266</v>
      </c>
      <c r="B1268" s="2" t="str">
        <f>IFERROR(__xludf.DUMMYFUNCTION("GOOGLETRANSLATE(A1268,""en"",""es"")"),"favorito")</f>
        <v>favorito</v>
      </c>
    </row>
    <row r="1269">
      <c r="A1269" s="1" t="s">
        <v>1267</v>
      </c>
      <c r="B1269" s="2" t="str">
        <f>IFERROR(__xludf.DUMMYFUNCTION("GOOGLETRANSLATE(A1269,""en"",""es"")"),"memoria")</f>
        <v>memoria</v>
      </c>
    </row>
    <row r="1270">
      <c r="A1270" s="1" t="s">
        <v>1268</v>
      </c>
      <c r="B1270" s="2" t="str">
        <f>IFERROR(__xludf.DUMMYFUNCTION("GOOGLETRANSLATE(A1270,""en"",""es"")"),"sarah")</f>
        <v>sarah</v>
      </c>
    </row>
    <row r="1271">
      <c r="A1271" s="1" t="s">
        <v>1269</v>
      </c>
      <c r="B1271" s="2" t="str">
        <f>IFERROR(__xludf.DUMMYFUNCTION("GOOGLETRANSLATE(A1271,""en"",""es"")"),"risa")</f>
        <v>risa</v>
      </c>
    </row>
    <row r="1272">
      <c r="A1272" s="1" t="s">
        <v>1270</v>
      </c>
      <c r="B1272" s="2" t="str">
        <f>IFERROR(__xludf.DUMMYFUNCTION("GOOGLETRANSLATE(A1272,""en"",""es"")"),"rollo")</f>
        <v>rollo</v>
      </c>
    </row>
    <row r="1273">
      <c r="A1273" s="1" t="s">
        <v>1271</v>
      </c>
      <c r="B1273" s="2" t="str">
        <f>IFERROR(__xludf.DUMMYFUNCTION("GOOGLETRANSLATE(A1273,""en"",""es"")"),"testigo")</f>
        <v>testigo</v>
      </c>
    </row>
    <row r="1274">
      <c r="A1274" s="1" t="s">
        <v>1272</v>
      </c>
      <c r="B1274" s="2" t="str">
        <f>IFERROR(__xludf.DUMMYFUNCTION("GOOGLETRANSLATE(A1274,""en"",""es"")"),"empieza")</f>
        <v>empieza</v>
      </c>
    </row>
    <row r="1275">
      <c r="A1275" s="1" t="s">
        <v>1273</v>
      </c>
      <c r="B1275" s="2" t="str">
        <f>IFERROR(__xludf.DUMMYFUNCTION("GOOGLETRANSLATE(A1275,""en"",""es"")"),"doble")</f>
        <v>doble</v>
      </c>
    </row>
    <row r="1276">
      <c r="A1276" s="1" t="s">
        <v>1274</v>
      </c>
      <c r="B1276" s="2" t="str">
        <f>IFERROR(__xludf.DUMMYFUNCTION("GOOGLETRANSLATE(A1276,""en"",""es"")"),"sin embargo")</f>
        <v>sin embargo</v>
      </c>
    </row>
    <row r="1277">
      <c r="A1277" s="1" t="s">
        <v>1275</v>
      </c>
      <c r="B1277" s="2" t="str">
        <f>IFERROR(__xludf.DUMMYFUNCTION("GOOGLETRANSLATE(A1277,""en"",""es"")"),"baño")</f>
        <v>baño</v>
      </c>
    </row>
    <row r="1278">
      <c r="A1278" s="1" t="s">
        <v>1276</v>
      </c>
      <c r="B1278" s="2" t="str">
        <f>IFERROR(__xludf.DUMMYFUNCTION("GOOGLETRANSLATE(A1278,""en"",""es"")"),"mi")</f>
        <v>mi</v>
      </c>
    </row>
    <row r="1279">
      <c r="A1279" s="1" t="s">
        <v>1277</v>
      </c>
      <c r="B1279" s="2" t="str">
        <f>IFERROR(__xludf.DUMMYFUNCTION("GOOGLETRANSLATE(A1279,""en"",""es"")"),"construir")</f>
        <v>construir</v>
      </c>
    </row>
    <row r="1280">
      <c r="A1280" s="1" t="s">
        <v>1278</v>
      </c>
      <c r="B1280" s="2" t="str">
        <f>IFERROR(__xludf.DUMMYFUNCTION("GOOGLETRANSLATE(A1280,""en"",""es"")"),"bomba")</f>
        <v>bomba</v>
      </c>
    </row>
    <row r="1281">
      <c r="A1281" s="1" t="s">
        <v>1279</v>
      </c>
      <c r="B1281" s="2" t="str">
        <f>IFERROR(__xludf.DUMMYFUNCTION("GOOGLETRANSLATE(A1281,""en"",""es"")"),"presión")</f>
        <v>presión</v>
      </c>
    </row>
    <row r="1282">
      <c r="A1282" s="1" t="s">
        <v>1280</v>
      </c>
      <c r="B1282" s="2" t="str">
        <f>IFERROR(__xludf.DUMMYFUNCTION("GOOGLETRANSLATE(A1282,""en"",""es"")"),"vuelo")</f>
        <v>vuelo</v>
      </c>
    </row>
    <row r="1283">
      <c r="A1283" s="1" t="s">
        <v>1281</v>
      </c>
      <c r="B1283" s="2" t="str">
        <f>IFERROR(__xludf.DUMMYFUNCTION("GOOGLETRANSLATE(A1283,""en"",""es"")"),"interés")</f>
        <v>interés</v>
      </c>
    </row>
    <row r="1284">
      <c r="A1284" s="1" t="s">
        <v>1282</v>
      </c>
      <c r="B1284" s="2" t="str">
        <f>IFERROR(__xludf.DUMMYFUNCTION("GOOGLETRANSLATE(A1284,""en"",""es"")"),"flores")</f>
        <v>flores</v>
      </c>
    </row>
    <row r="1285">
      <c r="A1285" s="1" t="s">
        <v>1283</v>
      </c>
      <c r="B1285" s="2" t="str">
        <f>IFERROR(__xludf.DUMMYFUNCTION("GOOGLETRANSLATE(A1285,""en"",""es"")"),"maldito")</f>
        <v>maldito</v>
      </c>
    </row>
    <row r="1286">
      <c r="A1286" s="1" t="s">
        <v>1284</v>
      </c>
      <c r="B1286" s="2" t="str">
        <f>IFERROR(__xludf.DUMMYFUNCTION("GOOGLETRANSLATE(A1286,""en"",""es"")"),"siguiendo")</f>
        <v>siguiendo</v>
      </c>
    </row>
    <row r="1287">
      <c r="A1287" s="1" t="s">
        <v>1285</v>
      </c>
      <c r="B1287" s="2" t="str">
        <f>IFERROR(__xludf.DUMMYFUNCTION("GOOGLETRANSLATE(A1287,""en"",""es"")"),"a quién")</f>
        <v>a quién</v>
      </c>
    </row>
    <row r="1288">
      <c r="A1288" s="1" t="s">
        <v>1286</v>
      </c>
      <c r="B1288" s="2" t="str">
        <f>IFERROR(__xludf.DUMMYFUNCTION("GOOGLETRANSLATE(A1288,""en"",""es"")"),"perros")</f>
        <v>perros</v>
      </c>
    </row>
    <row r="1289">
      <c r="A1289" s="1" t="s">
        <v>1287</v>
      </c>
      <c r="B1289" s="2" t="str">
        <f>IFERROR(__xludf.DUMMYFUNCTION("GOOGLETRANSLATE(A1289,""en"",""es"")"),"steve")</f>
        <v>steve</v>
      </c>
    </row>
    <row r="1290">
      <c r="A1290" s="1" t="s">
        <v>1288</v>
      </c>
      <c r="B1290" s="2" t="str">
        <f>IFERROR(__xludf.DUMMYFUNCTION("GOOGLETRANSLATE(A1290,""en"",""es"")"),"sí mismo")</f>
        <v>sí mismo</v>
      </c>
    </row>
    <row r="1291">
      <c r="A1291" s="1" t="s">
        <v>1289</v>
      </c>
      <c r="B1291" s="2" t="str">
        <f>IFERROR(__xludf.DUMMYFUNCTION("GOOGLETRANSLATE(A1291,""en"",""es"")"),"garganta")</f>
        <v>garganta</v>
      </c>
    </row>
    <row r="1292">
      <c r="A1292" s="1" t="s">
        <v>1290</v>
      </c>
      <c r="B1292" s="2" t="str">
        <f>IFERROR(__xludf.DUMMYFUNCTION("GOOGLETRANSLATE(A1292,""en"",""es"")"),"costo")</f>
        <v>costo</v>
      </c>
    </row>
    <row r="1293">
      <c r="A1293" s="1" t="s">
        <v>1291</v>
      </c>
      <c r="B1293" s="2" t="str">
        <f>IFERROR(__xludf.DUMMYFUNCTION("GOOGLETRANSLATE(A1293,""en"",""es"")"),"peligro")</f>
        <v>peligro</v>
      </c>
    </row>
    <row r="1294">
      <c r="A1294" s="1" t="s">
        <v>1292</v>
      </c>
      <c r="B1294" s="2" t="str">
        <f>IFERROR(__xludf.DUMMYFUNCTION("GOOGLETRANSLATE(A1294,""en"",""es"")"),"cerca")</f>
        <v>cerca</v>
      </c>
    </row>
    <row r="1295">
      <c r="A1295" s="1" t="s">
        <v>1293</v>
      </c>
      <c r="B1295" s="2" t="str">
        <f>IFERROR(__xludf.DUMMYFUNCTION("GOOGLETRANSLATE(A1295,""en"",""es"")"),"Estúpido")</f>
        <v>Estúpido</v>
      </c>
    </row>
    <row r="1296">
      <c r="A1296" s="1" t="s">
        <v>1294</v>
      </c>
      <c r="B1296" s="2" t="str">
        <f>IFERROR(__xludf.DUMMYFUNCTION("GOOGLETRANSLATE(A1296,""en"",""es"")"),"cuello")</f>
        <v>cuello</v>
      </c>
    </row>
    <row r="1297">
      <c r="A1297" s="1" t="s">
        <v>1295</v>
      </c>
      <c r="B1297" s="2" t="str">
        <f>IFERROR(__xludf.DUMMYFUNCTION("GOOGLETRANSLATE(A1297,""en"",""es"")"),"camioneta")</f>
        <v>camioneta</v>
      </c>
    </row>
    <row r="1298">
      <c r="A1298" s="1" t="s">
        <v>1296</v>
      </c>
      <c r="B1298" s="2" t="str">
        <f>IFERROR(__xludf.DUMMYFUNCTION("GOOGLETRANSLATE(A1298,""en"",""es"")"),"elevar")</f>
        <v>elevar</v>
      </c>
    </row>
    <row r="1299">
      <c r="A1299" s="1" t="s">
        <v>1297</v>
      </c>
      <c r="B1299" s="2" t="str">
        <f>IFERROR(__xludf.DUMMYFUNCTION("GOOGLETRANSLATE(A1299,""en"",""es"")"),"interino")</f>
        <v>interino</v>
      </c>
    </row>
    <row r="1300">
      <c r="A1300" s="1" t="s">
        <v>1298</v>
      </c>
      <c r="B1300" s="2" t="str">
        <f>IFERROR(__xludf.DUMMYFUNCTION("GOOGLETRANSLATE(A1300,""en"",""es"")"),"mamá")</f>
        <v>mamá</v>
      </c>
    </row>
    <row r="1301">
      <c r="A1301" s="1" t="s">
        <v>1299</v>
      </c>
      <c r="B1301" s="2" t="str">
        <f>IFERROR(__xludf.DUMMYFUNCTION("GOOGLETRANSLATE(A1301,""en"",""es"")"),"planes")</f>
        <v>planes</v>
      </c>
    </row>
    <row r="1302">
      <c r="A1302" s="1" t="s">
        <v>1300</v>
      </c>
      <c r="B1302" s="2" t="str">
        <f>IFERROR(__xludf.DUMMYFUNCTION("GOOGLETRANSLATE(A1302,""en"",""es"")"),"Adán")</f>
        <v>Adán</v>
      </c>
    </row>
    <row r="1303">
      <c r="A1303" s="1" t="s">
        <v>1301</v>
      </c>
      <c r="B1303" s="2" t="str">
        <f>IFERROR(__xludf.DUMMYFUNCTION("GOOGLETRANSLATE(A1303,""en"",""es"")"),"tiroteo")</f>
        <v>tiroteo</v>
      </c>
    </row>
    <row r="1304">
      <c r="A1304" s="1" t="s">
        <v>1302</v>
      </c>
      <c r="B1304" s="2" t="str">
        <f>IFERROR(__xludf.DUMMYFUNCTION("GOOGLETRANSLATE(A1304,""en"",""es"")"),"mendigar")</f>
        <v>mendigar</v>
      </c>
    </row>
    <row r="1305">
      <c r="A1305" s="1" t="s">
        <v>1303</v>
      </c>
      <c r="B1305" s="2" t="str">
        <f>IFERROR(__xludf.DUMMYFUNCTION("GOOGLETRANSLATE(A1305,""en"",""es"")"),"narrador")</f>
        <v>narrador</v>
      </c>
    </row>
    <row r="1306">
      <c r="A1306" s="1" t="s">
        <v>1304</v>
      </c>
      <c r="B1306" s="2" t="str">
        <f>IFERROR(__xludf.DUMMYFUNCTION("GOOGLETRANSLATE(A1306,""en"",""es"")"),"perdiendo")</f>
        <v>perdiendo</v>
      </c>
    </row>
    <row r="1307">
      <c r="A1307" s="1" t="s">
        <v>1305</v>
      </c>
      <c r="B1307" s="2" t="str">
        <f>IFERROR(__xludf.DUMMYFUNCTION("GOOGLETRANSLATE(A1307,""en"",""es"")"),"ridículo")</f>
        <v>ridículo</v>
      </c>
    </row>
    <row r="1308">
      <c r="A1308" s="1" t="s">
        <v>1306</v>
      </c>
      <c r="B1308" s="2" t="str">
        <f>IFERROR(__xludf.DUMMYFUNCTION("GOOGLETRANSLATE(A1308,""en"",""es"")"),"sospechar")</f>
        <v>sospechar</v>
      </c>
    </row>
    <row r="1309">
      <c r="A1309" s="1" t="s">
        <v>1307</v>
      </c>
      <c r="B1309" s="2" t="str">
        <f>IFERROR(__xludf.DUMMYFUNCTION("GOOGLETRANSLATE(A1309,""en"",""es"")"),"botella")</f>
        <v>botella</v>
      </c>
    </row>
    <row r="1310">
      <c r="A1310" s="1" t="s">
        <v>1308</v>
      </c>
      <c r="B1310" s="2" t="str">
        <f>IFERROR(__xludf.DUMMYFUNCTION("GOOGLETRANSLATE(A1310,""en"",""es"")"),"cálido")</f>
        <v>cálido</v>
      </c>
    </row>
    <row r="1311">
      <c r="A1311" s="1" t="s">
        <v>1309</v>
      </c>
      <c r="B1311" s="2" t="str">
        <f>IFERROR(__xludf.DUMMYFUNCTION("GOOGLETRANSLATE(A1311,""en"",""es"")"),"belleza")</f>
        <v>belleza</v>
      </c>
    </row>
    <row r="1312">
      <c r="A1312" s="1" t="s">
        <v>1310</v>
      </c>
      <c r="B1312" s="2" t="str">
        <f>IFERROR(__xludf.DUMMYFUNCTION("GOOGLETRANSLATE(A1312,""en"",""es"")"),"naturaleza")</f>
        <v>naturaleza</v>
      </c>
    </row>
    <row r="1313">
      <c r="A1313" s="1" t="s">
        <v>1311</v>
      </c>
      <c r="B1313" s="2" t="str">
        <f>IFERROR(__xludf.DUMMYFUNCTION("GOOGLETRANSLATE(A1313,""en"",""es"")"),"médico")</f>
        <v>médico</v>
      </c>
    </row>
    <row r="1314">
      <c r="A1314" s="1" t="s">
        <v>1312</v>
      </c>
      <c r="B1314" s="2" t="str">
        <f>IFERROR(__xludf.DUMMYFUNCTION("GOOGLETRANSLATE(A1314,""en"",""es"")"),"aparentemente")</f>
        <v>aparentemente</v>
      </c>
    </row>
    <row r="1315">
      <c r="A1315" s="1" t="s">
        <v>1313</v>
      </c>
      <c r="B1315" s="2" t="str">
        <f>IFERROR(__xludf.DUMMYFUNCTION("GOOGLETRANSLATE(A1315,""en"",""es"")"),"dormido")</f>
        <v>dormido</v>
      </c>
    </row>
    <row r="1316">
      <c r="A1316" s="1" t="s">
        <v>1314</v>
      </c>
      <c r="B1316" s="2" t="str">
        <f>IFERROR(__xludf.DUMMYFUNCTION("GOOGLETRANSLATE(A1316,""en"",""es"")"),"pistolas")</f>
        <v>pistolas</v>
      </c>
    </row>
    <row r="1317">
      <c r="A1317" s="1" t="s">
        <v>1315</v>
      </c>
      <c r="B1317" s="2" t="str">
        <f>IFERROR(__xludf.DUMMYFUNCTION("GOOGLETRANSLATE(A1317,""en"",""es"")"),"video")</f>
        <v>video</v>
      </c>
    </row>
    <row r="1318">
      <c r="A1318" s="1" t="s">
        <v>1316</v>
      </c>
      <c r="B1318" s="2" t="str">
        <f>IFERROR(__xludf.DUMMYFUNCTION("GOOGLETRANSLATE(A1318,""en"",""es"")"),"lluvia")</f>
        <v>lluvia</v>
      </c>
    </row>
    <row r="1319">
      <c r="A1319" s="1" t="s">
        <v>1317</v>
      </c>
      <c r="B1319" s="2" t="str">
        <f>IFERROR(__xludf.DUMMYFUNCTION("GOOGLETRANSLATE(A1319,""en"",""es"")"),"acampar")</f>
        <v>acampar</v>
      </c>
    </row>
    <row r="1320">
      <c r="A1320" s="1" t="s">
        <v>1318</v>
      </c>
      <c r="B1320" s="2" t="str">
        <f>IFERROR(__xludf.DUMMYFUNCTION("GOOGLETRANSLATE(A1320,""en"",""es"")"),"verguenza")</f>
        <v>verguenza</v>
      </c>
    </row>
    <row r="1321">
      <c r="A1321" s="1" t="s">
        <v>1319</v>
      </c>
      <c r="B1321" s="2" t="str">
        <f>IFERROR(__xludf.DUMMYFUNCTION("GOOGLETRANSLATE(A1321,""en"",""es"")"),"conductor")</f>
        <v>conductor</v>
      </c>
    </row>
    <row r="1322">
      <c r="A1322" s="1" t="s">
        <v>1320</v>
      </c>
      <c r="B1322" s="2" t="str">
        <f>IFERROR(__xludf.DUMMYFUNCTION("GOOGLETRANSLATE(A1322,""en"",""es"")"),"llaves")</f>
        <v>llaves</v>
      </c>
    </row>
    <row r="1323">
      <c r="A1323" s="1" t="s">
        <v>1321</v>
      </c>
      <c r="B1323" s="2" t="str">
        <f>IFERROR(__xludf.DUMMYFUNCTION("GOOGLETRANSLATE(A1323,""en"",""es"")"),"pájaro")</f>
        <v>pájaro</v>
      </c>
    </row>
    <row r="1324">
      <c r="A1324" s="1" t="s">
        <v>1322</v>
      </c>
      <c r="B1324" s="2" t="str">
        <f>IFERROR(__xludf.DUMMYFUNCTION("GOOGLETRANSLATE(A1324,""en"",""es"")"),"construido")</f>
        <v>construido</v>
      </c>
    </row>
    <row r="1325">
      <c r="A1325" s="1" t="s">
        <v>1323</v>
      </c>
      <c r="B1325" s="2" t="str">
        <f>IFERROR(__xludf.DUMMYFUNCTION("GOOGLETRANSLATE(A1325,""en"",""es"")"),"multitud")</f>
        <v>multitud</v>
      </c>
    </row>
    <row r="1326">
      <c r="A1326" s="1" t="s">
        <v>1324</v>
      </c>
      <c r="B1326" s="2" t="str">
        <f>IFERROR(__xludf.DUMMYFUNCTION("GOOGLETRANSLATE(A1326,""en"",""es"")"),"extra")</f>
        <v>extra</v>
      </c>
    </row>
    <row r="1327">
      <c r="A1327" s="1" t="s">
        <v>1325</v>
      </c>
      <c r="B1327" s="2" t="str">
        <f>IFERROR(__xludf.DUMMYFUNCTION("GOOGLETRANSLATE(A1327,""en"",""es"")"),"pesado")</f>
        <v>pesado</v>
      </c>
    </row>
    <row r="1328">
      <c r="A1328" s="1" t="s">
        <v>1326</v>
      </c>
      <c r="B1328" s="2" t="str">
        <f>IFERROR(__xludf.DUMMYFUNCTION("GOOGLETRANSLATE(A1328,""en"",""es"")"),"simplemente")</f>
        <v>simplemente</v>
      </c>
    </row>
    <row r="1329">
      <c r="A1329" s="1" t="s">
        <v>1327</v>
      </c>
      <c r="B1329" s="2" t="str">
        <f>IFERROR(__xludf.DUMMYFUNCTION("GOOGLETRANSLATE(A1329,""en"",""es"")"),"famoso")</f>
        <v>famoso</v>
      </c>
    </row>
    <row r="1330">
      <c r="A1330" s="1" t="s">
        <v>1328</v>
      </c>
      <c r="B1330" s="2" t="str">
        <f>IFERROR(__xludf.DUMMYFUNCTION("GOOGLETRANSLATE(A1330,""en"",""es"")"),"pantalones")</f>
        <v>pantalones</v>
      </c>
    </row>
    <row r="1331">
      <c r="A1331" s="1" t="s">
        <v>1329</v>
      </c>
      <c r="B1331" s="2" t="str">
        <f>IFERROR(__xludf.DUMMYFUNCTION("GOOGLETRANSLATE(A1331,""en"",""es"")"),"majestad")</f>
        <v>majestad</v>
      </c>
    </row>
    <row r="1332">
      <c r="A1332" s="1" t="s">
        <v>1330</v>
      </c>
      <c r="B1332" s="2" t="str">
        <f>IFERROR(__xludf.DUMMYFUNCTION("GOOGLETRANSLATE(A1332,""en"",""es"")"),"guardia")</f>
        <v>guardia</v>
      </c>
    </row>
    <row r="1333">
      <c r="A1333" s="1" t="s">
        <v>1331</v>
      </c>
      <c r="B1333" s="2" t="str">
        <f>IFERROR(__xludf.DUMMYFUNCTION("GOOGLETRANSLATE(A1333,""en"",""es"")"),"nivel")</f>
        <v>nivel</v>
      </c>
    </row>
    <row r="1334">
      <c r="A1334" s="1" t="s">
        <v>1332</v>
      </c>
      <c r="B1334" s="2" t="str">
        <f>IFERROR(__xludf.DUMMYFUNCTION("GOOGLETRANSLATE(A1334,""en"",""es"")"),"tommy")</f>
        <v>tommy</v>
      </c>
    </row>
    <row r="1335">
      <c r="A1335" s="1" t="s">
        <v>1333</v>
      </c>
      <c r="B1335" s="2" t="str">
        <f>IFERROR(__xludf.DUMMYFUNCTION("GOOGLETRANSLATE(A1335,""en"",""es"")"),"fe")</f>
        <v>fe</v>
      </c>
    </row>
    <row r="1336">
      <c r="A1336" s="1" t="s">
        <v>1334</v>
      </c>
      <c r="B1336" s="2" t="str">
        <f>IFERROR(__xludf.DUMMYFUNCTION("GOOGLETRANSLATE(A1336,""en"",""es"")"),"animales")</f>
        <v>animales</v>
      </c>
    </row>
    <row r="1337">
      <c r="A1337" s="1" t="s">
        <v>1335</v>
      </c>
      <c r="B1337" s="2" t="str">
        <f>IFERROR(__xludf.DUMMYFUNCTION("GOOGLETRANSLATE(A1337,""en"",""es"")"),"comandante")</f>
        <v>comandante</v>
      </c>
    </row>
    <row r="1338">
      <c r="A1338" s="1" t="s">
        <v>1336</v>
      </c>
      <c r="B1338" s="2" t="str">
        <f>IFERROR(__xludf.DUMMYFUNCTION("GOOGLETRANSLATE(A1338,""en"",""es"")"),"salvaje")</f>
        <v>salvaje</v>
      </c>
    </row>
    <row r="1339">
      <c r="A1339" s="1" t="s">
        <v>1337</v>
      </c>
      <c r="B1339" s="2" t="str">
        <f>IFERROR(__xludf.DUMMYFUNCTION("GOOGLETRANSLATE(A1339,""en"",""es"")"),"Ricardo")</f>
        <v>Ricardo</v>
      </c>
    </row>
    <row r="1340">
      <c r="A1340" s="1" t="s">
        <v>1338</v>
      </c>
      <c r="B1340" s="2" t="str">
        <f>IFERROR(__xludf.DUMMYFUNCTION("GOOGLETRANSLATE(A1340,""en"",""es"")"),"presentado")</f>
        <v>presentado</v>
      </c>
    </row>
    <row r="1341">
      <c r="A1341" s="1" t="s">
        <v>1339</v>
      </c>
      <c r="B1341" s="2" t="str">
        <f>IFERROR(__xludf.DUMMYFUNCTION("GOOGLETRANSLATE(A1341,""en"",""es"")"),"horrible")</f>
        <v>horrible</v>
      </c>
    </row>
    <row r="1342">
      <c r="A1342" s="1" t="s">
        <v>1340</v>
      </c>
      <c r="B1342" s="2" t="str">
        <f>IFERROR(__xludf.DUMMYFUNCTION("GOOGLETRANSLATE(A1342,""en"",""es"")"),"poner")</f>
        <v>poner</v>
      </c>
    </row>
    <row r="1343">
      <c r="A1343" s="1" t="s">
        <v>1341</v>
      </c>
      <c r="B1343" s="2" t="str">
        <f>IFERROR(__xludf.DUMMYFUNCTION("GOOGLETRANSLATE(A1343,""en"",""es"")"),"merecer")</f>
        <v>merecer</v>
      </c>
    </row>
    <row r="1344">
      <c r="A1344" s="1" t="s">
        <v>1342</v>
      </c>
      <c r="B1344" s="2" t="str">
        <f>IFERROR(__xludf.DUMMYFUNCTION("GOOGLETRANSLATE(A1344,""en"",""es"")"),"excelente")</f>
        <v>excelente</v>
      </c>
    </row>
    <row r="1345">
      <c r="A1345" s="1" t="s">
        <v>1343</v>
      </c>
      <c r="B1345" s="2" t="str">
        <f>IFERROR(__xludf.DUMMYFUNCTION("GOOGLETRANSLATE(A1345,""en"",""es"")"),"cliente")</f>
        <v>cliente</v>
      </c>
    </row>
    <row r="1346">
      <c r="A1346" s="1" t="s">
        <v>1344</v>
      </c>
      <c r="B1346" s="2" t="str">
        <f>IFERROR(__xludf.DUMMYFUNCTION("GOOGLETRANSLATE(A1346,""en"",""es"")"),"mucho")</f>
        <v>mucho</v>
      </c>
    </row>
    <row r="1347">
      <c r="A1347" s="1" t="s">
        <v>1345</v>
      </c>
      <c r="B1347" s="2" t="str">
        <f>IFERROR(__xludf.DUMMYFUNCTION("GOOGLETRANSLATE(A1347,""en"",""es"")"),"considerar")</f>
        <v>considerar</v>
      </c>
    </row>
    <row r="1348">
      <c r="A1348" s="1" t="s">
        <v>1346</v>
      </c>
      <c r="B1348" s="2" t="str">
        <f>IFERROR(__xludf.DUMMYFUNCTION("GOOGLETRANSLATE(A1348,""en"",""es"")"),"emocionado")</f>
        <v>emocionado</v>
      </c>
    </row>
    <row r="1349">
      <c r="A1349" s="1" t="s">
        <v>1347</v>
      </c>
      <c r="B1349" s="2" t="str">
        <f>IFERROR(__xludf.DUMMYFUNCTION("GOOGLETRANSLATE(A1349,""en"",""es"")"),"motor")</f>
        <v>motor</v>
      </c>
    </row>
    <row r="1350">
      <c r="A1350" s="1" t="s">
        <v>1348</v>
      </c>
      <c r="B1350" s="2" t="str">
        <f>IFERROR(__xludf.DUMMYFUNCTION("GOOGLETRANSLATE(A1350,""en"",""es"")"),"porra")</f>
        <v>porra</v>
      </c>
    </row>
    <row r="1351">
      <c r="A1351" s="1" t="s">
        <v>1349</v>
      </c>
      <c r="B1351" s="2" t="str">
        <f>IFERROR(__xludf.DUMMYFUNCTION("GOOGLETRANSLATE(A1351,""en"",""es"")"),"estallido")</f>
        <v>estallido</v>
      </c>
    </row>
    <row r="1352">
      <c r="A1352" s="1" t="s">
        <v>1350</v>
      </c>
      <c r="B1352" s="2" t="str">
        <f>IFERROR(__xludf.DUMMYFUNCTION("GOOGLETRANSLATE(A1352,""en"",""es"")"),"El sonar")</f>
        <v>El sonar</v>
      </c>
    </row>
    <row r="1353">
      <c r="A1353" s="1" t="s">
        <v>1351</v>
      </c>
      <c r="B1353" s="2" t="str">
        <f>IFERROR(__xludf.DUMMYFUNCTION("GOOGLETRANSLATE(A1353,""en"",""es"")"),"animal")</f>
        <v>animal</v>
      </c>
    </row>
    <row r="1354">
      <c r="A1354" s="1" t="s">
        <v>1352</v>
      </c>
      <c r="B1354" s="2" t="str">
        <f>IFERROR(__xludf.DUMMYFUNCTION("GOOGLETRANSLATE(A1354,""en"",""es"")"),"esperando")</f>
        <v>esperando</v>
      </c>
    </row>
    <row r="1355">
      <c r="A1355" s="1" t="s">
        <v>1353</v>
      </c>
      <c r="B1355" s="2" t="str">
        <f>IFERROR(__xludf.DUMMYFUNCTION("GOOGLETRANSLATE(A1355,""en"",""es"")"),"responsable")</f>
        <v>responsable</v>
      </c>
    </row>
    <row r="1356">
      <c r="A1356" s="1" t="s">
        <v>1354</v>
      </c>
      <c r="B1356" s="2" t="str">
        <f>IFERROR(__xludf.DUMMYFUNCTION("GOOGLETRANSLATE(A1356,""en"",""es"")"),"jane")</f>
        <v>jane</v>
      </c>
    </row>
    <row r="1357">
      <c r="A1357" s="1" t="s">
        <v>1355</v>
      </c>
      <c r="B1357" s="2" t="str">
        <f>IFERROR(__xludf.DUMMYFUNCTION("GOOGLETRANSLATE(A1357,""en"",""es"")"),"preguntarse")</f>
        <v>preguntarse</v>
      </c>
    </row>
    <row r="1358">
      <c r="A1358" s="1" t="s">
        <v>1356</v>
      </c>
      <c r="B1358" s="2" t="str">
        <f>IFERROR(__xludf.DUMMYFUNCTION("GOOGLETRANSLATE(A1358,""en"",""es"")"),"demonio")</f>
        <v>demonio</v>
      </c>
    </row>
    <row r="1359">
      <c r="A1359" s="1" t="s">
        <v>1357</v>
      </c>
      <c r="B1359" s="2" t="str">
        <f>IFERROR(__xludf.DUMMYFUNCTION("GOOGLETRANSLATE(A1359,""en"",""es"")"),"fin de semana")</f>
        <v>fin de semana</v>
      </c>
    </row>
    <row r="1360">
      <c r="A1360" s="1" t="s">
        <v>1358</v>
      </c>
      <c r="B1360" s="2" t="str">
        <f>IFERROR(__xludf.DUMMYFUNCTION("GOOGLETRANSLATE(A1360,""en"",""es"")"),"piedra")</f>
        <v>piedra</v>
      </c>
    </row>
    <row r="1361">
      <c r="A1361" s="1" t="s">
        <v>1359</v>
      </c>
      <c r="B1361" s="2" t="str">
        <f>IFERROR(__xludf.DUMMYFUNCTION("GOOGLETRANSLATE(A1361,""en"",""es"")"),"cariño")</f>
        <v>cariño</v>
      </c>
    </row>
    <row r="1362">
      <c r="A1362" s="1" t="s">
        <v>1360</v>
      </c>
      <c r="B1362" s="2" t="str">
        <f>IFERROR(__xludf.DUMMYFUNCTION("GOOGLETRANSLATE(A1362,""en"",""es"")"),"largo")</f>
        <v>largo</v>
      </c>
    </row>
    <row r="1363">
      <c r="A1363" s="1" t="s">
        <v>1361</v>
      </c>
      <c r="B1363" s="2" t="str">
        <f>IFERROR(__xludf.DUMMYFUNCTION("GOOGLETRANSLATE(A1363,""en"",""es"")"),"militar")</f>
        <v>militar</v>
      </c>
    </row>
    <row r="1364">
      <c r="A1364" s="1" t="s">
        <v>1362</v>
      </c>
      <c r="B1364" s="2" t="str">
        <f>IFERROR(__xludf.DUMMYFUNCTION("GOOGLETRANSLATE(A1364,""en"",""es"")"),"cocinero")</f>
        <v>cocinero</v>
      </c>
    </row>
    <row r="1365">
      <c r="A1365" s="1" t="s">
        <v>1363</v>
      </c>
      <c r="B1365" s="2" t="str">
        <f>IFERROR(__xludf.DUMMYFUNCTION("GOOGLETRANSLATE(A1365,""en"",""es"")"),"piel")</f>
        <v>piel</v>
      </c>
    </row>
    <row r="1366">
      <c r="A1366" s="1" t="s">
        <v>1364</v>
      </c>
      <c r="B1366" s="2" t="str">
        <f>IFERROR(__xludf.DUMMYFUNCTION("GOOGLETRANSLATE(A1366,""en"",""es"")"),"cuchillo")</f>
        <v>cuchillo</v>
      </c>
    </row>
    <row r="1367">
      <c r="A1367" s="1" t="s">
        <v>1365</v>
      </c>
      <c r="B1367" s="2" t="str">
        <f>IFERROR(__xludf.DUMMYFUNCTION("GOOGLETRANSLATE(A1367,""en"",""es"")"),"común")</f>
        <v>común</v>
      </c>
    </row>
    <row r="1368">
      <c r="A1368" s="1" t="s">
        <v>1366</v>
      </c>
      <c r="B1368" s="2" t="str">
        <f>IFERROR(__xludf.DUMMYFUNCTION("GOOGLETRANSLATE(A1368,""en"",""es"")"),"gracia")</f>
        <v>gracia</v>
      </c>
    </row>
    <row r="1369">
      <c r="A1369" s="1" t="s">
        <v>1367</v>
      </c>
      <c r="B1369" s="2" t="str">
        <f>IFERROR(__xludf.DUMMYFUNCTION("GOOGLETRANSLATE(A1369,""en"",""es"")"),"documentos")</f>
        <v>documentos</v>
      </c>
    </row>
    <row r="1370">
      <c r="A1370" s="1" t="s">
        <v>1368</v>
      </c>
      <c r="B1370" s="2" t="str">
        <f>IFERROR(__xludf.DUMMYFUNCTION("GOOGLETRANSLATE(A1370,""en"",""es"")"),"droga")</f>
        <v>droga</v>
      </c>
    </row>
    <row r="1371">
      <c r="A1371" s="1" t="s">
        <v>1369</v>
      </c>
      <c r="B1371" s="2" t="str">
        <f>IFERROR(__xludf.DUMMYFUNCTION("GOOGLETRANSLATE(A1371,""en"",""es"")"),"dispuesto")</f>
        <v>dispuesto</v>
      </c>
    </row>
    <row r="1372">
      <c r="A1372" s="1" t="s">
        <v>1370</v>
      </c>
      <c r="B1372" s="2" t="str">
        <f>IFERROR(__xludf.DUMMYFUNCTION("GOOGLETRANSLATE(A1372,""en"",""es"")"),"necesario")</f>
        <v>necesario</v>
      </c>
    </row>
    <row r="1373">
      <c r="A1373" s="1" t="s">
        <v>1371</v>
      </c>
      <c r="B1373" s="2" t="str">
        <f>IFERROR(__xludf.DUMMYFUNCTION("GOOGLETRANSLATE(A1373,""en"",""es"")"),"quien")</f>
        <v>quien</v>
      </c>
    </row>
    <row r="1374">
      <c r="A1374" s="1" t="s">
        <v>1372</v>
      </c>
      <c r="B1374" s="2" t="str">
        <f>IFERROR(__xludf.DUMMYFUNCTION("GOOGLETRANSLATE(A1374,""en"",""es"")"),"ciego")</f>
        <v>ciego</v>
      </c>
    </row>
    <row r="1375">
      <c r="A1375" s="1" t="s">
        <v>1373</v>
      </c>
      <c r="B1375" s="2" t="str">
        <f>IFERROR(__xludf.DUMMYFUNCTION("GOOGLETRANSLATE(A1375,""en"",""es"")"),"volador")</f>
        <v>volador</v>
      </c>
    </row>
    <row r="1376">
      <c r="A1376" s="1" t="s">
        <v>1374</v>
      </c>
      <c r="B1376" s="2" t="str">
        <f>IFERROR(__xludf.DUMMYFUNCTION("GOOGLETRANSLATE(A1376,""en"",""es"")"),"alemán")</f>
        <v>alemán</v>
      </c>
    </row>
    <row r="1377">
      <c r="A1377" s="1" t="s">
        <v>1375</v>
      </c>
      <c r="B1377" s="2" t="str">
        <f>IFERROR(__xludf.DUMMYFUNCTION("GOOGLETRANSLATE(A1377,""en"",""es"")"),"playa")</f>
        <v>playa</v>
      </c>
    </row>
    <row r="1378">
      <c r="A1378" s="1" t="s">
        <v>1376</v>
      </c>
      <c r="B1378" s="2" t="str">
        <f>IFERROR(__xludf.DUMMYFUNCTION("GOOGLETRANSLATE(A1378,""en"",""es"")"),"sombrero")</f>
        <v>sombrero</v>
      </c>
    </row>
    <row r="1379">
      <c r="A1379" s="1" t="s">
        <v>1377</v>
      </c>
      <c r="B1379" s="2" t="str">
        <f>IFERROR(__xludf.DUMMYFUNCTION("GOOGLETRANSLATE(A1379,""en"",""es"")"),"caminado")</f>
        <v>caminado</v>
      </c>
    </row>
    <row r="1380">
      <c r="A1380" s="1" t="s">
        <v>1378</v>
      </c>
      <c r="B1380" s="2" t="str">
        <f>IFERROR(__xludf.DUMMYFUNCTION("GOOGLETRANSLATE(A1380,""en"",""es"")"),"ni")</f>
        <v>ni</v>
      </c>
    </row>
    <row r="1381">
      <c r="A1381" s="1" t="s">
        <v>1379</v>
      </c>
      <c r="B1381" s="2" t="str">
        <f>IFERROR(__xludf.DUMMYFUNCTION("GOOGLETRANSLATE(A1381,""en"",""es"")"),"luces")</f>
        <v>luces</v>
      </c>
    </row>
    <row r="1382">
      <c r="A1382" s="1" t="s">
        <v>1380</v>
      </c>
      <c r="B1382" s="2" t="str">
        <f>IFERROR(__xludf.DUMMYFUNCTION("GOOGLETRANSLATE(A1382,""en"",""es"")"),"local")</f>
        <v>local</v>
      </c>
    </row>
    <row r="1383">
      <c r="A1383" s="1" t="s">
        <v>1381</v>
      </c>
      <c r="B1383" s="2" t="str">
        <f>IFERROR(__xludf.DUMMYFUNCTION("GOOGLETRANSLATE(A1383,""en"",""es"")"),"estrellas")</f>
        <v>estrellas</v>
      </c>
    </row>
    <row r="1384">
      <c r="A1384" s="1" t="s">
        <v>1382</v>
      </c>
      <c r="B1384" s="2" t="str">
        <f>IFERROR(__xludf.DUMMYFUNCTION("GOOGLETRANSLATE(A1384,""en"",""es"")"),"a pesar de")</f>
        <v>a pesar de</v>
      </c>
    </row>
    <row r="1385">
      <c r="A1385" s="1" t="s">
        <v>1383</v>
      </c>
      <c r="B1385" s="2" t="str">
        <f>IFERROR(__xludf.DUMMYFUNCTION("GOOGLETRANSLATE(A1385,""en"",""es"")"),"código")</f>
        <v>código</v>
      </c>
    </row>
    <row r="1386">
      <c r="A1386" s="1" t="s">
        <v>1384</v>
      </c>
      <c r="B1386" s="2" t="str">
        <f>IFERROR(__xludf.DUMMYFUNCTION("GOOGLETRANSLATE(A1386,""en"",""es"")"),"principal")</f>
        <v>principal</v>
      </c>
    </row>
    <row r="1387">
      <c r="A1387" s="1" t="s">
        <v>1385</v>
      </c>
      <c r="B1387" s="2" t="str">
        <f>IFERROR(__xludf.DUMMYFUNCTION("GOOGLETRANSLATE(A1387,""en"",""es"")"),"gruñido")</f>
        <v>gruñido</v>
      </c>
    </row>
    <row r="1388">
      <c r="A1388" s="1" t="s">
        <v>1386</v>
      </c>
      <c r="B1388" s="2" t="str">
        <f>IFERROR(__xludf.DUMMYFUNCTION("GOOGLETRANSLATE(A1388,""en"",""es"")"),"más rápido")</f>
        <v>más rápido</v>
      </c>
    </row>
    <row r="1389">
      <c r="A1389" s="1" t="s">
        <v>1387</v>
      </c>
      <c r="B1389" s="2" t="str">
        <f>IFERROR(__xludf.DUMMYFUNCTION("GOOGLETRANSLATE(A1389,""en"",""es"")"),"salón")</f>
        <v>salón</v>
      </c>
    </row>
    <row r="1390">
      <c r="A1390" s="1" t="s">
        <v>1388</v>
      </c>
      <c r="B1390" s="2" t="str">
        <f>IFERROR(__xludf.DUMMYFUNCTION("GOOGLETRANSLATE(A1390,""en"",""es"")"),"oportunidad")</f>
        <v>oportunidad</v>
      </c>
    </row>
    <row r="1391">
      <c r="A1391" s="1" t="s">
        <v>1389</v>
      </c>
      <c r="B1391" s="2" t="str">
        <f>IFERROR(__xludf.DUMMYFUNCTION("GOOGLETRANSLATE(A1391,""en"",""es"")"),"mierda")</f>
        <v>mierda</v>
      </c>
    </row>
    <row r="1392">
      <c r="A1392" s="1" t="s">
        <v>1390</v>
      </c>
      <c r="B1392" s="2" t="str">
        <f>IFERROR(__xludf.DUMMYFUNCTION("GOOGLETRANSLATE(A1392,""en"",""es"")"),"esquina")</f>
        <v>esquina</v>
      </c>
    </row>
    <row r="1393">
      <c r="A1393" s="1" t="s">
        <v>1391</v>
      </c>
      <c r="B1393" s="2" t="str">
        <f>IFERROR(__xludf.DUMMYFUNCTION("GOOGLETRANSLATE(A1393,""en"",""es"")"),"jodido")</f>
        <v>jodido</v>
      </c>
    </row>
    <row r="1394">
      <c r="A1394" s="1" t="s">
        <v>1392</v>
      </c>
      <c r="B1394" s="2" t="str">
        <f>IFERROR(__xludf.DUMMYFUNCTION("GOOGLETRANSLATE(A1394,""en"",""es"")"),"coches")</f>
        <v>coches</v>
      </c>
    </row>
    <row r="1395">
      <c r="A1395" s="1" t="s">
        <v>1393</v>
      </c>
      <c r="B1395" s="2" t="str">
        <f>IFERROR(__xludf.DUMMYFUNCTION("GOOGLETRANSLATE(A1395,""en"",""es"")"),"Johnny")</f>
        <v>Johnny</v>
      </c>
    </row>
    <row r="1396">
      <c r="A1396" s="1" t="s">
        <v>1394</v>
      </c>
      <c r="B1396" s="2" t="str">
        <f>IFERROR(__xludf.DUMMYFUNCTION("GOOGLETRANSLATE(A1396,""en"",""es"")"),"acordado")</f>
        <v>acordado</v>
      </c>
    </row>
    <row r="1397">
      <c r="A1397" s="1" t="s">
        <v>1395</v>
      </c>
      <c r="B1397" s="2" t="str">
        <f>IFERROR(__xludf.DUMMYFUNCTION("GOOGLETRANSLATE(A1397,""en"",""es"")"),"taza")</f>
        <v>taza</v>
      </c>
    </row>
    <row r="1398">
      <c r="A1398" s="1" t="s">
        <v>1396</v>
      </c>
      <c r="B1398" s="2" t="str">
        <f>IFERROR(__xludf.DUMMYFUNCTION("GOOGLETRANSLATE(A1398,""en"",""es"")"),"mentiras")</f>
        <v>mentiras</v>
      </c>
    </row>
    <row r="1399">
      <c r="A1399" s="1" t="s">
        <v>1397</v>
      </c>
      <c r="B1399" s="2" t="str">
        <f>IFERROR(__xludf.DUMMYFUNCTION("GOOGLETRANSLATE(A1399,""en"",""es"")"),"conocimiento")</f>
        <v>conocimiento</v>
      </c>
    </row>
    <row r="1400">
      <c r="A1400" s="1" t="s">
        <v>1398</v>
      </c>
      <c r="B1400" s="2" t="str">
        <f>IFERROR(__xludf.DUMMYFUNCTION("GOOGLETRANSLATE(A1400,""en"",""es"")"),"justicia")</f>
        <v>justicia</v>
      </c>
    </row>
    <row r="1401">
      <c r="A1401" s="1" t="s">
        <v>1399</v>
      </c>
      <c r="B1401" s="2" t="str">
        <f>IFERROR(__xludf.DUMMYFUNCTION("GOOGLETRANSLATE(A1401,""en"",""es"")"),"adeudado")</f>
        <v>adeudado</v>
      </c>
    </row>
    <row r="1402">
      <c r="A1402" s="1" t="s">
        <v>1400</v>
      </c>
      <c r="B1402" s="2" t="str">
        <f>IFERROR(__xludf.DUMMYFUNCTION("GOOGLETRANSLATE(A1402,""en"",""es"")"),"rosa")</f>
        <v>rosa</v>
      </c>
    </row>
    <row r="1403">
      <c r="A1403" s="1" t="s">
        <v>1401</v>
      </c>
      <c r="B1403" s="2" t="str">
        <f>IFERROR(__xludf.DUMMYFUNCTION("GOOGLETRANSLATE(A1403,""en"",""es"")"),"hojas")</f>
        <v>hojas</v>
      </c>
    </row>
    <row r="1404">
      <c r="A1404" s="1" t="s">
        <v>1402</v>
      </c>
      <c r="B1404" s="2" t="str">
        <f>IFERROR(__xludf.DUMMYFUNCTION("GOOGLETRANSLATE(A1404,""en"",""es"")"),"princesa")</f>
        <v>princesa</v>
      </c>
    </row>
    <row r="1405">
      <c r="A1405" s="1" t="s">
        <v>1403</v>
      </c>
      <c r="B1405" s="2" t="str">
        <f>IFERROR(__xludf.DUMMYFUNCTION("GOOGLETRANSLATE(A1405,""en"",""es"")"),"amigos")</f>
        <v>amigos</v>
      </c>
    </row>
    <row r="1406">
      <c r="A1406" s="1" t="s">
        <v>1404</v>
      </c>
      <c r="B1406" s="2" t="str">
        <f>IFERROR(__xludf.DUMMYFUNCTION("GOOGLETRANSLATE(A1406,""en"",""es"")"),"fondo")</f>
        <v>fondo</v>
      </c>
    </row>
    <row r="1407">
      <c r="A1407" s="1" t="s">
        <v>1405</v>
      </c>
      <c r="B1407" s="2" t="str">
        <f>IFERROR(__xludf.DUMMYFUNCTION("GOOGLETRANSLATE(A1407,""en"",""es"")"),"disculparse")</f>
        <v>disculparse</v>
      </c>
    </row>
    <row r="1408">
      <c r="A1408" s="1" t="s">
        <v>1406</v>
      </c>
      <c r="B1408" s="2" t="str">
        <f>IFERROR(__xludf.DUMMYFUNCTION("GOOGLETRANSLATE(A1408,""en"",""es"")"),"fantasma")</f>
        <v>fantasma</v>
      </c>
    </row>
    <row r="1409">
      <c r="A1409" s="1" t="s">
        <v>1407</v>
      </c>
      <c r="B1409" s="2" t="str">
        <f>IFERROR(__xludf.DUMMYFUNCTION("GOOGLETRANSLATE(A1409,""en"",""es"")"),"ajustado")</f>
        <v>ajustado</v>
      </c>
    </row>
    <row r="1410">
      <c r="A1410" s="1" t="s">
        <v>1408</v>
      </c>
      <c r="B1410" s="2" t="str">
        <f>IFERROR(__xludf.DUMMYFUNCTION("GOOGLETRANSLATE(A1410,""en"",""es"")"),"sotavento")</f>
        <v>sotavento</v>
      </c>
    </row>
    <row r="1411">
      <c r="A1411" s="1" t="s">
        <v>1409</v>
      </c>
      <c r="B1411" s="2" t="str">
        <f>IFERROR(__xludf.DUMMYFUNCTION("GOOGLETRANSLATE(A1411,""en"",""es"")"),"polla")</f>
        <v>polla</v>
      </c>
    </row>
    <row r="1412">
      <c r="A1412" s="1" t="s">
        <v>1410</v>
      </c>
      <c r="B1412" s="2" t="str">
        <f>IFERROR(__xludf.DUMMYFUNCTION("GOOGLETRANSLATE(A1412,""en"",""es"")"),"abuela")</f>
        <v>abuela</v>
      </c>
    </row>
    <row r="1413">
      <c r="A1413" s="1" t="s">
        <v>1411</v>
      </c>
      <c r="B1413" s="2" t="str">
        <f>IFERROR(__xludf.DUMMYFUNCTION("GOOGLETRANSLATE(A1413,""en"",""es"")"),"restaurante")</f>
        <v>restaurante</v>
      </c>
    </row>
    <row r="1414">
      <c r="A1414" s="1" t="s">
        <v>1412</v>
      </c>
      <c r="B1414" s="2" t="str">
        <f>IFERROR(__xludf.DUMMYFUNCTION("GOOGLETRANSLATE(A1414,""en"",""es"")"),"idioma")</f>
        <v>idioma</v>
      </c>
    </row>
    <row r="1415">
      <c r="A1415" s="1" t="s">
        <v>1413</v>
      </c>
      <c r="B1415" s="2" t="str">
        <f>IFERROR(__xludf.DUMMYFUNCTION("GOOGLETRANSLATE(A1415,""en"",""es"")"),"arma")</f>
        <v>arma</v>
      </c>
    </row>
    <row r="1416">
      <c r="A1416" s="1" t="s">
        <v>1414</v>
      </c>
      <c r="B1416" s="2" t="str">
        <f>IFERROR(__xludf.DUMMYFUNCTION("GOOGLETRANSLATE(A1416,""en"",""es"")"),"este")</f>
        <v>este</v>
      </c>
    </row>
    <row r="1417">
      <c r="A1417" s="1" t="s">
        <v>1415</v>
      </c>
      <c r="B1417" s="2" t="str">
        <f>IFERROR(__xludf.DUMMYFUNCTION("GOOGLETRANSLATE(A1417,""en"",""es"")"),"compañero")</f>
        <v>compañero</v>
      </c>
    </row>
    <row r="1418">
      <c r="A1418" s="1" t="s">
        <v>1416</v>
      </c>
      <c r="B1418" s="2" t="str">
        <f>IFERROR(__xludf.DUMMYFUNCTION("GOOGLETRANSLATE(A1418,""en"",""es"")"),"Nota")</f>
        <v>Nota</v>
      </c>
    </row>
    <row r="1419">
      <c r="A1419" s="1" t="s">
        <v>1417</v>
      </c>
      <c r="B1419" s="2" t="str">
        <f>IFERROR(__xludf.DUMMYFUNCTION("GOOGLETRANSLATE(A1419,""en"",""es"")"),"líder")</f>
        <v>líder</v>
      </c>
    </row>
    <row r="1420">
      <c r="A1420" s="1" t="s">
        <v>1418</v>
      </c>
      <c r="B1420" s="2" t="str">
        <f>IFERROR(__xludf.DUMMYFUNCTION("GOOGLETRANSLATE(A1420,""en"",""es"")"),"varios")</f>
        <v>varios</v>
      </c>
    </row>
    <row r="1421">
      <c r="A1421" s="1" t="s">
        <v>1419</v>
      </c>
      <c r="B1421" s="2" t="str">
        <f>IFERROR(__xludf.DUMMYFUNCTION("GOOGLETRANSLATE(A1421,""en"",""es"")"),"contado")</f>
        <v>contado</v>
      </c>
    </row>
    <row r="1422">
      <c r="A1422" s="1" t="s">
        <v>1420</v>
      </c>
      <c r="B1422" s="2" t="str">
        <f>IFERROR(__xludf.DUMMYFUNCTION("GOOGLETRANSLATE(A1422,""en"",""es"")"),"claramente")</f>
        <v>claramente</v>
      </c>
    </row>
    <row r="1423">
      <c r="A1423" s="1" t="s">
        <v>1421</v>
      </c>
      <c r="B1423" s="2" t="str">
        <f>IFERROR(__xludf.DUMMYFUNCTION("GOOGLETRANSLATE(A1423,""en"",""es"")"),"salud")</f>
        <v>salud</v>
      </c>
    </row>
    <row r="1424">
      <c r="A1424" s="1" t="s">
        <v>1422</v>
      </c>
      <c r="B1424" s="2" t="str">
        <f>IFERROR(__xludf.DUMMYFUNCTION("GOOGLETRANSLATE(A1424,""en"",""es"")"),"espectáculos")</f>
        <v>espectáculos</v>
      </c>
    </row>
    <row r="1425">
      <c r="A1425" s="1" t="s">
        <v>1423</v>
      </c>
      <c r="B1425" s="2" t="str">
        <f>IFERROR(__xludf.DUMMYFUNCTION("GOOGLETRANSLATE(A1425,""en"",""es"")"),"correcto")</f>
        <v>correcto</v>
      </c>
    </row>
    <row r="1426">
      <c r="A1426" s="1" t="s">
        <v>1424</v>
      </c>
      <c r="B1426" s="2" t="str">
        <f>IFERROR(__xludf.DUMMYFUNCTION("GOOGLETRANSLATE(A1426,""en"",""es"")"),"ángel")</f>
        <v>ángel</v>
      </c>
    </row>
    <row r="1427">
      <c r="A1427" s="1" t="s">
        <v>1425</v>
      </c>
      <c r="B1427" s="2" t="str">
        <f>IFERROR(__xludf.DUMMYFUNCTION("GOOGLETRANSLATE(A1427,""en"",""es"")"),"colgante")</f>
        <v>colgante</v>
      </c>
    </row>
    <row r="1428">
      <c r="A1428" s="1" t="s">
        <v>1426</v>
      </c>
      <c r="B1428" s="2" t="str">
        <f>IFERROR(__xludf.DUMMYFUNCTION("GOOGLETRANSLATE(A1428,""en"",""es"")"),"cuentos")</f>
        <v>cuentos</v>
      </c>
    </row>
    <row r="1429">
      <c r="A1429" s="1" t="s">
        <v>1427</v>
      </c>
      <c r="B1429" s="2" t="str">
        <f>IFERROR(__xludf.DUMMYFUNCTION("GOOGLETRANSLATE(A1429,""en"",""es"")"),"jake")</f>
        <v>jake</v>
      </c>
    </row>
    <row r="1430">
      <c r="A1430" s="1" t="s">
        <v>1428</v>
      </c>
      <c r="B1430" s="2" t="str">
        <f>IFERROR(__xludf.DUMMYFUNCTION("GOOGLETRANSLATE(A1430,""en"",""es"")"),"tirado")</f>
        <v>tirado</v>
      </c>
    </row>
    <row r="1431">
      <c r="A1431" s="1" t="s">
        <v>1429</v>
      </c>
      <c r="B1431" s="2" t="str">
        <f>IFERROR(__xludf.DUMMYFUNCTION("GOOGLETRANSLATE(A1431,""en"",""es"")"),"regla")</f>
        <v>regla</v>
      </c>
    </row>
    <row r="1432">
      <c r="A1432" s="1" t="s">
        <v>1430</v>
      </c>
      <c r="B1432" s="2" t="str">
        <f>IFERROR(__xludf.DUMMYFUNCTION("GOOGLETRANSLATE(A1432,""en"",""es"")"),"prima")</f>
        <v>prima</v>
      </c>
    </row>
    <row r="1433">
      <c r="A1433" s="1" t="s">
        <v>1431</v>
      </c>
      <c r="B1433" s="2" t="str">
        <f>IFERROR(__xludf.DUMMYFUNCTION("GOOGLETRANSLATE(A1433,""en"",""es"")"),"consejo")</f>
        <v>consejo</v>
      </c>
    </row>
    <row r="1434">
      <c r="A1434" s="1" t="s">
        <v>1432</v>
      </c>
      <c r="B1434" s="2" t="str">
        <f>IFERROR(__xludf.DUMMYFUNCTION("GOOGLETRANSLATE(A1434,""en"",""es"")"),"más allá de")</f>
        <v>más allá de</v>
      </c>
    </row>
    <row r="1435">
      <c r="A1435" s="1" t="s">
        <v>1433</v>
      </c>
      <c r="B1435" s="2" t="str">
        <f>IFERROR(__xludf.DUMMYFUNCTION("GOOGLETRANSLATE(A1435,""en"",""es"")"),"sostuvo")</f>
        <v>sostuvo</v>
      </c>
    </row>
    <row r="1436">
      <c r="A1436" s="1" t="s">
        <v>1434</v>
      </c>
      <c r="B1436" s="2" t="str">
        <f>IFERROR(__xludf.DUMMYFUNCTION("GOOGLETRANSLATE(A1436,""en"",""es"")"),"difícilmente")</f>
        <v>difícilmente</v>
      </c>
    </row>
    <row r="1437">
      <c r="A1437" s="1" t="s">
        <v>1435</v>
      </c>
      <c r="B1437" s="2" t="str">
        <f>IFERROR(__xludf.DUMMYFUNCTION("GOOGLETRANSLATE(A1437,""en"",""es"")"),"indulto")</f>
        <v>indulto</v>
      </c>
    </row>
    <row r="1438">
      <c r="A1438" s="1" t="s">
        <v>1436</v>
      </c>
      <c r="B1438" s="2" t="str">
        <f>IFERROR(__xludf.DUMMYFUNCTION("GOOGLETRANSLATE(A1438,""en"",""es"")"),"Leche")</f>
        <v>Leche</v>
      </c>
    </row>
    <row r="1439">
      <c r="A1439" s="1" t="s">
        <v>1437</v>
      </c>
      <c r="B1439" s="2" t="str">
        <f>IFERROR(__xludf.DUMMYFUNCTION("GOOGLETRANSLATE(A1439,""en"",""es"")"),"baile")</f>
        <v>baile</v>
      </c>
    </row>
    <row r="1440">
      <c r="A1440" s="1" t="s">
        <v>1438</v>
      </c>
      <c r="B1440" s="2" t="str">
        <f>IFERROR(__xludf.DUMMYFUNCTION("GOOGLETRANSLATE(A1440,""en"",""es"")"),"gimazos")</f>
        <v>gimazos</v>
      </c>
    </row>
    <row r="1441">
      <c r="A1441" s="1" t="s">
        <v>1439</v>
      </c>
      <c r="B1441" s="2" t="str">
        <f>IFERROR(__xludf.DUMMYFUNCTION("GOOGLETRANSLATE(A1441,""en"",""es"")"),"recogido")</f>
        <v>recogido</v>
      </c>
    </row>
    <row r="1442">
      <c r="A1442" s="1" t="s">
        <v>1440</v>
      </c>
      <c r="B1442" s="2" t="str">
        <f>IFERROR(__xludf.DUMMYFUNCTION("GOOGLETRANSLATE(A1442,""en"",""es"")"),"habló")</f>
        <v>habló</v>
      </c>
    </row>
    <row r="1443">
      <c r="A1443" s="1" t="s">
        <v>1441</v>
      </c>
      <c r="B1443" s="2" t="str">
        <f>IFERROR(__xludf.DUMMYFUNCTION("GOOGLETRANSLATE(A1443,""en"",""es"")"),"velocidad")</f>
        <v>velocidad</v>
      </c>
    </row>
    <row r="1444">
      <c r="A1444" s="1" t="s">
        <v>1442</v>
      </c>
      <c r="B1444" s="2" t="str">
        <f>IFERROR(__xludf.DUMMYFUNCTION("GOOGLETRANSLATE(A1444,""en"",""es"")"),"entendí")</f>
        <v>entendí</v>
      </c>
    </row>
    <row r="1445">
      <c r="A1445" s="1" t="s">
        <v>1443</v>
      </c>
      <c r="B1445" s="2" t="str">
        <f>IFERROR(__xludf.DUMMYFUNCTION("GOOGLETRANSLATE(A1445,""en"",""es"")"),"expediente")</f>
        <v>expediente</v>
      </c>
    </row>
    <row r="1446">
      <c r="A1446" s="1" t="s">
        <v>1444</v>
      </c>
      <c r="B1446" s="2" t="str">
        <f>IFERROR(__xludf.DUMMYFUNCTION("GOOGLETRANSLATE(A1446,""en"",""es"")"),"Cinta")</f>
        <v>Cinta</v>
      </c>
    </row>
    <row r="1447">
      <c r="A1447" s="1" t="s">
        <v>1445</v>
      </c>
      <c r="B1447" s="2" t="str">
        <f>IFERROR(__xludf.DUMMYFUNCTION("GOOGLETRANSLATE(A1447,""en"",""es"")"),"práctica")</f>
        <v>práctica</v>
      </c>
    </row>
    <row r="1448">
      <c r="A1448" s="1" t="s">
        <v>1446</v>
      </c>
      <c r="B1448" s="2" t="str">
        <f>IFERROR(__xludf.DUMMYFUNCTION("GOOGLETRANSLATE(A1448,""en"",""es"")"),"enseñó")</f>
        <v>enseñó</v>
      </c>
    </row>
    <row r="1449">
      <c r="A1449" s="1" t="s">
        <v>1447</v>
      </c>
      <c r="B1449" s="2" t="str">
        <f>IFERROR(__xludf.DUMMYFUNCTION("GOOGLETRANSLATE(A1449,""en"",""es"")"),"entre")</f>
        <v>entre</v>
      </c>
    </row>
    <row r="1450">
      <c r="A1450" s="1" t="s">
        <v>1448</v>
      </c>
      <c r="B1450" s="2" t="str">
        <f>IFERROR(__xludf.DUMMYFUNCTION("GOOGLETRANSLATE(A1450,""en"",""es"")"),"asesinado")</f>
        <v>asesinado</v>
      </c>
    </row>
    <row r="1451">
      <c r="A1451" s="1" t="s">
        <v>1449</v>
      </c>
      <c r="B1451" s="2" t="str">
        <f>IFERROR(__xludf.DUMMYFUNCTION("GOOGLETRANSLATE(A1451,""en"",""es"")"),"emergencia")</f>
        <v>emergencia</v>
      </c>
    </row>
    <row r="1452">
      <c r="A1452" s="1" t="s">
        <v>1450</v>
      </c>
      <c r="B1452" s="2" t="str">
        <f>IFERROR(__xludf.DUMMYFUNCTION("GOOGLETRANSLATE(A1452,""en"",""es"")"),"debería")</f>
        <v>debería</v>
      </c>
    </row>
    <row r="1453">
      <c r="A1453" s="1" t="s">
        <v>1451</v>
      </c>
      <c r="B1453" s="2" t="str">
        <f>IFERROR(__xludf.DUMMYFUNCTION("GOOGLETRANSLATE(A1453,""en"",""es"")"),"de alguna manera")</f>
        <v>de alguna manera</v>
      </c>
    </row>
    <row r="1454">
      <c r="A1454" s="1" t="s">
        <v>1452</v>
      </c>
      <c r="B1454" s="2" t="str">
        <f>IFERROR(__xludf.DUMMYFUNCTION("GOOGLETRANSLATE(A1454,""en"",""es"")"),"puente")</f>
        <v>puente</v>
      </c>
    </row>
    <row r="1455">
      <c r="A1455" s="1" t="s">
        <v>1453</v>
      </c>
      <c r="B1455" s="2" t="str">
        <f>IFERROR(__xludf.DUMMYFUNCTION("GOOGLETRANSLATE(A1455,""en"",""es"")"),"entrenador")</f>
        <v>entrenador</v>
      </c>
    </row>
    <row r="1456">
      <c r="A1456" s="1" t="s">
        <v>1454</v>
      </c>
      <c r="B1456" s="2" t="str">
        <f>IFERROR(__xludf.DUMMYFUNCTION("GOOGLETRANSLATE(A1456,""en"",""es"")"),"martín")</f>
        <v>martín</v>
      </c>
    </row>
    <row r="1457">
      <c r="A1457" s="1" t="s">
        <v>1455</v>
      </c>
      <c r="B1457" s="2" t="str">
        <f>IFERROR(__xludf.DUMMYFUNCTION("GOOGLETRANSLATE(A1457,""en"",""es"")"),"inspector")</f>
        <v>inspector</v>
      </c>
    </row>
    <row r="1458">
      <c r="A1458" s="1" t="s">
        <v>1456</v>
      </c>
      <c r="B1458" s="2" t="str">
        <f>IFERROR(__xludf.DUMMYFUNCTION("GOOGLETRANSLATE(A1458,""en"",""es"")"),"ministro")</f>
        <v>ministro</v>
      </c>
    </row>
    <row r="1459">
      <c r="A1459" s="1" t="s">
        <v>1457</v>
      </c>
      <c r="B1459" s="2" t="str">
        <f>IFERROR(__xludf.DUMMYFUNCTION("GOOGLETRANSLATE(A1459,""en"",""es"")"),"estados")</f>
        <v>estados</v>
      </c>
    </row>
    <row r="1460">
      <c r="A1460" s="1" t="s">
        <v>1458</v>
      </c>
      <c r="B1460" s="2" t="str">
        <f>IFERROR(__xludf.DUMMYFUNCTION("GOOGLETRANSLATE(A1460,""en"",""es"")"),"aplausos")</f>
        <v>aplausos</v>
      </c>
    </row>
    <row r="1461">
      <c r="A1461" s="1" t="s">
        <v>1459</v>
      </c>
      <c r="B1461" s="2" t="str">
        <f>IFERROR(__xludf.DUMMYFUNCTION("GOOGLETRANSLATE(A1461,""en"",""es"")"),"posiblemente")</f>
        <v>posiblemente</v>
      </c>
    </row>
    <row r="1462">
      <c r="A1462" s="1" t="s">
        <v>1460</v>
      </c>
      <c r="B1462" s="2" t="str">
        <f>IFERROR(__xludf.DUMMYFUNCTION("GOOGLETRANSLATE(A1462,""en"",""es"")"),"conversacion")</f>
        <v>conversacion</v>
      </c>
    </row>
    <row r="1463">
      <c r="A1463" s="1" t="s">
        <v>1461</v>
      </c>
      <c r="B1463" s="2" t="str">
        <f>IFERROR(__xludf.DUMMYFUNCTION("GOOGLETRANSLATE(A1463,""en"",""es"")"),"escuchando")</f>
        <v>escuchando</v>
      </c>
    </row>
    <row r="1464">
      <c r="A1464" s="1" t="s">
        <v>1462</v>
      </c>
      <c r="B1464" s="2" t="str">
        <f>IFERROR(__xludf.DUMMYFUNCTION("GOOGLETRANSLATE(A1464,""en"",""es"")"),"nacional")</f>
        <v>nacional</v>
      </c>
    </row>
    <row r="1465">
      <c r="A1465" s="1" t="s">
        <v>1463</v>
      </c>
      <c r="B1465" s="2" t="str">
        <f>IFERROR(__xludf.DUMMYFUNCTION("GOOGLETRANSLATE(A1465,""en"",""es"")"),"cuenta")</f>
        <v>cuenta</v>
      </c>
    </row>
    <row r="1466">
      <c r="A1466" s="1" t="s">
        <v>1464</v>
      </c>
      <c r="B1466" s="2" t="str">
        <f>IFERROR(__xludf.DUMMYFUNCTION("GOOGLETRANSLATE(A1466,""en"",""es"")"),"aliento")</f>
        <v>aliento</v>
      </c>
    </row>
    <row r="1467">
      <c r="A1467" s="1" t="s">
        <v>1465</v>
      </c>
      <c r="B1467" s="2" t="str">
        <f>IFERROR(__xludf.DUMMYFUNCTION("GOOGLETRANSLATE(A1467,""en"",""es"")"),"gritos")</f>
        <v>gritos</v>
      </c>
    </row>
    <row r="1468">
      <c r="A1468" s="1" t="s">
        <v>1466</v>
      </c>
      <c r="B1468" s="2" t="str">
        <f>IFERROR(__xludf.DUMMYFUNCTION("GOOGLETRANSLATE(A1468,""en"",""es"")"),"tripulación")</f>
        <v>tripulación</v>
      </c>
    </row>
    <row r="1469">
      <c r="A1469" s="1" t="s">
        <v>1467</v>
      </c>
      <c r="B1469" s="2" t="str">
        <f>IFERROR(__xludf.DUMMYFUNCTION("GOOGLETRANSLATE(A1469,""en"",""es"")"),"mintió")</f>
        <v>mintió</v>
      </c>
    </row>
    <row r="1470">
      <c r="A1470" s="1" t="s">
        <v>1468</v>
      </c>
      <c r="B1470" s="2" t="str">
        <f>IFERROR(__xludf.DUMMYFUNCTION("GOOGLETRANSLATE(A1470,""en"",""es"")"),"carne")</f>
        <v>carne</v>
      </c>
    </row>
    <row r="1471">
      <c r="A1471" s="1" t="s">
        <v>1469</v>
      </c>
      <c r="B1471" s="2" t="str">
        <f>IFERROR(__xludf.DUMMYFUNCTION("GOOGLETRANSLATE(A1471,""en"",""es"")"),"pastel")</f>
        <v>pastel</v>
      </c>
    </row>
    <row r="1472">
      <c r="A1472" s="1" t="s">
        <v>1470</v>
      </c>
      <c r="B1472" s="2" t="str">
        <f>IFERROR(__xludf.DUMMYFUNCTION("GOOGLETRANSLATE(A1472,""en"",""es"")"),"fortaleza")</f>
        <v>fortaleza</v>
      </c>
    </row>
    <row r="1473">
      <c r="A1473" s="1" t="s">
        <v>1471</v>
      </c>
      <c r="B1473" s="2" t="str">
        <f>IFERROR(__xludf.DUMMYFUNCTION("GOOGLETRANSLATE(A1473,""en"",""es"")"),"natural")</f>
        <v>natural</v>
      </c>
    </row>
    <row r="1474">
      <c r="A1474" s="1" t="s">
        <v>1472</v>
      </c>
      <c r="B1474" s="2" t="str">
        <f>IFERROR(__xludf.DUMMYFUNCTION("GOOGLETRANSLATE(A1474,""en"",""es"")"),"carrera")</f>
        <v>carrera</v>
      </c>
    </row>
    <row r="1475">
      <c r="A1475" s="1" t="s">
        <v>1473</v>
      </c>
      <c r="B1475" s="2" t="str">
        <f>IFERROR(__xludf.DUMMYFUNCTION("GOOGLETRANSLATE(A1475,""en"",""es"")"),"más")</f>
        <v>más</v>
      </c>
    </row>
    <row r="1476">
      <c r="A1476" s="1" t="s">
        <v>1474</v>
      </c>
      <c r="B1476" s="2" t="str">
        <f>IFERROR(__xludf.DUMMYFUNCTION("GOOGLETRANSLATE(A1476,""en"",""es"")"),"vestido")</f>
        <v>vestido</v>
      </c>
    </row>
    <row r="1477">
      <c r="A1477" s="1" t="s">
        <v>1475</v>
      </c>
      <c r="B1477" s="2" t="str">
        <f>IFERROR(__xludf.DUMMYFUNCTION("GOOGLETRANSLATE(A1477,""en"",""es"")"),"vista")</f>
        <v>vista</v>
      </c>
    </row>
    <row r="1478">
      <c r="A1478" s="1" t="s">
        <v>1476</v>
      </c>
      <c r="B1478" s="2" t="str">
        <f>IFERROR(__xludf.DUMMYFUNCTION("GOOGLETRANSLATE(A1478,""en"",""es"")"),"votar")</f>
        <v>votar</v>
      </c>
    </row>
    <row r="1479">
      <c r="A1479" s="1" t="s">
        <v>1477</v>
      </c>
      <c r="B1479" s="2" t="str">
        <f>IFERROR(__xludf.DUMMYFUNCTION("GOOGLETRANSLATE(A1479,""en"",""es"")"),"poderoso")</f>
        <v>poderoso</v>
      </c>
    </row>
    <row r="1480">
      <c r="A1480" s="1" t="s">
        <v>1478</v>
      </c>
      <c r="B1480" s="2" t="str">
        <f>IFERROR(__xludf.DUMMYFUNCTION("GOOGLETRANSLATE(A1480,""en"",""es"")"),"Copiar")</f>
        <v>Copiar</v>
      </c>
    </row>
    <row r="1481">
      <c r="A1481" s="1" t="s">
        <v>1479</v>
      </c>
      <c r="B1481" s="2" t="str">
        <f>IFERROR(__xludf.DUMMYFUNCTION("GOOGLETRANSLATE(A1481,""en"",""es"")"),"disparates")</f>
        <v>disparates</v>
      </c>
    </row>
    <row r="1482">
      <c r="A1482" s="1" t="s">
        <v>1480</v>
      </c>
      <c r="B1482" s="2" t="str">
        <f>IFERROR(__xludf.DUMMYFUNCTION("GOOGLETRANSLATE(A1482,""en"",""es"")"),"alumno")</f>
        <v>alumno</v>
      </c>
    </row>
    <row r="1483">
      <c r="A1483" s="1" t="s">
        <v>1481</v>
      </c>
      <c r="B1483" s="2" t="str">
        <f>IFERROR(__xludf.DUMMYFUNCTION("GOOGLETRANSLATE(A1483,""en"",""es"")"),"cayó")</f>
        <v>cayó</v>
      </c>
    </row>
    <row r="1484">
      <c r="A1484" s="1" t="s">
        <v>1482</v>
      </c>
      <c r="B1484" s="2" t="str">
        <f>IFERROR(__xludf.DUMMYFUNCTION("GOOGLETRANSLATE(A1484,""en"",""es"")"),"prueba")</f>
        <v>prueba</v>
      </c>
    </row>
    <row r="1485">
      <c r="A1485" s="1" t="s">
        <v>1483</v>
      </c>
      <c r="B1485" s="2" t="str">
        <f>IFERROR(__xludf.DUMMYFUNCTION("GOOGLETRANSLATE(A1485,""en"",""es"")"),"libertad")</f>
        <v>libertad</v>
      </c>
    </row>
    <row r="1486">
      <c r="A1486" s="1" t="s">
        <v>1484</v>
      </c>
      <c r="B1486" s="2" t="str">
        <f>IFERROR(__xludf.DUMMYFUNCTION("GOOGLETRANSLATE(A1486,""en"",""es"")"),"respirar")</f>
        <v>respirar</v>
      </c>
    </row>
    <row r="1487">
      <c r="A1487" s="1" t="s">
        <v>1485</v>
      </c>
      <c r="B1487" s="2" t="str">
        <f>IFERROR(__xludf.DUMMYFUNCTION("GOOGLETRANSLATE(A1487,""en"",""es"")"),"mercado")</f>
        <v>mercado</v>
      </c>
    </row>
    <row r="1488">
      <c r="A1488" s="1" t="s">
        <v>1486</v>
      </c>
      <c r="B1488" s="2" t="str">
        <f>IFERROR(__xludf.DUMMYFUNCTION("GOOGLETRANSLATE(A1488,""en"",""es"")"),"doc")</f>
        <v>doc</v>
      </c>
    </row>
    <row r="1489">
      <c r="A1489" s="1" t="s">
        <v>1487</v>
      </c>
      <c r="B1489" s="2" t="str">
        <f>IFERROR(__xludf.DUMMYFUNCTION("GOOGLETRANSLATE(A1489,""en"",""es"")"),"soldados")</f>
        <v>soldados</v>
      </c>
    </row>
    <row r="1490">
      <c r="A1490" s="1" t="s">
        <v>1488</v>
      </c>
      <c r="B1490" s="2" t="str">
        <f>IFERROR(__xludf.DUMMYFUNCTION("GOOGLETRANSLATE(A1490,""en"",""es"")"),"atender")</f>
        <v>atender</v>
      </c>
    </row>
    <row r="1491">
      <c r="A1491" s="1" t="s">
        <v>1489</v>
      </c>
      <c r="B1491" s="2" t="str">
        <f>IFERROR(__xludf.DUMMYFUNCTION("GOOGLETRANSLATE(A1491,""en"",""es"")"),"foto")</f>
        <v>foto</v>
      </c>
    </row>
    <row r="1492">
      <c r="A1492" s="1" t="s">
        <v>1490</v>
      </c>
      <c r="B1492" s="2" t="str">
        <f>IFERROR(__xludf.DUMMYFUNCTION("GOOGLETRANSLATE(A1492,""en"",""es"")"),"gerente")</f>
        <v>gerente</v>
      </c>
    </row>
    <row r="1493">
      <c r="A1493" s="1" t="s">
        <v>1491</v>
      </c>
      <c r="B1493" s="2" t="str">
        <f>IFERROR(__xludf.DUMMYFUNCTION("GOOGLETRANSLATE(A1493,""en"",""es"")"),"Robert")</f>
        <v>Robert</v>
      </c>
    </row>
    <row r="1494">
      <c r="A1494" s="1" t="s">
        <v>1492</v>
      </c>
      <c r="B1494" s="2" t="str">
        <f>IFERROR(__xludf.DUMMYFUNCTION("GOOGLETRANSLATE(A1494,""en"",""es"")"),"eddie")</f>
        <v>eddie</v>
      </c>
    </row>
    <row r="1495">
      <c r="A1495" s="1" t="s">
        <v>1493</v>
      </c>
      <c r="B1495" s="2" t="str">
        <f>IFERROR(__xludf.DUMMYFUNCTION("GOOGLETRANSLATE(A1495,""en"",""es"")"),"hacia")</f>
        <v>hacia</v>
      </c>
    </row>
    <row r="1496">
      <c r="A1496" s="1" t="s">
        <v>1494</v>
      </c>
      <c r="B1496" s="2" t="str">
        <f>IFERROR(__xludf.DUMMYFUNCTION("GOOGLETRANSLATE(A1496,""en"",""es"")"),"más grande")</f>
        <v>más grande</v>
      </c>
    </row>
    <row r="1497">
      <c r="A1497" s="1" t="s">
        <v>1495</v>
      </c>
      <c r="B1497" s="2" t="str">
        <f>IFERROR(__xludf.DUMMYFUNCTION("GOOGLETRANSLATE(A1497,""en"",""es"")"),"horrible")</f>
        <v>horrible</v>
      </c>
    </row>
    <row r="1498">
      <c r="A1498" s="1" t="s">
        <v>1496</v>
      </c>
      <c r="B1498" s="2" t="str">
        <f>IFERROR(__xludf.DUMMYFUNCTION("GOOGLETRANSLATE(A1498,""en"",""es"")"),"detenido")</f>
        <v>detenido</v>
      </c>
    </row>
    <row r="1499">
      <c r="A1499" s="1" t="s">
        <v>1497</v>
      </c>
      <c r="B1499" s="2" t="str">
        <f>IFERROR(__xludf.DUMMYFUNCTION("GOOGLETRANSLATE(A1499,""en"",""es"")"),"Talla")</f>
        <v>Talla</v>
      </c>
    </row>
    <row r="1500">
      <c r="A1500" s="1" t="s">
        <v>1498</v>
      </c>
      <c r="B1500" s="2" t="str">
        <f>IFERROR(__xludf.DUMMYFUNCTION("GOOGLETRANSLATE(A1500,""en"",""es"")"),"trayectoria")</f>
        <v>trayectoria</v>
      </c>
    </row>
    <row r="1501">
      <c r="A1501" s="1" t="s">
        <v>1499</v>
      </c>
      <c r="B1501" s="2" t="str">
        <f>IFERROR(__xludf.DUMMYFUNCTION("GOOGLETRANSLATE(A1501,""en"",""es"")"),"observó")</f>
        <v>observó</v>
      </c>
    </row>
    <row r="1502">
      <c r="A1502" s="1" t="s">
        <v>1500</v>
      </c>
      <c r="B1502" s="2" t="str">
        <f>IFERROR(__xludf.DUMMYFUNCTION("GOOGLETRANSLATE(A1502,""en"",""es"")"),"fantástico")</f>
        <v>fantástico</v>
      </c>
    </row>
    <row r="1503">
      <c r="A1503" s="1" t="s">
        <v>1501</v>
      </c>
      <c r="B1503" s="2" t="str">
        <f>IFERROR(__xludf.DUMMYFUNCTION("GOOGLETRANSLATE(A1503,""en"",""es"")"),"papá")</f>
        <v>papá</v>
      </c>
    </row>
    <row r="1504">
      <c r="A1504" s="1" t="s">
        <v>1502</v>
      </c>
      <c r="B1504" s="2" t="str">
        <f>IFERROR(__xludf.DUMMYFUNCTION("GOOGLETRANSLATE(A1504,""en"",""es"")"),"operación")</f>
        <v>operación</v>
      </c>
    </row>
    <row r="1505">
      <c r="A1505" s="1" t="s">
        <v>1503</v>
      </c>
      <c r="B1505" s="2" t="str">
        <f>IFERROR(__xludf.DUMMYFUNCTION("GOOGLETRANSLATE(A1505,""en"",""es"")"),"mejor")</f>
        <v>mejor</v>
      </c>
    </row>
    <row r="1506">
      <c r="A1506" s="1" t="s">
        <v>1504</v>
      </c>
      <c r="B1506" s="2" t="str">
        <f>IFERROR(__xludf.DUMMYFUNCTION("GOOGLETRANSLATE(A1506,""en"",""es"")"),"por poco")</f>
        <v>por poco</v>
      </c>
    </row>
    <row r="1507">
      <c r="A1507" s="1" t="s">
        <v>1505</v>
      </c>
      <c r="B1507" s="2" t="str">
        <f>IFERROR(__xludf.DUMMYFUNCTION("GOOGLETRANSLATE(A1507,""en"",""es"")"),"chino")</f>
        <v>chino</v>
      </c>
    </row>
    <row r="1508">
      <c r="A1508" s="1" t="s">
        <v>1506</v>
      </c>
      <c r="B1508" s="2" t="str">
        <f>IFERROR(__xludf.DUMMYFUNCTION("GOOGLETRANSLATE(A1508,""en"",""es"")"),"aplausos")</f>
        <v>aplausos</v>
      </c>
    </row>
    <row r="1509">
      <c r="A1509" s="1" t="s">
        <v>1507</v>
      </c>
      <c r="B1509" s="2" t="str">
        <f>IFERROR(__xludf.DUMMYFUNCTION("GOOGLETRANSLATE(A1509,""en"",""es"")"),"comprobado")</f>
        <v>comprobado</v>
      </c>
    </row>
    <row r="1510">
      <c r="A1510" s="1" t="s">
        <v>1508</v>
      </c>
      <c r="B1510" s="2" t="str">
        <f>IFERROR(__xludf.DUMMYFUNCTION("GOOGLETRANSLATE(A1510,""en"",""es"")"),"truco")</f>
        <v>truco</v>
      </c>
    </row>
    <row r="1511">
      <c r="A1511" s="1" t="s">
        <v>1509</v>
      </c>
      <c r="B1511" s="2" t="str">
        <f>IFERROR(__xludf.DUMMYFUNCTION("GOOGLETRANSLATE(A1511,""en"",""es"")"),"rotura")</f>
        <v>rotura</v>
      </c>
    </row>
    <row r="1512">
      <c r="A1512" s="1" t="s">
        <v>1510</v>
      </c>
      <c r="B1512" s="2" t="str">
        <f>IFERROR(__xludf.DUMMYFUNCTION("GOOGLETRANSLATE(A1512,""en"",""es"")"),"mayor")</f>
        <v>mayor</v>
      </c>
    </row>
    <row r="1513">
      <c r="A1513" s="1" t="s">
        <v>1511</v>
      </c>
      <c r="B1513" s="2" t="str">
        <f>IFERROR(__xludf.DUMMYFUNCTION("GOOGLETRANSLATE(A1513,""en"",""es"")"),"cariño")</f>
        <v>cariño</v>
      </c>
    </row>
    <row r="1514">
      <c r="A1514" s="1" t="s">
        <v>1512</v>
      </c>
      <c r="B1514" s="2" t="str">
        <f>IFERROR(__xludf.DUMMYFUNCTION("GOOGLETRANSLATE(A1514,""en"",""es"")"),"dientes")</f>
        <v>dientes</v>
      </c>
    </row>
    <row r="1515">
      <c r="A1515" s="1" t="s">
        <v>1513</v>
      </c>
      <c r="B1515" s="2" t="str">
        <f>IFERROR(__xludf.DUMMYFUNCTION("GOOGLETRANSLATE(A1515,""en"",""es"")"),"paquete")</f>
        <v>paquete</v>
      </c>
    </row>
    <row r="1516">
      <c r="A1516" s="1" t="s">
        <v>1514</v>
      </c>
      <c r="B1516" s="2" t="str">
        <f>IFERROR(__xludf.DUMMYFUNCTION("GOOGLETRANSLATE(A1516,""en"",""es"")"),"monstruo")</f>
        <v>monstruo</v>
      </c>
    </row>
    <row r="1517">
      <c r="A1517" s="1" t="s">
        <v>1515</v>
      </c>
      <c r="B1517" s="2" t="str">
        <f>IFERROR(__xludf.DUMMYFUNCTION("GOOGLETRANSLATE(A1517,""en"",""es"")"),"ideas")</f>
        <v>ideas</v>
      </c>
    </row>
    <row r="1518">
      <c r="A1518" s="1" t="s">
        <v>1516</v>
      </c>
      <c r="B1518" s="2" t="str">
        <f>IFERROR(__xludf.DUMMYFUNCTION("GOOGLETRANSLATE(A1518,""en"",""es"")"),"centro")</f>
        <v>centro</v>
      </c>
    </row>
    <row r="1519">
      <c r="A1519" s="1" t="s">
        <v>1517</v>
      </c>
      <c r="B1519" s="2" t="str">
        <f>IFERROR(__xludf.DUMMYFUNCTION("GOOGLETRANSLATE(A1519,""en"",""es"")"),"olvidado")</f>
        <v>olvidado</v>
      </c>
    </row>
    <row r="1520">
      <c r="A1520" s="1" t="s">
        <v>1518</v>
      </c>
      <c r="B1520" s="2" t="str">
        <f>IFERROR(__xludf.DUMMYFUNCTION("GOOGLETRANSLATE(A1520,""en"",""es"")"),"viajar")</f>
        <v>viajar</v>
      </c>
    </row>
    <row r="1521">
      <c r="A1521" s="1" t="s">
        <v>1519</v>
      </c>
      <c r="B1521" s="2" t="str">
        <f>IFERROR(__xludf.DUMMYFUNCTION("GOOGLETRANSLATE(A1521,""en"",""es"")"),"duele")</f>
        <v>duele</v>
      </c>
    </row>
    <row r="1522">
      <c r="A1522" s="1" t="s">
        <v>1520</v>
      </c>
      <c r="B1522" s="2" t="str">
        <f>IFERROR(__xludf.DUMMYFUNCTION("GOOGLETRANSLATE(A1522,""en"",""es"")"),"pertenecer")</f>
        <v>pertenecer</v>
      </c>
    </row>
    <row r="1523">
      <c r="A1523" s="1" t="s">
        <v>1521</v>
      </c>
      <c r="B1523" s="2" t="str">
        <f>IFERROR(__xludf.DUMMYFUNCTION("GOOGLETRANSLATE(A1523,""en"",""es"")"),"abuelo")</f>
        <v>abuelo</v>
      </c>
    </row>
    <row r="1524">
      <c r="A1524" s="1" t="s">
        <v>1522</v>
      </c>
      <c r="B1524" s="2" t="str">
        <f>IFERROR(__xludf.DUMMYFUNCTION("GOOGLETRANSLATE(A1524,""en"",""es"")"),"objetivo")</f>
        <v>objetivo</v>
      </c>
    </row>
    <row r="1525">
      <c r="A1525" s="1" t="s">
        <v>1523</v>
      </c>
      <c r="B1525" s="2" t="str">
        <f>IFERROR(__xludf.DUMMYFUNCTION("GOOGLETRANSLATE(A1525,""en"",""es"")"),"juegos")</f>
        <v>juegos</v>
      </c>
    </row>
    <row r="1526">
      <c r="A1526" s="1" t="s">
        <v>1524</v>
      </c>
      <c r="B1526" s="2" t="str">
        <f>IFERROR(__xludf.DUMMYFUNCTION("GOOGLETRANSLATE(A1526,""en"",""es"")"),"ciencia")</f>
        <v>ciencia</v>
      </c>
    </row>
    <row r="1527">
      <c r="A1527" s="1" t="s">
        <v>1525</v>
      </c>
      <c r="B1527" s="2" t="str">
        <f>IFERROR(__xludf.DUMMYFUNCTION("GOOGLETRANSLATE(A1527,""en"",""es"")"),"planificación")</f>
        <v>planificación</v>
      </c>
    </row>
    <row r="1528">
      <c r="A1528" s="1" t="s">
        <v>1526</v>
      </c>
      <c r="B1528" s="2" t="str">
        <f>IFERROR(__xludf.DUMMYFUNCTION("GOOGLETRANSLATE(A1528,""en"",""es"")"),"proyecto")</f>
        <v>proyecto</v>
      </c>
    </row>
    <row r="1529">
      <c r="A1529" s="1" t="s">
        <v>1527</v>
      </c>
      <c r="B1529" s="2" t="str">
        <f>IFERROR(__xludf.DUMMYFUNCTION("GOOGLETRANSLATE(A1529,""en"",""es"")"),"permanecer")</f>
        <v>permanecer</v>
      </c>
    </row>
    <row r="1530">
      <c r="A1530" s="1" t="s">
        <v>1528</v>
      </c>
      <c r="B1530" s="2" t="str">
        <f>IFERROR(__xludf.DUMMYFUNCTION("GOOGLETRANSLATE(A1530,""en"",""es"")"),"unido")</f>
        <v>unido</v>
      </c>
    </row>
    <row r="1531">
      <c r="A1531" s="1" t="s">
        <v>1529</v>
      </c>
      <c r="B1531" s="2" t="str">
        <f>IFERROR(__xludf.DUMMYFUNCTION("GOOGLETRANSLATE(A1531,""en"",""es"")"),"pago")</f>
        <v>pago</v>
      </c>
    </row>
    <row r="1532">
      <c r="A1532" s="1" t="s">
        <v>1530</v>
      </c>
      <c r="B1532" s="2" t="str">
        <f>IFERROR(__xludf.DUMMYFUNCTION("GOOGLETRANSLATE(A1532,""en"",""es"")"),"alimento")</f>
        <v>alimento</v>
      </c>
    </row>
    <row r="1533">
      <c r="A1533" s="1" t="s">
        <v>1531</v>
      </c>
      <c r="B1533" s="2" t="str">
        <f>IFERROR(__xludf.DUMMYFUNCTION("GOOGLETRANSLATE(A1533,""en"",""es"")"),"números")</f>
        <v>números</v>
      </c>
    </row>
    <row r="1534">
      <c r="A1534" s="1" t="s">
        <v>1532</v>
      </c>
      <c r="B1534" s="2" t="str">
        <f>IFERROR(__xludf.DUMMYFUNCTION("GOOGLETRANSLATE(A1534,""en"",""es"")"),"falso")</f>
        <v>falso</v>
      </c>
    </row>
    <row r="1535">
      <c r="A1535" s="1" t="s">
        <v>1533</v>
      </c>
      <c r="B1535" s="2" t="str">
        <f>IFERROR(__xludf.DUMMYFUNCTION("GOOGLETRANSLATE(A1535,""en"",""es"")"),"Chris")</f>
        <v>Chris</v>
      </c>
    </row>
    <row r="1536">
      <c r="A1536" s="1" t="s">
        <v>1534</v>
      </c>
      <c r="B1536" s="2" t="str">
        <f>IFERROR(__xludf.DUMMYFUNCTION("GOOGLETRANSLATE(A1536,""en"",""es"")"),"preparado")</f>
        <v>preparado</v>
      </c>
    </row>
    <row r="1537">
      <c r="A1537" s="1" t="s">
        <v>1535</v>
      </c>
      <c r="B1537" s="2" t="str">
        <f>IFERROR(__xludf.DUMMYFUNCTION("GOOGLETRANSLATE(A1537,""en"",""es"")"),"aw")</f>
        <v>aw</v>
      </c>
    </row>
    <row r="1538">
      <c r="A1538" s="1" t="s">
        <v>1536</v>
      </c>
      <c r="B1538" s="2" t="str">
        <f>IFERROR(__xludf.DUMMYFUNCTION("GOOGLETRANSLATE(A1538,""en"",""es"")"),"crédito")</f>
        <v>crédito</v>
      </c>
    </row>
    <row r="1539">
      <c r="A1539" s="1" t="s">
        <v>1537</v>
      </c>
      <c r="B1539" s="2" t="str">
        <f>IFERROR(__xludf.DUMMYFUNCTION("GOOGLETRANSLATE(A1539,""en"",""es"")"),"suicidio")</f>
        <v>suicidio</v>
      </c>
    </row>
    <row r="1540">
      <c r="A1540" s="1" t="s">
        <v>1538</v>
      </c>
      <c r="B1540" s="2" t="str">
        <f>IFERROR(__xludf.DUMMYFUNCTION("GOOGLETRANSLATE(A1540,""en"",""es"")"),"registros")</f>
        <v>registros</v>
      </c>
    </row>
    <row r="1541">
      <c r="A1541" s="1" t="s">
        <v>1539</v>
      </c>
      <c r="B1541" s="2" t="str">
        <f>IFERROR(__xludf.DUMMYFUNCTION("GOOGLETRANSLATE(A1541,""en"",""es"")"),"investigación")</f>
        <v>investigación</v>
      </c>
    </row>
    <row r="1542">
      <c r="A1542" s="1" t="s">
        <v>1540</v>
      </c>
      <c r="B1542" s="2" t="str">
        <f>IFERROR(__xludf.DUMMYFUNCTION("GOOGLETRANSLATE(A1542,""en"",""es"")"),"enfermero")</f>
        <v>enfermero</v>
      </c>
    </row>
    <row r="1543">
      <c r="A1543" s="1" t="s">
        <v>1541</v>
      </c>
      <c r="B1543" s="2" t="str">
        <f>IFERROR(__xludf.DUMMYFUNCTION("GOOGLETRANSLATE(A1543,""en"",""es"")"),"petróleo")</f>
        <v>petróleo</v>
      </c>
    </row>
    <row r="1544">
      <c r="A1544" s="1" t="s">
        <v>1542</v>
      </c>
      <c r="B1544" s="2" t="str">
        <f>IFERROR(__xludf.DUMMYFUNCTION("GOOGLETRANSLATE(A1544,""en"",""es"")"),"delincuente")</f>
        <v>delincuente</v>
      </c>
    </row>
    <row r="1545">
      <c r="A1545" s="1" t="s">
        <v>1543</v>
      </c>
      <c r="B1545" s="2" t="str">
        <f>IFERROR(__xludf.DUMMYFUNCTION("GOOGLETRANSLATE(A1545,""en"",""es"")"),"soldado")</f>
        <v>soldado</v>
      </c>
    </row>
    <row r="1546">
      <c r="A1546" s="1" t="s">
        <v>1544</v>
      </c>
      <c r="B1546" s="2" t="str">
        <f>IFERROR(__xludf.DUMMYFUNCTION("GOOGLETRANSLATE(A1546,""en"",""es"")"),"reconocer")</f>
        <v>reconocer</v>
      </c>
    </row>
    <row r="1547">
      <c r="A1547" s="1" t="s">
        <v>1545</v>
      </c>
      <c r="B1547" s="2" t="str">
        <f>IFERROR(__xludf.DUMMYFUNCTION("GOOGLETRANSLATE(A1547,""en"",""es"")"),"alto")</f>
        <v>alto</v>
      </c>
    </row>
    <row r="1548">
      <c r="A1548" s="1" t="s">
        <v>1546</v>
      </c>
      <c r="B1548" s="2" t="str">
        <f>IFERROR(__xludf.DUMMYFUNCTION("GOOGLETRANSLATE(A1548,""en"",""es"")"),"obras de teatro")</f>
        <v>obras de teatro</v>
      </c>
    </row>
    <row r="1549">
      <c r="A1549" s="1" t="s">
        <v>1547</v>
      </c>
      <c r="B1549" s="2" t="str">
        <f>IFERROR(__xludf.DUMMYFUNCTION("GOOGLETRANSLATE(A1549,""en"",""es"")"),"original")</f>
        <v>original</v>
      </c>
    </row>
    <row r="1550">
      <c r="A1550" s="1" t="s">
        <v>1548</v>
      </c>
      <c r="B1550" s="2" t="str">
        <f>IFERROR(__xludf.DUMMYFUNCTION("GOOGLETRANSLATE(A1550,""en"",""es"")"),"cabezal")</f>
        <v>cabezal</v>
      </c>
    </row>
    <row r="1551">
      <c r="A1551" s="1" t="s">
        <v>1549</v>
      </c>
      <c r="B1551" s="2" t="str">
        <f>IFERROR(__xludf.DUMMYFUNCTION("GOOGLETRANSLATE(A1551,""en"",""es"")"),"camisa")</f>
        <v>camisa</v>
      </c>
    </row>
    <row r="1552">
      <c r="A1552" s="1" t="s">
        <v>1550</v>
      </c>
      <c r="B1552" s="2" t="str">
        <f>IFERROR(__xludf.DUMMYFUNCTION("GOOGLETRANSLATE(A1552,""en"",""es"")"),"ejemplo")</f>
        <v>ejemplo</v>
      </c>
    </row>
    <row r="1553">
      <c r="A1553" s="1" t="s">
        <v>1551</v>
      </c>
      <c r="B1553" s="2" t="str">
        <f>IFERROR(__xludf.DUMMYFUNCTION("GOOGLETRANSLATE(A1553,""en"",""es"")"),"Huelga")</f>
        <v>Huelga</v>
      </c>
    </row>
    <row r="1554">
      <c r="A1554" s="1" t="s">
        <v>1552</v>
      </c>
      <c r="B1554" s="2" t="str">
        <f>IFERROR(__xludf.DUMMYFUNCTION("GOOGLETRANSLATE(A1554,""en"",""es"")"),"orar")</f>
        <v>orar</v>
      </c>
    </row>
    <row r="1555">
      <c r="A1555" s="1" t="s">
        <v>1553</v>
      </c>
      <c r="B1555" s="2" t="str">
        <f>IFERROR(__xludf.DUMMYFUNCTION("GOOGLETRANSLATE(A1555,""en"",""es"")"),"silla")</f>
        <v>silla</v>
      </c>
    </row>
    <row r="1556">
      <c r="A1556" s="1" t="s">
        <v>1554</v>
      </c>
      <c r="B1556" s="2" t="str">
        <f>IFERROR(__xludf.DUMMYFUNCTION("GOOGLETRANSLATE(A1556,""en"",""es"")"),"invitado")</f>
        <v>invitado</v>
      </c>
    </row>
    <row r="1557">
      <c r="A1557" s="1" t="s">
        <v>1555</v>
      </c>
      <c r="B1557" s="2" t="str">
        <f>IFERROR(__xludf.DUMMYFUNCTION("GOOGLETRANSLATE(A1557,""en"",""es"")"),"llenar")</f>
        <v>llenar</v>
      </c>
    </row>
    <row r="1558">
      <c r="A1558" s="1" t="s">
        <v>1556</v>
      </c>
      <c r="B1558" s="2" t="str">
        <f>IFERROR(__xludf.DUMMYFUNCTION("GOOGLETRANSLATE(A1558,""en"",""es"")"),"sobrevivir")</f>
        <v>sobrevivir</v>
      </c>
    </row>
    <row r="1559">
      <c r="A1559" s="1" t="s">
        <v>1557</v>
      </c>
      <c r="B1559" s="2" t="str">
        <f>IFERROR(__xludf.DUMMYFUNCTION("GOOGLETRANSLATE(A1559,""en"",""es"")"),"celoso")</f>
        <v>celoso</v>
      </c>
    </row>
    <row r="1560">
      <c r="A1560" s="1" t="s">
        <v>1558</v>
      </c>
      <c r="B1560" s="2" t="str">
        <f>IFERROR(__xludf.DUMMYFUNCTION("GOOGLETRANSLATE(A1560,""en"",""es"")"),"universo")</f>
        <v>universo</v>
      </c>
    </row>
    <row r="1561">
      <c r="A1561" s="1" t="s">
        <v>1559</v>
      </c>
      <c r="B1561" s="2" t="str">
        <f>IFERROR(__xludf.DUMMYFUNCTION("GOOGLETRANSLATE(A1561,""en"",""es"")"),"discutir")</f>
        <v>discutir</v>
      </c>
    </row>
    <row r="1562">
      <c r="A1562" s="1" t="s">
        <v>1560</v>
      </c>
      <c r="B1562" s="2" t="str">
        <f>IFERROR(__xludf.DUMMYFUNCTION("GOOGLETRANSLATE(A1562,""en"",""es"")"),"dominio")</f>
        <v>dominio</v>
      </c>
    </row>
    <row r="1563">
      <c r="A1563" s="1" t="s">
        <v>1561</v>
      </c>
      <c r="B1563" s="2" t="str">
        <f>IFERROR(__xludf.DUMMYFUNCTION("GOOGLETRANSLATE(A1563,""en"",""es"")"),"más fácil")</f>
        <v>más fácil</v>
      </c>
    </row>
    <row r="1564">
      <c r="A1564" s="1" t="s">
        <v>1562</v>
      </c>
      <c r="B1564" s="2" t="str">
        <f>IFERROR(__xludf.DUMMYFUNCTION("GOOGLETRANSLATE(A1564,""en"",""es"")"),"súper")</f>
        <v>súper</v>
      </c>
    </row>
    <row r="1565">
      <c r="A1565" s="1" t="s">
        <v>1563</v>
      </c>
      <c r="B1565" s="2" t="str">
        <f>IFERROR(__xludf.DUMMYFUNCTION("GOOGLETRANSLATE(A1565,""en"",""es"")"),"capacitación")</f>
        <v>capacitación</v>
      </c>
    </row>
    <row r="1566">
      <c r="A1566" s="1" t="s">
        <v>1564</v>
      </c>
      <c r="B1566" s="2" t="str">
        <f>IFERROR(__xludf.DUMMYFUNCTION("GOOGLETRANSLATE(A1566,""en"",""es"")"),"increíble")</f>
        <v>increíble</v>
      </c>
    </row>
    <row r="1567">
      <c r="A1567" s="1" t="s">
        <v>1565</v>
      </c>
      <c r="B1567" s="2" t="str">
        <f>IFERROR(__xludf.DUMMYFUNCTION("GOOGLETRANSLATE(A1567,""en"",""es"")"),"pretender")</f>
        <v>pretender</v>
      </c>
    </row>
    <row r="1568">
      <c r="A1568" s="1" t="s">
        <v>1566</v>
      </c>
      <c r="B1568" s="2" t="str">
        <f>IFERROR(__xludf.DUMMYFUNCTION("GOOGLETRANSLATE(A1568,""en"",""es"")"),"condición")</f>
        <v>condición</v>
      </c>
    </row>
    <row r="1569">
      <c r="A1569" s="1" t="s">
        <v>1567</v>
      </c>
      <c r="B1569" s="2" t="str">
        <f>IFERROR(__xludf.DUMMYFUNCTION("GOOGLETRANSLATE(A1569,""en"",""es"")"),"desafío")</f>
        <v>desafío</v>
      </c>
    </row>
    <row r="1570">
      <c r="A1570" s="1" t="s">
        <v>1568</v>
      </c>
      <c r="B1570" s="2" t="str">
        <f>IFERROR(__xludf.DUMMYFUNCTION("GOOGLETRANSLATE(A1570,""en"",""es"")"),"poli")</f>
        <v>poli</v>
      </c>
    </row>
    <row r="1571">
      <c r="A1571" s="1" t="s">
        <v>1569</v>
      </c>
      <c r="B1571" s="2" t="str">
        <f>IFERROR(__xludf.DUMMYFUNCTION("GOOGLETRANSLATE(A1571,""en"",""es"")"),"preparar")</f>
        <v>preparar</v>
      </c>
    </row>
    <row r="1572">
      <c r="A1572" s="1" t="s">
        <v>1570</v>
      </c>
      <c r="B1572" s="2" t="str">
        <f>IFERROR(__xludf.DUMMYFUNCTION("GOOGLETRANSLATE(A1572,""en"",""es"")"),"verdaderamente")</f>
        <v>verdaderamente</v>
      </c>
    </row>
    <row r="1573">
      <c r="A1573" s="1" t="s">
        <v>1571</v>
      </c>
      <c r="B1573" s="2" t="str">
        <f>IFERROR(__xludf.DUMMYFUNCTION("GOOGLETRANSLATE(A1573,""en"",""es"")"),"pelotas")</f>
        <v>pelotas</v>
      </c>
    </row>
    <row r="1574">
      <c r="A1574" s="1" t="s">
        <v>1572</v>
      </c>
      <c r="B1574" s="2" t="str">
        <f>IFERROR(__xludf.DUMMYFUNCTION("GOOGLETRANSLATE(A1574,""en"",""es"")"),"roger")</f>
        <v>roger</v>
      </c>
    </row>
    <row r="1575">
      <c r="A1575" s="1" t="s">
        <v>1573</v>
      </c>
      <c r="B1575" s="2" t="str">
        <f>IFERROR(__xludf.DUMMYFUNCTION("GOOGLETRANSLATE(A1575,""en"",""es"")"),"perfectamente")</f>
        <v>perfectamente</v>
      </c>
    </row>
    <row r="1576">
      <c r="A1576" s="1" t="s">
        <v>1574</v>
      </c>
      <c r="B1576" s="2" t="str">
        <f>IFERROR(__xludf.DUMMYFUNCTION("GOOGLETRANSLATE(A1576,""en"",""es"")"),"boleto")</f>
        <v>boleto</v>
      </c>
    </row>
    <row r="1577">
      <c r="A1577" s="1" t="s">
        <v>1575</v>
      </c>
      <c r="B1577" s="2" t="str">
        <f>IFERROR(__xludf.DUMMYFUNCTION("GOOGLETRANSLATE(A1577,""en"",""es"")"),"en ningún lugar")</f>
        <v>en ningún lugar</v>
      </c>
    </row>
    <row r="1578">
      <c r="A1578" s="1" t="s">
        <v>1576</v>
      </c>
      <c r="B1578" s="2" t="str">
        <f>IFERROR(__xludf.DUMMYFUNCTION("GOOGLETRANSLATE(A1578,""en"",""es"")"),"honestamente")</f>
        <v>honestamente</v>
      </c>
    </row>
    <row r="1579">
      <c r="A1579" s="1" t="s">
        <v>1577</v>
      </c>
      <c r="B1579" s="2" t="str">
        <f>IFERROR(__xludf.DUMMYFUNCTION("GOOGLETRANSLATE(A1579,""en"",""es"")"),"cómodo")</f>
        <v>cómodo</v>
      </c>
    </row>
    <row r="1580">
      <c r="A1580" s="1" t="s">
        <v>1578</v>
      </c>
      <c r="B1580" s="2" t="str">
        <f>IFERROR(__xludf.DUMMYFUNCTION("GOOGLETRANSLATE(A1580,""en"",""es"")"),"sentido")</f>
        <v>sentido</v>
      </c>
    </row>
    <row r="1581">
      <c r="A1581" s="1" t="s">
        <v>1579</v>
      </c>
      <c r="B1581" s="2" t="str">
        <f>IFERROR(__xludf.DUMMYFUNCTION("GOOGLETRANSLATE(A1581,""en"",""es"")"),"vista")</f>
        <v>vista</v>
      </c>
    </row>
    <row r="1582">
      <c r="A1582" s="1" t="s">
        <v>1580</v>
      </c>
      <c r="B1582" s="2" t="str">
        <f>IFERROR(__xludf.DUMMYFUNCTION("GOOGLETRANSLATE(A1582,""en"",""es"")"),"programa")</f>
        <v>programa</v>
      </c>
    </row>
    <row r="1583">
      <c r="A1583" s="1" t="s">
        <v>1581</v>
      </c>
      <c r="B1583" s="2" t="str">
        <f>IFERROR(__xludf.DUMMYFUNCTION("GOOGLETRANSLATE(A1583,""en"",""es"")"),"marrón")</f>
        <v>marrón</v>
      </c>
    </row>
    <row r="1584">
      <c r="A1584" s="1" t="s">
        <v>1582</v>
      </c>
      <c r="B1584" s="2" t="str">
        <f>IFERROR(__xludf.DUMMYFUNCTION("GOOGLETRANSLATE(A1584,""en"",""es"")"),"seco")</f>
        <v>seco</v>
      </c>
    </row>
    <row r="1585">
      <c r="A1585" s="1" t="s">
        <v>1583</v>
      </c>
      <c r="B1585" s="2" t="str">
        <f>IFERROR(__xludf.DUMMYFUNCTION("GOOGLETRANSLATE(A1585,""en"",""es"")"),"lavar")</f>
        <v>lavar</v>
      </c>
    </row>
    <row r="1586">
      <c r="A1586" s="1" t="s">
        <v>1584</v>
      </c>
      <c r="B1586" s="2" t="str">
        <f>IFERROR(__xludf.DUMMYFUNCTION("GOOGLETRANSLATE(A1586,""en"",""es"")"),"torneado")</f>
        <v>torneado</v>
      </c>
    </row>
    <row r="1587">
      <c r="A1587" s="1" t="s">
        <v>1585</v>
      </c>
      <c r="B1587" s="2" t="str">
        <f>IFERROR(__xludf.DUMMYFUNCTION("GOOGLETRANSLATE(A1587,""en"",""es"")"),"preocupado")</f>
        <v>preocupado</v>
      </c>
    </row>
    <row r="1588">
      <c r="A1588" s="1" t="s">
        <v>1586</v>
      </c>
      <c r="B1588" s="2" t="str">
        <f>IFERROR(__xludf.DUMMYFUNCTION("GOOGLETRANSLATE(A1588,""en"",""es"")"),"sociedad")</f>
        <v>sociedad</v>
      </c>
    </row>
    <row r="1589">
      <c r="A1589" s="1" t="s">
        <v>1587</v>
      </c>
      <c r="B1589" s="2" t="str">
        <f>IFERROR(__xludf.DUMMYFUNCTION("GOOGLETRANSLATE(A1589,""en"",""es"")"),"tarjetas")</f>
        <v>tarjetas</v>
      </c>
    </row>
    <row r="1590">
      <c r="A1590" s="1" t="s">
        <v>1588</v>
      </c>
      <c r="B1590" s="2" t="str">
        <f>IFERROR(__xludf.DUMMYFUNCTION("GOOGLETRANSLATE(A1590,""en"",""es"")"),"preferir")</f>
        <v>preferir</v>
      </c>
    </row>
    <row r="1591">
      <c r="A1591" s="1" t="s">
        <v>1589</v>
      </c>
      <c r="B1591" s="2" t="str">
        <f>IFERROR(__xludf.DUMMYFUNCTION("GOOGLETRANSLATE(A1591,""en"",""es"")"),"nueces")</f>
        <v>nueces</v>
      </c>
    </row>
    <row r="1592">
      <c r="A1592" s="1" t="s">
        <v>1590</v>
      </c>
      <c r="B1592" s="2" t="str">
        <f>IFERROR(__xludf.DUMMYFUNCTION("GOOGLETRANSLATE(A1592,""en"",""es"")"),"robado")</f>
        <v>robado</v>
      </c>
    </row>
    <row r="1593">
      <c r="A1593" s="1" t="s">
        <v>1591</v>
      </c>
      <c r="B1593" s="2" t="str">
        <f>IFERROR(__xludf.DUMMYFUNCTION("GOOGLETRANSLATE(A1593,""en"",""es"")"),"lanzamiento")</f>
        <v>lanzamiento</v>
      </c>
    </row>
    <row r="1594">
      <c r="A1594" s="1" t="s">
        <v>1592</v>
      </c>
      <c r="B1594" s="2" t="str">
        <f>IFERROR(__xludf.DUMMYFUNCTION("GOOGLETRANSLATE(A1594,""en"",""es"")"),"nacimiento")</f>
        <v>nacimiento</v>
      </c>
    </row>
    <row r="1595">
      <c r="A1595" s="1" t="s">
        <v>1593</v>
      </c>
      <c r="B1595" s="2" t="str">
        <f>IFERROR(__xludf.DUMMYFUNCTION("GOOGLETRANSLATE(A1595,""en"",""es"")"),"sobre")</f>
        <v>sobre</v>
      </c>
    </row>
    <row r="1596">
      <c r="A1596" s="1" t="s">
        <v>1594</v>
      </c>
      <c r="B1596" s="2" t="str">
        <f>IFERROR(__xludf.DUMMYFUNCTION("GOOGLETRANSLATE(A1596,""en"",""es"")"),"domingo")</f>
        <v>domingo</v>
      </c>
    </row>
    <row r="1597">
      <c r="A1597" s="1" t="s">
        <v>1595</v>
      </c>
      <c r="B1597" s="2" t="str">
        <f>IFERROR(__xludf.DUMMYFUNCTION("GOOGLETRANSLATE(A1597,""en"",""es"")"),"investigar")</f>
        <v>investigar</v>
      </c>
    </row>
    <row r="1598">
      <c r="A1598" s="1" t="s">
        <v>1596</v>
      </c>
      <c r="B1598" s="2" t="str">
        <f>IFERROR(__xludf.DUMMYFUNCTION("GOOGLETRANSLATE(A1598,""en"",""es"")"),"habitual")</f>
        <v>habitual</v>
      </c>
    </row>
    <row r="1599">
      <c r="A1599" s="1" t="s">
        <v>1597</v>
      </c>
      <c r="B1599" s="2" t="str">
        <f>IFERROR(__xludf.DUMMYFUNCTION("GOOGLETRANSLATE(A1599,""en"",""es"")"),"huésped")</f>
        <v>huésped</v>
      </c>
    </row>
    <row r="1600">
      <c r="A1600" s="1" t="s">
        <v>1598</v>
      </c>
      <c r="B1600" s="2" t="str">
        <f>IFERROR(__xludf.DUMMYFUNCTION("GOOGLETRANSLATE(A1600,""en"",""es"")"),"Amy")</f>
        <v>Amy</v>
      </c>
    </row>
    <row r="1601">
      <c r="A1601" s="1" t="s">
        <v>1599</v>
      </c>
      <c r="B1601" s="2" t="str">
        <f>IFERROR(__xludf.DUMMYFUNCTION("GOOGLETRANSLATE(A1601,""en"",""es"")"),"ln")</f>
        <v>ln</v>
      </c>
    </row>
    <row r="1602">
      <c r="A1602" s="1" t="s">
        <v>1600</v>
      </c>
      <c r="B1602" s="2" t="str">
        <f>IFERROR(__xludf.DUMMYFUNCTION("GOOGLETRANSLATE(A1602,""en"",""es"")"),"feo")</f>
        <v>feo</v>
      </c>
    </row>
    <row r="1603">
      <c r="A1603" s="1" t="s">
        <v>1601</v>
      </c>
      <c r="B1603" s="2" t="str">
        <f>IFERROR(__xludf.DUMMYFUNCTION("GOOGLETRANSLATE(A1603,""en"",""es"")"),"elevar")</f>
        <v>elevar</v>
      </c>
    </row>
    <row r="1604">
      <c r="A1604" s="1" t="s">
        <v>1602</v>
      </c>
      <c r="B1604" s="2" t="str">
        <f>IFERROR(__xludf.DUMMYFUNCTION("GOOGLETRANSLATE(A1604,""en"",""es"")"),"opinión")</f>
        <v>opinión</v>
      </c>
    </row>
    <row r="1605">
      <c r="A1605" s="1" t="s">
        <v>1603</v>
      </c>
      <c r="B1605" s="2" t="str">
        <f>IFERROR(__xludf.DUMMYFUNCTION("GOOGLETRANSLATE(A1605,""en"",""es"")"),"comenzó")</f>
        <v>comenzó</v>
      </c>
    </row>
    <row r="1606">
      <c r="A1606" s="1" t="s">
        <v>1604</v>
      </c>
      <c r="B1606" s="2" t="str">
        <f>IFERROR(__xludf.DUMMYFUNCTION("GOOGLETRANSLATE(A1606,""en"",""es"")"),"destruido")</f>
        <v>destruido</v>
      </c>
    </row>
    <row r="1607">
      <c r="A1607" s="1" t="s">
        <v>1605</v>
      </c>
      <c r="B1607" s="2" t="str">
        <f>IFERROR(__xludf.DUMMYFUNCTION("GOOGLETRANSLATE(A1607,""en"",""es"")"),"personaje")</f>
        <v>personaje</v>
      </c>
    </row>
    <row r="1608">
      <c r="A1608" s="1" t="s">
        <v>1606</v>
      </c>
      <c r="B1608" s="2" t="str">
        <f>IFERROR(__xludf.DUMMYFUNCTION("GOOGLETRANSLATE(A1608,""en"",""es"")"),"montaña")</f>
        <v>montaña</v>
      </c>
    </row>
    <row r="1609">
      <c r="A1609" s="1" t="s">
        <v>1607</v>
      </c>
      <c r="B1609" s="2" t="str">
        <f>IFERROR(__xludf.DUMMYFUNCTION("GOOGLETRANSLATE(A1609,""en"",""es"")"),"calor")</f>
        <v>calor</v>
      </c>
    </row>
    <row r="1610">
      <c r="A1610" s="1" t="s">
        <v>1608</v>
      </c>
      <c r="B1610" s="2" t="str">
        <f>IFERROR(__xludf.DUMMYFUNCTION("GOOGLETRANSLATE(A1610,""en"",""es"")"),"seguramente")</f>
        <v>seguramente</v>
      </c>
    </row>
    <row r="1611">
      <c r="A1611" s="1" t="s">
        <v>1609</v>
      </c>
      <c r="B1611" s="2" t="str">
        <f>IFERROR(__xludf.DUMMYFUNCTION("GOOGLETRANSLATE(A1611,""en"",""es"")"),"películas")</f>
        <v>películas</v>
      </c>
    </row>
    <row r="1612">
      <c r="A1612" s="1" t="s">
        <v>1610</v>
      </c>
      <c r="B1612" s="2" t="str">
        <f>IFERROR(__xludf.DUMMYFUNCTION("GOOGLETRANSLATE(A1612,""en"",""es"")"),"Ho")</f>
        <v>Ho</v>
      </c>
    </row>
    <row r="1613">
      <c r="A1613" s="1" t="s">
        <v>1611</v>
      </c>
      <c r="B1613" s="2" t="str">
        <f>IFERROR(__xludf.DUMMYFUNCTION("GOOGLETRANSLATE(A1613,""en"",""es"")"),"Corbata")</f>
        <v>Corbata</v>
      </c>
    </row>
    <row r="1614">
      <c r="A1614" s="1" t="s">
        <v>1612</v>
      </c>
      <c r="B1614" s="2" t="str">
        <f>IFERROR(__xludf.DUMMYFUNCTION("GOOGLETRANSLATE(A1614,""en"",""es"")"),"hallazgo")</f>
        <v>hallazgo</v>
      </c>
    </row>
    <row r="1615">
      <c r="A1615" s="1" t="s">
        <v>1613</v>
      </c>
      <c r="B1615" s="2" t="str">
        <f>IFERROR(__xludf.DUMMYFUNCTION("GOOGLETRANSLATE(A1615,""en"",""es"")"),"alguacil")</f>
        <v>alguacil</v>
      </c>
    </row>
    <row r="1616">
      <c r="A1616" s="1" t="s">
        <v>1614</v>
      </c>
      <c r="B1616" s="2" t="str">
        <f>IFERROR(__xludf.DUMMYFUNCTION("GOOGLETRANSLATE(A1616,""en"",""es"")"),"whoo")</f>
        <v>whoo</v>
      </c>
    </row>
    <row r="1617">
      <c r="A1617" s="1" t="s">
        <v>1615</v>
      </c>
      <c r="B1617" s="2" t="str">
        <f>IFERROR(__xludf.DUMMYFUNCTION("GOOGLETRANSLATE(A1617,""en"",""es"")"),"piezas")</f>
        <v>piezas</v>
      </c>
    </row>
    <row r="1618">
      <c r="A1618" s="1" t="s">
        <v>1616</v>
      </c>
      <c r="B1618" s="2" t="str">
        <f>IFERROR(__xludf.DUMMYFUNCTION("GOOGLETRANSLATE(A1618,""en"",""es"")"),"hermano")</f>
        <v>hermano</v>
      </c>
    </row>
    <row r="1619">
      <c r="A1619" s="1" t="s">
        <v>1617</v>
      </c>
      <c r="B1619" s="2" t="str">
        <f>IFERROR(__xludf.DUMMYFUNCTION("GOOGLETRANSLATE(A1619,""en"",""es"")"),"color")</f>
        <v>color</v>
      </c>
    </row>
    <row r="1620">
      <c r="A1620" s="1" t="s">
        <v>1618</v>
      </c>
      <c r="B1620" s="2" t="str">
        <f>IFERROR(__xludf.DUMMYFUNCTION("GOOGLETRANSLATE(A1620,""en"",""es"")"),"mudo")</f>
        <v>mudo</v>
      </c>
    </row>
    <row r="1621">
      <c r="A1621" s="1" t="s">
        <v>1619</v>
      </c>
      <c r="B1621" s="2" t="str">
        <f>IFERROR(__xludf.DUMMYFUNCTION("GOOGLETRANSLATE(A1621,""en"",""es"")"),"desafortunadamente")</f>
        <v>desafortunadamente</v>
      </c>
    </row>
    <row r="1622">
      <c r="A1622" s="1" t="s">
        <v>1620</v>
      </c>
      <c r="B1622" s="2" t="str">
        <f>IFERROR(__xludf.DUMMYFUNCTION("GOOGLETRANSLATE(A1622,""en"",""es"")"),"señor")</f>
        <v>señor</v>
      </c>
    </row>
    <row r="1623">
      <c r="A1623" s="1" t="s">
        <v>1621</v>
      </c>
      <c r="B1623" s="2" t="str">
        <f>IFERROR(__xludf.DUMMYFUNCTION("GOOGLETRANSLATE(A1623,""en"",""es"")"),"dejado")</f>
        <v>dejado</v>
      </c>
    </row>
    <row r="1624">
      <c r="A1624" s="1" t="s">
        <v>1622</v>
      </c>
      <c r="B1624" s="2" t="str">
        <f>IFERROR(__xludf.DUMMYFUNCTION("GOOGLETRANSLATE(A1624,""en"",""es"")"),"nuestro")</f>
        <v>nuestro</v>
      </c>
    </row>
    <row r="1625">
      <c r="A1625" s="1" t="s">
        <v>1623</v>
      </c>
      <c r="B1625" s="2" t="str">
        <f>IFERROR(__xludf.DUMMYFUNCTION("GOOGLETRANSLATE(A1625,""en"",""es"")"),"Charles")</f>
        <v>Charles</v>
      </c>
    </row>
    <row r="1626">
      <c r="A1626" s="1" t="s">
        <v>1624</v>
      </c>
      <c r="B1626" s="2" t="str">
        <f>IFERROR(__xludf.DUMMYFUNCTION("GOOGLETRANSLATE(A1626,""en"",""es"")"),"Daniel")</f>
        <v>Daniel</v>
      </c>
    </row>
    <row r="1627">
      <c r="A1627" s="1" t="s">
        <v>1625</v>
      </c>
      <c r="B1627" s="2" t="str">
        <f>IFERROR(__xludf.DUMMYFUNCTION("GOOGLETRANSLATE(A1627,""en"",""es"")"),"norte")</f>
        <v>norte</v>
      </c>
    </row>
    <row r="1628">
      <c r="A1628" s="1" t="s">
        <v>1626</v>
      </c>
      <c r="B1628" s="2" t="str">
        <f>IFERROR(__xludf.DUMMYFUNCTION("GOOGLETRANSLATE(A1628,""en"",""es"")"),"cuerpos")</f>
        <v>cuerpos</v>
      </c>
    </row>
    <row r="1629">
      <c r="A1629" s="1" t="s">
        <v>1627</v>
      </c>
      <c r="B1629" s="2" t="str">
        <f>IFERROR(__xludf.DUMMYFUNCTION("GOOGLETRANSLATE(A1629,""en"",""es"")"),"creído")</f>
        <v>creído</v>
      </c>
    </row>
    <row r="1630">
      <c r="A1630" s="1" t="s">
        <v>1628</v>
      </c>
      <c r="B1630" s="2" t="str">
        <f>IFERROR(__xludf.DUMMYFUNCTION("GOOGLETRANSLATE(A1630,""en"",""es"")"),"asuntos")</f>
        <v>asuntos</v>
      </c>
    </row>
    <row r="1631">
      <c r="A1631" s="1" t="s">
        <v>1629</v>
      </c>
      <c r="B1631" s="2" t="str">
        <f>IFERROR(__xludf.DUMMYFUNCTION("GOOGLETRANSLATE(A1631,""en"",""es"")"),"espada")</f>
        <v>espada</v>
      </c>
    </row>
    <row r="1632">
      <c r="A1632" s="1" t="s">
        <v>1630</v>
      </c>
      <c r="B1632" s="2" t="str">
        <f>IFERROR(__xludf.DUMMYFUNCTION("GOOGLETRANSLATE(A1632,""en"",""es"")"),"lanzar")</f>
        <v>lanzar</v>
      </c>
    </row>
    <row r="1633">
      <c r="A1633" s="1" t="s">
        <v>1631</v>
      </c>
      <c r="B1633" s="2" t="str">
        <f>IFERROR(__xludf.DUMMYFUNCTION("GOOGLETRANSLATE(A1633,""en"",""es"")"),"terminado")</f>
        <v>terminado</v>
      </c>
    </row>
    <row r="1634">
      <c r="A1634" s="1" t="s">
        <v>1632</v>
      </c>
      <c r="B1634" s="2" t="str">
        <f>IFERROR(__xludf.DUMMYFUNCTION("GOOGLETRANSLATE(A1634,""en"",""es"")"),"carcajadas")</f>
        <v>carcajadas</v>
      </c>
    </row>
    <row r="1635">
      <c r="A1635" s="1" t="s">
        <v>1633</v>
      </c>
      <c r="B1635" s="2" t="str">
        <f>IFERROR(__xludf.DUMMYFUNCTION("GOOGLETRANSLATE(A1635,""en"",""es"")"),"Francia")</f>
        <v>Francia</v>
      </c>
    </row>
    <row r="1636">
      <c r="A1636" s="1" t="s">
        <v>1634</v>
      </c>
      <c r="B1636" s="2" t="str">
        <f>IFERROR(__xludf.DUMMYFUNCTION("GOOGLETRANSLATE(A1636,""en"",""es"")"),"existir")</f>
        <v>existir</v>
      </c>
    </row>
    <row r="1637">
      <c r="A1637" s="1" t="s">
        <v>1635</v>
      </c>
      <c r="B1637" s="2" t="str">
        <f>IFERROR(__xludf.DUMMYFUNCTION("GOOGLETRANSLATE(A1637,""en"",""es"")"),"ryan")</f>
        <v>ryan</v>
      </c>
    </row>
    <row r="1638">
      <c r="A1638" s="1" t="s">
        <v>1636</v>
      </c>
      <c r="B1638" s="2" t="str">
        <f>IFERROR(__xludf.DUMMYFUNCTION("GOOGLETRANSLATE(A1638,""en"",""es"")"),"laboratorio")</f>
        <v>laboratorio</v>
      </c>
    </row>
    <row r="1639">
      <c r="A1639" s="1" t="s">
        <v>1637</v>
      </c>
      <c r="B1639" s="2" t="str">
        <f>IFERROR(__xludf.DUMMYFUNCTION("GOOGLETRANSLATE(A1639,""en"",""es"")"),"bala")</f>
        <v>bala</v>
      </c>
    </row>
    <row r="1640">
      <c r="A1640" s="1" t="s">
        <v>1638</v>
      </c>
      <c r="B1640" s="2" t="str">
        <f>IFERROR(__xludf.DUMMYFUNCTION("GOOGLETRANSLATE(A1640,""en"",""es"")"),"prueba")</f>
        <v>prueba</v>
      </c>
    </row>
    <row r="1641">
      <c r="A1641" s="1" t="s">
        <v>1639</v>
      </c>
      <c r="B1641" s="2" t="str">
        <f>IFERROR(__xludf.DUMMYFUNCTION("GOOGLETRANSLATE(A1641,""en"",""es"")"),"base")</f>
        <v>base</v>
      </c>
    </row>
    <row r="1642">
      <c r="A1642" s="1" t="s">
        <v>1640</v>
      </c>
      <c r="B1642" s="2" t="str">
        <f>IFERROR(__xludf.DUMMYFUNCTION("GOOGLETRANSLATE(A1642,""en"",""es"")"),"consciente")</f>
        <v>consciente</v>
      </c>
    </row>
    <row r="1643">
      <c r="A1643" s="1" t="s">
        <v>1641</v>
      </c>
      <c r="B1643" s="2" t="str">
        <f>IFERROR(__xludf.DUMMYFUNCTION("GOOGLETRANSLATE(A1643,""en"",""es"")"),"bucle")</f>
        <v>bucle</v>
      </c>
    </row>
    <row r="1644">
      <c r="A1644" s="1" t="s">
        <v>1642</v>
      </c>
      <c r="B1644" s="2" t="str">
        <f>IFERROR(__xludf.DUMMYFUNCTION("GOOGLETRANSLATE(A1644,""en"",""es"")"),"crema")</f>
        <v>crema</v>
      </c>
    </row>
    <row r="1645">
      <c r="A1645" s="1" t="s">
        <v>1643</v>
      </c>
      <c r="B1645" s="2" t="str">
        <f>IFERROR(__xludf.DUMMYFUNCTION("GOOGLETRANSLATE(A1645,""en"",""es"")"),"ruido")</f>
        <v>ruido</v>
      </c>
    </row>
    <row r="1646">
      <c r="A1646" s="1" t="s">
        <v>1644</v>
      </c>
      <c r="B1646" s="2" t="str">
        <f>IFERROR(__xludf.DUMMYFUNCTION("GOOGLETRANSLATE(A1646,""en"",""es"")"),"total")</f>
        <v>total</v>
      </c>
    </row>
    <row r="1647">
      <c r="A1647" s="1" t="s">
        <v>1645</v>
      </c>
      <c r="B1647" s="2" t="str">
        <f>IFERROR(__xludf.DUMMYFUNCTION("GOOGLETRANSLATE(A1647,""en"",""es"")"),"venta")</f>
        <v>venta</v>
      </c>
    </row>
    <row r="1648">
      <c r="A1648" s="1" t="s">
        <v>1646</v>
      </c>
      <c r="B1648" s="2" t="str">
        <f>IFERROR(__xludf.DUMMYFUNCTION("GOOGLETRANSLATE(A1648,""en"",""es"")"),"Kim")</f>
        <v>Kim</v>
      </c>
    </row>
    <row r="1649">
      <c r="A1649" s="1" t="s">
        <v>1647</v>
      </c>
      <c r="B1649" s="2" t="str">
        <f>IFERROR(__xludf.DUMMYFUNCTION("GOOGLETRANSLATE(A1649,""en"",""es"")"),"pandilla")</f>
        <v>pandilla</v>
      </c>
    </row>
    <row r="1650">
      <c r="A1650" s="1" t="s">
        <v>1648</v>
      </c>
      <c r="B1650" s="2" t="str">
        <f>IFERROR(__xludf.DUMMYFUNCTION("GOOGLETRANSLATE(A1650,""en"",""es"")"),"felicidad")</f>
        <v>felicidad</v>
      </c>
    </row>
    <row r="1651">
      <c r="A1651" s="1" t="s">
        <v>1649</v>
      </c>
      <c r="B1651" s="2" t="str">
        <f>IFERROR(__xludf.DUMMYFUNCTION("GOOGLETRANSLATE(A1651,""en"",""es"")"),"solventar")</f>
        <v>solventar</v>
      </c>
    </row>
    <row r="1652">
      <c r="A1652" s="1" t="s">
        <v>1650</v>
      </c>
      <c r="B1652" s="2" t="str">
        <f>IFERROR(__xludf.DUMMYFUNCTION("GOOGLETRANSLATE(A1652,""en"",""es"")"),"re")</f>
        <v>re</v>
      </c>
    </row>
    <row r="1653">
      <c r="A1653" s="1" t="s">
        <v>1651</v>
      </c>
      <c r="B1653" s="2" t="str">
        <f>IFERROR(__xludf.DUMMYFUNCTION("GOOGLETRANSLATE(A1653,""en"",""es"")"),"brillante")</f>
        <v>brillante</v>
      </c>
    </row>
    <row r="1654">
      <c r="A1654" s="1" t="s">
        <v>1652</v>
      </c>
      <c r="B1654" s="2" t="str">
        <f>IFERROR(__xludf.DUMMYFUNCTION("GOOGLETRANSLATE(A1654,""en"",""es"")"),"alegría")</f>
        <v>alegría</v>
      </c>
    </row>
    <row r="1655">
      <c r="A1655" s="1" t="s">
        <v>1653</v>
      </c>
      <c r="B1655" s="2" t="str">
        <f>IFERROR(__xludf.DUMMYFUNCTION("GOOGLETRANSLATE(A1655,""en"",""es"")"),"letras")</f>
        <v>letras</v>
      </c>
    </row>
    <row r="1656">
      <c r="A1656" s="1" t="s">
        <v>1654</v>
      </c>
      <c r="B1656" s="2" t="str">
        <f>IFERROR(__xludf.DUMMYFUNCTION("GOOGLETRANSLATE(A1656,""en"",""es"")"),"estudiantes")</f>
        <v>estudiantes</v>
      </c>
    </row>
    <row r="1657">
      <c r="A1657" s="1" t="s">
        <v>1655</v>
      </c>
      <c r="B1657" s="2" t="str">
        <f>IFERROR(__xludf.DUMMYFUNCTION("GOOGLETRANSLATE(A1657,""en"",""es"")"),"respiración")</f>
        <v>respiración</v>
      </c>
    </row>
    <row r="1658">
      <c r="A1658" s="1" t="s">
        <v>1656</v>
      </c>
      <c r="B1658" s="2" t="str">
        <f>IFERROR(__xludf.DUMMYFUNCTION("GOOGLETRANSLATE(A1658,""en"",""es"")"),"Anna")</f>
        <v>Anna</v>
      </c>
    </row>
    <row r="1659">
      <c r="A1659" s="1" t="s">
        <v>1657</v>
      </c>
      <c r="B1659" s="2" t="str">
        <f>IFERROR(__xludf.DUMMYFUNCTION("GOOGLETRANSLATE(A1659,""en"",""es"")"),"femenino")</f>
        <v>femenino</v>
      </c>
    </row>
    <row r="1660">
      <c r="A1660" s="1" t="s">
        <v>1658</v>
      </c>
      <c r="B1660" s="2" t="str">
        <f>IFERROR(__xludf.DUMMYFUNCTION("GOOGLETRANSLATE(A1660,""en"",""es"")"),"se dio cuenta")</f>
        <v>se dio cuenta</v>
      </c>
    </row>
    <row r="1661">
      <c r="A1661" s="1" t="s">
        <v>1659</v>
      </c>
      <c r="B1661" s="2" t="str">
        <f>IFERROR(__xludf.DUMMYFUNCTION("GOOGLETRANSLATE(A1661,""en"",""es"")"),"abrió")</f>
        <v>abrió</v>
      </c>
    </row>
    <row r="1662">
      <c r="A1662" s="1" t="s">
        <v>1660</v>
      </c>
      <c r="B1662" s="2" t="str">
        <f>IFERROR(__xludf.DUMMYFUNCTION("GOOGLETRANSLATE(A1662,""en"",""es"")"),"dibujar")</f>
        <v>dibujar</v>
      </c>
    </row>
    <row r="1663">
      <c r="A1663" s="1" t="s">
        <v>1661</v>
      </c>
      <c r="B1663" s="2" t="str">
        <f>IFERROR(__xludf.DUMMYFUNCTION("GOOGLETRANSLATE(A1663,""en"",""es"")"),"sí")</f>
        <v>sí</v>
      </c>
    </row>
    <row r="1664">
      <c r="A1664" s="1" t="s">
        <v>1662</v>
      </c>
      <c r="B1664" s="2" t="str">
        <f>IFERROR(__xludf.DUMMYFUNCTION("GOOGLETRANSLATE(A1664,""en"",""es"")"),"creado")</f>
        <v>creado</v>
      </c>
    </row>
    <row r="1665">
      <c r="A1665" s="1" t="s">
        <v>1663</v>
      </c>
      <c r="B1665" s="2" t="str">
        <f>IFERROR(__xludf.DUMMYFUNCTION("GOOGLETRANSLATE(A1665,""en"",""es"")"),"cuando sea")</f>
        <v>cuando sea</v>
      </c>
    </row>
    <row r="1666">
      <c r="A1666" s="1" t="s">
        <v>1664</v>
      </c>
      <c r="B1666" s="2" t="str">
        <f>IFERROR(__xludf.DUMMYFUNCTION("GOOGLETRANSLATE(A1666,""en"",""es"")"),"masculino")</f>
        <v>masculino</v>
      </c>
    </row>
    <row r="1667">
      <c r="A1667" s="1" t="s">
        <v>1665</v>
      </c>
      <c r="B1667" s="2" t="str">
        <f>IFERROR(__xludf.DUMMYFUNCTION("GOOGLETRANSLATE(A1667,""en"",""es"")"),"morder")</f>
        <v>morder</v>
      </c>
    </row>
    <row r="1668">
      <c r="A1668" s="1" t="s">
        <v>1666</v>
      </c>
      <c r="B1668" s="2" t="str">
        <f>IFERROR(__xludf.DUMMYFUNCTION("GOOGLETRANSLATE(A1668,""en"",""es"")"),"durmió")</f>
        <v>durmió</v>
      </c>
    </row>
    <row r="1669">
      <c r="A1669" s="1" t="s">
        <v>1667</v>
      </c>
      <c r="B1669" s="2" t="str">
        <f>IFERROR(__xludf.DUMMYFUNCTION("GOOGLETRANSLATE(A1669,""en"",""es"")"),"ducha")</f>
        <v>ducha</v>
      </c>
    </row>
    <row r="1670">
      <c r="A1670" s="1" t="s">
        <v>1668</v>
      </c>
      <c r="B1670" s="2" t="str">
        <f>IFERROR(__xludf.DUMMYFUNCTION("GOOGLETRANSLATE(A1670,""en"",""es"")"),"permaneció")</f>
        <v>permaneció</v>
      </c>
    </row>
    <row r="1671">
      <c r="A1671" s="1" t="s">
        <v>1669</v>
      </c>
      <c r="B1671" s="2" t="str">
        <f>IFERROR(__xludf.DUMMYFUNCTION("GOOGLETRANSLATE(A1671,""en"",""es"")"),"social")</f>
        <v>social</v>
      </c>
    </row>
    <row r="1672">
      <c r="A1672" s="1" t="s">
        <v>1670</v>
      </c>
      <c r="B1672" s="2" t="str">
        <f>IFERROR(__xludf.DUMMYFUNCTION("GOOGLETRANSLATE(A1672,""en"",""es"")"),"crear")</f>
        <v>crear</v>
      </c>
    </row>
    <row r="1673">
      <c r="A1673" s="1" t="s">
        <v>1671</v>
      </c>
      <c r="B1673" s="2" t="str">
        <f>IFERROR(__xludf.DUMMYFUNCTION("GOOGLETRANSLATE(A1673,""en"",""es"")"),"seguido")</f>
        <v>seguido</v>
      </c>
    </row>
    <row r="1674">
      <c r="A1674" s="1" t="s">
        <v>1672</v>
      </c>
      <c r="B1674" s="2" t="str">
        <f>IFERROR(__xludf.DUMMYFUNCTION("GOOGLETRANSLATE(A1674,""en"",""es"")"),"fines")</f>
        <v>fines</v>
      </c>
    </row>
    <row r="1675">
      <c r="A1675" s="1" t="s">
        <v>1673</v>
      </c>
      <c r="B1675" s="2" t="str">
        <f>IFERROR(__xludf.DUMMYFUNCTION("GOOGLETRANSLATE(A1675,""en"",""es"")"),"audiencia")</f>
        <v>audiencia</v>
      </c>
    </row>
    <row r="1676">
      <c r="A1676" s="1" t="s">
        <v>1674</v>
      </c>
      <c r="B1676" s="2" t="str">
        <f>IFERROR(__xludf.DUMMYFUNCTION("GOOGLETRANSLATE(A1676,""en"",""es"")"),"propósito")</f>
        <v>propósito</v>
      </c>
    </row>
    <row r="1677">
      <c r="A1677" s="1" t="s">
        <v>1675</v>
      </c>
      <c r="B1677" s="2" t="str">
        <f>IFERROR(__xludf.DUMMYFUNCTION("GOOGLETRANSLATE(A1677,""en"",""es"")"),"Kevin")</f>
        <v>Kevin</v>
      </c>
    </row>
    <row r="1678">
      <c r="A1678" s="1" t="s">
        <v>1676</v>
      </c>
      <c r="B1678" s="2" t="str">
        <f>IFERROR(__xludf.DUMMYFUNCTION("GOOGLETRANSLATE(A1678,""en"",""es"")"),"destino")</f>
        <v>destino</v>
      </c>
    </row>
    <row r="1679">
      <c r="A1679" s="1" t="s">
        <v>1677</v>
      </c>
      <c r="B1679" s="2" t="str">
        <f>IFERROR(__xludf.DUMMYFUNCTION("GOOGLETRANSLATE(A1679,""en"",""es"")"),"guapo")</f>
        <v>guapo</v>
      </c>
    </row>
    <row r="1680">
      <c r="A1680" s="1" t="s">
        <v>1678</v>
      </c>
      <c r="B1680" s="2" t="str">
        <f>IFERROR(__xludf.DUMMYFUNCTION("GOOGLETRANSLATE(A1680,""en"",""es"")"),"Inglaterra")</f>
        <v>Inglaterra</v>
      </c>
    </row>
    <row r="1681">
      <c r="A1681" s="1" t="s">
        <v>1679</v>
      </c>
      <c r="B1681" s="2" t="str">
        <f>IFERROR(__xludf.DUMMYFUNCTION("GOOGLETRANSLATE(A1681,""en"",""es"")"),"Eric")</f>
        <v>Eric</v>
      </c>
    </row>
    <row r="1682">
      <c r="A1682" s="1" t="s">
        <v>1680</v>
      </c>
      <c r="B1682" s="2" t="str">
        <f>IFERROR(__xludf.DUMMYFUNCTION("GOOGLETRANSLATE(A1682,""en"",""es"")"),"desaparecido")</f>
        <v>desaparecido</v>
      </c>
    </row>
    <row r="1683">
      <c r="A1683" s="1" t="s">
        <v>1681</v>
      </c>
      <c r="B1683" s="2" t="str">
        <f>IFERROR(__xludf.DUMMYFUNCTION("GOOGLETRANSLATE(A1683,""en"",""es"")"),"últimamente")</f>
        <v>últimamente</v>
      </c>
    </row>
    <row r="1684">
      <c r="A1684" s="1" t="s">
        <v>1682</v>
      </c>
      <c r="B1684" s="2" t="str">
        <f>IFERROR(__xludf.DUMMYFUNCTION("GOOGLETRANSLATE(A1684,""en"",""es"")"),"débil")</f>
        <v>débil</v>
      </c>
    </row>
    <row r="1685">
      <c r="A1685" s="1" t="s">
        <v>1683</v>
      </c>
      <c r="B1685" s="2" t="str">
        <f>IFERROR(__xludf.DUMMYFUNCTION("GOOGLETRANSLATE(A1685,""en"",""es"")"),"descendente")</f>
        <v>descendente</v>
      </c>
    </row>
    <row r="1686">
      <c r="A1686" s="1" t="s">
        <v>1684</v>
      </c>
      <c r="B1686" s="2" t="str">
        <f>IFERROR(__xludf.DUMMYFUNCTION("GOOGLETRANSLATE(A1686,""en"",""es"")"),"viernes")</f>
        <v>viernes</v>
      </c>
    </row>
    <row r="1687">
      <c r="A1687" s="1" t="s">
        <v>1685</v>
      </c>
      <c r="B1687" s="2" t="str">
        <f>IFERROR(__xludf.DUMMYFUNCTION("GOOGLETRANSLATE(A1687,""en"",""es"")"),"sugerir")</f>
        <v>sugerir</v>
      </c>
    </row>
    <row r="1688">
      <c r="A1688" s="1" t="s">
        <v>1686</v>
      </c>
      <c r="B1688" s="2" t="str">
        <f>IFERROR(__xludf.DUMMYFUNCTION("GOOGLETRANSLATE(A1688,""en"",""es"")"),"solitario")</f>
        <v>solitario</v>
      </c>
    </row>
    <row r="1689">
      <c r="A1689" s="1" t="s">
        <v>1687</v>
      </c>
      <c r="B1689" s="2" t="str">
        <f>IFERROR(__xludf.DUMMYFUNCTION("GOOGLETRANSLATE(A1689,""en"",""es"")"),"sábado")</f>
        <v>sábado</v>
      </c>
    </row>
    <row r="1690">
      <c r="A1690" s="1" t="s">
        <v>1688</v>
      </c>
      <c r="B1690" s="2" t="str">
        <f>IFERROR(__xludf.DUMMYFUNCTION("GOOGLETRANSLATE(A1690,""en"",""es"")"),"tornillo")</f>
        <v>tornillo</v>
      </c>
    </row>
    <row r="1691">
      <c r="A1691" s="1" t="s">
        <v>1689</v>
      </c>
      <c r="B1691" s="2" t="str">
        <f>IFERROR(__xludf.DUMMYFUNCTION("GOOGLETRANSLATE(A1691,""en"",""es"")"),"dan")</f>
        <v>dan</v>
      </c>
    </row>
    <row r="1692">
      <c r="A1692" s="1" t="s">
        <v>1690</v>
      </c>
      <c r="B1692" s="2" t="str">
        <f>IFERROR(__xludf.DUMMYFUNCTION("GOOGLETRANSLATE(A1692,""en"",""es"")"),"introducir")</f>
        <v>introducir</v>
      </c>
    </row>
    <row r="1693">
      <c r="A1693" s="1" t="s">
        <v>1691</v>
      </c>
      <c r="B1693" s="2" t="str">
        <f>IFERROR(__xludf.DUMMYFUNCTION("GOOGLETRANSLATE(A1693,""en"",""es"")"),"Caballero")</f>
        <v>Caballero</v>
      </c>
    </row>
    <row r="1694">
      <c r="A1694" s="1" t="s">
        <v>1692</v>
      </c>
      <c r="B1694" s="2" t="str">
        <f>IFERROR(__xludf.DUMMYFUNCTION("GOOGLETRANSLATE(A1694,""en"",""es"")"),"b")</f>
        <v>b</v>
      </c>
    </row>
    <row r="1695">
      <c r="A1695" s="1" t="s">
        <v>1693</v>
      </c>
      <c r="B1695" s="2" t="str">
        <f>IFERROR(__xludf.DUMMYFUNCTION("GOOGLETRANSLATE(A1695,""en"",""es"")"),"medicamento")</f>
        <v>medicamento</v>
      </c>
    </row>
    <row r="1696">
      <c r="A1696" s="1" t="s">
        <v>1694</v>
      </c>
      <c r="B1696" s="2" t="str">
        <f>IFERROR(__xludf.DUMMYFUNCTION("GOOGLETRANSLATE(A1696,""en"",""es"")"),"antiguo")</f>
        <v>antiguo</v>
      </c>
    </row>
    <row r="1697">
      <c r="A1697" s="1" t="s">
        <v>1695</v>
      </c>
      <c r="B1697" s="2" t="str">
        <f>IFERROR(__xludf.DUMMYFUNCTION("GOOGLETRANSLATE(A1697,""en"",""es"")"),"resolver")</f>
        <v>resolver</v>
      </c>
    </row>
    <row r="1698">
      <c r="A1698" s="1" t="s">
        <v>1696</v>
      </c>
      <c r="B1698" s="2" t="str">
        <f>IFERROR(__xludf.DUMMYFUNCTION("GOOGLETRANSLATE(A1698,""en"",""es"")"),"responsabilidad")</f>
        <v>responsabilidad</v>
      </c>
    </row>
    <row r="1699">
      <c r="A1699" s="1" t="s">
        <v>1697</v>
      </c>
      <c r="B1699" s="2" t="str">
        <f>IFERROR(__xludf.DUMMYFUNCTION("GOOGLETRANSLATE(A1699,""en"",""es"")"),"miles")</f>
        <v>miles</v>
      </c>
    </row>
    <row r="1700">
      <c r="A1700" s="1" t="s">
        <v>1698</v>
      </c>
      <c r="B1700" s="2" t="str">
        <f>IFERROR(__xludf.DUMMYFUNCTION("GOOGLETRANSLATE(A1700,""en"",""es"")"),"follado")</f>
        <v>follado</v>
      </c>
    </row>
    <row r="1701">
      <c r="A1701" s="1" t="s">
        <v>1699</v>
      </c>
      <c r="B1701" s="2" t="str">
        <f>IFERROR(__xludf.DUMMYFUNCTION("GOOGLETRANSLATE(A1701,""en"",""es"")"),"aves")</f>
        <v>aves</v>
      </c>
    </row>
    <row r="1702">
      <c r="A1702" s="1" t="s">
        <v>1700</v>
      </c>
      <c r="B1702" s="2" t="str">
        <f>IFERROR(__xludf.DUMMYFUNCTION("GOOGLETRANSLATE(A1702,""en"",""es"")"),"ingresar")</f>
        <v>ingresar</v>
      </c>
    </row>
    <row r="1703">
      <c r="A1703" s="1" t="s">
        <v>1701</v>
      </c>
      <c r="B1703" s="2" t="str">
        <f>IFERROR(__xludf.DUMMYFUNCTION("GOOGLETRANSLATE(A1703,""en"",""es"")"),"apertura")</f>
        <v>apertura</v>
      </c>
    </row>
    <row r="1704">
      <c r="A1704" s="1" t="s">
        <v>1702</v>
      </c>
      <c r="B1704" s="2" t="str">
        <f>IFERROR(__xludf.DUMMYFUNCTION("GOOGLETRANSLATE(A1704,""en"",""es"")"),"forzado")</f>
        <v>forzado</v>
      </c>
    </row>
    <row r="1705">
      <c r="A1705" s="1" t="s">
        <v>1703</v>
      </c>
      <c r="B1705" s="2" t="str">
        <f>IFERROR(__xludf.DUMMYFUNCTION("GOOGLETRANSLATE(A1705,""en"",""es"")"),"puaj")</f>
        <v>puaj</v>
      </c>
    </row>
    <row r="1706">
      <c r="A1706" s="1" t="s">
        <v>1704</v>
      </c>
      <c r="B1706" s="2" t="str">
        <f>IFERROR(__xludf.DUMMYFUNCTION("GOOGLETRANSLATE(A1706,""en"",""es"")"),"corajudo")</f>
        <v>corajudo</v>
      </c>
    </row>
    <row r="1707">
      <c r="A1707" s="1" t="s">
        <v>1705</v>
      </c>
      <c r="B1707" s="2" t="str">
        <f>IFERROR(__xludf.DUMMYFUNCTION("GOOGLETRANSLATE(A1707,""en"",""es"")"),"separar")</f>
        <v>separar</v>
      </c>
    </row>
    <row r="1708">
      <c r="A1708" s="1" t="s">
        <v>1706</v>
      </c>
      <c r="B1708" s="2" t="str">
        <f>IFERROR(__xludf.DUMMYFUNCTION("GOOGLETRANSLATE(A1708,""en"",""es"")"),"peso")</f>
        <v>peso</v>
      </c>
    </row>
    <row r="1709">
      <c r="A1709" s="1" t="s">
        <v>1707</v>
      </c>
      <c r="B1709" s="2" t="str">
        <f>IFERROR(__xludf.DUMMYFUNCTION("GOOGLETRANSLATE(A1709,""en"",""es"")"),"ordenado")</f>
        <v>ordenado</v>
      </c>
    </row>
    <row r="1710">
      <c r="A1710" s="1" t="s">
        <v>1708</v>
      </c>
      <c r="B1710" s="2" t="str">
        <f>IFERROR(__xludf.DUMMYFUNCTION("GOOGLETRANSLATE(A1710,""en"",""es"")"),"unidad")</f>
        <v>unidad</v>
      </c>
    </row>
    <row r="1711">
      <c r="A1711" s="1" t="s">
        <v>1709</v>
      </c>
      <c r="B1711" s="2" t="str">
        <f>IFERROR(__xludf.DUMMYFUNCTION("GOOGLETRANSLATE(A1711,""en"",""es"")"),"cerdo")</f>
        <v>cerdo</v>
      </c>
    </row>
    <row r="1712">
      <c r="A1712" s="1" t="s">
        <v>1710</v>
      </c>
      <c r="B1712" s="2" t="str">
        <f>IFERROR(__xludf.DUMMYFUNCTION("GOOGLETRANSLATE(A1712,""en"",""es"")"),"caballos")</f>
        <v>caballos</v>
      </c>
    </row>
    <row r="1713">
      <c r="A1713" s="1" t="s">
        <v>1711</v>
      </c>
      <c r="B1713" s="2" t="str">
        <f>IFERROR(__xludf.DUMMYFUNCTION("GOOGLETRANSLATE(A1713,""en"",""es"")"),"escritorio")</f>
        <v>escritorio</v>
      </c>
    </row>
    <row r="1714">
      <c r="A1714" s="1" t="s">
        <v>1712</v>
      </c>
      <c r="B1714" s="2" t="str">
        <f>IFERROR(__xludf.DUMMYFUNCTION("GOOGLETRANSLATE(A1714,""en"",""es"")"),"dedo")</f>
        <v>dedo</v>
      </c>
    </row>
    <row r="1715">
      <c r="A1715" s="1" t="s">
        <v>1713</v>
      </c>
      <c r="B1715" s="2" t="str">
        <f>IFERROR(__xludf.DUMMYFUNCTION("GOOGLETRANSLATE(A1715,""en"",""es"")"),"diminuto")</f>
        <v>diminuto</v>
      </c>
    </row>
    <row r="1716">
      <c r="A1716" s="1" t="s">
        <v>1714</v>
      </c>
      <c r="B1716" s="2" t="str">
        <f>IFERROR(__xludf.DUMMYFUNCTION("GOOGLETRANSLATE(A1716,""en"",""es"")"),"esperanza")</f>
        <v>esperanza</v>
      </c>
    </row>
    <row r="1717">
      <c r="A1717" s="1" t="s">
        <v>1715</v>
      </c>
      <c r="B1717" s="2" t="str">
        <f>IFERROR(__xludf.DUMMYFUNCTION("GOOGLETRANSLATE(A1717,""en"",""es"")"),"piscina")</f>
        <v>piscina</v>
      </c>
    </row>
    <row r="1718">
      <c r="A1718" s="1" t="s">
        <v>1716</v>
      </c>
      <c r="B1718" s="2" t="str">
        <f>IFERROR(__xludf.DUMMYFUNCTION("GOOGLETRANSLATE(A1718,""en"",""es"")"),"enfocar")</f>
        <v>enfocar</v>
      </c>
    </row>
    <row r="1719">
      <c r="A1719" s="1" t="s">
        <v>1717</v>
      </c>
      <c r="B1719" s="2" t="str">
        <f>IFERROR(__xludf.DUMMYFUNCTION("GOOGLETRANSLATE(A1719,""en"",""es"")"),"jardín")</f>
        <v>jardín</v>
      </c>
    </row>
    <row r="1720">
      <c r="A1720" s="1" t="s">
        <v>1718</v>
      </c>
      <c r="B1720" s="2" t="str">
        <f>IFERROR(__xludf.DUMMYFUNCTION("GOOGLETRANSLATE(A1720,""en"",""es"")"),"recibió")</f>
        <v>recibió</v>
      </c>
    </row>
    <row r="1721">
      <c r="A1721" s="1" t="s">
        <v>1719</v>
      </c>
      <c r="B1721" s="2" t="str">
        <f>IFERROR(__xludf.DUMMYFUNCTION("GOOGLETRANSLATE(A1721,""en"",""es"")"),"propiedad")</f>
        <v>propiedad</v>
      </c>
    </row>
    <row r="1722">
      <c r="A1722" s="1" t="s">
        <v>1720</v>
      </c>
      <c r="B1722" s="2" t="str">
        <f>IFERROR(__xludf.DUMMYFUNCTION("GOOGLETRANSLATE(A1722,""en"",""es"")"),"despacio")</f>
        <v>despacio</v>
      </c>
    </row>
    <row r="1723">
      <c r="A1723" s="1" t="s">
        <v>1721</v>
      </c>
      <c r="B1723" s="2" t="str">
        <f>IFERROR(__xludf.DUMMYFUNCTION("GOOGLETRANSLATE(A1723,""en"",""es"")"),"desnudo")</f>
        <v>desnudo</v>
      </c>
    </row>
    <row r="1724">
      <c r="A1724" s="1" t="s">
        <v>1722</v>
      </c>
      <c r="B1724" s="2" t="str">
        <f>IFERROR(__xludf.DUMMYFUNCTION("GOOGLETRANSLATE(A1724,""en"",""es"")"),"alcalde")</f>
        <v>alcalde</v>
      </c>
    </row>
    <row r="1725">
      <c r="A1725" s="1" t="s">
        <v>1723</v>
      </c>
      <c r="B1725" s="2" t="str">
        <f>IFERROR(__xludf.DUMMYFUNCTION("GOOGLETRANSLATE(A1725,""en"",""es"")"),"piso")</f>
        <v>piso</v>
      </c>
    </row>
    <row r="1726">
      <c r="A1726" s="1" t="s">
        <v>1724</v>
      </c>
      <c r="B1726" s="2" t="str">
        <f>IFERROR(__xludf.DUMMYFUNCTION("GOOGLETRANSLATE(A1726,""en"",""es"")"),"asunto")</f>
        <v>asunto</v>
      </c>
    </row>
    <row r="1727">
      <c r="A1727" s="1" t="s">
        <v>1725</v>
      </c>
      <c r="B1727" s="2" t="str">
        <f>IFERROR(__xludf.DUMMYFUNCTION("GOOGLETRANSLATE(A1727,""en"",""es"")"),"trayera")</f>
        <v>trayera</v>
      </c>
    </row>
    <row r="1728">
      <c r="A1728" s="1" t="s">
        <v>1726</v>
      </c>
      <c r="B1728" s="2" t="str">
        <f>IFERROR(__xludf.DUMMYFUNCTION("GOOGLETRANSLATE(A1728,""en"",""es"")"),"británico")</f>
        <v>británico</v>
      </c>
    </row>
    <row r="1729">
      <c r="A1729" s="1" t="s">
        <v>1727</v>
      </c>
      <c r="B1729" s="2" t="str">
        <f>IFERROR(__xludf.DUMMYFUNCTION("GOOGLETRANSLATE(A1729,""en"",""es"")"),"camarada")</f>
        <v>camarada</v>
      </c>
    </row>
    <row r="1730">
      <c r="A1730" s="1" t="s">
        <v>1728</v>
      </c>
      <c r="B1730" s="2" t="str">
        <f>IFERROR(__xludf.DUMMYFUNCTION("GOOGLETRANSLATE(A1730,""en"",""es"")"),"entrevista")</f>
        <v>entrevista</v>
      </c>
    </row>
    <row r="1731">
      <c r="A1731" s="1" t="s">
        <v>1729</v>
      </c>
      <c r="B1731" s="2" t="str">
        <f>IFERROR(__xludf.DUMMYFUNCTION("GOOGLETRANSLATE(A1731,""en"",""es"")"),"ventilador")</f>
        <v>ventilador</v>
      </c>
    </row>
    <row r="1732">
      <c r="A1732" s="1" t="s">
        <v>1730</v>
      </c>
      <c r="B1732" s="2" t="str">
        <f>IFERROR(__xludf.DUMMYFUNCTION("GOOGLETRANSLATE(A1732,""en"",""es"")"),"señal")</f>
        <v>señal</v>
      </c>
    </row>
    <row r="1733">
      <c r="A1733" s="1" t="s">
        <v>1731</v>
      </c>
      <c r="B1733" s="2" t="str">
        <f>IFERROR(__xludf.DUMMYFUNCTION("GOOGLETRANSLATE(A1733,""en"",""es"")"),"líneas")</f>
        <v>líneas</v>
      </c>
    </row>
    <row r="1734">
      <c r="A1734" s="1" t="s">
        <v>1732</v>
      </c>
      <c r="B1734" s="2" t="str">
        <f>IFERROR(__xludf.DUMMYFUNCTION("GOOGLETRANSLATE(A1734,""en"",""es"")"),"brio")</f>
        <v>brio</v>
      </c>
    </row>
    <row r="1735">
      <c r="A1735" s="1" t="s">
        <v>1733</v>
      </c>
      <c r="B1735" s="2" t="str">
        <f>IFERROR(__xludf.DUMMYFUNCTION("GOOGLETRANSLATE(A1735,""en"",""es"")"),"silencio")</f>
        <v>silencio</v>
      </c>
    </row>
    <row r="1736">
      <c r="A1736" s="1" t="s">
        <v>1734</v>
      </c>
      <c r="B1736" s="2" t="str">
        <f>IFERROR(__xludf.DUMMYFUNCTION("GOOGLETRANSLATE(A1736,""en"",""es"")"),"cirugía")</f>
        <v>cirugía</v>
      </c>
    </row>
    <row r="1737">
      <c r="A1737" s="1" t="s">
        <v>1735</v>
      </c>
      <c r="B1737" s="2" t="str">
        <f>IFERROR(__xludf.DUMMYFUNCTION("GOOGLETRANSLATE(A1737,""en"",""es"")"),"daño")</f>
        <v>daño</v>
      </c>
    </row>
    <row r="1738">
      <c r="A1738" s="1" t="s">
        <v>1736</v>
      </c>
      <c r="B1738" s="2" t="str">
        <f>IFERROR(__xludf.DUMMYFUNCTION("GOOGLETRANSLATE(A1738,""en"",""es"")"),"visión")</f>
        <v>visión</v>
      </c>
    </row>
    <row r="1739">
      <c r="A1739" s="1" t="s">
        <v>1737</v>
      </c>
      <c r="B1739" s="2" t="str">
        <f>IFERROR(__xludf.DUMMYFUNCTION("GOOGLETRANSLATE(A1739,""en"",""es"")"),"personal")</f>
        <v>personal</v>
      </c>
    </row>
    <row r="1740">
      <c r="A1740" s="1" t="s">
        <v>1738</v>
      </c>
      <c r="B1740" s="2" t="str">
        <f>IFERROR(__xludf.DUMMYFUNCTION("GOOGLETRANSLATE(A1740,""en"",""es"")"),"Alabama")</f>
        <v>Alabama</v>
      </c>
    </row>
    <row r="1741">
      <c r="A1741" s="1" t="s">
        <v>1739</v>
      </c>
      <c r="B1741" s="2" t="str">
        <f>IFERROR(__xludf.DUMMYFUNCTION("GOOGLETRANSLATE(A1741,""en"",""es"")"),"cocinero")</f>
        <v>cocinero</v>
      </c>
    </row>
    <row r="1742">
      <c r="A1742" s="1" t="s">
        <v>1740</v>
      </c>
      <c r="B1742" s="2" t="str">
        <f>IFERROR(__xludf.DUMMYFUNCTION("GOOGLETRANSLATE(A1742,""en"",""es"")"),"Jeff")</f>
        <v>Jeff</v>
      </c>
    </row>
    <row r="1743">
      <c r="A1743" s="1" t="s">
        <v>1741</v>
      </c>
      <c r="B1743" s="2" t="str">
        <f>IFERROR(__xludf.DUMMYFUNCTION("GOOGLETRANSLATE(A1743,""en"",""es"")"),"loco")</f>
        <v>loco</v>
      </c>
    </row>
    <row r="1744">
      <c r="A1744" s="1" t="s">
        <v>1742</v>
      </c>
      <c r="B1744" s="2" t="str">
        <f>IFERROR(__xludf.DUMMYFUNCTION("GOOGLETRANSLATE(A1744,""en"",""es"")"),"fácilmente")</f>
        <v>fácilmente</v>
      </c>
    </row>
    <row r="1745">
      <c r="A1745" s="1" t="s">
        <v>1743</v>
      </c>
      <c r="B1745" s="2" t="str">
        <f>IFERROR(__xludf.DUMMYFUNCTION("GOOGLETRANSLATE(A1745,""en"",""es"")"),"firmado")</f>
        <v>firmado</v>
      </c>
    </row>
    <row r="1746">
      <c r="A1746" s="1" t="s">
        <v>1744</v>
      </c>
      <c r="B1746" s="2" t="str">
        <f>IFERROR(__xludf.DUMMYFUNCTION("GOOGLETRANSLATE(A1746,""en"",""es"")"),"clima")</f>
        <v>clima</v>
      </c>
    </row>
    <row r="1747">
      <c r="A1747" s="1" t="s">
        <v>1745</v>
      </c>
      <c r="B1747" s="2" t="str">
        <f>IFERROR(__xludf.DUMMYFUNCTION("GOOGLETRANSLATE(A1747,""en"",""es"")"),"distancia")</f>
        <v>distancia</v>
      </c>
    </row>
    <row r="1748">
      <c r="A1748" s="1" t="s">
        <v>1746</v>
      </c>
      <c r="B1748" s="2" t="str">
        <f>IFERROR(__xludf.DUMMYFUNCTION("GOOGLETRANSLATE(A1748,""en"",""es"")"),"ha fallado")</f>
        <v>ha fallado</v>
      </c>
    </row>
    <row r="1749">
      <c r="A1749" s="1" t="s">
        <v>1747</v>
      </c>
      <c r="B1749" s="2" t="str">
        <f>IFERROR(__xludf.DUMMYFUNCTION("GOOGLETRANSLATE(A1749,""en"",""es"")"),"san")</f>
        <v>san</v>
      </c>
    </row>
    <row r="1750">
      <c r="A1750" s="1" t="s">
        <v>1748</v>
      </c>
      <c r="B1750" s="2" t="str">
        <f>IFERROR(__xludf.DUMMYFUNCTION("GOOGLETRANSLATE(A1750,""en"",""es"")"),"agregar")</f>
        <v>agregar</v>
      </c>
    </row>
    <row r="1751">
      <c r="A1751" s="1" t="s">
        <v>1749</v>
      </c>
      <c r="B1751" s="2" t="str">
        <f>IFERROR(__xludf.DUMMYFUNCTION("GOOGLETRANSLATE(A1751,""en"",""es"")"),"cuidados")</f>
        <v>cuidados</v>
      </c>
    </row>
    <row r="1752">
      <c r="A1752" s="1" t="s">
        <v>1750</v>
      </c>
      <c r="B1752" s="2" t="str">
        <f>IFERROR(__xludf.DUMMYFUNCTION("GOOGLETRANSLATE(A1752,""en"",""es"")"),"proceso")</f>
        <v>proceso</v>
      </c>
    </row>
    <row r="1753">
      <c r="A1753" s="1" t="s">
        <v>1751</v>
      </c>
      <c r="B1753" s="2" t="str">
        <f>IFERROR(__xludf.DUMMYFUNCTION("GOOGLETRANSLATE(A1753,""en"",""es"")"),"estación")</f>
        <v>estación</v>
      </c>
    </row>
    <row r="1754">
      <c r="A1754" s="1" t="s">
        <v>1752</v>
      </c>
      <c r="B1754" s="2" t="str">
        <f>IFERROR(__xludf.DUMMYFUNCTION("GOOGLETRANSLATE(A1754,""en"",""es"")"),"acceso")</f>
        <v>acceso</v>
      </c>
    </row>
    <row r="1755">
      <c r="A1755" s="1" t="s">
        <v>1753</v>
      </c>
      <c r="B1755" s="2" t="str">
        <f>IFERROR(__xludf.DUMMYFUNCTION("GOOGLETRANSLATE(A1755,""en"",""es"")"),"Español")</f>
        <v>Español</v>
      </c>
    </row>
    <row r="1756">
      <c r="A1756" s="1" t="s">
        <v>1754</v>
      </c>
      <c r="B1756" s="2" t="str">
        <f>IFERROR(__xludf.DUMMYFUNCTION("GOOGLETRANSLATE(A1756,""en"",""es"")"),"modelo")</f>
        <v>modelo</v>
      </c>
    </row>
    <row r="1757">
      <c r="A1757" s="1" t="s">
        <v>1755</v>
      </c>
      <c r="B1757" s="2" t="str">
        <f>IFERROR(__xludf.DUMMYFUNCTION("GOOGLETRANSLATE(A1757,""en"",""es"")"),"repuesto")</f>
        <v>repuesto</v>
      </c>
    </row>
    <row r="1758">
      <c r="A1758" s="1" t="s">
        <v>1756</v>
      </c>
      <c r="B1758" s="2" t="str">
        <f>IFERROR(__xludf.DUMMYFUNCTION("GOOGLETRANSLATE(A1758,""en"",""es"")"),"recientemente")</f>
        <v>recientemente</v>
      </c>
    </row>
    <row r="1759">
      <c r="A1759" s="1" t="s">
        <v>1757</v>
      </c>
      <c r="B1759" s="2" t="str">
        <f>IFERROR(__xludf.DUMMYFUNCTION("GOOGLETRANSLATE(A1759,""en"",""es"")"),"descubierto")</f>
        <v>descubierto</v>
      </c>
    </row>
    <row r="1760">
      <c r="A1760" s="1" t="s">
        <v>1758</v>
      </c>
      <c r="B1760" s="2" t="str">
        <f>IFERROR(__xludf.DUMMYFUNCTION("GOOGLETRANSLATE(A1760,""en"",""es"")"),"mojado")</f>
        <v>mojado</v>
      </c>
    </row>
    <row r="1761">
      <c r="A1761" s="1" t="s">
        <v>1759</v>
      </c>
      <c r="B1761" s="2" t="str">
        <f>IFERROR(__xludf.DUMMYFUNCTION("GOOGLETRANSLATE(A1761,""en"",""es"")"),"oh")</f>
        <v>oh</v>
      </c>
    </row>
    <row r="1762">
      <c r="A1762" s="1" t="s">
        <v>1760</v>
      </c>
      <c r="B1762" s="2" t="str">
        <f>IFERROR(__xludf.DUMMYFUNCTION("GOOGLETRANSLATE(A1762,""en"",""es"")"),"dedos")</f>
        <v>dedos</v>
      </c>
    </row>
    <row r="1763">
      <c r="A1763" s="1" t="s">
        <v>1761</v>
      </c>
      <c r="B1763" s="2" t="str">
        <f>IFERROR(__xludf.DUMMYFUNCTION("GOOGLETRANSLATE(A1763,""en"",""es"")"),"perder")</f>
        <v>perder</v>
      </c>
    </row>
    <row r="1764">
      <c r="A1764" s="1" t="s">
        <v>1762</v>
      </c>
      <c r="B1764" s="2" t="str">
        <f>IFERROR(__xludf.DUMMYFUNCTION("GOOGLETRANSLATE(A1764,""en"",""es"")"),"camino")</f>
        <v>camino</v>
      </c>
    </row>
    <row r="1765">
      <c r="A1765" s="1" t="s">
        <v>1763</v>
      </c>
      <c r="B1765" s="2" t="str">
        <f>IFERROR(__xludf.DUMMYFUNCTION("GOOGLETRANSLATE(A1765,""en"",""es"")"),"ruso")</f>
        <v>ruso</v>
      </c>
    </row>
    <row r="1766">
      <c r="A1766" s="1" t="s">
        <v>1764</v>
      </c>
      <c r="B1766" s="2" t="str">
        <f>IFERROR(__xludf.DUMMYFUNCTION("GOOGLETRANSLATE(A1766,""en"",""es"")"),"esperado")</f>
        <v>esperado</v>
      </c>
    </row>
    <row r="1767">
      <c r="A1767" s="1" t="s">
        <v>1765</v>
      </c>
      <c r="B1767" s="2" t="str">
        <f>IFERROR(__xludf.DUMMYFUNCTION("GOOGLETRANSLATE(A1767,""en"",""es"")"),"miembro")</f>
        <v>miembro</v>
      </c>
    </row>
    <row r="1768">
      <c r="A1768" s="1" t="s">
        <v>1766</v>
      </c>
      <c r="B1768" s="2" t="str">
        <f>IFERROR(__xludf.DUMMYFUNCTION("GOOGLETRANSLATE(A1768,""en"",""es"")"),"bebé")</f>
        <v>bebé</v>
      </c>
    </row>
    <row r="1769">
      <c r="A1769" s="1" t="s">
        <v>1767</v>
      </c>
      <c r="B1769" s="2" t="str">
        <f>IFERROR(__xludf.DUMMYFUNCTION("GOOGLETRANSLATE(A1769,""en"",""es"")"),"devuelto")</f>
        <v>devuelto</v>
      </c>
    </row>
    <row r="1770">
      <c r="A1770" s="1" t="s">
        <v>1768</v>
      </c>
      <c r="B1770" s="2" t="str">
        <f>IFERROR(__xludf.DUMMYFUNCTION("GOOGLETRANSLATE(A1770,""en"",""es"")"),"estilo")</f>
        <v>estilo</v>
      </c>
    </row>
    <row r="1771">
      <c r="A1771" s="1" t="s">
        <v>1769</v>
      </c>
      <c r="B1771" s="2" t="str">
        <f>IFERROR(__xludf.DUMMYFUNCTION("GOOGLETRANSLATE(A1771,""en"",""es"")"),"pete")</f>
        <v>pete</v>
      </c>
    </row>
    <row r="1772">
      <c r="A1772" s="1" t="s">
        <v>1770</v>
      </c>
      <c r="B1772" s="2" t="str">
        <f>IFERROR(__xludf.DUMMYFUNCTION("GOOGLETRANSLATE(A1772,""en"",""es"")"),"un poco")</f>
        <v>un poco</v>
      </c>
    </row>
    <row r="1773">
      <c r="A1773" s="1" t="s">
        <v>1771</v>
      </c>
      <c r="B1773" s="2" t="str">
        <f>IFERROR(__xludf.DUMMYFUNCTION("GOOGLETRANSLATE(A1773,""en"",""es"")"),"alarma")</f>
        <v>alarma</v>
      </c>
    </row>
    <row r="1774">
      <c r="A1774" s="1" t="s">
        <v>1772</v>
      </c>
      <c r="B1774" s="2" t="str">
        <f>IFERROR(__xludf.DUMMYFUNCTION("GOOGLETRANSLATE(A1774,""en"",""es"")"),"enviando")</f>
        <v>enviando</v>
      </c>
    </row>
    <row r="1775">
      <c r="A1775" s="1" t="s">
        <v>1773</v>
      </c>
      <c r="B1775" s="2" t="str">
        <f>IFERROR(__xludf.DUMMYFUNCTION("GOOGLETRANSLATE(A1775,""en"",""es"")"),"establecido")</f>
        <v>establecido</v>
      </c>
    </row>
    <row r="1776">
      <c r="A1776" s="1" t="s">
        <v>1774</v>
      </c>
      <c r="B1776" s="2" t="str">
        <f>IFERROR(__xludf.DUMMYFUNCTION("GOOGLETRANSLATE(A1776,""en"",""es"")"),"cubierto")</f>
        <v>cubierto</v>
      </c>
    </row>
    <row r="1777">
      <c r="A1777" s="1" t="s">
        <v>1775</v>
      </c>
      <c r="B1777" s="2" t="str">
        <f>IFERROR(__xludf.DUMMYFUNCTION("GOOGLETRANSLATE(A1777,""en"",""es"")"),"FBI")</f>
        <v>FBI</v>
      </c>
    </row>
    <row r="1778">
      <c r="A1778" s="1" t="s">
        <v>1776</v>
      </c>
      <c r="B1778" s="2" t="str">
        <f>IFERROR(__xludf.DUMMYFUNCTION("GOOGLETRANSLATE(A1778,""en"",""es"")"),"japonés")</f>
        <v>japonés</v>
      </c>
    </row>
    <row r="1779">
      <c r="A1779" s="1" t="s">
        <v>1777</v>
      </c>
      <c r="B1779" s="2" t="str">
        <f>IFERROR(__xludf.DUMMYFUNCTION("GOOGLETRANSLATE(A1779,""en"",""es"")"),"azúcar")</f>
        <v>azúcar</v>
      </c>
    </row>
    <row r="1780">
      <c r="A1780" s="1" t="s">
        <v>1778</v>
      </c>
      <c r="B1780" s="2" t="str">
        <f>IFERROR(__xludf.DUMMYFUNCTION("GOOGLETRANSLATE(A1780,""en"",""es"")"),"techo")</f>
        <v>techo</v>
      </c>
    </row>
    <row r="1781">
      <c r="A1781" s="1" t="s">
        <v>1779</v>
      </c>
      <c r="B1781" s="2" t="str">
        <f>IFERROR(__xludf.DUMMYFUNCTION("GOOGLETRANSLATE(A1781,""en"",""es"")"),"calles")</f>
        <v>calles</v>
      </c>
    </row>
    <row r="1782">
      <c r="A1782" s="1" t="s">
        <v>1780</v>
      </c>
      <c r="B1782" s="2" t="str">
        <f>IFERROR(__xludf.DUMMYFUNCTION("GOOGLETRANSLATE(A1782,""en"",""es"")"),"funeral")</f>
        <v>funeral</v>
      </c>
    </row>
    <row r="1783">
      <c r="A1783" s="1" t="s">
        <v>1781</v>
      </c>
      <c r="B1783" s="2" t="str">
        <f>IFERROR(__xludf.DUMMYFUNCTION("GOOGLETRANSLATE(A1783,""en"",""es"")"),"brillante")</f>
        <v>brillante</v>
      </c>
    </row>
    <row r="1784">
      <c r="A1784" s="1" t="s">
        <v>1782</v>
      </c>
      <c r="B1784" s="2" t="str">
        <f>IFERROR(__xludf.DUMMYFUNCTION("GOOGLETRANSLATE(A1784,""en"",""es"")"),"daño")</f>
        <v>daño</v>
      </c>
    </row>
    <row r="1785">
      <c r="A1785" s="1" t="s">
        <v>1783</v>
      </c>
      <c r="B1785" s="2" t="str">
        <f>IFERROR(__xludf.DUMMYFUNCTION("GOOGLETRANSLATE(A1785,""en"",""es"")"),"alemán")</f>
        <v>alemán</v>
      </c>
    </row>
    <row r="1786">
      <c r="A1786" s="1" t="s">
        <v>1784</v>
      </c>
      <c r="B1786" s="2" t="str">
        <f>IFERROR(__xludf.DUMMYFUNCTION("GOOGLETRANSLATE(A1786,""en"",""es"")"),"estómago")</f>
        <v>estómago</v>
      </c>
    </row>
    <row r="1787">
      <c r="A1787" s="1" t="s">
        <v>1785</v>
      </c>
      <c r="B1787" s="2" t="str">
        <f>IFERROR(__xludf.DUMMYFUNCTION("GOOGLETRANSLATE(A1787,""en"",""es"")"),"pan de molde")</f>
        <v>pan de molde</v>
      </c>
    </row>
    <row r="1788">
      <c r="A1788" s="1" t="s">
        <v>1786</v>
      </c>
      <c r="B1788" s="2" t="str">
        <f>IFERROR(__xludf.DUMMYFUNCTION("GOOGLETRANSLATE(A1788,""en"",""es"")"),"recordar")</f>
        <v>recordar</v>
      </c>
    </row>
    <row r="1789">
      <c r="A1789" s="1" t="s">
        <v>1787</v>
      </c>
      <c r="B1789" s="2" t="str">
        <f>IFERROR(__xludf.DUMMYFUNCTION("GOOGLETRANSLATE(A1789,""en"",""es"")"),"lago")</f>
        <v>lago</v>
      </c>
    </row>
    <row r="1790">
      <c r="A1790" s="1" t="s">
        <v>1788</v>
      </c>
      <c r="B1790" s="2" t="str">
        <f>IFERROR(__xludf.DUMMYFUNCTION("GOOGLETRANSLATE(A1790,""en"",""es"")"),"nieve")</f>
        <v>nieve</v>
      </c>
    </row>
    <row r="1791">
      <c r="A1791" s="1" t="s">
        <v>1789</v>
      </c>
      <c r="B1791" s="2" t="str">
        <f>IFERROR(__xludf.DUMMYFUNCTION("GOOGLETRANSLATE(A1791,""en"",""es"")"),"castillo")</f>
        <v>castillo</v>
      </c>
    </row>
    <row r="1792">
      <c r="A1792" s="1" t="s">
        <v>1790</v>
      </c>
      <c r="B1792" s="2" t="str">
        <f>IFERROR(__xludf.DUMMYFUNCTION("GOOGLETRANSLATE(A1792,""en"",""es"")"),"discurso")</f>
        <v>discurso</v>
      </c>
    </row>
    <row r="1793">
      <c r="A1793" s="1" t="s">
        <v>1791</v>
      </c>
      <c r="B1793" s="2" t="str">
        <f>IFERROR(__xludf.DUMMYFUNCTION("GOOGLETRANSLATE(A1793,""en"",""es"")"),"gestionar")</f>
        <v>gestionar</v>
      </c>
    </row>
    <row r="1794">
      <c r="A1794" s="1" t="s">
        <v>1792</v>
      </c>
      <c r="B1794" s="2" t="str">
        <f>IFERROR(__xludf.DUMMYFUNCTION("GOOGLETRANSLATE(A1794,""en"",""es"")"),"título")</f>
        <v>título</v>
      </c>
    </row>
    <row r="1795">
      <c r="A1795" s="1" t="s">
        <v>1793</v>
      </c>
      <c r="B1795" s="2" t="str">
        <f>IFERROR(__xludf.DUMMYFUNCTION("GOOGLETRANSLATE(A1795,""en"",""es"")"),"edición")</f>
        <v>edición</v>
      </c>
    </row>
    <row r="1796">
      <c r="A1796" s="1" t="s">
        <v>1794</v>
      </c>
      <c r="B1796" s="2" t="str">
        <f>IFERROR(__xludf.DUMMYFUNCTION("GOOGLETRANSLATE(A1796,""en"",""es"")"),"bloquear")</f>
        <v>bloquear</v>
      </c>
    </row>
    <row r="1797">
      <c r="A1797" s="1" t="s">
        <v>1795</v>
      </c>
      <c r="B1797" s="2" t="str">
        <f>IFERROR(__xludf.DUMMYFUNCTION("GOOGLETRANSLATE(A1797,""en"",""es"")"),"sacudir")</f>
        <v>sacudir</v>
      </c>
    </row>
    <row r="1798">
      <c r="A1798" s="1" t="s">
        <v>1796</v>
      </c>
      <c r="B1798" s="2" t="str">
        <f>IFERROR(__xludf.DUMMYFUNCTION("GOOGLETRANSLATE(A1798,""en"",""es"")"),"abertura")</f>
        <v>abertura</v>
      </c>
    </row>
    <row r="1799">
      <c r="A1799" s="1" t="s">
        <v>1797</v>
      </c>
      <c r="B1799" s="2" t="str">
        <f>IFERROR(__xludf.DUMMYFUNCTION("GOOGLETRANSLATE(A1799,""en"",""es"")"),"enterrado")</f>
        <v>enterrado</v>
      </c>
    </row>
    <row r="1800">
      <c r="A1800" s="1" t="s">
        <v>1798</v>
      </c>
      <c r="B1800" s="2" t="str">
        <f>IFERROR(__xludf.DUMMYFUNCTION("GOOGLETRANSLATE(A1800,""en"",""es"")"),"dr.")</f>
        <v>dr.</v>
      </c>
    </row>
    <row r="1801">
      <c r="A1801" s="1" t="s">
        <v>1799</v>
      </c>
      <c r="B1801" s="2" t="str">
        <f>IFERROR(__xludf.DUMMYFUNCTION("GOOGLETRANSLATE(A1801,""en"",""es"")"),"puertas")</f>
        <v>puertas</v>
      </c>
    </row>
    <row r="1802">
      <c r="A1802" s="1" t="s">
        <v>1800</v>
      </c>
      <c r="B1802" s="2" t="str">
        <f>IFERROR(__xludf.DUMMYFUNCTION("GOOGLETRANSLATE(A1802,""en"",""es"")"),"pensamientos")</f>
        <v>pensamientos</v>
      </c>
    </row>
    <row r="1803">
      <c r="A1803" s="1" t="s">
        <v>1801</v>
      </c>
      <c r="B1803" s="2" t="str">
        <f>IFERROR(__xludf.DUMMYFUNCTION("GOOGLETRANSLATE(A1803,""en"",""es"")"),"Thomas")</f>
        <v>Thomas</v>
      </c>
    </row>
    <row r="1804">
      <c r="A1804" s="1" t="s">
        <v>1802</v>
      </c>
      <c r="B1804" s="2" t="str">
        <f>IFERROR(__xludf.DUMMYFUNCTION("GOOGLETRANSLATE(A1804,""en"",""es"")"),"Simón")</f>
        <v>Simón</v>
      </c>
    </row>
    <row r="1805">
      <c r="A1805" s="1" t="s">
        <v>1803</v>
      </c>
      <c r="B1805" s="2" t="str">
        <f>IFERROR(__xludf.DUMMYFUNCTION("GOOGLETRANSLATE(A1805,""en"",""es"")"),"cavar")</f>
        <v>cavar</v>
      </c>
    </row>
    <row r="1806">
      <c r="A1806" s="1" t="s">
        <v>1804</v>
      </c>
      <c r="B1806" s="2" t="str">
        <f>IFERROR(__xludf.DUMMYFUNCTION("GOOGLETRANSLATE(A1806,""en"",""es"")"),"Kate")</f>
        <v>Kate</v>
      </c>
    </row>
    <row r="1807">
      <c r="A1807" s="1" t="s">
        <v>1805</v>
      </c>
      <c r="B1807" s="2" t="str">
        <f>IFERROR(__xludf.DUMMYFUNCTION("GOOGLETRANSLATE(A1807,""en"",""es"")"),"publicar")</f>
        <v>publicar</v>
      </c>
    </row>
    <row r="1808">
      <c r="A1808" s="1" t="s">
        <v>1806</v>
      </c>
      <c r="B1808" s="2" t="str">
        <f>IFERROR(__xludf.DUMMYFUNCTION("GOOGLETRANSLATE(A1808,""en"",""es"")"),"demostración")</f>
        <v>demostración</v>
      </c>
    </row>
    <row r="1809">
      <c r="A1809" s="1" t="s">
        <v>1807</v>
      </c>
      <c r="B1809" s="2" t="str">
        <f>IFERROR(__xludf.DUMMYFUNCTION("GOOGLETRANSLATE(A1809,""en"",""es"")"),"bebidas")</f>
        <v>bebidas</v>
      </c>
    </row>
    <row r="1810">
      <c r="A1810" s="1" t="s">
        <v>1808</v>
      </c>
      <c r="B1810" s="2" t="str">
        <f>IFERROR(__xludf.DUMMYFUNCTION("GOOGLETRANSLATE(A1810,""en"",""es"")"),"realidad")</f>
        <v>realidad</v>
      </c>
    </row>
    <row r="1811">
      <c r="A1811" s="1" t="s">
        <v>1809</v>
      </c>
      <c r="B1811" s="2" t="str">
        <f>IFERROR(__xludf.DUMMYFUNCTION("GOOGLETRANSLATE(A1811,""en"",""es"")"),"suave")</f>
        <v>suave</v>
      </c>
    </row>
    <row r="1812">
      <c r="A1812" s="1" t="s">
        <v>1810</v>
      </c>
      <c r="B1812" s="2" t="str">
        <f>IFERROR(__xludf.DUMMYFUNCTION("GOOGLETRANSLATE(A1812,""en"",""es"")"),"más difícil")</f>
        <v>más difícil</v>
      </c>
    </row>
    <row r="1813">
      <c r="A1813" s="1" t="s">
        <v>1811</v>
      </c>
      <c r="B1813" s="2" t="str">
        <f>IFERROR(__xludf.DUMMYFUNCTION("GOOGLETRANSLATE(A1813,""en"",""es"")"),"fútbol americano")</f>
        <v>fútbol americano</v>
      </c>
    </row>
    <row r="1814">
      <c r="A1814" s="1" t="s">
        <v>1812</v>
      </c>
      <c r="B1814" s="2" t="str">
        <f>IFERROR(__xludf.DUMMYFUNCTION("GOOGLETRANSLATE(A1814,""en"",""es"")"),"desparramar")</f>
        <v>desparramar</v>
      </c>
    </row>
    <row r="1815">
      <c r="A1815" s="1" t="s">
        <v>1813</v>
      </c>
      <c r="B1815" s="2" t="str">
        <f>IFERROR(__xludf.DUMMYFUNCTION("GOOGLETRANSLATE(A1815,""en"",""es"")"),"enfermo")</f>
        <v>enfermo</v>
      </c>
    </row>
    <row r="1816">
      <c r="A1816" s="1" t="s">
        <v>1814</v>
      </c>
      <c r="B1816" s="2" t="str">
        <f>IFERROR(__xludf.DUMMYFUNCTION("GOOGLETRANSLATE(A1816,""en"",""es"")"),"Saco")</f>
        <v>Saco</v>
      </c>
    </row>
    <row r="1817">
      <c r="A1817" s="1" t="s">
        <v>1815</v>
      </c>
      <c r="B1817" s="2" t="str">
        <f>IFERROR(__xludf.DUMMYFUNCTION("GOOGLETRANSLATE(A1817,""en"",""es"")"),"arruinado")</f>
        <v>arruinado</v>
      </c>
    </row>
    <row r="1818">
      <c r="A1818" s="1" t="s">
        <v>1816</v>
      </c>
      <c r="B1818" s="2" t="str">
        <f>IFERROR(__xludf.DUMMYFUNCTION("GOOGLETRANSLATE(A1818,""en"",""es"")"),"escocés")</f>
        <v>escocés</v>
      </c>
    </row>
    <row r="1819">
      <c r="A1819" s="1" t="s">
        <v>1817</v>
      </c>
      <c r="B1819" s="2" t="str">
        <f>IFERROR(__xludf.DUMMYFUNCTION("GOOGLETRANSLATE(A1819,""en"",""es"")"),"oídos")</f>
        <v>oídos</v>
      </c>
    </row>
    <row r="1820">
      <c r="A1820" s="1" t="s">
        <v>1818</v>
      </c>
      <c r="B1820" s="2" t="str">
        <f>IFERROR(__xludf.DUMMYFUNCTION("GOOGLETRANSLATE(A1820,""en"",""es"")"),"tórax")</f>
        <v>tórax</v>
      </c>
    </row>
    <row r="1821">
      <c r="A1821" s="1" t="s">
        <v>1819</v>
      </c>
      <c r="B1821" s="2" t="str">
        <f>IFERROR(__xludf.DUMMYFUNCTION("GOOGLETRANSLATE(A1821,""en"",""es"")"),"Andy")</f>
        <v>Andy</v>
      </c>
    </row>
    <row r="1822">
      <c r="A1822" s="1" t="s">
        <v>1820</v>
      </c>
      <c r="B1822" s="2" t="str">
        <f>IFERROR(__xludf.DUMMYFUNCTION("GOOGLETRANSLATE(A1822,""en"",""es"")"),"éxito")</f>
        <v>éxito</v>
      </c>
    </row>
    <row r="1823">
      <c r="A1823" s="1" t="s">
        <v>1821</v>
      </c>
      <c r="B1823" s="2" t="str">
        <f>IFERROR(__xludf.DUMMYFUNCTION("GOOGLETRANSLATE(A1823,""en"",""es"")"),"cuanto antes")</f>
        <v>cuanto antes</v>
      </c>
    </row>
    <row r="1824">
      <c r="A1824" s="1" t="s">
        <v>1822</v>
      </c>
      <c r="B1824" s="2" t="str">
        <f>IFERROR(__xludf.DUMMYFUNCTION("GOOGLETRANSLATE(A1824,""en"",""es"")"),"señora")</f>
        <v>señora</v>
      </c>
    </row>
    <row r="1825">
      <c r="A1825" s="1" t="s">
        <v>1823</v>
      </c>
      <c r="B1825" s="2" t="str">
        <f>IFERROR(__xludf.DUMMYFUNCTION("GOOGLETRANSLATE(A1825,""en"",""es"")"),"seguridad")</f>
        <v>seguridad</v>
      </c>
    </row>
    <row r="1826">
      <c r="A1826" s="1" t="s">
        <v>1824</v>
      </c>
      <c r="B1826" s="2" t="str">
        <f>IFERROR(__xludf.DUMMYFUNCTION("GOOGLETRANSLATE(A1826,""en"",""es"")"),"maría")</f>
        <v>maría</v>
      </c>
    </row>
    <row r="1827">
      <c r="A1827" s="1" t="s">
        <v>1825</v>
      </c>
      <c r="B1827" s="2" t="str">
        <f>IFERROR(__xludf.DUMMYFUNCTION("GOOGLETRANSLATE(A1827,""en"",""es"")"),"permiso")</f>
        <v>permiso</v>
      </c>
    </row>
    <row r="1828">
      <c r="A1828" s="1" t="s">
        <v>1826</v>
      </c>
      <c r="B1828" s="2" t="str">
        <f>IFERROR(__xludf.DUMMYFUNCTION("GOOGLETRANSLATE(A1828,""en"",""es"")"),"fantasía")</f>
        <v>fantasía</v>
      </c>
    </row>
    <row r="1829">
      <c r="A1829" s="1" t="s">
        <v>1827</v>
      </c>
      <c r="B1829" s="2" t="str">
        <f>IFERROR(__xludf.DUMMYFUNCTION("GOOGLETRANSLATE(A1829,""en"",""es"")"),"primavera")</f>
        <v>primavera</v>
      </c>
    </row>
    <row r="1830">
      <c r="A1830" s="1" t="s">
        <v>1828</v>
      </c>
      <c r="B1830" s="2" t="str">
        <f>IFERROR(__xludf.DUMMYFUNCTION("GOOGLETRANSLATE(A1830,""en"",""es"")"),"costilla")</f>
        <v>costilla</v>
      </c>
    </row>
    <row r="1831">
      <c r="A1831" s="1" t="s">
        <v>1829</v>
      </c>
      <c r="B1831" s="2" t="str">
        <f>IFERROR(__xludf.DUMMYFUNCTION("GOOGLETRANSLATE(A1831,""en"",""es"")"),"fuera")</f>
        <v>fuera</v>
      </c>
    </row>
    <row r="1832">
      <c r="A1832" s="1" t="s">
        <v>1830</v>
      </c>
      <c r="B1832" s="2" t="str">
        <f>IFERROR(__xludf.DUMMYFUNCTION("GOOGLETRANSLATE(A1832,""en"",""es"")"),"teoría")</f>
        <v>teoría</v>
      </c>
    </row>
    <row r="1833">
      <c r="A1833" s="1" t="s">
        <v>1831</v>
      </c>
      <c r="B1833" s="2" t="str">
        <f>IFERROR(__xludf.DUMMYFUNCTION("GOOGLETRANSLATE(A1833,""en"",""es"")"),"portón")</f>
        <v>portón</v>
      </c>
    </row>
    <row r="1834">
      <c r="A1834" s="1" t="s">
        <v>1832</v>
      </c>
      <c r="B1834" s="2" t="str">
        <f>IFERROR(__xludf.DUMMYFUNCTION("GOOGLETRANSLATE(A1834,""en"",""es"")"),"viaje")</f>
        <v>viaje</v>
      </c>
    </row>
    <row r="1835">
      <c r="A1835" s="1" t="s">
        <v>1833</v>
      </c>
      <c r="B1835" s="2" t="str">
        <f>IFERROR(__xludf.DUMMYFUNCTION("GOOGLETRANSLATE(A1835,""en"",""es"")"),"Entradas")</f>
        <v>Entradas</v>
      </c>
    </row>
    <row r="1836">
      <c r="A1836" s="1" t="s">
        <v>1834</v>
      </c>
      <c r="B1836" s="2" t="str">
        <f>IFERROR(__xludf.DUMMYFUNCTION("GOOGLETRANSLATE(A1836,""en"",""es"")"),"costoso")</f>
        <v>costoso</v>
      </c>
    </row>
    <row r="1837">
      <c r="A1837" s="1" t="s">
        <v>1835</v>
      </c>
      <c r="B1837" s="2" t="str">
        <f>IFERROR(__xludf.DUMMYFUNCTION("GOOGLETRANSLATE(A1837,""en"",""es"")"),"pintura")</f>
        <v>pintura</v>
      </c>
    </row>
    <row r="1838">
      <c r="A1838" s="1" t="s">
        <v>1836</v>
      </c>
      <c r="B1838" s="2" t="str">
        <f>IFERROR(__xludf.DUMMYFUNCTION("GOOGLETRANSLATE(A1838,""en"",""es"")"),"amante")</f>
        <v>amante</v>
      </c>
    </row>
    <row r="1839">
      <c r="A1839" s="1" t="s">
        <v>1837</v>
      </c>
      <c r="B1839" s="2" t="str">
        <f>IFERROR(__xludf.DUMMYFUNCTION("GOOGLETRANSLATE(A1839,""en"",""es"")"),"no")</f>
        <v>no</v>
      </c>
    </row>
    <row r="1840">
      <c r="A1840" s="1" t="s">
        <v>1838</v>
      </c>
      <c r="B1840" s="2" t="str">
        <f>IFERROR(__xludf.DUMMYFUNCTION("GOOGLETRANSLATE(A1840,""en"",""es"")"),"dave")</f>
        <v>dave</v>
      </c>
    </row>
    <row r="1841">
      <c r="A1841" s="1" t="s">
        <v>1839</v>
      </c>
      <c r="B1841" s="2" t="str">
        <f>IFERROR(__xludf.DUMMYFUNCTION("GOOGLETRANSLATE(A1841,""en"",""es"")"),"estado animico")</f>
        <v>estado animico</v>
      </c>
    </row>
    <row r="1842">
      <c r="A1842" s="1" t="s">
        <v>1840</v>
      </c>
      <c r="B1842" s="2" t="str">
        <f>IFERROR(__xludf.DUMMYFUNCTION("GOOGLETRANSLATE(A1842,""en"",""es"")"),"miembros")</f>
        <v>miembros</v>
      </c>
    </row>
    <row r="1843">
      <c r="A1843" s="1" t="s">
        <v>1841</v>
      </c>
      <c r="B1843" s="2" t="str">
        <f>IFERROR(__xludf.DUMMYFUNCTION("GOOGLETRANSLATE(A1843,""en"",""es"")"),"tormenta")</f>
        <v>tormenta</v>
      </c>
    </row>
    <row r="1844">
      <c r="A1844" s="1" t="s">
        <v>1842</v>
      </c>
      <c r="B1844" s="2" t="str">
        <f>IFERROR(__xludf.DUMMYFUNCTION("GOOGLETRANSLATE(A1844,""en"",""es"")"),"página")</f>
        <v>página</v>
      </c>
    </row>
    <row r="1845">
      <c r="A1845" s="1" t="s">
        <v>1843</v>
      </c>
      <c r="B1845" s="2" t="str">
        <f>IFERROR(__xludf.DUMMYFUNCTION("GOOGLETRANSLATE(A1845,""en"",""es"")"),"oculto")</f>
        <v>oculto</v>
      </c>
    </row>
    <row r="1846">
      <c r="A1846" s="1" t="s">
        <v>1844</v>
      </c>
      <c r="B1846" s="2" t="str">
        <f>IFERROR(__xludf.DUMMYFUNCTION("GOOGLETRANSLATE(A1846,""en"",""es"")"),"queso")</f>
        <v>queso</v>
      </c>
    </row>
    <row r="1847">
      <c r="A1847" s="1" t="s">
        <v>1845</v>
      </c>
      <c r="B1847" s="2" t="str">
        <f>IFERROR(__xludf.DUMMYFUNCTION("GOOGLETRANSLATE(A1847,""en"",""es"")"),"sacerdote")</f>
        <v>sacerdote</v>
      </c>
    </row>
    <row r="1848">
      <c r="A1848" s="1" t="s">
        <v>1846</v>
      </c>
      <c r="B1848" s="2" t="str">
        <f>IFERROR(__xludf.DUMMYFUNCTION("GOOGLETRANSLATE(A1848,""en"",""es"")"),"arrepentirse")</f>
        <v>arrepentirse</v>
      </c>
    </row>
    <row r="1849">
      <c r="A1849" s="1" t="s">
        <v>1847</v>
      </c>
      <c r="B1849" s="2" t="str">
        <f>IFERROR(__xludf.DUMMYFUNCTION("GOOGLETRANSLATE(A1849,""en"",""es"")"),"contrato")</f>
        <v>contrato</v>
      </c>
    </row>
    <row r="1850">
      <c r="A1850" s="1" t="s">
        <v>1848</v>
      </c>
      <c r="B1850" s="2" t="str">
        <f>IFERROR(__xludf.DUMMYFUNCTION("GOOGLETRANSLATE(A1850,""en"",""es"")"),"ladrón")</f>
        <v>ladrón</v>
      </c>
    </row>
    <row r="1851">
      <c r="A1851" s="1" t="s">
        <v>1849</v>
      </c>
      <c r="B1851" s="2" t="str">
        <f>IFERROR(__xludf.DUMMYFUNCTION("GOOGLETRANSLATE(A1851,""en"",""es"")"),"divorcio")</f>
        <v>divorcio</v>
      </c>
    </row>
    <row r="1852">
      <c r="A1852" s="1" t="s">
        <v>1850</v>
      </c>
      <c r="B1852" s="2" t="str">
        <f>IFERROR(__xludf.DUMMYFUNCTION("GOOGLETRANSLATE(A1852,""en"",""es"")"),"lección")</f>
        <v>lección</v>
      </c>
    </row>
    <row r="1853">
      <c r="A1853" s="1" t="s">
        <v>1851</v>
      </c>
      <c r="B1853" s="2" t="str">
        <f>IFERROR(__xludf.DUMMYFUNCTION("GOOGLETRANSLATE(A1853,""en"",""es"")"),"personalmente")</f>
        <v>personalmente</v>
      </c>
    </row>
    <row r="1854">
      <c r="A1854" s="1" t="s">
        <v>1852</v>
      </c>
      <c r="B1854" s="2" t="str">
        <f>IFERROR(__xludf.DUMMYFUNCTION("GOOGLETRANSLATE(A1854,""en"",""es"")"),"huevos")</f>
        <v>huevos</v>
      </c>
    </row>
    <row r="1855">
      <c r="A1855" s="1" t="s">
        <v>1853</v>
      </c>
      <c r="B1855" s="2" t="str">
        <f>IFERROR(__xludf.DUMMYFUNCTION("GOOGLETRANSLATE(A1855,""en"",""es"")"),"comunidad")</f>
        <v>comunidad</v>
      </c>
    </row>
    <row r="1856">
      <c r="A1856" s="1" t="s">
        <v>1854</v>
      </c>
      <c r="B1856" s="2" t="str">
        <f>IFERROR(__xludf.DUMMYFUNCTION("GOOGLETRANSLATE(A1856,""en"",""es"")"),"sujeto")</f>
        <v>sujeto</v>
      </c>
    </row>
    <row r="1857">
      <c r="A1857" s="1" t="s">
        <v>1855</v>
      </c>
      <c r="B1857" s="2" t="str">
        <f>IFERROR(__xludf.DUMMYFUNCTION("GOOGLETRANSLATE(A1857,""en"",""es"")"),"renta")</f>
        <v>renta</v>
      </c>
    </row>
    <row r="1858">
      <c r="A1858" s="1" t="s">
        <v>1856</v>
      </c>
      <c r="B1858" s="2" t="str">
        <f>IFERROR(__xludf.DUMMYFUNCTION("GOOGLETRANSLATE(A1858,""en"",""es"")"),"venganza")</f>
        <v>venganza</v>
      </c>
    </row>
    <row r="1859">
      <c r="A1859" s="1" t="s">
        <v>1857</v>
      </c>
      <c r="B1859" s="2" t="str">
        <f>IFERROR(__xludf.DUMMYFUNCTION("GOOGLETRANSLATE(A1859,""en"",""es"")"),"comercio")</f>
        <v>comercio</v>
      </c>
    </row>
    <row r="1860">
      <c r="A1860" s="1" t="s">
        <v>1858</v>
      </c>
      <c r="B1860" s="2" t="str">
        <f>IFERROR(__xludf.DUMMYFUNCTION("GOOGLETRANSLATE(A1860,""en"",""es"")"),"noches")</f>
        <v>noches</v>
      </c>
    </row>
    <row r="1861">
      <c r="A1861" s="1" t="s">
        <v>1859</v>
      </c>
      <c r="B1861" s="2" t="str">
        <f>IFERROR(__xludf.DUMMYFUNCTION("GOOGLETRANSLATE(A1861,""en"",""es"")"),"repentino")</f>
        <v>repentino</v>
      </c>
    </row>
    <row r="1862">
      <c r="A1862" s="1" t="s">
        <v>1860</v>
      </c>
      <c r="B1862" s="2" t="str">
        <f>IFERROR(__xludf.DUMMYFUNCTION("GOOGLETRANSLATE(A1862,""en"",""es"")"),"bosque")</f>
        <v>bosque</v>
      </c>
    </row>
    <row r="1863">
      <c r="A1863" s="1" t="s">
        <v>1861</v>
      </c>
      <c r="B1863" s="2" t="str">
        <f>IFERROR(__xludf.DUMMYFUNCTION("GOOGLETRANSLATE(A1863,""en"",""es"")"),"bendecir")</f>
        <v>bendecir</v>
      </c>
    </row>
    <row r="1864">
      <c r="A1864" s="1" t="s">
        <v>1862</v>
      </c>
      <c r="B1864" s="2" t="str">
        <f>IFERROR(__xludf.DUMMYFUNCTION("GOOGLETRANSLATE(A1864,""en"",""es"")"),"cambios")</f>
        <v>cambios</v>
      </c>
    </row>
    <row r="1865">
      <c r="A1865" s="1" t="s">
        <v>1863</v>
      </c>
      <c r="B1865" s="2" t="str">
        <f>IFERROR(__xludf.DUMMYFUNCTION("GOOGLETRANSLATE(A1865,""en"",""es"")"),"correr")</f>
        <v>correr</v>
      </c>
    </row>
    <row r="1866">
      <c r="A1866" s="1" t="s">
        <v>1864</v>
      </c>
      <c r="B1866" s="2" t="str">
        <f>IFERROR(__xludf.DUMMYFUNCTION("GOOGLETRANSLATE(A1866,""en"",""es"")"),"comió")</f>
        <v>comió</v>
      </c>
    </row>
    <row r="1867">
      <c r="A1867" s="1" t="s">
        <v>1865</v>
      </c>
      <c r="B1867" s="2" t="str">
        <f>IFERROR(__xludf.DUMMYFUNCTION("GOOGLETRANSLATE(A1867,""en"",""es"")"),"árboles")</f>
        <v>árboles</v>
      </c>
    </row>
    <row r="1868">
      <c r="A1868" s="1" t="s">
        <v>1866</v>
      </c>
      <c r="B1868" s="2" t="str">
        <f>IFERROR(__xludf.DUMMYFUNCTION("GOOGLETRANSLATE(A1868,""en"",""es"")"),"Papa Noel")</f>
        <v>Papa Noel</v>
      </c>
    </row>
    <row r="1869">
      <c r="A1869" s="1" t="s">
        <v>1867</v>
      </c>
      <c r="B1869" s="2" t="str">
        <f>IFERROR(__xludf.DUMMYFUNCTION("GOOGLETRANSLATE(A1869,""en"",""es"")"),"básicamente")</f>
        <v>básicamente</v>
      </c>
    </row>
    <row r="1870">
      <c r="A1870" s="1" t="s">
        <v>1868</v>
      </c>
      <c r="B1870" s="2" t="str">
        <f>IFERROR(__xludf.DUMMYFUNCTION("GOOGLETRANSLATE(A1870,""en"",""es"")"),"cañón")</f>
        <v>cañón</v>
      </c>
    </row>
    <row r="1871">
      <c r="A1871" s="1" t="s">
        <v>1869</v>
      </c>
      <c r="B1871" s="2" t="str">
        <f>IFERROR(__xludf.DUMMYFUNCTION("GOOGLETRANSLATE(A1871,""en"",""es"")"),"detalles")</f>
        <v>detalles</v>
      </c>
    </row>
    <row r="1872">
      <c r="A1872" s="1" t="s">
        <v>1870</v>
      </c>
      <c r="B1872" s="2" t="str">
        <f>IFERROR(__xludf.DUMMYFUNCTION("GOOGLETRANSLATE(A1872,""en"",""es"")"),"propietario")</f>
        <v>propietario</v>
      </c>
    </row>
    <row r="1873">
      <c r="A1873" s="1" t="s">
        <v>1871</v>
      </c>
      <c r="B1873" s="2" t="str">
        <f>IFERROR(__xludf.DUMMYFUNCTION("GOOGLETRANSLATE(A1873,""en"",""es"")"),"doctores")</f>
        <v>doctores</v>
      </c>
    </row>
    <row r="1874">
      <c r="A1874" s="1" t="s">
        <v>1872</v>
      </c>
      <c r="B1874" s="2" t="str">
        <f>IFERROR(__xludf.DUMMYFUNCTION("GOOGLETRANSLATE(A1874,""en"",""es"")"),"Guillermo")</f>
        <v>Guillermo</v>
      </c>
    </row>
    <row r="1875">
      <c r="A1875" s="1" t="s">
        <v>1873</v>
      </c>
      <c r="B1875" s="2" t="str">
        <f>IFERROR(__xludf.DUMMYFUNCTION("GOOGLETRANSLATE(A1875,""en"",""es"")"),"Monto")</f>
        <v>Monto</v>
      </c>
    </row>
    <row r="1876">
      <c r="A1876" s="1" t="s">
        <v>1874</v>
      </c>
      <c r="B1876" s="2" t="str">
        <f>IFERROR(__xludf.DUMMYFUNCTION("GOOGLETRANSLATE(A1876,""en"",""es"")"),"apenas")</f>
        <v>apenas</v>
      </c>
    </row>
    <row r="1877">
      <c r="A1877" s="1" t="s">
        <v>1875</v>
      </c>
      <c r="B1877" s="2" t="str">
        <f>IFERROR(__xludf.DUMMYFUNCTION("GOOGLETRANSLATE(A1877,""en"",""es"")"),"artista")</f>
        <v>artista</v>
      </c>
    </row>
    <row r="1878">
      <c r="A1878" s="1" t="s">
        <v>1876</v>
      </c>
      <c r="B1878" s="2" t="str">
        <f>IFERROR(__xludf.DUMMYFUNCTION("GOOGLETRANSLATE(A1878,""en"",""es"")"),"bolsillo")</f>
        <v>bolsillo</v>
      </c>
    </row>
    <row r="1879">
      <c r="A1879" s="1" t="s">
        <v>1877</v>
      </c>
      <c r="B1879" s="2" t="str">
        <f>IFERROR(__xludf.DUMMYFUNCTION("GOOGLETRANSLATE(A1879,""en"",""es"")"),"cáncer")</f>
        <v>cáncer</v>
      </c>
    </row>
    <row r="1880">
      <c r="A1880" s="1" t="s">
        <v>1878</v>
      </c>
      <c r="B1880" s="2" t="str">
        <f>IFERROR(__xludf.DUMMYFUNCTION("GOOGLETRANSLATE(A1880,""en"",""es"")"),"par")</f>
        <v>par</v>
      </c>
    </row>
    <row r="1881">
      <c r="A1881" s="1" t="s">
        <v>1879</v>
      </c>
      <c r="B1881" s="2" t="str">
        <f>IFERROR(__xludf.DUMMYFUNCTION("GOOGLETRANSLATE(A1881,""en"",""es"")"),"causado")</f>
        <v>causado</v>
      </c>
    </row>
    <row r="1882">
      <c r="A1882" s="1" t="s">
        <v>1880</v>
      </c>
      <c r="B1882" s="2" t="str">
        <f>IFERROR(__xludf.DUMMYFUNCTION("GOOGLETRANSLATE(A1882,""en"",""es"")"),"alan")</f>
        <v>alan</v>
      </c>
    </row>
    <row r="1883">
      <c r="A1883" s="1" t="s">
        <v>1881</v>
      </c>
      <c r="B1883" s="2" t="str">
        <f>IFERROR(__xludf.DUMMYFUNCTION("GOOGLETRANSLATE(A1883,""en"",""es"")"),"ruina")</f>
        <v>ruina</v>
      </c>
    </row>
    <row r="1884">
      <c r="A1884" s="1" t="s">
        <v>1882</v>
      </c>
      <c r="B1884" s="2" t="str">
        <f>IFERROR(__xludf.DUMMYFUNCTION("GOOGLETRANSLATE(A1884,""en"",""es"")"),"Fechado")</f>
        <v>Fechado</v>
      </c>
    </row>
    <row r="1885">
      <c r="A1885" s="1" t="s">
        <v>1883</v>
      </c>
      <c r="B1885" s="2" t="str">
        <f>IFERROR(__xludf.DUMMYFUNCTION("GOOGLETRANSLATE(A1885,""en"",""es"")"),"abuelo")</f>
        <v>abuelo</v>
      </c>
    </row>
    <row r="1886">
      <c r="A1886" s="1" t="s">
        <v>1884</v>
      </c>
      <c r="B1886" s="2" t="str">
        <f>IFERROR(__xludf.DUMMYFUNCTION("GOOGLETRANSLATE(A1886,""en"",""es"")"),"pintura")</f>
        <v>pintura</v>
      </c>
    </row>
    <row r="1887">
      <c r="A1887" s="1" t="s">
        <v>1885</v>
      </c>
      <c r="B1887" s="2" t="str">
        <f>IFERROR(__xludf.DUMMYFUNCTION("GOOGLETRANSLATE(A1887,""en"",""es"")"),"bicicleta")</f>
        <v>bicicleta</v>
      </c>
    </row>
    <row r="1888">
      <c r="A1888" s="1" t="s">
        <v>1886</v>
      </c>
      <c r="B1888" s="2" t="str">
        <f>IFERROR(__xludf.DUMMYFUNCTION("GOOGLETRANSLATE(A1888,""en"",""es"")"),"pérdida")</f>
        <v>pérdida</v>
      </c>
    </row>
    <row r="1889">
      <c r="A1889" s="1" t="s">
        <v>1887</v>
      </c>
      <c r="B1889" s="2" t="str">
        <f>IFERROR(__xludf.DUMMYFUNCTION("GOOGLETRANSLATE(A1889,""en"",""es"")"),"mentiroso")</f>
        <v>mentiroso</v>
      </c>
    </row>
    <row r="1890">
      <c r="A1890" s="1" t="s">
        <v>1888</v>
      </c>
      <c r="B1890" s="2" t="str">
        <f>IFERROR(__xludf.DUMMYFUNCTION("GOOGLETRANSLATE(A1890,""en"",""es"")"),"entra")</f>
        <v>entra</v>
      </c>
    </row>
    <row r="1891">
      <c r="A1891" s="1" t="s">
        <v>1889</v>
      </c>
      <c r="B1891" s="2" t="str">
        <f>IFERROR(__xludf.DUMMYFUNCTION("GOOGLETRANSLATE(A1891,""en"",""es"")"),"Cerro")</f>
        <v>Cerro</v>
      </c>
    </row>
    <row r="1892">
      <c r="A1892" s="1" t="s">
        <v>1890</v>
      </c>
      <c r="B1892" s="2" t="str">
        <f>IFERROR(__xludf.DUMMYFUNCTION("GOOGLETRANSLATE(A1892,""en"",""es"")"),"invierno")</f>
        <v>invierno</v>
      </c>
    </row>
    <row r="1893">
      <c r="A1893" s="1" t="s">
        <v>1891</v>
      </c>
      <c r="B1893" s="2" t="str">
        <f>IFERROR(__xludf.DUMMYFUNCTION("GOOGLETRANSLATE(A1893,""en"",""es"")"),"puntos")</f>
        <v>puntos</v>
      </c>
    </row>
    <row r="1894">
      <c r="A1894" s="1" t="s">
        <v>1892</v>
      </c>
      <c r="B1894" s="2" t="str">
        <f>IFERROR(__xludf.DUMMYFUNCTION("GOOGLETRANSLATE(A1894,""en"",""es"")"),"asistente")</f>
        <v>asistente</v>
      </c>
    </row>
    <row r="1895">
      <c r="A1895" s="1" t="s">
        <v>1893</v>
      </c>
      <c r="B1895" s="2" t="str">
        <f>IFERROR(__xludf.DUMMYFUNCTION("GOOGLETRANSLATE(A1895,""en"",""es"")"),"asesino")</f>
        <v>asesino</v>
      </c>
    </row>
    <row r="1896">
      <c r="A1896" s="1" t="s">
        <v>1894</v>
      </c>
      <c r="B1896" s="2" t="str">
        <f>IFERROR(__xludf.DUMMYFUNCTION("GOOGLETRANSLATE(A1896,""en"",""es"")"),"legal")</f>
        <v>legal</v>
      </c>
    </row>
    <row r="1897">
      <c r="A1897" s="1" t="s">
        <v>1895</v>
      </c>
      <c r="B1897" s="2" t="str">
        <f>IFERROR(__xludf.DUMMYFUNCTION("GOOGLETRANSLATE(A1897,""en"",""es"")"),"na")</f>
        <v>na</v>
      </c>
    </row>
    <row r="1898">
      <c r="A1898" s="1" t="s">
        <v>1896</v>
      </c>
      <c r="B1898" s="2" t="str">
        <f>IFERROR(__xludf.DUMMYFUNCTION("GOOGLETRANSLATE(A1898,""en"",""es"")"),"Larry")</f>
        <v>Larry</v>
      </c>
    </row>
    <row r="1899">
      <c r="A1899" s="1" t="s">
        <v>1897</v>
      </c>
      <c r="B1899" s="2" t="str">
        <f>IFERROR(__xludf.DUMMYFUNCTION("GOOGLETRANSLATE(A1899,""en"",""es"")"),"creciente")</f>
        <v>creciente</v>
      </c>
    </row>
    <row r="1900">
      <c r="A1900" s="1" t="s">
        <v>1898</v>
      </c>
      <c r="B1900" s="2" t="str">
        <f>IFERROR(__xludf.DUMMYFUNCTION("GOOGLETRANSLATE(A1900,""en"",""es"")"),"lágrimas")</f>
        <v>lágrimas</v>
      </c>
    </row>
    <row r="1901">
      <c r="A1901" s="1" t="s">
        <v>1899</v>
      </c>
      <c r="B1901" s="2" t="str">
        <f>IFERROR(__xludf.DUMMYFUNCTION("GOOGLETRANSLATE(A1901,""en"",""es"")"),"carreras")</f>
        <v>carreras</v>
      </c>
    </row>
    <row r="1902">
      <c r="A1902" s="1" t="s">
        <v>1900</v>
      </c>
      <c r="B1902" s="2" t="str">
        <f>IFERROR(__xludf.DUMMYFUNCTION("GOOGLETRANSLATE(A1902,""en"",""es"")"),"lisa")</f>
        <v>lisa</v>
      </c>
    </row>
    <row r="1903">
      <c r="A1903" s="1" t="s">
        <v>1901</v>
      </c>
      <c r="B1903" s="2" t="str">
        <f>IFERROR(__xludf.DUMMYFUNCTION("GOOGLETRANSLATE(A1903,""en"",""es"")"),"comprar")</f>
        <v>comprar</v>
      </c>
    </row>
    <row r="1904">
      <c r="A1904" s="1" t="s">
        <v>1902</v>
      </c>
      <c r="B1904" s="2" t="str">
        <f>IFERROR(__xludf.DUMMYFUNCTION("GOOGLETRANSLATE(A1904,""en"",""es"")"),"emocionante")</f>
        <v>emocionante</v>
      </c>
    </row>
    <row r="1905">
      <c r="A1905" s="1" t="s">
        <v>1903</v>
      </c>
      <c r="B1905" s="2" t="str">
        <f>IFERROR(__xludf.DUMMYFUNCTION("GOOGLETRANSLATE(A1905,""en"",""es"")"),"granja")</f>
        <v>granja</v>
      </c>
    </row>
    <row r="1906">
      <c r="A1906" s="1" t="s">
        <v>1904</v>
      </c>
      <c r="B1906" s="2" t="str">
        <f>IFERROR(__xludf.DUMMYFUNCTION("GOOGLETRANSLATE(A1906,""en"",""es"")"),"barato")</f>
        <v>barato</v>
      </c>
    </row>
    <row r="1907">
      <c r="A1907" s="1" t="s">
        <v>1905</v>
      </c>
      <c r="B1907" s="2" t="str">
        <f>IFERROR(__xludf.DUMMYFUNCTION("GOOGLETRANSLATE(A1907,""en"",""es"")"),"lengua")</f>
        <v>lengua</v>
      </c>
    </row>
    <row r="1908">
      <c r="A1908" s="1" t="s">
        <v>1906</v>
      </c>
      <c r="B1908" s="2" t="str">
        <f>IFERROR(__xludf.DUMMYFUNCTION("GOOGLETRANSLATE(A1908,""en"",""es"")"),"inodoro")</f>
        <v>inodoro</v>
      </c>
    </row>
    <row r="1909">
      <c r="A1909" s="1" t="s">
        <v>1907</v>
      </c>
      <c r="B1909" s="2" t="str">
        <f>IFERROR(__xludf.DUMMYFUNCTION("GOOGLETRANSLATE(A1909,""en"",""es"")"),"razones")</f>
        <v>razones</v>
      </c>
    </row>
    <row r="1910">
      <c r="A1910" s="1" t="s">
        <v>1908</v>
      </c>
      <c r="B1910" s="2" t="str">
        <f>IFERROR(__xludf.DUMMYFUNCTION("GOOGLETRANSLATE(A1910,""en"",""es"")"),"genio")</f>
        <v>genio</v>
      </c>
    </row>
    <row r="1911">
      <c r="A1911" s="1" t="s">
        <v>1909</v>
      </c>
      <c r="B1911" s="2" t="str">
        <f>IFERROR(__xludf.DUMMYFUNCTION("GOOGLETRANSLATE(A1911,""en"",""es"")"),"cuadrado")</f>
        <v>cuadrado</v>
      </c>
    </row>
    <row r="1912">
      <c r="A1912" s="1" t="s">
        <v>1910</v>
      </c>
      <c r="B1912" s="2" t="str">
        <f>IFERROR(__xludf.DUMMYFUNCTION("GOOGLETRANSLATE(A1912,""en"",""es"")"),"secretario")</f>
        <v>secretario</v>
      </c>
    </row>
    <row r="1913">
      <c r="A1913" s="1" t="s">
        <v>1911</v>
      </c>
      <c r="B1913" s="2" t="str">
        <f>IFERROR(__xludf.DUMMYFUNCTION("GOOGLETRANSLATE(A1913,""en"",""es"")"),"Europa")</f>
        <v>Europa</v>
      </c>
    </row>
    <row r="1914">
      <c r="A1914" s="1" t="s">
        <v>1912</v>
      </c>
      <c r="B1914" s="2" t="str">
        <f>IFERROR(__xludf.DUMMYFUNCTION("GOOGLETRANSLATE(A1914,""en"",""es"")"),"conexión")</f>
        <v>conexión</v>
      </c>
    </row>
    <row r="1915">
      <c r="A1915" s="1" t="s">
        <v>1913</v>
      </c>
      <c r="B1915" s="2" t="str">
        <f>IFERROR(__xludf.DUMMYFUNCTION("GOOGLETRANSLATE(A1915,""en"",""es"")"),"susto")</f>
        <v>susto</v>
      </c>
    </row>
    <row r="1916">
      <c r="A1916" s="1" t="s">
        <v>1914</v>
      </c>
      <c r="B1916" s="2" t="str">
        <f>IFERROR(__xludf.DUMMYFUNCTION("GOOGLETRANSLATE(A1916,""en"",""es"")"),"víctimas")</f>
        <v>víctimas</v>
      </c>
    </row>
    <row r="1917">
      <c r="A1917" s="1" t="s">
        <v>1915</v>
      </c>
      <c r="B1917" s="2" t="str">
        <f>IFERROR(__xludf.DUMMYFUNCTION("GOOGLETRANSLATE(A1917,""en"",""es"")"),"huesos")</f>
        <v>huesos</v>
      </c>
    </row>
    <row r="1918">
      <c r="A1918" s="1" t="s">
        <v>1916</v>
      </c>
      <c r="B1918" s="2" t="str">
        <f>IFERROR(__xludf.DUMMYFUNCTION("GOOGLETRANSLATE(A1918,""en"",""es"")"),"bruto")</f>
        <v>bruto</v>
      </c>
    </row>
    <row r="1919">
      <c r="A1919" s="1" t="s">
        <v>1917</v>
      </c>
      <c r="B1919" s="2" t="str">
        <f>IFERROR(__xludf.DUMMYFUNCTION("GOOGLETRANSLATE(A1919,""en"",""es"")"),"abajo")</f>
        <v>abajo</v>
      </c>
    </row>
    <row r="1920">
      <c r="A1920" s="1" t="s">
        <v>1918</v>
      </c>
      <c r="B1920" s="2" t="str">
        <f>IFERROR(__xludf.DUMMYFUNCTION("GOOGLETRANSLATE(A1920,""en"",""es"")"),"habitación")</f>
        <v>habitación</v>
      </c>
    </row>
    <row r="1921">
      <c r="A1921" s="1" t="s">
        <v>1919</v>
      </c>
      <c r="B1921" s="2" t="str">
        <f>IFERROR(__xludf.DUMMYFUNCTION("GOOGLETRANSLATE(A1921,""en"",""es"")"),"obvio")</f>
        <v>obvio</v>
      </c>
    </row>
    <row r="1922">
      <c r="A1922" s="1" t="s">
        <v>1920</v>
      </c>
      <c r="B1922" s="2" t="str">
        <f>IFERROR(__xludf.DUMMYFUNCTION("GOOGLETRANSLATE(A1922,""en"",""es"")"),"casos")</f>
        <v>casos</v>
      </c>
    </row>
    <row r="1923">
      <c r="A1923" s="1" t="s">
        <v>1921</v>
      </c>
      <c r="B1923" s="2" t="str">
        <f>IFERROR(__xludf.DUMMYFUNCTION("GOOGLETRANSLATE(A1923,""en"",""es"")"),"profesional")</f>
        <v>profesional</v>
      </c>
    </row>
    <row r="1924">
      <c r="A1924" s="1" t="s">
        <v>1922</v>
      </c>
      <c r="B1924" s="2" t="str">
        <f>IFERROR(__xludf.DUMMYFUNCTION("GOOGLETRANSLATE(A1924,""en"",""es"")"),"Universidad")</f>
        <v>Universidad</v>
      </c>
    </row>
    <row r="1925">
      <c r="A1925" s="1" t="s">
        <v>1923</v>
      </c>
      <c r="B1925" s="2" t="str">
        <f>IFERROR(__xludf.DUMMYFUNCTION("GOOGLETRANSLATE(A1925,""en"",""es"")"),"Walter")</f>
        <v>Walter</v>
      </c>
    </row>
    <row r="1926">
      <c r="A1926" s="1" t="s">
        <v>1924</v>
      </c>
      <c r="B1926" s="2" t="str">
        <f>IFERROR(__xludf.DUMMYFUNCTION("GOOGLETRANSLATE(A1926,""en"",""es"")"),"recorrido")</f>
        <v>recorrido</v>
      </c>
    </row>
    <row r="1927">
      <c r="A1927" s="1" t="s">
        <v>1925</v>
      </c>
      <c r="B1927" s="2" t="str">
        <f>IFERROR(__xludf.DUMMYFUNCTION("GOOGLETRANSLATE(A1927,""en"",""es"")"),"jugador")</f>
        <v>jugador</v>
      </c>
    </row>
    <row r="1928">
      <c r="A1928" s="1" t="s">
        <v>1926</v>
      </c>
      <c r="B1928" s="2" t="str">
        <f>IFERROR(__xludf.DUMMYFUNCTION("GOOGLETRANSLATE(A1928,""en"",""es"")"),"plata")</f>
        <v>plata</v>
      </c>
    </row>
    <row r="1929">
      <c r="A1929" s="1" t="s">
        <v>1927</v>
      </c>
      <c r="B1929" s="2" t="str">
        <f>IFERROR(__xludf.DUMMYFUNCTION("GOOGLETRANSLATE(A1929,""en"",""es"")"),"lástima")</f>
        <v>lástima</v>
      </c>
    </row>
    <row r="1930">
      <c r="A1930" s="1" t="s">
        <v>1928</v>
      </c>
      <c r="B1930" s="2" t="str">
        <f>IFERROR(__xludf.DUMMYFUNCTION("GOOGLETRANSLATE(A1930,""en"",""es"")"),"complacido")</f>
        <v>complacido</v>
      </c>
    </row>
    <row r="1931">
      <c r="A1931" s="1" t="s">
        <v>1929</v>
      </c>
      <c r="B1931" s="2" t="str">
        <f>IFERROR(__xludf.DUMMYFUNCTION("GOOGLETRANSLATE(A1931,""en"",""es"")"),"reloj")</f>
        <v>reloj</v>
      </c>
    </row>
    <row r="1932">
      <c r="A1932" s="1" t="s">
        <v>1930</v>
      </c>
      <c r="B1932" s="2" t="str">
        <f>IFERROR(__xludf.DUMMYFUNCTION("GOOGLETRANSLATE(A1932,""en"",""es"")"),"recuerdos")</f>
        <v>recuerdos</v>
      </c>
    </row>
    <row r="1933">
      <c r="A1933" s="1" t="s">
        <v>1931</v>
      </c>
      <c r="B1933" s="2" t="str">
        <f>IFERROR(__xludf.DUMMYFUNCTION("GOOGLETRANSLATE(A1933,""en"",""es"")"),"partes")</f>
        <v>partes</v>
      </c>
    </row>
    <row r="1934">
      <c r="A1934" s="1" t="s">
        <v>1932</v>
      </c>
      <c r="B1934" s="2" t="str">
        <f>IFERROR(__xludf.DUMMYFUNCTION("GOOGLETRANSLATE(A1934,""en"",""es"")"),"Rachel")</f>
        <v>Rachel</v>
      </c>
    </row>
    <row r="1935">
      <c r="A1935" s="1" t="s">
        <v>1933</v>
      </c>
      <c r="B1935" s="2" t="str">
        <f>IFERROR(__xludf.DUMMYFUNCTION("GOOGLETRANSLATE(A1935,""en"",""es"")"),"creció")</f>
        <v>creció</v>
      </c>
    </row>
    <row r="1936">
      <c r="A1936" s="1" t="s">
        <v>1934</v>
      </c>
      <c r="B1936" s="2" t="str">
        <f>IFERROR(__xludf.DUMMYFUNCTION("GOOGLETRANSLATE(A1936,""en"",""es"")"),"Oceano")</f>
        <v>Oceano</v>
      </c>
    </row>
    <row r="1937">
      <c r="A1937" s="1" t="s">
        <v>1935</v>
      </c>
      <c r="B1937" s="2" t="str">
        <f>IFERROR(__xludf.DUMMYFUNCTION("GOOGLETRANSLATE(A1937,""en"",""es"")"),"incendio")</f>
        <v>incendio</v>
      </c>
    </row>
    <row r="1938">
      <c r="A1938" s="1" t="s">
        <v>1936</v>
      </c>
      <c r="B1938" s="2" t="str">
        <f>IFERROR(__xludf.DUMMYFUNCTION("GOOGLETRANSLATE(A1938,""en"",""es"")"),"ADN")</f>
        <v>ADN</v>
      </c>
    </row>
    <row r="1939">
      <c r="A1939" s="1" t="s">
        <v>1937</v>
      </c>
      <c r="B1939" s="2" t="str">
        <f>IFERROR(__xludf.DUMMYFUNCTION("GOOGLETRANSLATE(A1939,""en"",""es"")"),"invitar")</f>
        <v>invitar</v>
      </c>
    </row>
    <row r="1940">
      <c r="A1940" s="1" t="s">
        <v>1938</v>
      </c>
      <c r="B1940" s="2" t="str">
        <f>IFERROR(__xludf.DUMMYFUNCTION("GOOGLETRANSLATE(A1940,""en"",""es"")"),"extranjero")</f>
        <v>extranjero</v>
      </c>
    </row>
    <row r="1941">
      <c r="A1941" s="1" t="s">
        <v>1939</v>
      </c>
      <c r="B1941" s="2" t="str">
        <f>IFERROR(__xludf.DUMMYFUNCTION("GOOGLETRANSLATE(A1941,""en"",""es"")"),"planificado")</f>
        <v>planificado</v>
      </c>
    </row>
    <row r="1942">
      <c r="A1942" s="1" t="s">
        <v>1940</v>
      </c>
      <c r="B1942" s="2" t="str">
        <f>IFERROR(__xludf.DUMMYFUNCTION("GOOGLETRANSLATE(A1942,""en"",""es"")"),"avergonzado")</f>
        <v>avergonzado</v>
      </c>
    </row>
    <row r="1943">
      <c r="A1943" s="1" t="s">
        <v>1941</v>
      </c>
      <c r="B1943" s="2" t="str">
        <f>IFERROR(__xludf.DUMMYFUNCTION("GOOGLETRANSLATE(A1943,""en"",""es"")"),"evitar")</f>
        <v>evitar</v>
      </c>
    </row>
    <row r="1944">
      <c r="A1944" s="1" t="s">
        <v>1942</v>
      </c>
      <c r="B1944" s="2" t="str">
        <f>IFERROR(__xludf.DUMMYFUNCTION("GOOGLETRANSLATE(A1944,""en"",""es"")"),"aburrido")</f>
        <v>aburrido</v>
      </c>
    </row>
    <row r="1945">
      <c r="A1945" s="1" t="s">
        <v>1943</v>
      </c>
      <c r="B1945" s="2" t="str">
        <f>IFERROR(__xludf.DUMMYFUNCTION("GOOGLETRANSLATE(A1945,""en"",""es"")"),"chocar")</f>
        <v>chocar</v>
      </c>
    </row>
    <row r="1946">
      <c r="A1946" s="1" t="s">
        <v>1944</v>
      </c>
      <c r="B1946" s="2" t="str">
        <f>IFERROR(__xludf.DUMMYFUNCTION("GOOGLETRANSLATE(A1946,""en"",""es"")"),"más bajo")</f>
        <v>más bajo</v>
      </c>
    </row>
    <row r="1947">
      <c r="A1947" s="1" t="s">
        <v>1945</v>
      </c>
      <c r="B1947" s="2" t="str">
        <f>IFERROR(__xludf.DUMMYFUNCTION("GOOGLETRANSLATE(A1947,""en"",""es"")"),"baño")</f>
        <v>baño</v>
      </c>
    </row>
    <row r="1948">
      <c r="A1948" s="1" t="s">
        <v>1946</v>
      </c>
      <c r="B1948" s="2" t="str">
        <f>IFERROR(__xludf.DUMMYFUNCTION("GOOGLETRANSLATE(A1948,""en"",""es"")"),"romántico")</f>
        <v>romántico</v>
      </c>
    </row>
    <row r="1949">
      <c r="A1949" s="1" t="s">
        <v>1947</v>
      </c>
      <c r="B1949" s="2" t="str">
        <f>IFERROR(__xludf.DUMMYFUNCTION("GOOGLETRANSLATE(A1949,""en"",""es"")"),"repetir")</f>
        <v>repetir</v>
      </c>
    </row>
    <row r="1950">
      <c r="A1950" s="1" t="s">
        <v>1948</v>
      </c>
      <c r="B1950" s="2" t="str">
        <f>IFERROR(__xludf.DUMMYFUNCTION("GOOGLETRANSLATE(A1950,""en"",""es"")"),"fortuna")</f>
        <v>fortuna</v>
      </c>
    </row>
    <row r="1951">
      <c r="A1951" s="1" t="s">
        <v>1949</v>
      </c>
      <c r="B1951" s="2" t="str">
        <f>IFERROR(__xludf.DUMMYFUNCTION("GOOGLETRANSLATE(A1951,""en"",""es"")"),"misterios")</f>
        <v>misterios</v>
      </c>
    </row>
    <row r="1952">
      <c r="A1952" s="1" t="s">
        <v>1950</v>
      </c>
      <c r="B1952" s="2" t="str">
        <f>IFERROR(__xludf.DUMMYFUNCTION("GOOGLETRANSLATE(A1952,""en"",""es"")"),"siglo")</f>
        <v>siglo</v>
      </c>
    </row>
    <row r="1953">
      <c r="A1953" s="1" t="s">
        <v>1951</v>
      </c>
      <c r="B1953" s="2" t="str">
        <f>IFERROR(__xludf.DUMMYFUNCTION("GOOGLETRANSLATE(A1953,""en"",""es"")"),"advertencia")</f>
        <v>advertencia</v>
      </c>
    </row>
    <row r="1954">
      <c r="A1954" s="1" t="s">
        <v>1952</v>
      </c>
      <c r="B1954" s="2" t="str">
        <f>IFERROR(__xludf.DUMMYFUNCTION("GOOGLETRANSLATE(A1954,""en"",""es"")"),"jasón")</f>
        <v>jasón</v>
      </c>
    </row>
    <row r="1955">
      <c r="A1955" s="1" t="s">
        <v>1953</v>
      </c>
      <c r="B1955" s="2" t="str">
        <f>IFERROR(__xludf.DUMMYFUNCTION("GOOGLETRANSLATE(A1955,""en"",""es"")"),"seguro")</f>
        <v>seguro</v>
      </c>
    </row>
    <row r="1956">
      <c r="A1956" s="1" t="s">
        <v>1954</v>
      </c>
      <c r="B1956" s="2" t="str">
        <f>IFERROR(__xludf.DUMMYFUNCTION("GOOGLETRANSLATE(A1956,""en"",""es"")"),"aeropuerto")</f>
        <v>aeropuerto</v>
      </c>
    </row>
    <row r="1957">
      <c r="A1957" s="1" t="s">
        <v>1955</v>
      </c>
      <c r="B1957" s="2" t="str">
        <f>IFERROR(__xludf.DUMMYFUNCTION("GOOGLETRANSLATE(A1957,""en"",""es"")"),"Complicado")</f>
        <v>Complicado</v>
      </c>
    </row>
    <row r="1958">
      <c r="A1958" s="1" t="s">
        <v>1956</v>
      </c>
      <c r="B1958" s="2" t="str">
        <f>IFERROR(__xludf.DUMMYFUNCTION("GOOGLETRANSLATE(A1958,""en"",""es"")"),"crecido")</f>
        <v>crecido</v>
      </c>
    </row>
    <row r="1959">
      <c r="A1959" s="1" t="s">
        <v>1957</v>
      </c>
      <c r="B1959" s="2" t="str">
        <f>IFERROR(__xludf.DUMMYFUNCTION("GOOGLETRANSLATE(A1959,""en"",""es"")"),"chupar")</f>
        <v>chupar</v>
      </c>
    </row>
    <row r="1960">
      <c r="A1960" s="1" t="s">
        <v>1958</v>
      </c>
      <c r="B1960" s="2" t="str">
        <f>IFERROR(__xludf.DUMMYFUNCTION("GOOGLETRANSLATE(A1960,""en"",""es"")"),"familiar")</f>
        <v>familiar</v>
      </c>
    </row>
    <row r="1961">
      <c r="A1961" s="1" t="s">
        <v>1959</v>
      </c>
      <c r="B1961" s="2" t="str">
        <f>IFERROR(__xludf.DUMMYFUNCTION("GOOGLETRANSLATE(A1961,""en"",""es"")"),"alcanzó")</f>
        <v>alcanzó</v>
      </c>
    </row>
    <row r="1962">
      <c r="A1962" s="1" t="s">
        <v>1960</v>
      </c>
      <c r="B1962" s="2" t="str">
        <f>IFERROR(__xludf.DUMMYFUNCTION("GOOGLETRANSLATE(A1962,""en"",""es"")"),"Roma")</f>
        <v>Roma</v>
      </c>
    </row>
    <row r="1963">
      <c r="A1963" s="1" t="s">
        <v>1961</v>
      </c>
      <c r="B1963" s="2" t="str">
        <f>IFERROR(__xludf.DUMMYFUNCTION("GOOGLETRANSLATE(A1963,""en"",""es"")"),"más alto")</f>
        <v>más alto</v>
      </c>
    </row>
    <row r="1964">
      <c r="A1964" s="1" t="s">
        <v>1962</v>
      </c>
      <c r="B1964" s="2" t="str">
        <f>IFERROR(__xludf.DUMMYFUNCTION("GOOGLETRANSLATE(A1964,""en"",""es"")"),"mencionado")</f>
        <v>mencionado</v>
      </c>
    </row>
    <row r="1965">
      <c r="A1965" s="1" t="s">
        <v>1963</v>
      </c>
      <c r="B1965" s="2" t="str">
        <f>IFERROR(__xludf.DUMMYFUNCTION("GOOGLETRANSLATE(A1965,""en"",""es"")"),"Dios mio")</f>
        <v>Dios mio</v>
      </c>
    </row>
    <row r="1966">
      <c r="A1966" s="1" t="s">
        <v>1964</v>
      </c>
      <c r="B1966" s="2" t="str">
        <f>IFERROR(__xludf.DUMMYFUNCTION("GOOGLETRANSLATE(A1966,""en"",""es"")"),"resultados")</f>
        <v>resultados</v>
      </c>
    </row>
    <row r="1967">
      <c r="A1967" s="1" t="s">
        <v>1965</v>
      </c>
      <c r="B1967" s="2" t="str">
        <f>IFERROR(__xludf.DUMMYFUNCTION("GOOGLETRANSLATE(A1967,""en"",""es"")"),"completado")</f>
        <v>completado</v>
      </c>
    </row>
    <row r="1968">
      <c r="A1968" s="1" t="s">
        <v>1966</v>
      </c>
      <c r="B1968" s="2" t="str">
        <f>IFERROR(__xludf.DUMMYFUNCTION("GOOGLETRANSLATE(A1968,""en"",""es"")"),"bosque")</f>
        <v>bosque</v>
      </c>
    </row>
    <row r="1969">
      <c r="A1969" s="1" t="s">
        <v>1967</v>
      </c>
      <c r="B1969" s="2" t="str">
        <f>IFERROR(__xludf.DUMMYFUNCTION("GOOGLETRANSLATE(A1969,""en"",""es"")"),"templo")</f>
        <v>templo</v>
      </c>
    </row>
    <row r="1970">
      <c r="A1970" s="1" t="s">
        <v>1968</v>
      </c>
      <c r="B1970" s="2" t="str">
        <f>IFERROR(__xludf.DUMMYFUNCTION("GOOGLETRANSLATE(A1970,""en"",""es"")"),"probable")</f>
        <v>probable</v>
      </c>
    </row>
    <row r="1971">
      <c r="A1971" s="1" t="s">
        <v>1969</v>
      </c>
      <c r="B1971" s="2" t="str">
        <f>IFERROR(__xludf.DUMMYFUNCTION("GOOGLETRANSLATE(A1971,""en"",""es"")"),"derechos")</f>
        <v>derechos</v>
      </c>
    </row>
    <row r="1972">
      <c r="A1972" s="1" t="s">
        <v>1970</v>
      </c>
      <c r="B1972" s="2" t="str">
        <f>IFERROR(__xludf.DUMMYFUNCTION("GOOGLETRANSLATE(A1972,""en"",""es"")"),"más joven")</f>
        <v>más joven</v>
      </c>
    </row>
    <row r="1973">
      <c r="A1973" s="1" t="s">
        <v>1971</v>
      </c>
      <c r="B1973" s="2" t="str">
        <f>IFERROR(__xludf.DUMMYFUNCTION("GOOGLETRANSLATE(A1973,""en"",""es"")"),"pertenencia")</f>
        <v>pertenencia</v>
      </c>
    </row>
    <row r="1974">
      <c r="A1974" s="1" t="s">
        <v>1972</v>
      </c>
      <c r="B1974" s="2" t="str">
        <f>IFERROR(__xludf.DUMMYFUNCTION("GOOGLETRANSLATE(A1974,""en"",""es"")"),"conocimiento")</f>
        <v>conocimiento</v>
      </c>
    </row>
    <row r="1975">
      <c r="A1975" s="1" t="s">
        <v>1973</v>
      </c>
      <c r="B1975" s="2" t="str">
        <f>IFERROR(__xludf.DUMMYFUNCTION("GOOGLETRANSLATE(A1975,""en"",""es"")"),"mapa")</f>
        <v>mapa</v>
      </c>
    </row>
    <row r="1976">
      <c r="A1976" s="1" t="s">
        <v>1974</v>
      </c>
      <c r="B1976" s="2" t="str">
        <f>IFERROR(__xludf.DUMMYFUNCTION("GOOGLETRANSLATE(A1976,""en"",""es"")"),"competencia")</f>
        <v>competencia</v>
      </c>
    </row>
    <row r="1977">
      <c r="A1977" s="1" t="s">
        <v>1975</v>
      </c>
      <c r="B1977" s="2" t="str">
        <f>IFERROR(__xludf.DUMMYFUNCTION("GOOGLETRANSLATE(A1977,""en"",""es"")"),"hallazgos")</f>
        <v>hallazgos</v>
      </c>
    </row>
    <row r="1978">
      <c r="A1978" s="1" t="s">
        <v>1976</v>
      </c>
      <c r="B1978" s="2" t="str">
        <f>IFERROR(__xludf.DUMMYFUNCTION("GOOGLETRANSLATE(A1978,""en"",""es"")"),"fotos")</f>
        <v>fotos</v>
      </c>
    </row>
    <row r="1979">
      <c r="A1979" s="1" t="s">
        <v>1977</v>
      </c>
      <c r="B1979" s="2" t="str">
        <f>IFERROR(__xludf.DUMMYFUNCTION("GOOGLETRANSLATE(A1979,""en"",""es"")"),"indistinto")</f>
        <v>indistinto</v>
      </c>
    </row>
    <row r="1980">
      <c r="A1980" s="1" t="s">
        <v>1978</v>
      </c>
      <c r="B1980" s="2" t="str">
        <f>IFERROR(__xludf.DUMMYFUNCTION("GOOGLETRANSLATE(A1980,""en"",""es"")"),"Gritando")</f>
        <v>Gritando</v>
      </c>
    </row>
    <row r="1981">
      <c r="A1981" s="1" t="s">
        <v>1979</v>
      </c>
      <c r="B1981" s="2" t="str">
        <f>IFERROR(__xludf.DUMMYFUNCTION("GOOGLETRANSLATE(A1981,""en"",""es"")"),"defensa")</f>
        <v>defensa</v>
      </c>
    </row>
    <row r="1982">
      <c r="A1982" s="1" t="s">
        <v>1980</v>
      </c>
      <c r="B1982" s="2" t="str">
        <f>IFERROR(__xludf.DUMMYFUNCTION("GOOGLETRANSLATE(A1982,""en"",""es"")"),"con cuidado")</f>
        <v>con cuidado</v>
      </c>
    </row>
    <row r="1983">
      <c r="A1983" s="1" t="s">
        <v>1981</v>
      </c>
      <c r="B1983" s="2" t="str">
        <f>IFERROR(__xludf.DUMMYFUNCTION("GOOGLETRANSLATE(A1983,""en"",""es"")"),"inútil")</f>
        <v>inútil</v>
      </c>
    </row>
    <row r="1984">
      <c r="A1984" s="1" t="s">
        <v>1982</v>
      </c>
      <c r="B1984" s="2" t="str">
        <f>IFERROR(__xludf.DUMMYFUNCTION("GOOGLETRANSLATE(A1984,""en"",""es"")"),"huéspedes")</f>
        <v>huéspedes</v>
      </c>
    </row>
    <row r="1985">
      <c r="A1985" s="1" t="s">
        <v>1983</v>
      </c>
      <c r="B1985" s="2" t="str">
        <f>IFERROR(__xludf.DUMMYFUNCTION("GOOGLETRANSLATE(A1985,""en"",""es"")"),"bondad")</f>
        <v>bondad</v>
      </c>
    </row>
    <row r="1986">
      <c r="A1986" s="1" t="s">
        <v>1984</v>
      </c>
      <c r="B1986" s="2" t="str">
        <f>IFERROR(__xludf.DUMMYFUNCTION("GOOGLETRANSLATE(A1986,""en"",""es"")"),"por")</f>
        <v>por</v>
      </c>
    </row>
    <row r="1987">
      <c r="A1987" s="1" t="s">
        <v>1985</v>
      </c>
      <c r="B1987" s="2" t="str">
        <f>IFERROR(__xludf.DUMMYFUNCTION("GOOGLETRANSLATE(A1987,""en"",""es"")"),"emitir pitidos")</f>
        <v>emitir pitidos</v>
      </c>
    </row>
    <row r="1988">
      <c r="A1988" s="1" t="s">
        <v>1986</v>
      </c>
      <c r="B1988" s="2" t="str">
        <f>IFERROR(__xludf.DUMMYFUNCTION("GOOGLETRANSLATE(A1988,""en"",""es"")"),"incluido")</f>
        <v>incluido</v>
      </c>
    </row>
    <row r="1989">
      <c r="A1989" s="1" t="s">
        <v>1987</v>
      </c>
      <c r="B1989" s="2" t="str">
        <f>IFERROR(__xludf.DUMMYFUNCTION("GOOGLETRANSLATE(A1989,""en"",""es"")"),"trabajos")</f>
        <v>trabajos</v>
      </c>
    </row>
    <row r="1990">
      <c r="A1990" s="1" t="s">
        <v>1988</v>
      </c>
      <c r="B1990" s="2" t="str">
        <f>IFERROR(__xludf.DUMMYFUNCTION("GOOGLETRANSLATE(A1990,""en"",""es"")"),"China")</f>
        <v>China</v>
      </c>
    </row>
    <row r="1991">
      <c r="A1991" s="1" t="s">
        <v>1989</v>
      </c>
      <c r="B1991" s="2" t="str">
        <f>IFERROR(__xludf.DUMMYFUNCTION("GOOGLETRANSLATE(A1991,""en"",""es"")"),"evento")</f>
        <v>evento</v>
      </c>
    </row>
    <row r="1992">
      <c r="A1992" s="1" t="s">
        <v>1990</v>
      </c>
      <c r="B1992" s="2" t="str">
        <f>IFERROR(__xludf.DUMMYFUNCTION("GOOGLETRANSLATE(A1992,""en"",""es"")"),"humanos")</f>
        <v>humanos</v>
      </c>
    </row>
    <row r="1993">
      <c r="A1993" s="1" t="s">
        <v>1991</v>
      </c>
      <c r="B1993" s="2" t="str">
        <f>IFERROR(__xludf.DUMMYFUNCTION("GOOGLETRANSLATE(A1993,""en"",""es"")"),"lentes")</f>
        <v>lentes</v>
      </c>
    </row>
    <row r="1994">
      <c r="A1994" s="1" t="s">
        <v>1992</v>
      </c>
      <c r="B1994" s="2" t="str">
        <f>IFERROR(__xludf.DUMMYFUNCTION("GOOGLETRANSLATE(A1994,""en"",""es"")"),"Annie")</f>
        <v>Annie</v>
      </c>
    </row>
    <row r="1995">
      <c r="A1995" s="1" t="s">
        <v>1993</v>
      </c>
      <c r="B1995" s="2" t="str">
        <f>IFERROR(__xludf.DUMMYFUNCTION("GOOGLETRANSLATE(A1995,""en"",""es"")"),"atacado")</f>
        <v>atacado</v>
      </c>
    </row>
    <row r="1996">
      <c r="A1996" s="1" t="s">
        <v>1994</v>
      </c>
      <c r="B1996" s="2" t="str">
        <f>IFERROR(__xludf.DUMMYFUNCTION("GOOGLETRANSLATE(A1996,""en"",""es"")"),"esperado")</f>
        <v>esperado</v>
      </c>
    </row>
    <row r="1997">
      <c r="A1997" s="1" t="s">
        <v>1995</v>
      </c>
      <c r="B1997" s="2" t="str">
        <f>IFERROR(__xludf.DUMMYFUNCTION("GOOGLETRANSLATE(A1997,""en"",""es"")"),"parada")</f>
        <v>parada</v>
      </c>
    </row>
    <row r="1998">
      <c r="A1998" s="1" t="s">
        <v>1996</v>
      </c>
      <c r="B1998" s="2" t="str">
        <f>IFERROR(__xludf.DUMMYFUNCTION("GOOGLETRANSLATE(A1998,""en"",""es"")"),"período")</f>
        <v>período</v>
      </c>
    </row>
    <row r="1999">
      <c r="A1999" s="1" t="s">
        <v>1997</v>
      </c>
      <c r="B1999" s="2" t="str">
        <f>IFERROR(__xludf.DUMMYFUNCTION("GOOGLETRANSLATE(A1999,""en"",""es"")"),"forma")</f>
        <v>forma</v>
      </c>
    </row>
    <row r="2000">
      <c r="A2000" s="1" t="s">
        <v>1998</v>
      </c>
      <c r="B2000" s="2" t="str">
        <f>IFERROR(__xludf.DUMMYFUNCTION("GOOGLETRANSLATE(A2000,""en"",""es"")"),"pitido")</f>
        <v>pitido</v>
      </c>
    </row>
    <row r="2001">
      <c r="A2001" s="1" t="s">
        <v>1999</v>
      </c>
      <c r="B2001" s="2" t="str">
        <f>IFERROR(__xludf.DUMMYFUNCTION("GOOGLETRANSLATE(A2001,""en"",""es"")"),"adecuado")</f>
        <v>adecuado</v>
      </c>
    </row>
    <row r="2002">
      <c r="A2002" s="1" t="s">
        <v>2000</v>
      </c>
      <c r="B2002" s="2" t="str">
        <f>IFERROR(__xludf.DUMMYFUNCTION("GOOGLETRANSLATE(A2002,""en"",""es"")"),"depende")</f>
        <v>depende</v>
      </c>
    </row>
    <row r="2003">
      <c r="A2003" s="1" t="s">
        <v>2001</v>
      </c>
      <c r="B2003" s="2" t="str">
        <f>IFERROR(__xludf.DUMMYFUNCTION("GOOGLETRANSLATE(A2003,""en"",""es"")"),"teléfono")</f>
        <v>teléfono</v>
      </c>
    </row>
    <row r="2004">
      <c r="A2004" s="1" t="s">
        <v>2002</v>
      </c>
      <c r="B2004" s="2" t="str">
        <f>IFERROR(__xludf.DUMMYFUNCTION("GOOGLETRANSLATE(A2004,""en"",""es"")"),"celebrar")</f>
        <v>celebrar</v>
      </c>
    </row>
    <row r="2005">
      <c r="A2005" s="1" t="s">
        <v>2003</v>
      </c>
      <c r="B2005" s="2" t="str">
        <f>IFERROR(__xludf.DUMMYFUNCTION("GOOGLETRANSLATE(A2005,""en"",""es"")"),"solicitud")</f>
        <v>solicitud</v>
      </c>
    </row>
    <row r="2006">
      <c r="A2006" s="1" t="s">
        <v>2004</v>
      </c>
      <c r="B2006" s="2" t="str">
        <f>IFERROR(__xludf.DUMMYFUNCTION("GOOGLETRANSLATE(A2006,""en"",""es"")"),"fijado")</f>
        <v>fijado</v>
      </c>
    </row>
    <row r="2007">
      <c r="A2007" s="1" t="s">
        <v>2005</v>
      </c>
      <c r="B2007" s="2" t="str">
        <f>IFERROR(__xludf.DUMMYFUNCTION("GOOGLETRANSLATE(A2007,""en"",""es"")"),"político")</f>
        <v>político</v>
      </c>
    </row>
    <row r="2008">
      <c r="A2008" s="1" t="s">
        <v>2006</v>
      </c>
      <c r="B2008" s="2" t="str">
        <f>IFERROR(__xludf.DUMMYFUNCTION("GOOGLETRANSLATE(A2008,""en"",""es"")"),"asumir")</f>
        <v>asumir</v>
      </c>
    </row>
    <row r="2009">
      <c r="A2009" s="1" t="s">
        <v>2007</v>
      </c>
      <c r="B2009" s="2" t="str">
        <f>IFERROR(__xludf.DUMMYFUNCTION("GOOGLETRANSLATE(A2009,""en"",""es"")"),"conceder")</f>
        <v>conceder</v>
      </c>
    </row>
    <row r="2010">
      <c r="A2010" s="1" t="s">
        <v>2008</v>
      </c>
      <c r="B2010" s="2" t="str">
        <f>IFERROR(__xludf.DUMMYFUNCTION("GOOGLETRANSLATE(A2010,""en"",""es"")"),"asunto")</f>
        <v>asunto</v>
      </c>
    </row>
    <row r="2011">
      <c r="A2011" s="1" t="s">
        <v>2009</v>
      </c>
      <c r="B2011" s="2" t="str">
        <f>IFERROR(__xludf.DUMMYFUNCTION("GOOGLETRANSLATE(A2011,""en"",""es"")"),"sexy")</f>
        <v>sexy</v>
      </c>
    </row>
    <row r="2012">
      <c r="A2012" s="1" t="s">
        <v>2010</v>
      </c>
      <c r="B2012" s="2" t="str">
        <f>IFERROR(__xludf.DUMMYFUNCTION("GOOGLETRANSLATE(A2012,""en"",""es"")"),"condujo")</f>
        <v>condujo</v>
      </c>
    </row>
    <row r="2013">
      <c r="A2013" s="1" t="s">
        <v>2011</v>
      </c>
      <c r="B2013" s="2" t="str">
        <f>IFERROR(__xludf.DUMMYFUNCTION("GOOGLETRANSLATE(A2013,""en"",""es"")"),"mate")</f>
        <v>mate</v>
      </c>
    </row>
    <row r="2014">
      <c r="A2014" s="1" t="s">
        <v>2012</v>
      </c>
      <c r="B2014" s="2" t="str">
        <f>IFERROR(__xludf.DUMMYFUNCTION("GOOGLETRANSLATE(A2014,""en"",""es"")"),"tumba")</f>
        <v>tumba</v>
      </c>
    </row>
    <row r="2015">
      <c r="A2015" s="1" t="s">
        <v>2013</v>
      </c>
      <c r="B2015" s="2" t="str">
        <f>IFERROR(__xludf.DUMMYFUNCTION("GOOGLETRANSLATE(A2015,""en"",""es"")"),"oficiales")</f>
        <v>oficiales</v>
      </c>
    </row>
    <row r="2016">
      <c r="A2016" s="1" t="s">
        <v>2014</v>
      </c>
      <c r="B2016" s="2" t="str">
        <f>IFERROR(__xludf.DUMMYFUNCTION("GOOGLETRANSLATE(A2016,""en"",""es"")"),"gigante")</f>
        <v>gigante</v>
      </c>
    </row>
    <row r="2017">
      <c r="A2017" s="1" t="s">
        <v>2015</v>
      </c>
      <c r="B2017" s="2" t="str">
        <f>IFERROR(__xludf.DUMMYFUNCTION("GOOGLETRANSLATE(A2017,""en"",""es"")"),"planta")</f>
        <v>planta</v>
      </c>
    </row>
    <row r="2018">
      <c r="A2018" s="1" t="s">
        <v>2016</v>
      </c>
      <c r="B2018" s="2" t="str">
        <f>IFERROR(__xludf.DUMMYFUNCTION("GOOGLETRANSLATE(A2018,""en"",""es"")"),"eventualmente")</f>
        <v>eventualmente</v>
      </c>
    </row>
    <row r="2019">
      <c r="A2019" s="1" t="s">
        <v>2017</v>
      </c>
      <c r="B2019" s="2" t="str">
        <f>IFERROR(__xludf.DUMMYFUNCTION("GOOGLETRANSLATE(A2019,""en"",""es"")"),"luchado")</f>
        <v>luchado</v>
      </c>
    </row>
    <row r="2020">
      <c r="A2020" s="1" t="s">
        <v>2018</v>
      </c>
      <c r="B2020" s="2" t="str">
        <f>IFERROR(__xludf.DUMMYFUNCTION("GOOGLETRANSLATE(A2020,""en"",""es"")"),"Contratado")</f>
        <v>Contratado</v>
      </c>
    </row>
    <row r="2021">
      <c r="A2021" s="1" t="s">
        <v>2019</v>
      </c>
      <c r="B2021" s="2" t="str">
        <f>IFERROR(__xludf.DUMMYFUNCTION("GOOGLETRANSLATE(A2021,""en"",""es"")"),"sitio")</f>
        <v>sitio</v>
      </c>
    </row>
    <row r="2022">
      <c r="A2022" s="1" t="s">
        <v>2020</v>
      </c>
      <c r="B2022" s="2" t="str">
        <f>IFERROR(__xludf.DUMMYFUNCTION("GOOGLETRANSLATE(A2022,""en"",""es"")"),"libras")</f>
        <v>libras</v>
      </c>
    </row>
    <row r="2023">
      <c r="A2023" s="1" t="s">
        <v>2021</v>
      </c>
      <c r="B2023" s="2" t="str">
        <f>IFERROR(__xludf.DUMMYFUNCTION("GOOGLETRANSLATE(A2023,""en"",""es"")"),"habla")</f>
        <v>habla</v>
      </c>
    </row>
    <row r="2024">
      <c r="A2024" s="1" t="s">
        <v>2022</v>
      </c>
      <c r="B2024" s="2" t="str">
        <f>IFERROR(__xludf.DUMMYFUNCTION("GOOGLETRANSLATE(A2024,""en"",""es"")"),"delicioso")</f>
        <v>delicioso</v>
      </c>
    </row>
    <row r="2025">
      <c r="A2025" s="1" t="s">
        <v>2023</v>
      </c>
      <c r="B2025" s="2" t="str">
        <f>IFERROR(__xludf.DUMMYFUNCTION("GOOGLETRANSLATE(A2025,""en"",""es"")"),"declaración")</f>
        <v>declaración</v>
      </c>
    </row>
    <row r="2026">
      <c r="A2026" s="1" t="s">
        <v>2024</v>
      </c>
      <c r="B2026" s="2" t="str">
        <f>IFERROR(__xludf.DUMMYFUNCTION("GOOGLETRANSLATE(A2026,""en"",""es"")"),"millones")</f>
        <v>millones</v>
      </c>
    </row>
    <row r="2027">
      <c r="A2027" s="1" t="s">
        <v>2025</v>
      </c>
      <c r="B2027" s="2" t="str">
        <f>IFERROR(__xludf.DUMMYFUNCTION("GOOGLETRANSLATE(A2027,""en"",""es"")"),"subir")</f>
        <v>subir</v>
      </c>
    </row>
    <row r="2028">
      <c r="A2028" s="1" t="s">
        <v>2026</v>
      </c>
      <c r="B2028" s="2" t="str">
        <f>IFERROR(__xludf.DUMMYFUNCTION("GOOGLETRANSLATE(A2028,""en"",""es"")"),"chaqueta")</f>
        <v>chaqueta</v>
      </c>
    </row>
    <row r="2029">
      <c r="A2029" s="1" t="s">
        <v>2027</v>
      </c>
      <c r="B2029" s="2" t="str">
        <f>IFERROR(__xludf.DUMMYFUNCTION("GOOGLETRANSLATE(A2029,""en"",""es"")"),"Kelly")</f>
        <v>Kelly</v>
      </c>
    </row>
    <row r="2030">
      <c r="A2030" s="1" t="s">
        <v>2028</v>
      </c>
      <c r="B2030" s="2" t="str">
        <f>IFERROR(__xludf.DUMMYFUNCTION("GOOGLETRANSLATE(A2030,""en"",""es"")"),"gravemente")</f>
        <v>gravemente</v>
      </c>
    </row>
    <row r="2031">
      <c r="A2031" s="1" t="s">
        <v>2029</v>
      </c>
      <c r="B2031" s="2" t="str">
        <f>IFERROR(__xludf.DUMMYFUNCTION("GOOGLETRANSLATE(A2031,""en"",""es"")"),"alto")</f>
        <v>alto</v>
      </c>
    </row>
    <row r="2032">
      <c r="A2032" s="1" t="s">
        <v>2030</v>
      </c>
      <c r="B2032" s="2" t="str">
        <f>IFERROR(__xludf.DUMMYFUNCTION("GOOGLETRANSLATE(A2032,""en"",""es"")"),"Alicia")</f>
        <v>Alicia</v>
      </c>
    </row>
    <row r="2033">
      <c r="A2033" s="1" t="s">
        <v>2031</v>
      </c>
      <c r="B2033" s="2" t="str">
        <f>IFERROR(__xludf.DUMMYFUNCTION("GOOGLETRANSLATE(A2033,""en"",""es"")"),"misericordia")</f>
        <v>misericordia</v>
      </c>
    </row>
    <row r="2034">
      <c r="A2034" s="1" t="s">
        <v>2032</v>
      </c>
      <c r="B2034" s="2" t="str">
        <f>IFERROR(__xludf.DUMMYFUNCTION("GOOGLETRANSLATE(A2034,""en"",""es"")"),"LL")</f>
        <v>LL</v>
      </c>
    </row>
    <row r="2035">
      <c r="A2035" s="1" t="s">
        <v>2033</v>
      </c>
      <c r="B2035" s="2" t="str">
        <f>IFERROR(__xludf.DUMMYFUNCTION("GOOGLETRANSLATE(A2035,""en"",""es"")"),"puta")</f>
        <v>puta</v>
      </c>
    </row>
    <row r="2036">
      <c r="A2036" s="1" t="s">
        <v>2034</v>
      </c>
      <c r="B2036" s="2" t="str">
        <f>IFERROR(__xludf.DUMMYFUNCTION("GOOGLETRANSLATE(A2036,""en"",""es"")"),"ahorro")</f>
        <v>ahorro</v>
      </c>
    </row>
    <row r="2037">
      <c r="A2037" s="1" t="s">
        <v>2035</v>
      </c>
      <c r="B2037" s="2" t="str">
        <f>IFERROR(__xludf.DUMMYFUNCTION("GOOGLETRANSLATE(A2037,""en"",""es"")"),"F")</f>
        <v>F</v>
      </c>
    </row>
    <row r="2038">
      <c r="A2038" s="1" t="s">
        <v>2036</v>
      </c>
      <c r="B2038" s="2" t="str">
        <f>IFERROR(__xludf.DUMMYFUNCTION("GOOGLETRANSLATE(A2038,""en"",""es"")"),"sufrir")</f>
        <v>sufrir</v>
      </c>
    </row>
    <row r="2039">
      <c r="A2039" s="1" t="s">
        <v>2037</v>
      </c>
      <c r="B2039" s="2" t="str">
        <f>IFERROR(__xludf.DUMMYFUNCTION("GOOGLETRANSLATE(A2039,""en"",""es"")"),"cambiar")</f>
        <v>cambiar</v>
      </c>
    </row>
    <row r="2040">
      <c r="A2040" s="1" t="s">
        <v>2038</v>
      </c>
      <c r="B2040" s="2" t="str">
        <f>IFERROR(__xludf.DUMMYFUNCTION("GOOGLETRANSLATE(A2040,""en"",""es"")"),"entregar")</f>
        <v>entregar</v>
      </c>
    </row>
    <row r="2041">
      <c r="A2041" s="1" t="s">
        <v>2039</v>
      </c>
      <c r="B2041" s="2" t="str">
        <f>IFERROR(__xludf.DUMMYFUNCTION("GOOGLETRANSLATE(A2041,""en"",""es"")"),"real")</f>
        <v>real</v>
      </c>
    </row>
    <row r="2042">
      <c r="A2042" s="1" t="s">
        <v>2040</v>
      </c>
      <c r="B2042" s="2" t="str">
        <f>IFERROR(__xludf.DUMMYFUNCTION("GOOGLETRANSLATE(A2042,""en"",""es"")"),"comida")</f>
        <v>comida</v>
      </c>
    </row>
    <row r="2043">
      <c r="A2043" s="1" t="s">
        <v>2041</v>
      </c>
      <c r="B2043" s="2" t="str">
        <f>IFERROR(__xludf.DUMMYFUNCTION("GOOGLETRANSLATE(A2043,""en"",""es"")"),"dirección")</f>
        <v>dirección</v>
      </c>
    </row>
    <row r="2044">
      <c r="A2044" s="1" t="s">
        <v>2042</v>
      </c>
      <c r="B2044" s="2" t="str">
        <f>IFERROR(__xludf.DUMMYFUNCTION("GOOGLETRANSLATE(A2044,""en"",""es"")"),"familias")</f>
        <v>familias</v>
      </c>
    </row>
    <row r="2045">
      <c r="A2045" s="1" t="s">
        <v>2043</v>
      </c>
      <c r="B2045" s="2" t="str">
        <f>IFERROR(__xludf.DUMMYFUNCTION("GOOGLETRANSLATE(A2045,""en"",""es"")"),"raro")</f>
        <v>raro</v>
      </c>
    </row>
    <row r="2046">
      <c r="A2046" s="1" t="s">
        <v>2044</v>
      </c>
      <c r="B2046" s="2" t="str">
        <f>IFERROR(__xludf.DUMMYFUNCTION("GOOGLETRANSLATE(A2046,""en"",""es"")"),"paredes")</f>
        <v>paredes</v>
      </c>
    </row>
    <row r="2047">
      <c r="A2047" s="1" t="s">
        <v>2045</v>
      </c>
      <c r="B2047" s="2" t="str">
        <f>IFERROR(__xludf.DUMMYFUNCTION("GOOGLETRANSLATE(A2047,""en"",""es"")"),"sexual")</f>
        <v>sexual</v>
      </c>
    </row>
    <row r="2048">
      <c r="A2048" s="1" t="s">
        <v>2046</v>
      </c>
      <c r="B2048" s="2" t="str">
        <f>IFERROR(__xludf.DUMMYFUNCTION("GOOGLETRANSLATE(A2048,""en"",""es"")"),"efectivo")</f>
        <v>efectivo</v>
      </c>
    </row>
    <row r="2049">
      <c r="A2049" s="1" t="s">
        <v>2047</v>
      </c>
      <c r="B2049" s="2" t="str">
        <f>IFERROR(__xludf.DUMMYFUNCTION("GOOGLETRANSLATE(A2049,""en"",""es"")"),"particular")</f>
        <v>particular</v>
      </c>
    </row>
    <row r="2050">
      <c r="A2050" s="1" t="s">
        <v>2048</v>
      </c>
      <c r="B2050" s="2" t="str">
        <f>IFERROR(__xludf.DUMMYFUNCTION("GOOGLETRANSLATE(A2050,""en"",""es"")"),"datos")</f>
        <v>datos</v>
      </c>
    </row>
    <row r="2051">
      <c r="A2051" s="1" t="s">
        <v>2049</v>
      </c>
      <c r="B2051" s="2" t="str">
        <f>IFERROR(__xludf.DUMMYFUNCTION("GOOGLETRANSLATE(A2051,""en"",""es"")"),"bocina")</f>
        <v>bocina</v>
      </c>
    </row>
    <row r="2052">
      <c r="A2052" s="1" t="s">
        <v>2050</v>
      </c>
      <c r="B2052" s="2" t="str">
        <f>IFERROR(__xludf.DUMMYFUNCTION("GOOGLETRANSLATE(A2052,""en"",""es"")"),"dorado")</f>
        <v>dorado</v>
      </c>
    </row>
    <row r="2053">
      <c r="A2053" s="1" t="s">
        <v>2051</v>
      </c>
      <c r="B2053" s="2" t="str">
        <f>IFERROR(__xludf.DUMMYFUNCTION("GOOGLETRANSLATE(A2053,""en"",""es"")"),"perseguir")</f>
        <v>perseguir</v>
      </c>
    </row>
    <row r="2054">
      <c r="A2054" s="1" t="s">
        <v>2052</v>
      </c>
      <c r="B2054" s="2" t="str">
        <f>IFERROR(__xludf.DUMMYFUNCTION("GOOGLETRANSLATE(A2054,""en"",""es"")"),"potestades")</f>
        <v>potestades</v>
      </c>
    </row>
    <row r="2055">
      <c r="A2055" s="1" t="s">
        <v>2053</v>
      </c>
      <c r="B2055" s="2" t="str">
        <f>IFERROR(__xludf.DUMMYFUNCTION("GOOGLETRANSLATE(A2055,""en"",""es"")"),"abogado")</f>
        <v>abogado</v>
      </c>
    </row>
    <row r="2056">
      <c r="A2056" s="1" t="s">
        <v>2054</v>
      </c>
      <c r="B2056" s="2" t="str">
        <f>IFERROR(__xludf.DUMMYFUNCTION("GOOGLETRANSLATE(A2056,""en"",""es"")"),"oficial")</f>
        <v>oficial</v>
      </c>
    </row>
    <row r="2057">
      <c r="A2057" s="1" t="s">
        <v>2055</v>
      </c>
      <c r="B2057" s="2" t="str">
        <f>IFERROR(__xludf.DUMMYFUNCTION("GOOGLETRANSLATE(A2057,""en"",""es"")"),"rata")</f>
        <v>rata</v>
      </c>
    </row>
    <row r="2058">
      <c r="A2058" s="1" t="s">
        <v>2056</v>
      </c>
      <c r="B2058" s="2" t="str">
        <f>IFERROR(__xludf.DUMMYFUNCTION("GOOGLETRANSLATE(A2058,""en"",""es"")"),"pizza")</f>
        <v>pizza</v>
      </c>
    </row>
    <row r="2059">
      <c r="A2059" s="1" t="s">
        <v>2057</v>
      </c>
      <c r="B2059" s="2" t="str">
        <f>IFERROR(__xludf.DUMMYFUNCTION("GOOGLETRANSLATE(A2059,""en"",""es"")"),"confundido")</f>
        <v>confundido</v>
      </c>
    </row>
    <row r="2060">
      <c r="A2060" s="1" t="s">
        <v>2058</v>
      </c>
      <c r="B2060" s="2" t="str">
        <f>IFERROR(__xludf.DUMMYFUNCTION("GOOGLETRANSLATE(A2060,""en"",""es"")"),"caras")</f>
        <v>caras</v>
      </c>
    </row>
    <row r="2061">
      <c r="A2061" s="1" t="s">
        <v>2059</v>
      </c>
      <c r="B2061" s="2" t="str">
        <f>IFERROR(__xludf.DUMMYFUNCTION("GOOGLETRANSLATE(A2061,""en"",""es"")"),"positivo")</f>
        <v>positivo</v>
      </c>
    </row>
    <row r="2062">
      <c r="A2062" s="1" t="s">
        <v>2060</v>
      </c>
      <c r="B2062" s="2" t="str">
        <f>IFERROR(__xludf.DUMMYFUNCTION("GOOGLETRANSLATE(A2062,""en"",""es"")"),"convertirse en")</f>
        <v>convertirse en</v>
      </c>
    </row>
    <row r="2063">
      <c r="A2063" s="1" t="s">
        <v>2061</v>
      </c>
      <c r="B2063" s="2" t="str">
        <f>IFERROR(__xludf.DUMMYFUNCTION("GOOGLETRANSLATE(A2063,""en"",""es"")"),"conmoción")</f>
        <v>conmoción</v>
      </c>
    </row>
    <row r="2064">
      <c r="A2064" s="1" t="s">
        <v>2062</v>
      </c>
      <c r="B2064" s="2" t="str">
        <f>IFERROR(__xludf.DUMMYFUNCTION("GOOGLETRANSLATE(A2064,""en"",""es"")"),"sopa")</f>
        <v>sopa</v>
      </c>
    </row>
    <row r="2065">
      <c r="A2065" s="1" t="s">
        <v>2063</v>
      </c>
      <c r="B2065" s="2" t="str">
        <f>IFERROR(__xludf.DUMMYFUNCTION("GOOGLETRANSLATE(A2065,""en"",""es"")"),"Emily")</f>
        <v>Emily</v>
      </c>
    </row>
    <row r="2066">
      <c r="A2066" s="1" t="s">
        <v>2064</v>
      </c>
      <c r="B2066" s="2" t="str">
        <f>IFERROR(__xludf.DUMMYFUNCTION("GOOGLETRANSLATE(A2066,""en"",""es"")"),"Ofrecido")</f>
        <v>Ofrecido</v>
      </c>
    </row>
    <row r="2067">
      <c r="A2067" s="1" t="s">
        <v>2065</v>
      </c>
      <c r="B2067" s="2" t="str">
        <f>IFERROR(__xludf.DUMMYFUNCTION("GOOGLETRANSLATE(A2067,""en"",""es"")"),"donde quiera")</f>
        <v>donde quiera</v>
      </c>
    </row>
    <row r="2068">
      <c r="A2068" s="1" t="s">
        <v>2066</v>
      </c>
      <c r="B2068" s="2" t="str">
        <f>IFERROR(__xludf.DUMMYFUNCTION("GOOGLETRANSLATE(A2068,""en"",""es"")"),"ustedes mismos")</f>
        <v>ustedes mismos</v>
      </c>
    </row>
    <row r="2069">
      <c r="A2069" s="1" t="s">
        <v>2067</v>
      </c>
      <c r="B2069" s="2" t="str">
        <f>IFERROR(__xludf.DUMMYFUNCTION("GOOGLETRANSLATE(A2069,""en"",""es"")"),"coraje")</f>
        <v>coraje</v>
      </c>
    </row>
    <row r="2070">
      <c r="A2070" s="1" t="s">
        <v>2068</v>
      </c>
      <c r="B2070" s="2" t="str">
        <f>IFERROR(__xludf.DUMMYFUNCTION("GOOGLETRANSLATE(A2070,""en"",""es"")"),"hacer")</f>
        <v>hacer</v>
      </c>
    </row>
    <row r="2071">
      <c r="A2071" s="1" t="s">
        <v>2069</v>
      </c>
      <c r="B2071" s="2" t="str">
        <f>IFERROR(__xludf.DUMMYFUNCTION("GOOGLETRANSLATE(A2071,""en"",""es"")"),"respuestas")</f>
        <v>respuestas</v>
      </c>
    </row>
    <row r="2072">
      <c r="A2072" s="1" t="s">
        <v>2070</v>
      </c>
      <c r="B2072" s="2" t="str">
        <f>IFERROR(__xludf.DUMMYFUNCTION("GOOGLETRANSLATE(A2072,""en"",""es"")"),"amarillo")</f>
        <v>amarillo</v>
      </c>
    </row>
    <row r="2073">
      <c r="A2073" s="1" t="s">
        <v>2071</v>
      </c>
      <c r="B2073" s="2" t="str">
        <f>IFERROR(__xludf.DUMMYFUNCTION("GOOGLETRANSLATE(A2073,""en"",""es"")"),"pacientes")</f>
        <v>pacientes</v>
      </c>
    </row>
    <row r="2074">
      <c r="A2074" s="1" t="s">
        <v>2072</v>
      </c>
      <c r="B2074" s="2" t="str">
        <f>IFERROR(__xludf.DUMMYFUNCTION("GOOGLETRANSLATE(A2074,""en"",""es"")"),"aumentó")</f>
        <v>aumentó</v>
      </c>
    </row>
    <row r="2075">
      <c r="A2075" s="1" t="s">
        <v>2073</v>
      </c>
      <c r="B2075" s="2" t="str">
        <f>IFERROR(__xludf.DUMMYFUNCTION("GOOGLETRANSLATE(A2075,""en"",""es"")"),"cambiando")</f>
        <v>cambiando</v>
      </c>
    </row>
    <row r="2076">
      <c r="A2076" s="1" t="s">
        <v>2074</v>
      </c>
      <c r="B2076" s="2" t="str">
        <f>IFERROR(__xludf.DUMMYFUNCTION("GOOGLETRANSLATE(A2076,""en"",""es"")"),"localización")</f>
        <v>localización</v>
      </c>
    </row>
    <row r="2077">
      <c r="A2077" s="1" t="s">
        <v>2075</v>
      </c>
      <c r="B2077" s="2" t="str">
        <f>IFERROR(__xludf.DUMMYFUNCTION("GOOGLETRANSLATE(A2077,""en"",""es"")"),"idiota")</f>
        <v>idiota</v>
      </c>
    </row>
    <row r="2078">
      <c r="A2078" s="1" t="s">
        <v>2076</v>
      </c>
      <c r="B2078" s="2" t="str">
        <f>IFERROR(__xludf.DUMMYFUNCTION("GOOGLETRANSLATE(A2078,""en"",""es"")"),"chocolate")</f>
        <v>chocolate</v>
      </c>
    </row>
    <row r="2079">
      <c r="A2079" s="1" t="s">
        <v>2077</v>
      </c>
      <c r="B2079" s="2" t="str">
        <f>IFERROR(__xludf.DUMMYFUNCTION("GOOGLETRANSLATE(A2079,""en"",""es"")"),"imagen")</f>
        <v>imagen</v>
      </c>
    </row>
    <row r="2080">
      <c r="A2080" s="1" t="s">
        <v>2078</v>
      </c>
      <c r="B2080" s="2" t="str">
        <f>IFERROR(__xludf.DUMMYFUNCTION("GOOGLETRANSLATE(A2080,""en"",""es"")"),"regular")</f>
        <v>regular</v>
      </c>
    </row>
    <row r="2081">
      <c r="A2081" s="1" t="s">
        <v>2079</v>
      </c>
      <c r="B2081" s="2" t="str">
        <f>IFERROR(__xludf.DUMMYFUNCTION("GOOGLETRANSLATE(A2081,""en"",""es"")"),"atornillado")</f>
        <v>atornillado</v>
      </c>
    </row>
    <row r="2082">
      <c r="A2082" s="1" t="s">
        <v>2080</v>
      </c>
      <c r="B2082" s="2" t="str">
        <f>IFERROR(__xludf.DUMMYFUNCTION("GOOGLETRANSLATE(A2082,""en"",""es"")"),"caza")</f>
        <v>caza</v>
      </c>
    </row>
    <row r="2083">
      <c r="A2083" s="1" t="s">
        <v>2081</v>
      </c>
      <c r="B2083" s="2" t="str">
        <f>IFERROR(__xludf.DUMMYFUNCTION("GOOGLETRANSLATE(A2083,""en"",""es"")"),"que lleva")</f>
        <v>que lleva</v>
      </c>
    </row>
    <row r="2084">
      <c r="A2084" s="1" t="s">
        <v>2082</v>
      </c>
      <c r="B2084" s="2" t="str">
        <f>IFERROR(__xludf.DUMMYFUNCTION("GOOGLETRANSLATE(A2084,""en"",""es"")"),"taxi")</f>
        <v>taxi</v>
      </c>
    </row>
    <row r="2085">
      <c r="A2085" s="1" t="s">
        <v>2083</v>
      </c>
      <c r="B2085" s="2" t="str">
        <f>IFERROR(__xludf.DUMMYFUNCTION("GOOGLETRANSLATE(A2085,""en"",""es"")"),"Visto")</f>
        <v>Visto</v>
      </c>
    </row>
    <row r="2086">
      <c r="A2086" s="1" t="s">
        <v>2084</v>
      </c>
      <c r="B2086" s="2" t="str">
        <f>IFERROR(__xludf.DUMMYFUNCTION("GOOGLETRANSLATE(A2086,""en"",""es"")"),"aparecer")</f>
        <v>aparecer</v>
      </c>
    </row>
    <row r="2087">
      <c r="A2087" s="1" t="s">
        <v>2085</v>
      </c>
      <c r="B2087" s="2" t="str">
        <f>IFERROR(__xludf.DUMMYFUNCTION("GOOGLETRANSLATE(A2087,""en"",""es"")"),"golpes")</f>
        <v>golpes</v>
      </c>
    </row>
    <row r="2088">
      <c r="A2088" s="1" t="s">
        <v>2086</v>
      </c>
      <c r="B2088" s="2" t="str">
        <f>IFERROR(__xludf.DUMMYFUNCTION("GOOGLETRANSLATE(A2088,""en"",""es"")"),"orinar")</f>
        <v>orinar</v>
      </c>
    </row>
    <row r="2089">
      <c r="A2089" s="1" t="s">
        <v>2087</v>
      </c>
      <c r="B2089" s="2" t="str">
        <f>IFERROR(__xludf.DUMMYFUNCTION("GOOGLETRANSLATE(A2089,""en"",""es"")"),"comprometido")</f>
        <v>comprometido</v>
      </c>
    </row>
    <row r="2090">
      <c r="A2090" s="1" t="s">
        <v>2088</v>
      </c>
      <c r="B2090" s="2" t="str">
        <f>IFERROR(__xludf.DUMMYFUNCTION("GOOGLETRANSLATE(A2090,""en"",""es"")"),"asqueroso")</f>
        <v>asqueroso</v>
      </c>
    </row>
    <row r="2091">
      <c r="A2091" s="1" t="s">
        <v>2089</v>
      </c>
      <c r="B2091" s="2" t="str">
        <f>IFERROR(__xludf.DUMMYFUNCTION("GOOGLETRANSLATE(A2091,""en"",""es"")"),"inteligente")</f>
        <v>inteligente</v>
      </c>
    </row>
    <row r="2092">
      <c r="A2092" s="1" t="s">
        <v>2090</v>
      </c>
      <c r="B2092" s="2" t="str">
        <f>IFERROR(__xludf.DUMMYFUNCTION("GOOGLETRANSLATE(A2092,""en"",""es"")"),"herida")</f>
        <v>herida</v>
      </c>
    </row>
    <row r="2093">
      <c r="A2093" s="1" t="s">
        <v>2091</v>
      </c>
      <c r="B2093" s="2" t="str">
        <f>IFERROR(__xludf.DUMMYFUNCTION("GOOGLETRANSLATE(A2093,""en"",""es"")"),"Arturo")</f>
        <v>Arturo</v>
      </c>
    </row>
    <row r="2094">
      <c r="A2094" s="1" t="s">
        <v>2092</v>
      </c>
      <c r="B2094" s="2" t="str">
        <f>IFERROR(__xludf.DUMMYFUNCTION("GOOGLETRANSLATE(A2094,""en"",""es"")"),"placa")</f>
        <v>placa</v>
      </c>
    </row>
    <row r="2095">
      <c r="A2095" s="1" t="s">
        <v>2093</v>
      </c>
      <c r="B2095" s="2" t="str">
        <f>IFERROR(__xludf.DUMMYFUNCTION("GOOGLETRANSLATE(A2095,""en"",""es"")"),"televisión")</f>
        <v>televisión</v>
      </c>
    </row>
    <row r="2096">
      <c r="A2096" s="1" t="s">
        <v>2094</v>
      </c>
      <c r="B2096" s="2" t="str">
        <f>IFERROR(__xludf.DUMMYFUNCTION("GOOGLETRANSLATE(A2096,""en"",""es"")"),"Dioses")</f>
        <v>Dioses</v>
      </c>
    </row>
    <row r="2097">
      <c r="A2097" s="1" t="s">
        <v>2095</v>
      </c>
      <c r="B2097" s="2" t="str">
        <f>IFERROR(__xludf.DUMMYFUNCTION("GOOGLETRANSLATE(A2097,""en"",""es"")"),"labios")</f>
        <v>labios</v>
      </c>
    </row>
    <row r="2098">
      <c r="A2098" s="1" t="s">
        <v>2096</v>
      </c>
      <c r="B2098" s="2" t="str">
        <f>IFERROR(__xludf.DUMMYFUNCTION("GOOGLETRANSLATE(A2098,""en"",""es"")"),"lunes")</f>
        <v>lunes</v>
      </c>
    </row>
    <row r="2099">
      <c r="A2099" s="1" t="s">
        <v>2097</v>
      </c>
      <c r="B2099" s="2" t="str">
        <f>IFERROR(__xludf.DUMMYFUNCTION("GOOGLETRANSLATE(A2099,""en"",""es"")"),"cosecha")</f>
        <v>cosecha</v>
      </c>
    </row>
    <row r="2100">
      <c r="A2100" s="1" t="s">
        <v>2098</v>
      </c>
      <c r="B2100" s="2" t="str">
        <f>IFERROR(__xludf.DUMMYFUNCTION("GOOGLETRANSLATE(A2100,""en"",""es"")"),"fenómeno")</f>
        <v>fenómeno</v>
      </c>
    </row>
    <row r="2101">
      <c r="A2101" s="1" t="s">
        <v>2099</v>
      </c>
      <c r="B2101" s="2" t="str">
        <f>IFERROR(__xludf.DUMMYFUNCTION("GOOGLETRANSLATE(A2101,""en"",""es"")"),"tráfico")</f>
        <v>tráfico</v>
      </c>
    </row>
    <row r="2102">
      <c r="A2102" s="1" t="s">
        <v>2100</v>
      </c>
      <c r="B2102" s="2" t="str">
        <f>IFERROR(__xludf.DUMMYFUNCTION("GOOGLETRANSLATE(A2102,""en"",""es"")"),"con membrete")</f>
        <v>con membrete</v>
      </c>
    </row>
    <row r="2103">
      <c r="A2103" s="1" t="s">
        <v>2101</v>
      </c>
      <c r="B2103" s="2" t="str">
        <f>IFERROR(__xludf.DUMMYFUNCTION("GOOGLETRANSLATE(A2103,""en"",""es"")"),"India")</f>
        <v>India</v>
      </c>
    </row>
    <row r="2104">
      <c r="A2104" s="1" t="s">
        <v>2102</v>
      </c>
      <c r="B2104" s="2" t="str">
        <f>IFERROR(__xludf.DUMMYFUNCTION("GOOGLETRANSLATE(A2104,""en"",""es"")"),"amanecer")</f>
        <v>amanecer</v>
      </c>
    </row>
    <row r="2105">
      <c r="A2105" s="1" t="s">
        <v>2103</v>
      </c>
      <c r="B2105" s="2" t="str">
        <f>IFERROR(__xludf.DUMMYFUNCTION("GOOGLETRANSLATE(A2105,""en"",""es"")"),"León")</f>
        <v>León</v>
      </c>
    </row>
    <row r="2106">
      <c r="A2106" s="1" t="s">
        <v>2104</v>
      </c>
      <c r="B2106" s="2" t="str">
        <f>IFERROR(__xludf.DUMMYFUNCTION("GOOGLETRANSLATE(A2106,""en"",""es"")"),"veneno")</f>
        <v>veneno</v>
      </c>
    </row>
    <row r="2107">
      <c r="A2107" s="1" t="s">
        <v>2105</v>
      </c>
      <c r="B2107" s="2" t="str">
        <f>IFERROR(__xludf.DUMMYFUNCTION("GOOGLETRANSLATE(A2107,""en"",""es"")"),"cargos")</f>
        <v>cargos</v>
      </c>
    </row>
    <row r="2108">
      <c r="A2108" s="1" t="s">
        <v>2106</v>
      </c>
      <c r="B2108" s="2" t="str">
        <f>IFERROR(__xludf.DUMMYFUNCTION("GOOGLETRANSLATE(A2108,""en"",""es"")"),"senté")</f>
        <v>senté</v>
      </c>
    </row>
    <row r="2109">
      <c r="A2109" s="1" t="s">
        <v>2107</v>
      </c>
      <c r="B2109" s="2" t="str">
        <f>IFERROR(__xludf.DUMMYFUNCTION("GOOGLETRANSLATE(A2109,""en"",""es"")"),"golpeado")</f>
        <v>golpeado</v>
      </c>
    </row>
    <row r="2110">
      <c r="A2110" s="1" t="s">
        <v>2108</v>
      </c>
      <c r="B2110" s="2" t="str">
        <f>IFERROR(__xludf.DUMMYFUNCTION("GOOGLETRANSLATE(A2110,""en"",""es"")"),"de miedo")</f>
        <v>de miedo</v>
      </c>
    </row>
    <row r="2111">
      <c r="A2111" s="1" t="s">
        <v>2109</v>
      </c>
      <c r="B2111" s="2" t="str">
        <f>IFERROR(__xludf.DUMMYFUNCTION("GOOGLETRANSLATE(A2111,""en"",""es"")"),"misterio")</f>
        <v>misterio</v>
      </c>
    </row>
    <row r="2112">
      <c r="A2112" s="1" t="s">
        <v>2110</v>
      </c>
      <c r="B2112" s="2" t="str">
        <f>IFERROR(__xludf.DUMMYFUNCTION("GOOGLETRANSLATE(A2112,""en"",""es"")"),"indio")</f>
        <v>indio</v>
      </c>
    </row>
    <row r="2113">
      <c r="A2113" s="1" t="s">
        <v>2111</v>
      </c>
      <c r="B2113" s="2" t="str">
        <f>IFERROR(__xludf.DUMMYFUNCTION("GOOGLETRANSLATE(A2113,""en"",""es"")"),"puro")</f>
        <v>puro</v>
      </c>
    </row>
    <row r="2114">
      <c r="A2114" s="1" t="s">
        <v>2112</v>
      </c>
      <c r="B2114" s="2" t="str">
        <f>IFERROR(__xludf.DUMMYFUNCTION("GOOGLETRANSLATE(A2114,""en"",""es"")"),"golpe")</f>
        <v>golpe</v>
      </c>
    </row>
    <row r="2115">
      <c r="A2115" s="1" t="s">
        <v>2113</v>
      </c>
      <c r="B2115" s="2" t="str">
        <f>IFERROR(__xludf.DUMMYFUNCTION("GOOGLETRANSLATE(A2115,""en"",""es"")"),"enfermedad")</f>
        <v>enfermedad</v>
      </c>
    </row>
    <row r="2116">
      <c r="A2116" s="1" t="s">
        <v>2114</v>
      </c>
      <c r="B2116" s="2" t="str">
        <f>IFERROR(__xludf.DUMMYFUNCTION("GOOGLETRANSLATE(A2116,""en"",""es"")"),"italiano")</f>
        <v>italiano</v>
      </c>
    </row>
    <row r="2117">
      <c r="A2117" s="1" t="s">
        <v>2115</v>
      </c>
      <c r="B2117" s="2" t="str">
        <f>IFERROR(__xludf.DUMMYFUNCTION("GOOGLETRANSLATE(A2117,""en"",""es"")"),"marcha")</f>
        <v>marcha</v>
      </c>
    </row>
    <row r="2118">
      <c r="A2118" s="1" t="s">
        <v>2116</v>
      </c>
      <c r="B2118" s="2" t="str">
        <f>IFERROR(__xludf.DUMMYFUNCTION("GOOGLETRANSLATE(A2118,""en"",""es"")"),"condujo")</f>
        <v>condujo</v>
      </c>
    </row>
    <row r="2119">
      <c r="A2119" s="1" t="s">
        <v>2117</v>
      </c>
      <c r="B2119" s="2" t="str">
        <f>IFERROR(__xludf.DUMMYFUNCTION("GOOGLETRANSLATE(A2119,""en"",""es"")"),"Laura")</f>
        <v>Laura</v>
      </c>
    </row>
    <row r="2120">
      <c r="A2120" s="1" t="s">
        <v>2118</v>
      </c>
      <c r="B2120" s="2" t="str">
        <f>IFERROR(__xludf.DUMMYFUNCTION("GOOGLETRANSLATE(A2120,""en"",""es"")"),"role")</f>
        <v>role</v>
      </c>
    </row>
    <row r="2121">
      <c r="A2121" s="1" t="s">
        <v>2119</v>
      </c>
      <c r="B2121" s="2" t="str">
        <f>IFERROR(__xludf.DUMMYFUNCTION("GOOGLETRANSLATE(A2121,""en"",""es"")"),"disparos")</f>
        <v>disparos</v>
      </c>
    </row>
    <row r="2122">
      <c r="A2122" s="1" t="s">
        <v>2120</v>
      </c>
      <c r="B2122" s="2" t="str">
        <f>IFERROR(__xludf.DUMMYFUNCTION("GOOGLETRANSLATE(A2122,""en"",""es"")"),"extremo")</f>
        <v>extremo</v>
      </c>
    </row>
    <row r="2123">
      <c r="A2123" s="1" t="s">
        <v>2121</v>
      </c>
      <c r="B2123" s="2" t="str">
        <f>IFERROR(__xludf.DUMMYFUNCTION("GOOGLETRANSLATE(A2123,""en"",""es"")"),"victoria")</f>
        <v>victoria</v>
      </c>
    </row>
    <row r="2124">
      <c r="A2124" s="1" t="s">
        <v>2122</v>
      </c>
      <c r="B2124" s="2" t="str">
        <f>IFERROR(__xludf.DUMMYFUNCTION("GOOGLETRANSLATE(A2124,""en"",""es"")"),"debajo")</f>
        <v>debajo</v>
      </c>
    </row>
    <row r="2125">
      <c r="A2125" s="1" t="s">
        <v>2123</v>
      </c>
      <c r="B2125" s="2" t="str">
        <f>IFERROR(__xludf.DUMMYFUNCTION("GOOGLETRANSLATE(A2125,""en"",""es"")"),"tocado")</f>
        <v>tocado</v>
      </c>
    </row>
    <row r="2126">
      <c r="A2126" s="1" t="s">
        <v>2124</v>
      </c>
      <c r="B2126" s="2" t="str">
        <f>IFERROR(__xludf.DUMMYFUNCTION("GOOGLETRANSLATE(A2126,""en"",""es"")"),"relación comercial")</f>
        <v>relación comercial</v>
      </c>
    </row>
    <row r="2127">
      <c r="A2127" s="1" t="s">
        <v>2125</v>
      </c>
      <c r="B2127" s="2" t="str">
        <f>IFERROR(__xludf.DUMMYFUNCTION("GOOGLETRANSLATE(A2127,""en"",""es"")"),"trampa")</f>
        <v>trampa</v>
      </c>
    </row>
    <row r="2128">
      <c r="A2128" s="1" t="s">
        <v>2126</v>
      </c>
      <c r="B2128" s="2" t="str">
        <f>IFERROR(__xludf.DUMMYFUNCTION("GOOGLETRANSLATE(A2128,""en"",""es"")"),"nación")</f>
        <v>nación</v>
      </c>
    </row>
    <row r="2129">
      <c r="A2129" s="1" t="s">
        <v>2127</v>
      </c>
      <c r="B2129" s="2" t="str">
        <f>IFERROR(__xludf.DUMMYFUNCTION("GOOGLETRANSLATE(A2129,""en"",""es"")"),"saludable")</f>
        <v>saludable</v>
      </c>
    </row>
    <row r="2130">
      <c r="A2130" s="1" t="s">
        <v>2128</v>
      </c>
      <c r="B2130" s="2" t="str">
        <f>IFERROR(__xludf.DUMMYFUNCTION("GOOGLETRANSLATE(A2130,""en"",""es"")"),"bebés")</f>
        <v>bebés</v>
      </c>
    </row>
    <row r="2131">
      <c r="A2131" s="1" t="s">
        <v>2129</v>
      </c>
      <c r="B2131" s="2" t="str">
        <f>IFERROR(__xludf.DUMMYFUNCTION("GOOGLETRANSLATE(A2131,""en"",""es"")"),"compras")</f>
        <v>compras</v>
      </c>
    </row>
    <row r="2132">
      <c r="A2132" s="1" t="s">
        <v>2130</v>
      </c>
      <c r="B2132" s="2" t="str">
        <f>IFERROR(__xludf.DUMMYFUNCTION("GOOGLETRANSLATE(A2132,""en"",""es"")"),"destacado")</f>
        <v>destacado</v>
      </c>
    </row>
    <row r="2133">
      <c r="A2133" s="1" t="s">
        <v>2131</v>
      </c>
      <c r="B2133" s="2" t="str">
        <f>IFERROR(__xludf.DUMMYFUNCTION("GOOGLETRANSLATE(A2133,""en"",""es"")"),"deseo")</f>
        <v>deseo</v>
      </c>
    </row>
    <row r="2134">
      <c r="A2134" s="1" t="s">
        <v>2132</v>
      </c>
      <c r="B2134" s="2" t="str">
        <f>IFERROR(__xludf.DUMMYFUNCTION("GOOGLETRANSLATE(A2134,""en"",""es"")"),"aparte")</f>
        <v>aparte</v>
      </c>
    </row>
    <row r="2135">
      <c r="A2135" s="1" t="s">
        <v>2133</v>
      </c>
      <c r="B2135" s="2" t="str">
        <f>IFERROR(__xludf.DUMMYFUNCTION("GOOGLETRANSLATE(A2135,""en"",""es"")"),"medianoche")</f>
        <v>medianoche</v>
      </c>
    </row>
    <row r="2136">
      <c r="A2136" s="1" t="s">
        <v>2134</v>
      </c>
      <c r="B2136" s="2" t="str">
        <f>IFERROR(__xludf.DUMMYFUNCTION("GOOGLETRANSLATE(A2136,""en"",""es"")"),"físico")</f>
        <v>físico</v>
      </c>
    </row>
    <row r="2137">
      <c r="A2137" s="1" t="s">
        <v>2135</v>
      </c>
      <c r="B2137" s="2" t="str">
        <f>IFERROR(__xludf.DUMMYFUNCTION("GOOGLETRANSLATE(A2137,""en"",""es"")"),"jurado")</f>
        <v>jurado</v>
      </c>
    </row>
    <row r="2138">
      <c r="A2138" s="1" t="s">
        <v>2136</v>
      </c>
      <c r="B2138" s="2" t="str">
        <f>IFERROR(__xludf.DUMMYFUNCTION("GOOGLETRANSLATE(A2138,""en"",""es"")"),"comprobación")</f>
        <v>comprobación</v>
      </c>
    </row>
    <row r="2139">
      <c r="A2139" s="1" t="s">
        <v>2137</v>
      </c>
      <c r="B2139" s="2" t="str">
        <f>IFERROR(__xludf.DUMMYFUNCTION("GOOGLETRANSLATE(A2139,""en"",""es"")"),"cita")</f>
        <v>cita</v>
      </c>
    </row>
    <row r="2140">
      <c r="A2140" s="1" t="s">
        <v>2138</v>
      </c>
      <c r="B2140" s="2" t="str">
        <f>IFERROR(__xludf.DUMMYFUNCTION("GOOGLETRANSLATE(A2140,""en"",""es"")"),"canciones")</f>
        <v>canciones</v>
      </c>
    </row>
    <row r="2141">
      <c r="A2141" s="1" t="s">
        <v>2139</v>
      </c>
      <c r="B2141" s="2" t="str">
        <f>IFERROR(__xludf.DUMMYFUNCTION("GOOGLETRANSLATE(A2141,""en"",""es"")"),"despierto")</f>
        <v>despierto</v>
      </c>
    </row>
    <row r="2142">
      <c r="A2142" s="1" t="s">
        <v>2140</v>
      </c>
      <c r="B2142" s="2" t="str">
        <f>IFERROR(__xludf.DUMMYFUNCTION("GOOGLETRANSLATE(A2142,""en"",""es"")"),"carl")</f>
        <v>carl</v>
      </c>
    </row>
    <row r="2143">
      <c r="A2143" s="1" t="s">
        <v>2141</v>
      </c>
      <c r="B2143" s="2" t="str">
        <f>IFERROR(__xludf.DUMMYFUNCTION("GOOGLETRANSLATE(A2143,""en"",""es"")"),"honor")</f>
        <v>honor</v>
      </c>
    </row>
    <row r="2144">
      <c r="A2144" s="1" t="s">
        <v>2142</v>
      </c>
      <c r="B2144" s="2" t="str">
        <f>IFERROR(__xludf.DUMMYFUNCTION("GOOGLETRANSLATE(A2144,""en"",""es"")"),"nadar")</f>
        <v>nadar</v>
      </c>
    </row>
    <row r="2145">
      <c r="A2145" s="1" t="s">
        <v>2143</v>
      </c>
      <c r="B2145" s="2" t="str">
        <f>IFERROR(__xludf.DUMMYFUNCTION("GOOGLETRANSLATE(A2145,""en"",""es"")"),"matrices")</f>
        <v>matrices</v>
      </c>
    </row>
    <row r="2146">
      <c r="A2146" s="1" t="s">
        <v>2144</v>
      </c>
      <c r="B2146" s="2" t="str">
        <f>IFERROR(__xludf.DUMMYFUNCTION("GOOGLETRANSLATE(A2146,""en"",""es"")"),"correo")</f>
        <v>correo</v>
      </c>
    </row>
    <row r="2147">
      <c r="A2147" s="1" t="s">
        <v>2145</v>
      </c>
      <c r="B2147" s="2" t="str">
        <f>IFERROR(__xludf.DUMMYFUNCTION("GOOGLETRANSLATE(A2147,""en"",""es"")"),"Phil")</f>
        <v>Phil</v>
      </c>
    </row>
    <row r="2148">
      <c r="A2148" s="1" t="s">
        <v>2146</v>
      </c>
      <c r="B2148" s="2" t="str">
        <f>IFERROR(__xludf.DUMMYFUNCTION("GOOGLETRANSLATE(A2148,""en"",""es"")"),"vacaciones")</f>
        <v>vacaciones</v>
      </c>
    </row>
    <row r="2149">
      <c r="A2149" s="1" t="s">
        <v>2147</v>
      </c>
      <c r="B2149" s="2" t="str">
        <f>IFERROR(__xludf.DUMMYFUNCTION("GOOGLETRANSLATE(A2149,""en"",""es"")"),"Tim")</f>
        <v>Tim</v>
      </c>
    </row>
    <row r="2150">
      <c r="A2150" s="1" t="s">
        <v>2148</v>
      </c>
      <c r="B2150" s="2" t="str">
        <f>IFERROR(__xludf.DUMMYFUNCTION("GOOGLETRANSLATE(A2150,""en"",""es"")"),"fuente")</f>
        <v>fuente</v>
      </c>
    </row>
    <row r="2151">
      <c r="A2151" s="1" t="s">
        <v>2149</v>
      </c>
      <c r="B2151" s="2" t="str">
        <f>IFERROR(__xludf.DUMMYFUNCTION("GOOGLETRANSLATE(A2151,""en"",""es"")"),"fábrica")</f>
        <v>fábrica</v>
      </c>
    </row>
    <row r="2152">
      <c r="A2152" s="1" t="s">
        <v>2150</v>
      </c>
      <c r="B2152" s="2" t="str">
        <f>IFERROR(__xludf.DUMMYFUNCTION("GOOGLETRANSLATE(A2152,""en"",""es"")"),"enemigos")</f>
        <v>enemigos</v>
      </c>
    </row>
    <row r="2153">
      <c r="A2153" s="1" t="s">
        <v>2151</v>
      </c>
      <c r="B2153" s="2" t="str">
        <f>IFERROR(__xludf.DUMMYFUNCTION("GOOGLETRANSLATE(A2153,""en"",""es"")"),"palacio")</f>
        <v>palacio</v>
      </c>
    </row>
    <row r="2154">
      <c r="A2154" s="1" t="s">
        <v>2152</v>
      </c>
      <c r="B2154" s="2" t="str">
        <f>IFERROR(__xludf.DUMMYFUNCTION("GOOGLETRANSLATE(A2154,""en"",""es"")"),"corazones")</f>
        <v>corazones</v>
      </c>
    </row>
    <row r="2155">
      <c r="A2155" s="1" t="s">
        <v>2153</v>
      </c>
      <c r="B2155" s="2" t="str">
        <f>IFERROR(__xludf.DUMMYFUNCTION("GOOGLETRANSLATE(A2155,""en"",""es"")"),"grieta")</f>
        <v>grieta</v>
      </c>
    </row>
    <row r="2156">
      <c r="A2156" s="1" t="s">
        <v>2154</v>
      </c>
      <c r="B2156" s="2" t="str">
        <f>IFERROR(__xludf.DUMMYFUNCTION("GOOGLETRANSLATE(A2156,""en"",""es"")"),"talento")</f>
        <v>talento</v>
      </c>
    </row>
    <row r="2157">
      <c r="A2157" s="1" t="s">
        <v>2155</v>
      </c>
      <c r="B2157" s="2" t="str">
        <f>IFERROR(__xludf.DUMMYFUNCTION("GOOGLETRANSLATE(A2157,""en"",""es"")"),"vecindario")</f>
        <v>vecindario</v>
      </c>
    </row>
    <row r="2158">
      <c r="A2158" s="1" t="s">
        <v>2156</v>
      </c>
      <c r="B2158" s="2" t="str">
        <f>IFERROR(__xludf.DUMMYFUNCTION("GOOGLETRANSLATE(A2158,""en"",""es"")"),"jenny")</f>
        <v>jenny</v>
      </c>
    </row>
    <row r="2159">
      <c r="A2159" s="1" t="s">
        <v>2157</v>
      </c>
      <c r="B2159" s="2" t="str">
        <f>IFERROR(__xludf.DUMMYFUNCTION("GOOGLETRANSLATE(A2159,""en"",""es"")"),"a")</f>
        <v>a</v>
      </c>
    </row>
    <row r="2160">
      <c r="A2160" s="1" t="s">
        <v>2158</v>
      </c>
      <c r="B2160" s="2" t="str">
        <f>IFERROR(__xludf.DUMMYFUNCTION("GOOGLETRANSLATE(A2160,""en"",""es"")"),"aclarar")</f>
        <v>aclarar</v>
      </c>
    </row>
    <row r="2161">
      <c r="A2161" s="1" t="s">
        <v>2159</v>
      </c>
      <c r="B2161" s="2" t="str">
        <f>IFERROR(__xludf.DUMMYFUNCTION("GOOGLETRANSLATE(A2161,""en"",""es"")"),"amenaza")</f>
        <v>amenaza</v>
      </c>
    </row>
    <row r="2162">
      <c r="A2162" s="1" t="s">
        <v>2160</v>
      </c>
      <c r="B2162" s="2" t="str">
        <f>IFERROR(__xludf.DUMMYFUNCTION("GOOGLETRANSLATE(A2162,""en"",""es"")"),"elegir")</f>
        <v>elegir</v>
      </c>
    </row>
    <row r="2163">
      <c r="A2163" s="1" t="s">
        <v>2161</v>
      </c>
      <c r="B2163" s="2" t="str">
        <f>IFERROR(__xludf.DUMMYFUNCTION("GOOGLETRANSLATE(A2163,""en"",""es"")"),"oído")</f>
        <v>oído</v>
      </c>
    </row>
    <row r="2164">
      <c r="A2164" s="1" t="s">
        <v>2162</v>
      </c>
      <c r="B2164" s="2" t="str">
        <f>IFERROR(__xludf.DUMMYFUNCTION("GOOGLETRANSLATE(A2164,""en"",""es"")"),"milagro")</f>
        <v>milagro</v>
      </c>
    </row>
    <row r="2165">
      <c r="A2165" s="1" t="s">
        <v>2163</v>
      </c>
      <c r="B2165" s="2" t="str">
        <f>IFERROR(__xludf.DUMMYFUNCTION("GOOGLETRANSLATE(A2165,""en"",""es"")"),"abuela")</f>
        <v>abuela</v>
      </c>
    </row>
    <row r="2166">
      <c r="A2166" s="1" t="s">
        <v>2164</v>
      </c>
      <c r="B2166" s="2" t="str">
        <f>IFERROR(__xludf.DUMMYFUNCTION("GOOGLETRANSLATE(A2166,""en"",""es"")"),"firma")</f>
        <v>firma</v>
      </c>
    </row>
    <row r="2167">
      <c r="A2167" s="1" t="s">
        <v>2165</v>
      </c>
      <c r="B2167" s="2" t="str">
        <f>IFERROR(__xludf.DUMMYFUNCTION("GOOGLETRANSLATE(A2167,""en"",""es"")"),"ganador")</f>
        <v>ganador</v>
      </c>
    </row>
    <row r="2168">
      <c r="A2168" s="1" t="s">
        <v>2166</v>
      </c>
      <c r="B2168" s="2" t="str">
        <f>IFERROR(__xludf.DUMMYFUNCTION("GOOGLETRANSLATE(A2168,""en"",""es"")"),"ted")</f>
        <v>ted</v>
      </c>
    </row>
    <row r="2169">
      <c r="A2169" s="1" t="s">
        <v>2167</v>
      </c>
      <c r="B2169" s="2" t="str">
        <f>IFERROR(__xludf.DUMMYFUNCTION("GOOGLETRANSLATE(A2169,""en"",""es"")"),"bromas")</f>
        <v>bromas</v>
      </c>
    </row>
    <row r="2170">
      <c r="A2170" s="1" t="s">
        <v>2168</v>
      </c>
      <c r="B2170" s="2" t="str">
        <f>IFERROR(__xludf.DUMMYFUNCTION("GOOGLETRANSLATE(A2170,""en"",""es"")"),"central")</f>
        <v>central</v>
      </c>
    </row>
    <row r="2171">
      <c r="A2171" s="1" t="s">
        <v>2169</v>
      </c>
      <c r="B2171" s="2" t="str">
        <f>IFERROR(__xludf.DUMMYFUNCTION("GOOGLETRANSLATE(A2171,""en"",""es"")"),"licencia")</f>
        <v>licencia</v>
      </c>
    </row>
    <row r="2172">
      <c r="A2172" s="1" t="s">
        <v>2170</v>
      </c>
      <c r="B2172" s="2" t="str">
        <f>IFERROR(__xludf.DUMMYFUNCTION("GOOGLETRANSLATE(A2172,""en"",""es"")"),"movimientos")</f>
        <v>movimientos</v>
      </c>
    </row>
    <row r="2173">
      <c r="A2173" s="1" t="s">
        <v>2171</v>
      </c>
      <c r="B2173" s="2" t="str">
        <f>IFERROR(__xludf.DUMMYFUNCTION("GOOGLETRANSLATE(A2173,""en"",""es"")"),"luque")</f>
        <v>luque</v>
      </c>
    </row>
    <row r="2174">
      <c r="A2174" s="1" t="s">
        <v>2172</v>
      </c>
      <c r="B2174" s="2" t="str">
        <f>IFERROR(__xludf.DUMMYFUNCTION("GOOGLETRANSLATE(A2174,""en"",""es"")"),"ventaja")</f>
        <v>ventaja</v>
      </c>
    </row>
    <row r="2175">
      <c r="A2175" s="1" t="s">
        <v>2173</v>
      </c>
      <c r="B2175" s="2" t="str">
        <f>IFERROR(__xludf.DUMMYFUNCTION("GOOGLETRANSLATE(A2175,""en"",""es"")"),"Gary")</f>
        <v>Gary</v>
      </c>
    </row>
    <row r="2176">
      <c r="A2176" s="1" t="s">
        <v>2174</v>
      </c>
      <c r="B2176" s="2" t="str">
        <f>IFERROR(__xludf.DUMMYFUNCTION("GOOGLETRANSLATE(A2176,""en"",""es"")"),"mono")</f>
        <v>mono</v>
      </c>
    </row>
    <row r="2177">
      <c r="A2177" s="1" t="s">
        <v>2175</v>
      </c>
      <c r="B2177" s="2" t="str">
        <f>IFERROR(__xludf.DUMMYFUNCTION("GOOGLETRANSLATE(A2177,""en"",""es"")"),"olores")</f>
        <v>olores</v>
      </c>
    </row>
    <row r="2178">
      <c r="A2178" s="1" t="s">
        <v>2176</v>
      </c>
      <c r="B2178" s="2" t="str">
        <f>IFERROR(__xludf.DUMMYFUNCTION("GOOGLETRANSLATE(A2178,""en"",""es"")"),"quemado")</f>
        <v>quemado</v>
      </c>
    </row>
    <row r="2179">
      <c r="A2179" s="1" t="s">
        <v>2177</v>
      </c>
      <c r="B2179" s="2" t="str">
        <f>IFERROR(__xludf.DUMMYFUNCTION("GOOGLETRANSLATE(A2179,""en"",""es"")"),"espejo")</f>
        <v>espejo</v>
      </c>
    </row>
    <row r="2180">
      <c r="A2180" s="1" t="s">
        <v>2178</v>
      </c>
      <c r="B2180" s="2" t="str">
        <f>IFERROR(__xludf.DUMMYFUNCTION("GOOGLETRANSLATE(A2180,""en"",""es"")"),"administrado")</f>
        <v>administrado</v>
      </c>
    </row>
    <row r="2181">
      <c r="A2181" s="1" t="s">
        <v>2179</v>
      </c>
      <c r="B2181" s="2" t="str">
        <f>IFERROR(__xludf.DUMMYFUNCTION("GOOGLETRANSLATE(A2181,""en"",""es"")"),"sangrado")</f>
        <v>sangrado</v>
      </c>
    </row>
    <row r="2182">
      <c r="A2182" s="1" t="s">
        <v>2180</v>
      </c>
      <c r="B2182" s="2" t="str">
        <f>IFERROR(__xludf.DUMMYFUNCTION("GOOGLETRANSLATE(A2182,""en"",""es"")"),"madera")</f>
        <v>madera</v>
      </c>
    </row>
    <row r="2183">
      <c r="A2183" s="1" t="s">
        <v>2181</v>
      </c>
      <c r="B2183" s="2" t="str">
        <f>IFERROR(__xludf.DUMMYFUNCTION("GOOGLETRANSLATE(A2183,""en"",""es"")"),"decano")</f>
        <v>decano</v>
      </c>
    </row>
    <row r="2184">
      <c r="A2184" s="1" t="s">
        <v>2182</v>
      </c>
      <c r="B2184" s="2" t="str">
        <f>IFERROR(__xludf.DUMMYFUNCTION("GOOGLETRANSLATE(A2184,""en"",""es"")"),"Unión")</f>
        <v>Unión</v>
      </c>
    </row>
    <row r="2185">
      <c r="A2185" s="1" t="s">
        <v>2183</v>
      </c>
      <c r="B2185" s="2" t="str">
        <f>IFERROR(__xludf.DUMMYFUNCTION("GOOGLETRANSLATE(A2185,""en"",""es"")"),"cristiano")</f>
        <v>cristiano</v>
      </c>
    </row>
    <row r="2186">
      <c r="A2186" s="1" t="s">
        <v>2184</v>
      </c>
      <c r="B2186" s="2" t="str">
        <f>IFERROR(__xludf.DUMMYFUNCTION("GOOGLETRANSLATE(A2186,""en"",""es"")"),"golpeando")</f>
        <v>golpeando</v>
      </c>
    </row>
    <row r="2187">
      <c r="A2187" s="1" t="s">
        <v>2185</v>
      </c>
      <c r="B2187" s="2" t="str">
        <f>IFERROR(__xludf.DUMMYFUNCTION("GOOGLETRANSLATE(A2187,""en"",""es"")"),"almiar")</f>
        <v>almiar</v>
      </c>
    </row>
    <row r="2188">
      <c r="A2188" s="1" t="s">
        <v>2186</v>
      </c>
      <c r="B2188" s="2" t="str">
        <f>IFERROR(__xludf.DUMMYFUNCTION("GOOGLETRANSLATE(A2188,""en"",""es"")"),"gimiendo")</f>
        <v>gimiendo</v>
      </c>
    </row>
    <row r="2189">
      <c r="A2189" s="1" t="s">
        <v>2187</v>
      </c>
      <c r="B2189" s="2" t="str">
        <f>IFERROR(__xludf.DUMMYFUNCTION("GOOGLETRANSLATE(A2189,""en"",""es"")"),"violencia")</f>
        <v>violencia</v>
      </c>
    </row>
    <row r="2190">
      <c r="A2190" s="1" t="s">
        <v>2188</v>
      </c>
      <c r="B2190" s="2" t="str">
        <f>IFERROR(__xludf.DUMMYFUNCTION("GOOGLETRANSLATE(A2190,""en"",""es"")"),"Claire")</f>
        <v>Claire</v>
      </c>
    </row>
    <row r="2191">
      <c r="A2191" s="1" t="s">
        <v>2189</v>
      </c>
      <c r="B2191" s="2" t="str">
        <f>IFERROR(__xludf.DUMMYFUNCTION("GOOGLETRANSLATE(A2191,""en"",""es"")"),"píldoras")</f>
        <v>píldoras</v>
      </c>
    </row>
    <row r="2192">
      <c r="A2192" s="1" t="s">
        <v>2190</v>
      </c>
      <c r="B2192" s="2" t="str">
        <f>IFERROR(__xludf.DUMMYFUNCTION("GOOGLETRANSLATE(A2192,""en"",""es"")"),"sufrimiento")</f>
        <v>sufrimiento</v>
      </c>
    </row>
    <row r="2193">
      <c r="A2193" s="1" t="s">
        <v>2191</v>
      </c>
      <c r="B2193" s="2" t="str">
        <f>IFERROR(__xludf.DUMMYFUNCTION("GOOGLETRANSLATE(A2193,""en"",""es"")"),"Consejo")</f>
        <v>Consejo</v>
      </c>
    </row>
    <row r="2194">
      <c r="A2194" s="1" t="s">
        <v>2192</v>
      </c>
      <c r="B2194" s="2" t="str">
        <f>IFERROR(__xludf.DUMMYFUNCTION("GOOGLETRANSLATE(A2194,""en"",""es"")"),"proteccion")</f>
        <v>proteccion</v>
      </c>
    </row>
    <row r="2195">
      <c r="A2195" s="1" t="s">
        <v>2193</v>
      </c>
      <c r="B2195" s="2" t="str">
        <f>IFERROR(__xludf.DUMMYFUNCTION("GOOGLETRANSLATE(A2195,""en"",""es"")"),"Cocinando")</f>
        <v>Cocinando</v>
      </c>
    </row>
    <row r="2196">
      <c r="A2196" s="1" t="s">
        <v>2194</v>
      </c>
      <c r="B2196" s="2" t="str">
        <f>IFERROR(__xludf.DUMMYFUNCTION("GOOGLETRANSLATE(A2196,""en"",""es"")"),"paso")</f>
        <v>paso</v>
      </c>
    </row>
    <row r="2197">
      <c r="A2197" s="1" t="s">
        <v>2195</v>
      </c>
      <c r="B2197" s="2" t="str">
        <f>IFERROR(__xludf.DUMMYFUNCTION("GOOGLETRANSLATE(A2197,""en"",""es"")"),"Susan")</f>
        <v>Susan</v>
      </c>
    </row>
    <row r="2198">
      <c r="A2198" s="1" t="s">
        <v>2196</v>
      </c>
      <c r="B2198" s="2" t="str">
        <f>IFERROR(__xludf.DUMMYFUNCTION("GOOGLETRANSLATE(A2198,""en"",""es"")"),"principal")</f>
        <v>principal</v>
      </c>
    </row>
    <row r="2199">
      <c r="A2199" s="1" t="s">
        <v>2197</v>
      </c>
      <c r="B2199" s="2" t="str">
        <f>IFERROR(__xludf.DUMMYFUNCTION("GOOGLETRANSLATE(A2199,""en"",""es"")"),"gancho")</f>
        <v>gancho</v>
      </c>
    </row>
    <row r="2200">
      <c r="A2200" s="1" t="s">
        <v>2198</v>
      </c>
      <c r="B2200" s="2" t="str">
        <f>IFERROR(__xludf.DUMMYFUNCTION("GOOGLETRANSLATE(A2200,""en"",""es"")"),"Molesto")</f>
        <v>Molesto</v>
      </c>
    </row>
    <row r="2201">
      <c r="A2201" s="1" t="s">
        <v>2199</v>
      </c>
      <c r="B2201" s="2" t="str">
        <f>IFERROR(__xludf.DUMMYFUNCTION("GOOGLETRANSLATE(A2201,""en"",""es"")"),"hermanas")</f>
        <v>hermanas</v>
      </c>
    </row>
    <row r="2202">
      <c r="A2202" s="1" t="s">
        <v>2200</v>
      </c>
      <c r="B2202" s="2" t="str">
        <f>IFERROR(__xludf.DUMMYFUNCTION("GOOGLETRANSLATE(A2202,""en"",""es"")"),"hijo de puta")</f>
        <v>hijo de puta</v>
      </c>
    </row>
    <row r="2203">
      <c r="A2203" s="1" t="s">
        <v>2201</v>
      </c>
      <c r="B2203" s="2" t="str">
        <f>IFERROR(__xludf.DUMMYFUNCTION("GOOGLETRANSLATE(A2203,""en"",""es"")"),"preocupación")</f>
        <v>preocupación</v>
      </c>
    </row>
    <row r="2204">
      <c r="A2204" s="1" t="s">
        <v>2202</v>
      </c>
      <c r="B2204" s="2" t="str">
        <f>IFERROR(__xludf.DUMMYFUNCTION("GOOGLETRANSLATE(A2204,""en"",""es"")"),"establecido")</f>
        <v>establecido</v>
      </c>
    </row>
    <row r="2205">
      <c r="A2205" s="1" t="s">
        <v>2203</v>
      </c>
      <c r="B2205" s="2" t="str">
        <f>IFERROR(__xludf.DUMMYFUNCTION("GOOGLETRANSLATE(A2205,""en"",""es"")"),"efecto")</f>
        <v>efecto</v>
      </c>
    </row>
    <row r="2206">
      <c r="A2206" s="1" t="s">
        <v>2204</v>
      </c>
      <c r="B2206" s="2" t="str">
        <f>IFERROR(__xludf.DUMMYFUNCTION("GOOGLETRANSLATE(A2206,""en"",""es"")"),"retirar")</f>
        <v>retirar</v>
      </c>
    </row>
    <row r="2207">
      <c r="A2207" s="1" t="s">
        <v>2205</v>
      </c>
      <c r="B2207" s="2" t="str">
        <f>IFERROR(__xludf.DUMMYFUNCTION("GOOGLETRANSLATE(A2207,""en"",""es"")"),"estudio")</f>
        <v>estudio</v>
      </c>
    </row>
    <row r="2208">
      <c r="A2208" s="1" t="s">
        <v>2206</v>
      </c>
      <c r="B2208" s="2" t="str">
        <f>IFERROR(__xludf.DUMMYFUNCTION("GOOGLETRANSLATE(A2208,""en"",""es"")"),"términos")</f>
        <v>términos</v>
      </c>
    </row>
    <row r="2209">
      <c r="A2209" s="1" t="s">
        <v>2207</v>
      </c>
      <c r="B2209" s="2" t="str">
        <f>IFERROR(__xludf.DUMMYFUNCTION("GOOGLETRANSLATE(A2209,""en"",""es"")"),"guardia")</f>
        <v>guardia</v>
      </c>
    </row>
    <row r="2210">
      <c r="A2210" s="1" t="s">
        <v>2208</v>
      </c>
      <c r="B2210" s="2" t="str">
        <f>IFERROR(__xludf.DUMMYFUNCTION("GOOGLETRANSLATE(A2210,""en"",""es"")"),"carga")</f>
        <v>carga</v>
      </c>
    </row>
    <row r="2211">
      <c r="A2211" s="1" t="s">
        <v>2209</v>
      </c>
      <c r="B2211" s="2" t="str">
        <f>IFERROR(__xludf.DUMMYFUNCTION("GOOGLETRANSLATE(A2211,""en"",""es"")"),"Washington")</f>
        <v>Washington</v>
      </c>
    </row>
    <row r="2212">
      <c r="A2212" s="1" t="s">
        <v>2210</v>
      </c>
      <c r="B2212" s="2" t="str">
        <f>IFERROR(__xludf.DUMMYFUNCTION("GOOGLETRANSLATE(A2212,""en"",""es"")"),"tesoro")</f>
        <v>tesoro</v>
      </c>
    </row>
    <row r="2213">
      <c r="A2213" s="1" t="s">
        <v>2211</v>
      </c>
      <c r="B2213" s="2" t="str">
        <f>IFERROR(__xludf.DUMMYFUNCTION("GOOGLETRANSLATE(A2213,""en"",""es"")"),"bolsas")</f>
        <v>bolsas</v>
      </c>
    </row>
    <row r="2214">
      <c r="A2214" s="1" t="s">
        <v>2212</v>
      </c>
      <c r="B2214" s="2" t="str">
        <f>IFERROR(__xludf.DUMMYFUNCTION("GOOGLETRANSLATE(A2214,""en"",""es"")"),"je")</f>
        <v>je</v>
      </c>
    </row>
    <row r="2215">
      <c r="A2215" s="1" t="s">
        <v>2213</v>
      </c>
      <c r="B2215" s="2" t="str">
        <f>IFERROR(__xludf.DUMMYFUNCTION("GOOGLETRANSLATE(A2215,""en"",""es"")"),"desaparecer")</f>
        <v>desaparecer</v>
      </c>
    </row>
    <row r="2216">
      <c r="A2216" s="1" t="s">
        <v>2214</v>
      </c>
      <c r="B2216" s="2" t="str">
        <f>IFERROR(__xludf.DUMMYFUNCTION("GOOGLETRANSLATE(A2216,""en"",""es"")"),"robar")</f>
        <v>robar</v>
      </c>
    </row>
    <row r="2217">
      <c r="A2217" s="1" t="s">
        <v>2215</v>
      </c>
      <c r="B2217" s="2" t="str">
        <f>IFERROR(__xludf.DUMMYFUNCTION("GOOGLETRANSLATE(A2217,""en"",""es"")"),"deletrear")</f>
        <v>deletrear</v>
      </c>
    </row>
    <row r="2218">
      <c r="A2218" s="1" t="s">
        <v>2216</v>
      </c>
      <c r="B2218" s="2" t="str">
        <f>IFERROR(__xludf.DUMMYFUNCTION("GOOGLETRANSLATE(A2218,""en"",""es"")"),"montañas")</f>
        <v>montañas</v>
      </c>
    </row>
    <row r="2219">
      <c r="A2219" s="1" t="s">
        <v>2217</v>
      </c>
      <c r="B2219" s="2" t="str">
        <f>IFERROR(__xludf.DUMMYFUNCTION("GOOGLETRANSLATE(A2219,""en"",""es"")"),"planchar")</f>
        <v>planchar</v>
      </c>
    </row>
    <row r="2220">
      <c r="A2220" s="1" t="s">
        <v>2218</v>
      </c>
      <c r="B2220" s="2" t="str">
        <f>IFERROR(__xludf.DUMMYFUNCTION("GOOGLETRANSLATE(A2220,""en"",""es"")"),"rescate")</f>
        <v>rescate</v>
      </c>
    </row>
    <row r="2221">
      <c r="A2221" s="1" t="s">
        <v>2219</v>
      </c>
      <c r="B2221" s="2" t="str">
        <f>IFERROR(__xludf.DUMMYFUNCTION("GOOGLETRANSLATE(A2221,""en"",""es"")"),"tratamiento")</f>
        <v>tratamiento</v>
      </c>
    </row>
    <row r="2222">
      <c r="A2222" s="1" t="s">
        <v>2220</v>
      </c>
      <c r="B2222" s="2" t="str">
        <f>IFERROR(__xludf.DUMMYFUNCTION("GOOGLETRANSLATE(A2222,""en"",""es"")"),"Desierto")</f>
        <v>Desierto</v>
      </c>
    </row>
    <row r="2223">
      <c r="A2223" s="1" t="s">
        <v>2221</v>
      </c>
      <c r="B2223" s="2" t="str">
        <f>IFERROR(__xludf.DUMMYFUNCTION("GOOGLETRANSLATE(A2223,""en"",""es"")"),"capaz")</f>
        <v>capaz</v>
      </c>
    </row>
    <row r="2224">
      <c r="A2224" s="1" t="s">
        <v>2222</v>
      </c>
      <c r="B2224" s="2" t="str">
        <f>IFERROR(__xludf.DUMMYFUNCTION("GOOGLETRANSLATE(A2224,""en"",""es"")"),"resultado")</f>
        <v>resultado</v>
      </c>
    </row>
    <row r="2225">
      <c r="A2225" s="1" t="s">
        <v>2223</v>
      </c>
      <c r="B2225" s="2" t="str">
        <f>IFERROR(__xludf.DUMMYFUNCTION("GOOGLETRANSLATE(A2225,""en"",""es"")"),"llegar")</f>
        <v>llegar</v>
      </c>
    </row>
    <row r="2226">
      <c r="A2226" s="1" t="s">
        <v>2224</v>
      </c>
      <c r="B2226" s="2" t="str">
        <f>IFERROR(__xludf.DUMMYFUNCTION("GOOGLETRANSLATE(A2226,""en"",""es"")"),"decente")</f>
        <v>decente</v>
      </c>
    </row>
    <row r="2227">
      <c r="A2227" s="1" t="s">
        <v>2225</v>
      </c>
      <c r="B2227" s="2" t="str">
        <f>IFERROR(__xludf.DUMMYFUNCTION("GOOGLETRANSLATE(A2227,""en"",""es"")"),"moderno")</f>
        <v>moderno</v>
      </c>
    </row>
    <row r="2228">
      <c r="A2228" s="1" t="s">
        <v>2226</v>
      </c>
      <c r="B2228" s="2" t="str">
        <f>IFERROR(__xludf.DUMMYFUNCTION("GOOGLETRANSLATE(A2228,""en"",""es"")"),"Herrero")</f>
        <v>Herrero</v>
      </c>
    </row>
    <row r="2229">
      <c r="A2229" s="1" t="s">
        <v>2227</v>
      </c>
      <c r="B2229" s="2" t="str">
        <f>IFERROR(__xludf.DUMMYFUNCTION("GOOGLETRANSLATE(A2229,""en"",""es"")"),"tú")</f>
        <v>tú</v>
      </c>
    </row>
    <row r="2230">
      <c r="A2230" s="1" t="s">
        <v>2228</v>
      </c>
      <c r="B2230" s="2" t="str">
        <f>IFERROR(__xludf.DUMMYFUNCTION("GOOGLETRANSLATE(A2230,""en"",""es"")"),"piano")</f>
        <v>piano</v>
      </c>
    </row>
    <row r="2231">
      <c r="A2231" s="1" t="s">
        <v>2229</v>
      </c>
      <c r="B2231" s="2" t="str">
        <f>IFERROR(__xludf.DUMMYFUNCTION("GOOGLETRANSLATE(A2231,""en"",""es"")"),"Sean")</f>
        <v>Sean</v>
      </c>
    </row>
    <row r="2232">
      <c r="A2232" s="1" t="s">
        <v>2230</v>
      </c>
      <c r="B2232" s="2" t="str">
        <f>IFERROR(__xludf.DUMMYFUNCTION("GOOGLETRANSLATE(A2232,""en"",""es"")"),"agradecido")</f>
        <v>agradecido</v>
      </c>
    </row>
    <row r="2233">
      <c r="A2233" s="1" t="s">
        <v>2231</v>
      </c>
      <c r="B2233" s="2" t="str">
        <f>IFERROR(__xludf.DUMMYFUNCTION("GOOGLETRANSLATE(A2233,""en"",""es"")"),"amistad")</f>
        <v>amistad</v>
      </c>
    </row>
    <row r="2234">
      <c r="A2234" s="1" t="s">
        <v>2232</v>
      </c>
      <c r="B2234" s="2" t="str">
        <f>IFERROR(__xludf.DUMMYFUNCTION("GOOGLETRANSLATE(A2234,""en"",""es"")"),"demandar")</f>
        <v>demandar</v>
      </c>
    </row>
    <row r="2235">
      <c r="A2235" s="1" t="s">
        <v>2233</v>
      </c>
      <c r="B2235" s="2" t="str">
        <f>IFERROR(__xludf.DUMMYFUNCTION("GOOGLETRANSLATE(A2235,""en"",""es"")"),"caramelo")</f>
        <v>caramelo</v>
      </c>
    </row>
    <row r="2236">
      <c r="A2236" s="1" t="s">
        <v>2234</v>
      </c>
      <c r="B2236" s="2" t="str">
        <f>IFERROR(__xludf.DUMMYFUNCTION("GOOGLETRANSLATE(A2236,""en"",""es"")"),"Fred")</f>
        <v>Fred</v>
      </c>
    </row>
    <row r="2237">
      <c r="A2237" s="1" t="s">
        <v>2235</v>
      </c>
      <c r="B2237" s="2" t="str">
        <f>IFERROR(__xludf.DUMMYFUNCTION("GOOGLETRANSLATE(A2237,""en"",""es"")"),"novia")</f>
        <v>novia</v>
      </c>
    </row>
    <row r="2238">
      <c r="A2238" s="1" t="s">
        <v>2236</v>
      </c>
      <c r="B2238" s="2" t="str">
        <f>IFERROR(__xludf.DUMMYFUNCTION("GOOGLETRANSLATE(A2238,""en"",""es"")"),"increíble")</f>
        <v>increíble</v>
      </c>
    </row>
    <row r="2239">
      <c r="A2239" s="1" t="s">
        <v>2237</v>
      </c>
      <c r="B2239" s="2" t="str">
        <f>IFERROR(__xludf.DUMMYFUNCTION("GOOGLETRANSLATE(A2239,""en"",""es"")"),"disponible")</f>
        <v>disponible</v>
      </c>
    </row>
    <row r="2240">
      <c r="A2240" s="1" t="s">
        <v>2238</v>
      </c>
      <c r="B2240" s="2" t="str">
        <f>IFERROR(__xludf.DUMMYFUNCTION("GOOGLETRANSLATE(A2240,""en"",""es"")"),"flor")</f>
        <v>flor</v>
      </c>
    </row>
    <row r="2241">
      <c r="A2241" s="1" t="s">
        <v>2239</v>
      </c>
      <c r="B2241" s="2" t="str">
        <f>IFERROR(__xludf.DUMMYFUNCTION("GOOGLETRANSLATE(A2241,""en"",""es"")"),"extremadamente")</f>
        <v>extremadamente</v>
      </c>
    </row>
    <row r="2242">
      <c r="A2242" s="1" t="s">
        <v>2240</v>
      </c>
      <c r="B2242" s="2" t="str">
        <f>IFERROR(__xludf.DUMMYFUNCTION("GOOGLETRANSLATE(A2242,""en"",""es"")"),"desplegable")</f>
        <v>desplegable</v>
      </c>
    </row>
    <row r="2243">
      <c r="A2243" s="1" t="s">
        <v>2241</v>
      </c>
      <c r="B2243" s="2" t="str">
        <f>IFERROR(__xludf.DUMMYFUNCTION("GOOGLETRANSLATE(A2243,""en"",""es"")"),"hueso")</f>
        <v>hueso</v>
      </c>
    </row>
    <row r="2244">
      <c r="A2244" s="1" t="s">
        <v>2242</v>
      </c>
      <c r="B2244" s="2" t="str">
        <f>IFERROR(__xludf.DUMMYFUNCTION("GOOGLETRANSLATE(A2244,""en"",""es"")"),"cierre")</f>
        <v>cierre</v>
      </c>
    </row>
    <row r="2245">
      <c r="A2245" s="1" t="s">
        <v>2243</v>
      </c>
      <c r="B2245" s="2" t="str">
        <f>IFERROR(__xludf.DUMMYFUNCTION("GOOGLETRANSLATE(A2245,""en"",""es"")"),"convirtiéndose")</f>
        <v>convirtiéndose</v>
      </c>
    </row>
    <row r="2246">
      <c r="A2246" s="1" t="s">
        <v>2244</v>
      </c>
      <c r="B2246" s="2" t="str">
        <f>IFERROR(__xludf.DUMMYFUNCTION("GOOGLETRANSLATE(A2246,""en"",""es"")"),"negar")</f>
        <v>negar</v>
      </c>
    </row>
    <row r="2247">
      <c r="A2247" s="1" t="s">
        <v>2245</v>
      </c>
      <c r="B2247" s="2" t="str">
        <f>IFERROR(__xludf.DUMMYFUNCTION("GOOGLETRANSLATE(A2247,""en"",""es"")"),"más fuerte")</f>
        <v>más fuerte</v>
      </c>
    </row>
    <row r="2248">
      <c r="A2248" s="1" t="s">
        <v>2246</v>
      </c>
      <c r="B2248" s="2" t="str">
        <f>IFERROR(__xludf.DUMMYFUNCTION("GOOGLETRANSLATE(A2248,""en"",""es"")"),"valor")</f>
        <v>valor</v>
      </c>
    </row>
    <row r="2249">
      <c r="A2249" s="1" t="s">
        <v>2247</v>
      </c>
      <c r="B2249" s="2" t="str">
        <f>IFERROR(__xludf.DUMMYFUNCTION("GOOGLETRANSLATE(A2249,""en"",""es"")"),"Louis")</f>
        <v>Louis</v>
      </c>
    </row>
    <row r="2250">
      <c r="A2250" s="1" t="s">
        <v>2248</v>
      </c>
      <c r="B2250" s="2" t="str">
        <f>IFERROR(__xludf.DUMMYFUNCTION("GOOGLETRANSLATE(A2250,""en"",""es"")"),"tracción")</f>
        <v>tracción</v>
      </c>
    </row>
    <row r="2251">
      <c r="A2251" s="1" t="s">
        <v>2249</v>
      </c>
      <c r="B2251" s="2" t="str">
        <f>IFERROR(__xludf.DUMMYFUNCTION("GOOGLETRANSLATE(A2251,""en"",""es"")"),"atado")</f>
        <v>atado</v>
      </c>
    </row>
    <row r="2252">
      <c r="A2252" s="1" t="s">
        <v>2250</v>
      </c>
      <c r="B2252" s="2" t="str">
        <f>IFERROR(__xludf.DUMMYFUNCTION("GOOGLETRANSLATE(A2252,""en"",""es"")"),"júnior")</f>
        <v>júnior</v>
      </c>
    </row>
    <row r="2253">
      <c r="A2253" s="1" t="s">
        <v>2251</v>
      </c>
      <c r="B2253" s="2" t="str">
        <f>IFERROR(__xludf.DUMMYFUNCTION("GOOGLETRANSLATE(A2253,""en"",""es"")"),"arrojar")</f>
        <v>arrojar</v>
      </c>
    </row>
    <row r="2254">
      <c r="A2254" s="1" t="s">
        <v>2252</v>
      </c>
      <c r="B2254" s="2" t="str">
        <f>IFERROR(__xludf.DUMMYFUNCTION("GOOGLETRANSLATE(A2254,""en"",""es"")"),"abril")</f>
        <v>abril</v>
      </c>
    </row>
    <row r="2255">
      <c r="A2255" s="1" t="s">
        <v>2253</v>
      </c>
      <c r="B2255" s="2" t="str">
        <f>IFERROR(__xludf.DUMMYFUNCTION("GOOGLETRANSLATE(A2255,""en"",""es"")"),"robando")</f>
        <v>robando</v>
      </c>
    </row>
    <row r="2256">
      <c r="A2256" s="1" t="s">
        <v>2254</v>
      </c>
      <c r="B2256" s="2" t="str">
        <f>IFERROR(__xludf.DUMMYFUNCTION("GOOGLETRANSLATE(A2256,""en"",""es"")"),"equitación")</f>
        <v>equitación</v>
      </c>
    </row>
    <row r="2257">
      <c r="A2257" s="1" t="s">
        <v>2255</v>
      </c>
      <c r="B2257" s="2" t="str">
        <f>IFERROR(__xludf.DUMMYFUNCTION("GOOGLETRANSLATE(A2257,""en"",""es"")"),"veinte")</f>
        <v>veinte</v>
      </c>
    </row>
    <row r="2258">
      <c r="A2258" s="1" t="b">
        <v>0</v>
      </c>
      <c r="B2258" s="2" t="str">
        <f>IFERROR(__xludf.DUMMYFUNCTION("GOOGLETRANSLATE(A2258,""en"",""es"")"),"FALSO")</f>
        <v>FALSO</v>
      </c>
    </row>
    <row r="2259">
      <c r="A2259" s="1" t="s">
        <v>2256</v>
      </c>
      <c r="B2259" s="2" t="str">
        <f>IFERROR(__xludf.DUMMYFUNCTION("GOOGLETRANSLATE(A2259,""en"",""es"")"),"restos")</f>
        <v>restos</v>
      </c>
    </row>
    <row r="2260">
      <c r="A2260" s="1" t="s">
        <v>2257</v>
      </c>
      <c r="B2260" s="2" t="str">
        <f>IFERROR(__xludf.DUMMYFUNCTION("GOOGLETRANSLATE(A2260,""en"",""es"")"),"carretero")</f>
        <v>carretero</v>
      </c>
    </row>
    <row r="2261">
      <c r="A2261" s="1" t="s">
        <v>2258</v>
      </c>
      <c r="B2261" s="2" t="str">
        <f>IFERROR(__xludf.DUMMYFUNCTION("GOOGLETRANSLATE(A2261,""en"",""es"")"),"metal")</f>
        <v>metal</v>
      </c>
    </row>
    <row r="2262">
      <c r="A2262" s="1" t="s">
        <v>2259</v>
      </c>
      <c r="B2262" s="2" t="str">
        <f>IFERROR(__xludf.DUMMYFUNCTION("GOOGLETRANSLATE(A2262,""en"",""es"")"),"propina")</f>
        <v>propina</v>
      </c>
    </row>
    <row r="2263">
      <c r="A2263" s="1" t="s">
        <v>2260</v>
      </c>
      <c r="B2263" s="2" t="str">
        <f>IFERROR(__xludf.DUMMYFUNCTION("GOOGLETRANSLATE(A2263,""en"",""es"")"),"monsieur")</f>
        <v>monsieur</v>
      </c>
    </row>
    <row r="2264">
      <c r="A2264" s="1" t="s">
        <v>2261</v>
      </c>
      <c r="B2264" s="2" t="str">
        <f>IFERROR(__xludf.DUMMYFUNCTION("GOOGLETRANSLATE(A2264,""en"",""es"")"),"lanzamiento")</f>
        <v>lanzamiento</v>
      </c>
    </row>
    <row r="2265">
      <c r="A2265" s="1" t="s">
        <v>2262</v>
      </c>
      <c r="B2265" s="2" t="str">
        <f>IFERROR(__xludf.DUMMYFUNCTION("GOOGLETRANSLATE(A2265,""en"",""es"")"),"vacaciones")</f>
        <v>vacaciones</v>
      </c>
    </row>
    <row r="2266">
      <c r="A2266" s="1" t="s">
        <v>2263</v>
      </c>
      <c r="B2266" s="2" t="str">
        <f>IFERROR(__xludf.DUMMYFUNCTION("GOOGLETRANSLATE(A2266,""en"",""es"")"),"de fumar")</f>
        <v>de fumar</v>
      </c>
    </row>
    <row r="2267">
      <c r="A2267" s="1" t="s">
        <v>2264</v>
      </c>
      <c r="B2267" s="2" t="str">
        <f>IFERROR(__xludf.DUMMYFUNCTION("GOOGLETRANSLATE(A2267,""en"",""es"")"),"índice")</f>
        <v>índice</v>
      </c>
    </row>
    <row r="2268">
      <c r="A2268" s="1" t="s">
        <v>2265</v>
      </c>
      <c r="B2268" s="2" t="str">
        <f>IFERROR(__xludf.DUMMYFUNCTION("GOOGLETRANSLATE(A2268,""en"",""es"")"),"actuación")</f>
        <v>actuación</v>
      </c>
    </row>
    <row r="2269">
      <c r="A2269" s="1" t="s">
        <v>2266</v>
      </c>
      <c r="B2269" s="2" t="str">
        <f>IFERROR(__xludf.DUMMYFUNCTION("GOOGLETRANSLATE(A2269,""en"",""es"")"),"Alemania")</f>
        <v>Alemania</v>
      </c>
    </row>
    <row r="2270">
      <c r="A2270" s="1" t="s">
        <v>2267</v>
      </c>
      <c r="B2270" s="2" t="str">
        <f>IFERROR(__xludf.DUMMYFUNCTION("GOOGLETRANSLATE(A2270,""en"",""es"")"),"kyle")</f>
        <v>kyle</v>
      </c>
    </row>
    <row r="2271">
      <c r="A2271" s="1" t="s">
        <v>2268</v>
      </c>
      <c r="B2271" s="2" t="str">
        <f>IFERROR(__xludf.DUMMYFUNCTION("GOOGLETRANSLATE(A2271,""en"",""es"")"),"LF")</f>
        <v>LF</v>
      </c>
    </row>
    <row r="2272">
      <c r="A2272" s="1" t="s">
        <v>2269</v>
      </c>
      <c r="B2272" s="2" t="str">
        <f>IFERROR(__xludf.DUMMYFUNCTION("GOOGLETRANSLATE(A2272,""en"",""es"")"),"caído")</f>
        <v>caído</v>
      </c>
    </row>
    <row r="2273">
      <c r="A2273" s="1" t="s">
        <v>2270</v>
      </c>
      <c r="B2273" s="2" t="str">
        <f>IFERROR(__xludf.DUMMYFUNCTION("GOOGLETRANSLATE(A2273,""en"",""es"")"),"curioso")</f>
        <v>curioso</v>
      </c>
    </row>
    <row r="2274">
      <c r="A2274" s="1" t="s">
        <v>2271</v>
      </c>
      <c r="B2274" s="2" t="str">
        <f>IFERROR(__xludf.DUMMYFUNCTION("GOOGLETRANSLATE(A2274,""en"",""es"")"),"tomar prestado")</f>
        <v>tomar prestado</v>
      </c>
    </row>
    <row r="2275">
      <c r="A2275" s="1" t="s">
        <v>2272</v>
      </c>
      <c r="B2275" s="2" t="str">
        <f>IFERROR(__xludf.DUMMYFUNCTION("GOOGLETRANSLATE(A2275,""en"",""es"")"),"Emma")</f>
        <v>Emma</v>
      </c>
    </row>
    <row r="2276">
      <c r="A2276" s="1" t="s">
        <v>2273</v>
      </c>
      <c r="B2276" s="2" t="str">
        <f>IFERROR(__xludf.DUMMYFUNCTION("GOOGLETRANSLATE(A2276,""en"",""es"")"),"gobernador")</f>
        <v>gobernador</v>
      </c>
    </row>
    <row r="2277">
      <c r="A2277" s="1" t="s">
        <v>2274</v>
      </c>
      <c r="B2277" s="2" t="str">
        <f>IFERROR(__xludf.DUMMYFUNCTION("GOOGLETRANSLATE(A2277,""en"",""es"")"),"algún día")</f>
        <v>algún día</v>
      </c>
    </row>
    <row r="2278">
      <c r="A2278" s="1" t="s">
        <v>2275</v>
      </c>
      <c r="B2278" s="2" t="str">
        <f>IFERROR(__xludf.DUMMYFUNCTION("GOOGLETRANSLATE(A2278,""en"",""es"")"),"silencio")</f>
        <v>silencio</v>
      </c>
    </row>
    <row r="2279">
      <c r="A2279" s="1" t="s">
        <v>2276</v>
      </c>
      <c r="B2279" s="2" t="str">
        <f>IFERROR(__xludf.DUMMYFUNCTION("GOOGLETRANSLATE(A2279,""en"",""es"")"),"vehículo")</f>
        <v>vehículo</v>
      </c>
    </row>
    <row r="2280">
      <c r="A2280" s="1" t="s">
        <v>2277</v>
      </c>
      <c r="B2280" s="2" t="str">
        <f>IFERROR(__xludf.DUMMYFUNCTION("GOOGLETRANSLATE(A2280,""en"",""es"")"),"tostada")</f>
        <v>tostada</v>
      </c>
    </row>
    <row r="2281">
      <c r="A2281" s="1" t="s">
        <v>2278</v>
      </c>
      <c r="B2281" s="2" t="str">
        <f>IFERROR(__xludf.DUMMYFUNCTION("GOOGLETRANSLATE(A2281,""en"",""es"")"),"ilegal")</f>
        <v>ilegal</v>
      </c>
    </row>
    <row r="2282">
      <c r="A2282" s="1" t="s">
        <v>2279</v>
      </c>
      <c r="B2282" s="2" t="str">
        <f>IFERROR(__xludf.DUMMYFUNCTION("GOOGLETRANSLATE(A2282,""en"",""es"")"),"cariñoso")</f>
        <v>cariñoso</v>
      </c>
    </row>
    <row r="2283">
      <c r="A2283" s="1" t="s">
        <v>2280</v>
      </c>
      <c r="B2283" s="2" t="str">
        <f>IFERROR(__xludf.DUMMYFUNCTION("GOOGLETRANSLATE(A2283,""en"",""es"")"),"orgullo")</f>
        <v>orgullo</v>
      </c>
    </row>
    <row r="2284">
      <c r="A2284" s="1" t="s">
        <v>2281</v>
      </c>
      <c r="B2284" s="2" t="str">
        <f>IFERROR(__xludf.DUMMYFUNCTION("GOOGLETRANSLATE(A2284,""en"",""es"")"),"champán")</f>
        <v>champán</v>
      </c>
    </row>
    <row r="2285">
      <c r="A2285" s="1" t="s">
        <v>2282</v>
      </c>
      <c r="B2285" s="2" t="str">
        <f>IFERROR(__xludf.DUMMYFUNCTION("GOOGLETRANSLATE(A2285,""en"",""es"")"),"anterior")</f>
        <v>anterior</v>
      </c>
    </row>
    <row r="2286">
      <c r="A2286" s="1" t="s">
        <v>2283</v>
      </c>
      <c r="B2286" s="2" t="str">
        <f>IFERROR(__xludf.DUMMYFUNCTION("GOOGLETRANSLATE(A2286,""en"",""es"")"),"advertir")</f>
        <v>advertir</v>
      </c>
    </row>
    <row r="2287">
      <c r="A2287" s="1" t="s">
        <v>2284</v>
      </c>
      <c r="B2287" s="2" t="str">
        <f>IFERROR(__xludf.DUMMYFUNCTION("GOOGLETRANSLATE(A2287,""en"",""es"")"),"extraño")</f>
        <v>extraño</v>
      </c>
    </row>
    <row r="2288">
      <c r="A2288" s="1" t="s">
        <v>2285</v>
      </c>
      <c r="B2288" s="2" t="str">
        <f>IFERROR(__xludf.DUMMYFUNCTION("GOOGLETRANSLATE(A2288,""en"",""es"")"),"Lucy")</f>
        <v>Lucy</v>
      </c>
    </row>
    <row r="2289">
      <c r="A2289" s="1" t="s">
        <v>2286</v>
      </c>
      <c r="B2289" s="2" t="str">
        <f>IFERROR(__xludf.DUMMYFUNCTION("GOOGLETRANSLATE(A2289,""en"",""es"")"),"uniforme")</f>
        <v>uniforme</v>
      </c>
    </row>
    <row r="2290">
      <c r="A2290" s="1" t="s">
        <v>2287</v>
      </c>
      <c r="B2290" s="2" t="str">
        <f>IFERROR(__xludf.DUMMYFUNCTION("GOOGLETRANSLATE(A2290,""en"",""es"")"),"Josh")</f>
        <v>Josh</v>
      </c>
    </row>
    <row r="2291">
      <c r="A2291" s="1" t="s">
        <v>2288</v>
      </c>
      <c r="B2291" s="2" t="str">
        <f>IFERROR(__xludf.DUMMYFUNCTION("GOOGLETRANSLATE(A2291,""en"",""es"")"),"aparecer")</f>
        <v>aparecer</v>
      </c>
    </row>
    <row r="2292">
      <c r="A2292" s="1" t="s">
        <v>2289</v>
      </c>
      <c r="B2292" s="2" t="str">
        <f>IFERROR(__xludf.DUMMYFUNCTION("GOOGLETRANSLATE(A2292,""en"",""es"")"),"lágrima")</f>
        <v>lágrima</v>
      </c>
    </row>
    <row r="2293">
      <c r="A2293" s="1" t="s">
        <v>2290</v>
      </c>
      <c r="B2293" s="2" t="str">
        <f>IFERROR(__xludf.DUMMYFUNCTION("GOOGLETRANSLATE(A2293,""en"",""es"")"),"taxi")</f>
        <v>taxi</v>
      </c>
    </row>
    <row r="2294">
      <c r="A2294" s="1" t="s">
        <v>2291</v>
      </c>
      <c r="B2294" s="2" t="str">
        <f>IFERROR(__xludf.DUMMYFUNCTION("GOOGLETRANSLATE(A2294,""en"",""es"")"),"presencia")</f>
        <v>presencia</v>
      </c>
    </row>
    <row r="2295">
      <c r="A2295" s="1" t="s">
        <v>2292</v>
      </c>
      <c r="B2295" s="2" t="str">
        <f>IFERROR(__xludf.DUMMYFUNCTION("GOOGLETRANSLATE(A2295,""en"",""es"")"),"jadeo")</f>
        <v>jadeo</v>
      </c>
    </row>
    <row r="2296">
      <c r="A2296" s="1" t="s">
        <v>2293</v>
      </c>
      <c r="B2296" s="2" t="str">
        <f>IFERROR(__xludf.DUMMYFUNCTION("GOOGLETRANSLATE(A2296,""en"",""es"")"),"fallar")</f>
        <v>fallar</v>
      </c>
    </row>
    <row r="2297">
      <c r="A2297" s="1" t="s">
        <v>2294</v>
      </c>
      <c r="B2297" s="2" t="str">
        <f>IFERROR(__xludf.DUMMYFUNCTION("GOOGLETRANSLATE(A2297,""en"",""es"")"),"cientos")</f>
        <v>cientos</v>
      </c>
    </row>
    <row r="2298">
      <c r="A2298" s="1" t="s">
        <v>2295</v>
      </c>
      <c r="B2298" s="2" t="str">
        <f>IFERROR(__xludf.DUMMYFUNCTION("GOOGLETRANSLATE(A2298,""en"",""es"")"),"adecuadamente")</f>
        <v>adecuadamente</v>
      </c>
    </row>
    <row r="2299">
      <c r="A2299" s="1" t="s">
        <v>2296</v>
      </c>
      <c r="B2299" s="2" t="str">
        <f>IFERROR(__xludf.DUMMYFUNCTION("GOOGLETRANSLATE(A2299,""en"",""es"")"),"escapado")</f>
        <v>escapado</v>
      </c>
    </row>
    <row r="2300">
      <c r="A2300" s="1" t="s">
        <v>2297</v>
      </c>
      <c r="B2300" s="2" t="str">
        <f>IFERROR(__xludf.DUMMYFUNCTION("GOOGLETRANSLATE(A2300,""en"",""es"")"),"gritar")</f>
        <v>gritar</v>
      </c>
    </row>
    <row r="2301">
      <c r="A2301" s="1" t="s">
        <v>2298</v>
      </c>
      <c r="B2301" s="2" t="str">
        <f>IFERROR(__xludf.DUMMYFUNCTION("GOOGLETRANSLATE(A2301,""en"",""es"")"),"caídas")</f>
        <v>caídas</v>
      </c>
    </row>
    <row r="2302">
      <c r="A2302" s="1" t="s">
        <v>2299</v>
      </c>
      <c r="B2302" s="2" t="str">
        <f>IFERROR(__xludf.DUMMYFUNCTION("GOOGLETRANSLATE(A2302,""en"",""es"")"),"despertar")</f>
        <v>despertar</v>
      </c>
    </row>
    <row r="2303">
      <c r="A2303" s="1" t="s">
        <v>2300</v>
      </c>
      <c r="B2303" s="2" t="str">
        <f>IFERROR(__xludf.DUMMYFUNCTION("GOOGLETRANSLATE(A2303,""en"",""es"")"),"caza")</f>
        <v>caza</v>
      </c>
    </row>
    <row r="2304">
      <c r="A2304" s="1" t="s">
        <v>2301</v>
      </c>
      <c r="B2304" s="2" t="str">
        <f>IFERROR(__xludf.DUMMYFUNCTION("GOOGLETRANSLATE(A2304,""en"",""es"")"),"polvo")</f>
        <v>polvo</v>
      </c>
    </row>
    <row r="2305">
      <c r="A2305" s="1" t="s">
        <v>2302</v>
      </c>
      <c r="B2305" s="2" t="str">
        <f>IFERROR(__xludf.DUMMYFUNCTION("GOOGLETRANSLATE(A2305,""en"",""es"")"),"inteligente")</f>
        <v>inteligente</v>
      </c>
    </row>
    <row r="2306">
      <c r="A2306" s="1" t="s">
        <v>2303</v>
      </c>
      <c r="B2306" s="2" t="str">
        <f>IFERROR(__xludf.DUMMYFUNCTION("GOOGLETRANSLATE(A2306,""en"",""es"")"),"resolver")</f>
        <v>resolver</v>
      </c>
    </row>
    <row r="2307">
      <c r="A2307" s="1" t="s">
        <v>2304</v>
      </c>
      <c r="B2307" s="2" t="str">
        <f>IFERROR(__xludf.DUMMYFUNCTION("GOOGLETRANSLATE(A2307,""en"",""es"")"),"desesperado")</f>
        <v>desesperado</v>
      </c>
    </row>
    <row r="2308">
      <c r="A2308" s="1" t="s">
        <v>2305</v>
      </c>
      <c r="B2308" s="2" t="str">
        <f>IFERROR(__xludf.DUMMYFUNCTION("GOOGLETRANSLATE(A2308,""en"",""es"")"),"colgado")</f>
        <v>colgado</v>
      </c>
    </row>
    <row r="2309">
      <c r="A2309" s="1" t="s">
        <v>2306</v>
      </c>
      <c r="B2309" s="2" t="str">
        <f>IFERROR(__xludf.DUMMYFUNCTION("GOOGLETRANSLATE(A2309,""en"",""es"")"),"borde")</f>
        <v>borde</v>
      </c>
    </row>
    <row r="2310">
      <c r="A2310" s="1" t="s">
        <v>2307</v>
      </c>
      <c r="B2310" s="2" t="str">
        <f>IFERROR(__xludf.DUMMYFUNCTION("GOOGLETRANSLATE(A2310,""en"",""es"")"),"por lo tanto")</f>
        <v>por lo tanto</v>
      </c>
    </row>
    <row r="2311">
      <c r="A2311" s="1" t="s">
        <v>2308</v>
      </c>
      <c r="B2311" s="2" t="str">
        <f>IFERROR(__xludf.DUMMYFUNCTION("GOOGLETRANSLATE(A2311,""en"",""es"")"),"bruja")</f>
        <v>bruja</v>
      </c>
    </row>
    <row r="2312">
      <c r="A2312" s="1" t="s">
        <v>2309</v>
      </c>
      <c r="B2312" s="2" t="str">
        <f>IFERROR(__xludf.DUMMYFUNCTION("GOOGLETRANSLATE(A2312,""en"",""es"")"),"principalmente")</f>
        <v>principalmente</v>
      </c>
    </row>
    <row r="2313">
      <c r="A2313" s="1" t="s">
        <v>2310</v>
      </c>
      <c r="B2313" s="2" t="str">
        <f>IFERROR(__xludf.DUMMYFUNCTION("GOOGLETRANSLATE(A2313,""en"",""es"")"),"medios de comunicación")</f>
        <v>medios de comunicación</v>
      </c>
    </row>
    <row r="2314">
      <c r="A2314" s="1" t="s">
        <v>2311</v>
      </c>
      <c r="B2314" s="2" t="str">
        <f>IFERROR(__xludf.DUMMYFUNCTION("GOOGLETRANSLATE(A2314,""en"",""es"")"),"reclamar")</f>
        <v>reclamar</v>
      </c>
    </row>
    <row r="2315">
      <c r="A2315" s="1" t="s">
        <v>2312</v>
      </c>
      <c r="B2315" s="2" t="str">
        <f>IFERROR(__xludf.DUMMYFUNCTION("GOOGLETRANSLATE(A2315,""en"",""es"")"),"arroz")</f>
        <v>arroz</v>
      </c>
    </row>
    <row r="2316">
      <c r="A2316" s="1" t="s">
        <v>2313</v>
      </c>
      <c r="B2316" s="2" t="str">
        <f>IFERROR(__xludf.DUMMYFUNCTION("GOOGLETRANSLATE(A2316,""en"",""es"")"),"huevo")</f>
        <v>huevo</v>
      </c>
    </row>
    <row r="2317">
      <c r="A2317" s="1" t="s">
        <v>2314</v>
      </c>
      <c r="B2317" s="2" t="str">
        <f>IFERROR(__xludf.DUMMYFUNCTION("GOOGLETRANSLATE(A2317,""en"",""es"")"),"puñetazo")</f>
        <v>puñetazo</v>
      </c>
    </row>
    <row r="2318">
      <c r="A2318" s="1" t="s">
        <v>2315</v>
      </c>
      <c r="B2318" s="2" t="str">
        <f>IFERROR(__xludf.DUMMYFUNCTION("GOOGLETRANSLATE(A2318,""en"",""es"")"),"emitir")</f>
        <v>emitir</v>
      </c>
    </row>
    <row r="2319">
      <c r="A2319" s="1" t="s">
        <v>2316</v>
      </c>
      <c r="B2319" s="2" t="str">
        <f>IFERROR(__xludf.DUMMYFUNCTION("GOOGLETRANSLATE(A2319,""en"",""es"")"),"víspera")</f>
        <v>víspera</v>
      </c>
    </row>
    <row r="2320">
      <c r="A2320" s="1" t="s">
        <v>2317</v>
      </c>
      <c r="B2320" s="2" t="str">
        <f>IFERROR(__xludf.DUMMYFUNCTION("GOOGLETRANSLATE(A2320,""en"",""es"")"),"inteligencia")</f>
        <v>inteligencia</v>
      </c>
    </row>
    <row r="2321">
      <c r="A2321" s="1" t="s">
        <v>2318</v>
      </c>
      <c r="B2321" s="2" t="str">
        <f>IFERROR(__xludf.DUMMYFUNCTION("GOOGLETRANSLATE(A2321,""en"",""es"")"),"profundamente")</f>
        <v>profundamente</v>
      </c>
    </row>
    <row r="2322">
      <c r="A2322" s="1" t="s">
        <v>2319</v>
      </c>
      <c r="B2322" s="2" t="str">
        <f>IFERROR(__xludf.DUMMYFUNCTION("GOOGLETRANSLATE(A2322,""en"",""es"")"),"habitaciones")</f>
        <v>habitaciones</v>
      </c>
    </row>
    <row r="2323">
      <c r="A2323" s="1" t="s">
        <v>2320</v>
      </c>
      <c r="B2323" s="2" t="str">
        <f>IFERROR(__xludf.DUMMYFUNCTION("GOOGLETRANSLATE(A2323,""en"",""es"")"),"convencido")</f>
        <v>convencido</v>
      </c>
    </row>
    <row r="2324">
      <c r="A2324" s="1" t="s">
        <v>2321</v>
      </c>
      <c r="B2324" s="2" t="str">
        <f>IFERROR(__xludf.DUMMYFUNCTION("GOOGLETRANSLATE(A2324,""en"",""es"")"),"común")</f>
        <v>común</v>
      </c>
    </row>
    <row r="2325">
      <c r="A2325" s="1" t="s">
        <v>2322</v>
      </c>
      <c r="B2325" s="2" t="str">
        <f>IFERROR(__xludf.DUMMYFUNCTION("GOOGLETRANSLATE(A2325,""en"",""es"")"),"victorioso")</f>
        <v>victorioso</v>
      </c>
    </row>
    <row r="2326">
      <c r="A2326" s="1" t="s">
        <v>2323</v>
      </c>
      <c r="B2326" s="2" t="str">
        <f>IFERROR(__xludf.DUMMYFUNCTION("GOOGLETRANSLATE(A2326,""en"",""es"")"),"directamente")</f>
        <v>directamente</v>
      </c>
    </row>
    <row r="2327">
      <c r="A2327" s="1" t="s">
        <v>2324</v>
      </c>
      <c r="B2327" s="2" t="str">
        <f>IFERROR(__xludf.DUMMYFUNCTION("GOOGLETRANSLATE(A2327,""en"",""es"")"),"vaca")</f>
        <v>vaca</v>
      </c>
    </row>
    <row r="2328">
      <c r="A2328" s="1" t="s">
        <v>2325</v>
      </c>
      <c r="B2328" s="2" t="str">
        <f>IFERROR(__xludf.DUMMYFUNCTION("GOOGLETRANSLATE(A2328,""en"",""es"")"),"superficie")</f>
        <v>superficie</v>
      </c>
    </row>
    <row r="2329">
      <c r="A2329" s="1" t="s">
        <v>2326</v>
      </c>
      <c r="B2329" s="2" t="str">
        <f>IFERROR(__xludf.DUMMYFUNCTION("GOOGLETRANSLATE(A2329,""en"",""es"")"),"pasos")</f>
        <v>pasos</v>
      </c>
    </row>
    <row r="2330">
      <c r="A2330" s="1" t="s">
        <v>2327</v>
      </c>
      <c r="B2330" s="2" t="str">
        <f>IFERROR(__xludf.DUMMYFUNCTION("GOOGLETRANSLATE(A2330,""en"",""es"")"),"cigarrillo")</f>
        <v>cigarrillo</v>
      </c>
    </row>
    <row r="2331">
      <c r="A2331" s="1" t="s">
        <v>2328</v>
      </c>
      <c r="B2331" s="2" t="str">
        <f>IFERROR(__xludf.DUMMYFUNCTION("GOOGLETRANSLATE(A2331,""en"",""es"")"),"popular")</f>
        <v>popular</v>
      </c>
    </row>
    <row r="2332">
      <c r="A2332" s="1" t="s">
        <v>2329</v>
      </c>
      <c r="B2332" s="2" t="str">
        <f>IFERROR(__xludf.DUMMYFUNCTION("GOOGLETRANSLATE(A2332,""en"",""es"")"),"cuatro")</f>
        <v>cuatro</v>
      </c>
    </row>
    <row r="2333">
      <c r="A2333" s="1" t="s">
        <v>2330</v>
      </c>
      <c r="B2333" s="2" t="str">
        <f>IFERROR(__xludf.DUMMYFUNCTION("GOOGLETRANSLATE(A2333,""en"",""es"")"),"odiado")</f>
        <v>odiado</v>
      </c>
    </row>
    <row r="2334">
      <c r="A2334" s="1" t="s">
        <v>2331</v>
      </c>
      <c r="B2334" s="2" t="str">
        <f>IFERROR(__xludf.DUMMYFUNCTION("GOOGLETRANSLATE(A2334,""en"",""es"")"),"Japón")</f>
        <v>Japón</v>
      </c>
    </row>
    <row r="2335">
      <c r="A2335" s="1" t="s">
        <v>2332</v>
      </c>
      <c r="B2335" s="2" t="str">
        <f>IFERROR(__xludf.DUMMYFUNCTION("GOOGLETRANSLATE(A2335,""en"",""es"")"),"hm")</f>
        <v>hm</v>
      </c>
    </row>
    <row r="2336">
      <c r="A2336" s="1" t="s">
        <v>2333</v>
      </c>
      <c r="B2336" s="2" t="str">
        <f>IFERROR(__xludf.DUMMYFUNCTION("GOOGLETRANSLATE(A2336,""en"",""es"")"),"destino")</f>
        <v>destino</v>
      </c>
    </row>
    <row r="2337">
      <c r="A2337" s="1" t="s">
        <v>2334</v>
      </c>
      <c r="B2337" s="2" t="str">
        <f>IFERROR(__xludf.DUMMYFUNCTION("GOOGLETRANSLATE(A2337,""en"",""es"")"),"tratado")</f>
        <v>tratado</v>
      </c>
    </row>
    <row r="2338">
      <c r="A2338" s="1" t="s">
        <v>2335</v>
      </c>
      <c r="B2338" s="2" t="str">
        <f>IFERROR(__xludf.DUMMYFUNCTION("GOOGLETRANSLATE(A2338,""en"",""es"")"),"tu")</f>
        <v>tu</v>
      </c>
    </row>
    <row r="2339">
      <c r="A2339" s="1" t="s">
        <v>2336</v>
      </c>
      <c r="B2339" s="2" t="str">
        <f>IFERROR(__xludf.DUMMYFUNCTION("GOOGLETRANSLATE(A2339,""en"",""es"")"),"señales")</f>
        <v>señales</v>
      </c>
    </row>
    <row r="2340">
      <c r="A2340" s="1" t="s">
        <v>2337</v>
      </c>
      <c r="B2340" s="2" t="str">
        <f>IFERROR(__xludf.DUMMYFUNCTION("GOOGLETRANSLATE(A2340,""en"",""es"")"),"puntaje")</f>
        <v>puntaje</v>
      </c>
    </row>
    <row r="2341">
      <c r="A2341" s="1" t="s">
        <v>2338</v>
      </c>
      <c r="B2341" s="2" t="str">
        <f>IFERROR(__xludf.DUMMYFUNCTION("GOOGLETRANSLATE(A2341,""en"",""es"")"),"estadounidenses")</f>
        <v>estadounidenses</v>
      </c>
    </row>
    <row r="2342">
      <c r="A2342" s="1" t="s">
        <v>2339</v>
      </c>
      <c r="B2342" s="2" t="str">
        <f>IFERROR(__xludf.DUMMYFUNCTION("GOOGLETRANSLATE(A2342,""en"",""es"")"),"marcas")</f>
        <v>marcas</v>
      </c>
    </row>
    <row r="2343">
      <c r="A2343" s="1" t="s">
        <v>2340</v>
      </c>
      <c r="B2343" s="2" t="str">
        <f>IFERROR(__xludf.DUMMYFUNCTION("GOOGLETRANSLATE(A2343,""en"",""es"")"),"tecnología")</f>
        <v>tecnología</v>
      </c>
    </row>
    <row r="2344">
      <c r="A2344" s="1" t="s">
        <v>2341</v>
      </c>
      <c r="B2344" s="2" t="str">
        <f>IFERROR(__xludf.DUMMYFUNCTION("GOOGLETRANSLATE(A2344,""en"",""es"")"),"continuar")</f>
        <v>continuar</v>
      </c>
    </row>
    <row r="2345">
      <c r="A2345" s="1" t="s">
        <v>2342</v>
      </c>
      <c r="B2345" s="2" t="str">
        <f>IFERROR(__xludf.DUMMYFUNCTION("GOOGLETRANSLATE(A2345,""en"",""es"")"),"consideró")</f>
        <v>consideró</v>
      </c>
    </row>
    <row r="2346">
      <c r="A2346" s="1" t="s">
        <v>2343</v>
      </c>
      <c r="B2346" s="2" t="str">
        <f>IFERROR(__xludf.DUMMYFUNCTION("GOOGLETRANSLATE(A2346,""en"",""es"")"),"piloto")</f>
        <v>piloto</v>
      </c>
    </row>
    <row r="2347">
      <c r="A2347" s="1" t="s">
        <v>2344</v>
      </c>
      <c r="B2347" s="2" t="str">
        <f>IFERROR(__xludf.DUMMYFUNCTION("GOOGLETRANSLATE(A2347,""en"",""es"")"),"notas")</f>
        <v>notas</v>
      </c>
    </row>
    <row r="2348">
      <c r="A2348" s="1" t="s">
        <v>2345</v>
      </c>
      <c r="B2348" s="2" t="str">
        <f>IFERROR(__xludf.DUMMYFUNCTION("GOOGLETRANSLATE(A2348,""en"",""es"")"),"África")</f>
        <v>África</v>
      </c>
    </row>
    <row r="2349">
      <c r="A2349" s="1" t="s">
        <v>2346</v>
      </c>
      <c r="B2349" s="2" t="str">
        <f>IFERROR(__xludf.DUMMYFUNCTION("GOOGLETRANSLATE(A2349,""en"",""es"")"),"sesos")</f>
        <v>sesos</v>
      </c>
    </row>
    <row r="2350">
      <c r="A2350" s="1" t="s">
        <v>2347</v>
      </c>
      <c r="B2350" s="2" t="str">
        <f>IFERROR(__xludf.DUMMYFUNCTION("GOOGLETRANSLATE(A2350,""en"",""es"")"),"curioso")</f>
        <v>curioso</v>
      </c>
    </row>
    <row r="2351">
      <c r="A2351" s="1" t="s">
        <v>2348</v>
      </c>
      <c r="B2351" s="2" t="str">
        <f>IFERROR(__xludf.DUMMYFUNCTION("GOOGLETRANSLATE(A2351,""en"",""es"")"),"archivos")</f>
        <v>archivos</v>
      </c>
    </row>
    <row r="2352">
      <c r="A2352" s="1" t="s">
        <v>2349</v>
      </c>
      <c r="B2352" s="2" t="str">
        <f>IFERROR(__xludf.DUMMYFUNCTION("GOOGLETRANSLATE(A2352,""en"",""es"")"),"recibir")</f>
        <v>recibir</v>
      </c>
    </row>
    <row r="2353">
      <c r="A2353" s="1" t="s">
        <v>2350</v>
      </c>
      <c r="B2353" s="2" t="str">
        <f>IFERROR(__xludf.DUMMYFUNCTION("GOOGLETRANSLATE(A2353,""en"",""es"")"),"pecado")</f>
        <v>pecado</v>
      </c>
    </row>
    <row r="2354">
      <c r="A2354" s="1" t="s">
        <v>2351</v>
      </c>
      <c r="B2354" s="2" t="str">
        <f>IFERROR(__xludf.DUMMYFUNCTION("GOOGLETRANSLATE(A2354,""en"",""es"")"),"errores")</f>
        <v>errores</v>
      </c>
    </row>
    <row r="2355">
      <c r="A2355" s="1" t="s">
        <v>2352</v>
      </c>
      <c r="B2355" s="2" t="str">
        <f>IFERROR(__xludf.DUMMYFUNCTION("GOOGLETRANSLATE(A2355,""en"",""es"")"),"emperador")</f>
        <v>emperador</v>
      </c>
    </row>
    <row r="2356">
      <c r="A2356" s="1" t="s">
        <v>2353</v>
      </c>
      <c r="B2356" s="2" t="str">
        <f>IFERROR(__xludf.DUMMYFUNCTION("GOOGLETRANSLATE(A2356,""en"",""es"")"),"separado")</f>
        <v>separado</v>
      </c>
    </row>
    <row r="2357">
      <c r="A2357" s="1" t="s">
        <v>2354</v>
      </c>
      <c r="B2357" s="2" t="str">
        <f>IFERROR(__xludf.DUMMYFUNCTION("GOOGLETRANSLATE(A2357,""en"",""es"")"),"publicado")</f>
        <v>publicado</v>
      </c>
    </row>
    <row r="2358">
      <c r="A2358" s="1" t="s">
        <v>2355</v>
      </c>
      <c r="B2358" s="2" t="str">
        <f>IFERROR(__xludf.DUMMYFUNCTION("GOOGLETRANSLATE(A2358,""en"",""es"")"),"objetivo")</f>
        <v>objetivo</v>
      </c>
    </row>
    <row r="2359">
      <c r="A2359" s="1" t="s">
        <v>2356</v>
      </c>
      <c r="B2359" s="2" t="str">
        <f>IFERROR(__xludf.DUMMYFUNCTION("GOOGLETRANSLATE(A2359,""en"",""es"")"),"juventud")</f>
        <v>juventud</v>
      </c>
    </row>
    <row r="2360">
      <c r="A2360" s="1" t="s">
        <v>2357</v>
      </c>
      <c r="B2360" s="2" t="str">
        <f>IFERROR(__xludf.DUMMYFUNCTION("GOOGLETRANSLATE(A2360,""en"",""es"")"),"precioso")</f>
        <v>precioso</v>
      </c>
    </row>
    <row r="2361">
      <c r="A2361" s="1" t="s">
        <v>2358</v>
      </c>
      <c r="B2361" s="2" t="str">
        <f>IFERROR(__xludf.DUMMYFUNCTION("GOOGLETRANSLATE(A2361,""en"",""es"")"),"limpieza")</f>
        <v>limpieza</v>
      </c>
    </row>
    <row r="2362">
      <c r="A2362" s="1" t="s">
        <v>2359</v>
      </c>
      <c r="B2362" s="2" t="str">
        <f>IFERROR(__xludf.DUMMYFUNCTION("GOOGLETRANSLATE(A2362,""en"",""es"")"),"transportado")</f>
        <v>transportado</v>
      </c>
    </row>
    <row r="2363">
      <c r="A2363" s="1" t="s">
        <v>2360</v>
      </c>
      <c r="B2363" s="2" t="str">
        <f>IFERROR(__xludf.DUMMYFUNCTION("GOOGLETRANSLATE(A2363,""en"",""es"")"),"maceta")</f>
        <v>maceta</v>
      </c>
    </row>
    <row r="2364">
      <c r="A2364" s="1" t="s">
        <v>2361</v>
      </c>
      <c r="B2364" s="2" t="str">
        <f>IFERROR(__xludf.DUMMYFUNCTION("GOOGLETRANSLATE(A2364,""en"",""es"")"),"casas")</f>
        <v>casas</v>
      </c>
    </row>
    <row r="2365">
      <c r="A2365" s="1" t="s">
        <v>2362</v>
      </c>
      <c r="B2365" s="2" t="str">
        <f>IFERROR(__xludf.DUMMYFUNCTION("GOOGLETRANSLATE(A2365,""en"",""es"")"),"lobo")</f>
        <v>lobo</v>
      </c>
    </row>
    <row r="2366">
      <c r="A2366" s="1" t="s">
        <v>2363</v>
      </c>
      <c r="B2366" s="2" t="str">
        <f>IFERROR(__xludf.DUMMYFUNCTION("GOOGLETRANSLATE(A2366,""en"",""es"")"),"Chicago")</f>
        <v>Chicago</v>
      </c>
    </row>
    <row r="2367">
      <c r="A2367" s="1" t="s">
        <v>2364</v>
      </c>
      <c r="B2367" s="2" t="str">
        <f>IFERROR(__xludf.DUMMYFUNCTION("GOOGLETRANSLATE(A2367,""en"",""es"")"),"auge")</f>
        <v>auge</v>
      </c>
    </row>
    <row r="2368">
      <c r="A2368" s="1" t="s">
        <v>2365</v>
      </c>
      <c r="B2368" s="2" t="str">
        <f>IFERROR(__xludf.DUMMYFUNCTION("GOOGLETRANSLATE(A2368,""en"",""es"")"),"servido")</f>
        <v>servido</v>
      </c>
    </row>
    <row r="2369">
      <c r="A2369" s="1" t="s">
        <v>2366</v>
      </c>
      <c r="B2369" s="2" t="str">
        <f>IFERROR(__xludf.DUMMYFUNCTION("GOOGLETRANSLATE(A2369,""en"",""es"")"),"California")</f>
        <v>California</v>
      </c>
    </row>
    <row r="2370">
      <c r="A2370" s="1" t="s">
        <v>2367</v>
      </c>
      <c r="B2370" s="2" t="str">
        <f>IFERROR(__xludf.DUMMYFUNCTION("GOOGLETRANSLATE(A2370,""en"",""es"")"),"fila")</f>
        <v>fila</v>
      </c>
    </row>
    <row r="2371">
      <c r="A2371" s="1" t="s">
        <v>2368</v>
      </c>
      <c r="B2371" s="2" t="str">
        <f>IFERROR(__xludf.DUMMYFUNCTION("GOOGLETRANSLATE(A2371,""en"",""es"")"),"riñonal")</f>
        <v>riñonal</v>
      </c>
    </row>
    <row r="2372">
      <c r="A2372" s="1" t="s">
        <v>2369</v>
      </c>
      <c r="B2372" s="2" t="str">
        <f>IFERROR(__xludf.DUMMYFUNCTION("GOOGLETRANSLATE(A2372,""en"",""es"")"),"centavo")</f>
        <v>centavo</v>
      </c>
    </row>
    <row r="2373">
      <c r="A2373" s="1" t="s">
        <v>2370</v>
      </c>
      <c r="B2373" s="2" t="str">
        <f>IFERROR(__xludf.DUMMYFUNCTION("GOOGLETRANSLATE(A2373,""en"",""es"")"),"ah")</f>
        <v>ah</v>
      </c>
    </row>
    <row r="2374">
      <c r="A2374" s="1" t="s">
        <v>2371</v>
      </c>
      <c r="B2374" s="2" t="str">
        <f>IFERROR(__xludf.DUMMYFUNCTION("GOOGLETRANSLATE(A2374,""en"",""es"")"),"sección")</f>
        <v>sección</v>
      </c>
    </row>
    <row r="2375">
      <c r="A2375" s="1" t="s">
        <v>2372</v>
      </c>
      <c r="B2375" s="2" t="str">
        <f>IFERROR(__xludf.DUMMYFUNCTION("GOOGLETRANSLATE(A2375,""en"",""es"")"),"vertedero")</f>
        <v>vertedero</v>
      </c>
    </row>
    <row r="2376">
      <c r="A2376" s="1" t="s">
        <v>2373</v>
      </c>
      <c r="B2376" s="2" t="str">
        <f>IFERROR(__xludf.DUMMYFUNCTION("GOOGLETRANSLATE(A2376,""en"",""es"")"),"texto")</f>
        <v>texto</v>
      </c>
    </row>
    <row r="2377">
      <c r="A2377" s="1" t="s">
        <v>2374</v>
      </c>
      <c r="B2377" s="2" t="str">
        <f>IFERROR(__xludf.DUMMYFUNCTION("GOOGLETRANSLATE(A2377,""en"",""es"")"),"Jackson")</f>
        <v>Jackson</v>
      </c>
    </row>
    <row r="2378">
      <c r="A2378" s="1" t="s">
        <v>2375</v>
      </c>
      <c r="B2378" s="2" t="str">
        <f>IFERROR(__xludf.DUMMYFUNCTION("GOOGLETRANSLATE(A2378,""en"",""es"")"),"karen")</f>
        <v>karen</v>
      </c>
    </row>
    <row r="2379">
      <c r="A2379" s="1" t="s">
        <v>2376</v>
      </c>
      <c r="B2379" s="2" t="str">
        <f>IFERROR(__xludf.DUMMYFUNCTION("GOOGLETRANSLATE(A2379,""en"",""es"")"),"hablado")</f>
        <v>hablado</v>
      </c>
    </row>
    <row r="2380">
      <c r="A2380" s="1" t="s">
        <v>2377</v>
      </c>
      <c r="B2380" s="2" t="str">
        <f>IFERROR(__xludf.DUMMYFUNCTION("GOOGLETRANSLATE(A2380,""en"",""es"")"),"sopló")</f>
        <v>sopló</v>
      </c>
    </row>
    <row r="2381">
      <c r="A2381" s="1" t="s">
        <v>2378</v>
      </c>
      <c r="B2381" s="2" t="str">
        <f>IFERROR(__xludf.DUMMYFUNCTION("GOOGLETRANSLATE(A2381,""en"",""es"")"),"prisionero")</f>
        <v>prisionero</v>
      </c>
    </row>
    <row r="2382">
      <c r="A2382" s="1" t="s">
        <v>2379</v>
      </c>
      <c r="B2382" s="2" t="str">
        <f>IFERROR(__xludf.DUMMYFUNCTION("GOOGLETRANSLATE(A2382,""en"",""es"")"),"riéndose")</f>
        <v>riéndose</v>
      </c>
    </row>
    <row r="2383">
      <c r="A2383" s="1" t="s">
        <v>2380</v>
      </c>
      <c r="B2383" s="2" t="str">
        <f>IFERROR(__xludf.DUMMYFUNCTION("GOOGLETRANSLATE(A2383,""en"",""es"")"),"asuntos")</f>
        <v>asuntos</v>
      </c>
    </row>
    <row r="2384">
      <c r="A2384" s="1" t="s">
        <v>2381</v>
      </c>
      <c r="B2384" s="2" t="str">
        <f>IFERROR(__xludf.DUMMYFUNCTION("GOOGLETRANSLATE(A2384,""en"",""es"")"),"cero")</f>
        <v>cero</v>
      </c>
    </row>
    <row r="2385">
      <c r="A2385" s="1" t="s">
        <v>2382</v>
      </c>
      <c r="B2385" s="2" t="str">
        <f>IFERROR(__xludf.DUMMYFUNCTION("GOOGLETRANSLATE(A2385,""en"",""es"")"),"armado")</f>
        <v>armado</v>
      </c>
    </row>
    <row r="2386">
      <c r="A2386" s="1" t="s">
        <v>2383</v>
      </c>
      <c r="B2386" s="2" t="str">
        <f>IFERROR(__xludf.DUMMYFUNCTION("GOOGLETRANSLATE(A2386,""en"",""es"")"),"rueda")</f>
        <v>rueda</v>
      </c>
    </row>
    <row r="2387">
      <c r="A2387" s="1" t="s">
        <v>2384</v>
      </c>
      <c r="B2387" s="2" t="str">
        <f>IFERROR(__xludf.DUMMYFUNCTION("GOOGLETRANSLATE(A2387,""en"",""es"")"),"lirio")</f>
        <v>lirio</v>
      </c>
    </row>
    <row r="2388">
      <c r="A2388" s="1" t="s">
        <v>2385</v>
      </c>
      <c r="B2388" s="2" t="str">
        <f>IFERROR(__xludf.DUMMYFUNCTION("GOOGLETRANSLATE(A2388,""en"",""es"")"),"alegre")</f>
        <v>alegre</v>
      </c>
    </row>
    <row r="2389">
      <c r="A2389" s="1" t="s">
        <v>2386</v>
      </c>
      <c r="B2389" s="2" t="str">
        <f>IFERROR(__xludf.DUMMYFUNCTION("GOOGLETRANSLATE(A2389,""en"",""es"")"),"intercambio")</f>
        <v>intercambio</v>
      </c>
    </row>
    <row r="2390">
      <c r="A2390" s="1" t="s">
        <v>2387</v>
      </c>
      <c r="B2390" s="2" t="str">
        <f>IFERROR(__xludf.DUMMYFUNCTION("GOOGLETRANSLATE(A2390,""en"",""es"")"),"costa")</f>
        <v>costa</v>
      </c>
    </row>
    <row r="2391">
      <c r="A2391" s="1" t="s">
        <v>2388</v>
      </c>
      <c r="B2391" s="2" t="str">
        <f>IFERROR(__xludf.DUMMYFUNCTION("GOOGLETRANSLATE(A2391,""en"",""es"")"),"jamie")</f>
        <v>jamie</v>
      </c>
    </row>
    <row r="2392">
      <c r="A2392" s="1" t="s">
        <v>2389</v>
      </c>
      <c r="B2392" s="2" t="str">
        <f>IFERROR(__xludf.DUMMYFUNCTION("GOOGLETRANSLATE(A2392,""en"",""es"")"),"calificación")</f>
        <v>calificación</v>
      </c>
    </row>
    <row r="2393">
      <c r="A2393" s="1" t="s">
        <v>2390</v>
      </c>
      <c r="B2393" s="2" t="str">
        <f>IFERROR(__xludf.DUMMYFUNCTION("GOOGLETRANSLATE(A2393,""en"",""es"")"),"negociaciones")</f>
        <v>negociaciones</v>
      </c>
    </row>
    <row r="2394">
      <c r="A2394" s="1" t="s">
        <v>2391</v>
      </c>
      <c r="B2394" s="2" t="str">
        <f>IFERROR(__xludf.DUMMYFUNCTION("GOOGLETRANSLATE(A2394,""en"",""es"")"),"turno")</f>
        <v>turno</v>
      </c>
    </row>
    <row r="2395">
      <c r="A2395" s="1" t="s">
        <v>2392</v>
      </c>
      <c r="B2395" s="2" t="str">
        <f>IFERROR(__xludf.DUMMYFUNCTION("GOOGLETRANSLATE(A2395,""en"",""es"")"),"madeja")</f>
        <v>madeja</v>
      </c>
    </row>
    <row r="2396">
      <c r="A2396" s="1" t="s">
        <v>2393</v>
      </c>
      <c r="B2396" s="2" t="str">
        <f>IFERROR(__xludf.DUMMYFUNCTION("GOOGLETRANSLATE(A2396,""en"",""es"")"),"bastardos")</f>
        <v>bastardos</v>
      </c>
    </row>
    <row r="2397">
      <c r="A2397" s="1" t="s">
        <v>2394</v>
      </c>
      <c r="B2397" s="2" t="str">
        <f>IFERROR(__xludf.DUMMYFUNCTION("GOOGLETRANSLATE(A2397,""en"",""es"")"),"directo")</f>
        <v>directo</v>
      </c>
    </row>
    <row r="2398">
      <c r="A2398" s="1" t="s">
        <v>2395</v>
      </c>
      <c r="B2398" s="2" t="str">
        <f>IFERROR(__xludf.DUMMYFUNCTION("GOOGLETRANSLATE(A2398,""en"",""es"")"),"rodillas")</f>
        <v>rodillas</v>
      </c>
    </row>
    <row r="2399">
      <c r="A2399" s="1" t="s">
        <v>2396</v>
      </c>
      <c r="B2399" s="2" t="str">
        <f>IFERROR(__xludf.DUMMYFUNCTION("GOOGLETRANSLATE(A2399,""en"",""es"")"),"curar")</f>
        <v>curar</v>
      </c>
    </row>
    <row r="2400">
      <c r="A2400" s="1" t="s">
        <v>2397</v>
      </c>
      <c r="B2400" s="2" t="str">
        <f>IFERROR(__xludf.DUMMYFUNCTION("GOOGLETRANSLATE(A2400,""en"",""es"")"),"mustn")</f>
        <v>mustn</v>
      </c>
    </row>
    <row r="2401">
      <c r="A2401" s="1" t="s">
        <v>2398</v>
      </c>
      <c r="B2401" s="2" t="str">
        <f>IFERROR(__xludf.DUMMYFUNCTION("GOOGLETRANSLATE(A2401,""en"",""es"")"),"sacrificio")</f>
        <v>sacrificio</v>
      </c>
    </row>
    <row r="2402">
      <c r="A2402" s="1" t="s">
        <v>2399</v>
      </c>
      <c r="B2402" s="2" t="str">
        <f>IFERROR(__xludf.DUMMYFUNCTION("GOOGLETRANSLATE(A2402,""en"",""es"")"),"bestia")</f>
        <v>bestia</v>
      </c>
    </row>
    <row r="2403">
      <c r="A2403" s="1" t="s">
        <v>2400</v>
      </c>
      <c r="B2403" s="2" t="str">
        <f>IFERROR(__xludf.DUMMYFUNCTION("GOOGLETRANSLATE(A2403,""en"",""es"")"),"tarta")</f>
        <v>tarta</v>
      </c>
    </row>
    <row r="2404">
      <c r="A2404" s="1" t="s">
        <v>2401</v>
      </c>
      <c r="B2404" s="2" t="str">
        <f>IFERROR(__xludf.DUMMYFUNCTION("GOOGLETRANSLATE(A2404,""en"",""es"")"),"ancho")</f>
        <v>ancho</v>
      </c>
    </row>
    <row r="2405">
      <c r="A2405" s="1" t="s">
        <v>2402</v>
      </c>
      <c r="B2405" s="2" t="str">
        <f>IFERROR(__xludf.DUMMYFUNCTION("GOOGLETRANSLATE(A2405,""en"",""es"")"),"convencer")</f>
        <v>convencer</v>
      </c>
    </row>
    <row r="2406">
      <c r="A2406" s="1" t="s">
        <v>2403</v>
      </c>
      <c r="B2406" s="2" t="str">
        <f>IFERROR(__xludf.DUMMYFUNCTION("GOOGLETRANSLATE(A2406,""en"",""es"")"),"material")</f>
        <v>material</v>
      </c>
    </row>
    <row r="2407">
      <c r="A2407" s="1" t="s">
        <v>2404</v>
      </c>
      <c r="B2407" s="2" t="str">
        <f>IFERROR(__xludf.DUMMYFUNCTION("GOOGLETRANSLATE(A2407,""en"",""es"")"),"criatura")</f>
        <v>criatura</v>
      </c>
    </row>
    <row r="2408">
      <c r="A2408" s="1" t="s">
        <v>2405</v>
      </c>
      <c r="B2408" s="2" t="str">
        <f>IFERROR(__xludf.DUMMYFUNCTION("GOOGLETRANSLATE(A2408,""en"",""es"")"),"charla")</f>
        <v>charla</v>
      </c>
    </row>
    <row r="2409">
      <c r="A2409" s="1" t="s">
        <v>2406</v>
      </c>
      <c r="B2409" s="2" t="str">
        <f>IFERROR(__xludf.DUMMYFUNCTION("GOOGLETRANSLATE(A2409,""en"",""es"")"),"comido")</f>
        <v>comido</v>
      </c>
    </row>
    <row r="2410">
      <c r="A2410" s="1" t="s">
        <v>2407</v>
      </c>
      <c r="B2410" s="2" t="str">
        <f>IFERROR(__xludf.DUMMYFUNCTION("GOOGLETRANSLATE(A2410,""en"",""es"")"),"comprometido")</f>
        <v>comprometido</v>
      </c>
    </row>
    <row r="2411">
      <c r="A2411" s="1" t="s">
        <v>2408</v>
      </c>
      <c r="B2411" s="2" t="str">
        <f>IFERROR(__xludf.DUMMYFUNCTION("GOOGLETRANSLATE(A2411,""en"",""es"")"),"julie")</f>
        <v>julie</v>
      </c>
    </row>
    <row r="2412">
      <c r="A2412" s="1" t="s">
        <v>2409</v>
      </c>
      <c r="B2412" s="2" t="str">
        <f>IFERROR(__xludf.DUMMYFUNCTION("GOOGLETRANSLATE(A2412,""en"",""es"")"),"rastro")</f>
        <v>rastro</v>
      </c>
    </row>
    <row r="2413">
      <c r="A2413" s="1" t="s">
        <v>2410</v>
      </c>
      <c r="B2413" s="2" t="str">
        <f>IFERROR(__xludf.DUMMYFUNCTION("GOOGLETRANSLATE(A2413,""en"",""es"")"),"hijos")</f>
        <v>hijos</v>
      </c>
    </row>
    <row r="2414">
      <c r="A2414" s="1" t="s">
        <v>2411</v>
      </c>
      <c r="B2414" s="2" t="str">
        <f>IFERROR(__xludf.DUMMYFUNCTION("GOOGLETRANSLATE(A2414,""en"",""es"")"),"botón")</f>
        <v>botón</v>
      </c>
    </row>
    <row r="2415">
      <c r="A2415" s="1" t="s">
        <v>2412</v>
      </c>
      <c r="B2415" s="2" t="str">
        <f>IFERROR(__xludf.DUMMYFUNCTION("GOOGLETRANSLATE(A2415,""en"",""es"")"),"estacionamiento")</f>
        <v>estacionamiento</v>
      </c>
    </row>
    <row r="2416">
      <c r="A2416" s="1" t="s">
        <v>2413</v>
      </c>
      <c r="B2416" s="2" t="str">
        <f>IFERROR(__xludf.DUMMYFUNCTION("GOOGLETRANSLATE(A2416,""en"",""es"")"),"oscuridad")</f>
        <v>oscuridad</v>
      </c>
    </row>
    <row r="2417">
      <c r="A2417" s="1" t="s">
        <v>2414</v>
      </c>
      <c r="B2417" s="2" t="str">
        <f>IFERROR(__xludf.DUMMYFUNCTION("GOOGLETRANSLATE(A2417,""en"",""es"")"),"ambulancia")</f>
        <v>ambulancia</v>
      </c>
    </row>
    <row r="2418">
      <c r="A2418" s="1" t="s">
        <v>2415</v>
      </c>
      <c r="B2418" s="2" t="str">
        <f>IFERROR(__xludf.DUMMYFUNCTION("GOOGLETRANSLATE(A2418,""en"",""es"")"),"Internet")</f>
        <v>Internet</v>
      </c>
    </row>
    <row r="2419">
      <c r="A2419" s="1" t="s">
        <v>2416</v>
      </c>
      <c r="B2419" s="2" t="str">
        <f>IFERROR(__xludf.DUMMYFUNCTION("GOOGLETRANSLATE(A2419,""en"",""es"")"),"alcance")</f>
        <v>alcance</v>
      </c>
    </row>
    <row r="2420">
      <c r="A2420" s="1" t="s">
        <v>2417</v>
      </c>
      <c r="B2420" s="2" t="str">
        <f>IFERROR(__xludf.DUMMYFUNCTION("GOOGLETRANSLATE(A2420,""en"",""es"")"),"Taylor")</f>
        <v>Taylor</v>
      </c>
    </row>
    <row r="2421">
      <c r="A2421" s="1" t="s">
        <v>2418</v>
      </c>
      <c r="B2421" s="2" t="str">
        <f>IFERROR(__xludf.DUMMYFUNCTION("GOOGLETRANSLATE(A2421,""en"",""es"")"),"experto")</f>
        <v>experto</v>
      </c>
    </row>
    <row r="2422">
      <c r="A2422" s="1" t="s">
        <v>2419</v>
      </c>
      <c r="B2422" s="2" t="str">
        <f>IFERROR(__xludf.DUMMYFUNCTION("GOOGLETRANSLATE(A2422,""en"",""es"")"),"extraño")</f>
        <v>extraño</v>
      </c>
    </row>
    <row r="2423">
      <c r="A2423" s="1" t="s">
        <v>2420</v>
      </c>
      <c r="B2423" s="2" t="str">
        <f>IFERROR(__xludf.DUMMYFUNCTION("GOOGLETRANSLATE(A2423,""en"",""es"")"),"congelar")</f>
        <v>congelar</v>
      </c>
    </row>
    <row r="2424">
      <c r="A2424" s="1" t="s">
        <v>2421</v>
      </c>
      <c r="B2424" s="2" t="str">
        <f>IFERROR(__xludf.DUMMYFUNCTION("GOOGLETRANSLATE(A2424,""en"",""es"")"),"venta")</f>
        <v>venta</v>
      </c>
    </row>
    <row r="2425">
      <c r="A2425" s="1" t="s">
        <v>2422</v>
      </c>
      <c r="B2425" s="2" t="str">
        <f>IFERROR(__xludf.DUMMYFUNCTION("GOOGLETRANSLATE(A2425,""en"",""es"")"),"Robin")</f>
        <v>Robin</v>
      </c>
    </row>
    <row r="2426">
      <c r="A2426" s="1" t="s">
        <v>2423</v>
      </c>
      <c r="B2426" s="2" t="str">
        <f>IFERROR(__xludf.DUMMYFUNCTION("GOOGLETRANSLATE(A2426,""en"",""es"")"),"arrastrar")</f>
        <v>arrastrar</v>
      </c>
    </row>
    <row r="2427">
      <c r="A2427" s="1" t="s">
        <v>2424</v>
      </c>
      <c r="B2427" s="2" t="str">
        <f>IFERROR(__xludf.DUMMYFUNCTION("GOOGLETRANSLATE(A2427,""en"",""es"")"),"exitoso")</f>
        <v>exitoso</v>
      </c>
    </row>
    <row r="2428">
      <c r="A2428" s="1" t="s">
        <v>2425</v>
      </c>
      <c r="B2428" s="2" t="str">
        <f>IFERROR(__xludf.DUMMYFUNCTION("GOOGLETRANSLATE(A2428,""en"",""es"")"),"jugo")</f>
        <v>jugo</v>
      </c>
    </row>
    <row r="2429">
      <c r="A2429" s="1" t="s">
        <v>2426</v>
      </c>
      <c r="B2429" s="2" t="str">
        <f>IFERROR(__xludf.DUMMYFUNCTION("GOOGLETRANSLATE(A2429,""en"",""es"")"),"exacto")</f>
        <v>exacto</v>
      </c>
    </row>
    <row r="2430">
      <c r="A2430" s="1" t="s">
        <v>2427</v>
      </c>
      <c r="B2430" s="2" t="str">
        <f>IFERROR(__xludf.DUMMYFUNCTION("GOOGLETRANSLATE(A2430,""en"",""es"")"),"pruebas")</f>
        <v>pruebas</v>
      </c>
    </row>
    <row r="2431">
      <c r="A2431" s="1" t="s">
        <v>2428</v>
      </c>
      <c r="B2431" s="2" t="str">
        <f>IFERROR(__xludf.DUMMYFUNCTION("GOOGLETRANSLATE(A2431,""en"",""es"")"),"solución")</f>
        <v>solución</v>
      </c>
    </row>
    <row r="2432">
      <c r="A2432" s="1" t="s">
        <v>2429</v>
      </c>
      <c r="B2432" s="2" t="str">
        <f>IFERROR(__xludf.DUMMYFUNCTION("GOOGLETRANSLATE(A2432,""en"",""es"")"),"amén")</f>
        <v>amén</v>
      </c>
    </row>
    <row r="2433">
      <c r="A2433" s="1" t="s">
        <v>2430</v>
      </c>
      <c r="B2433" s="2" t="str">
        <f>IFERROR(__xludf.DUMMYFUNCTION("GOOGLETRANSLATE(A2433,""en"",""es"")"),"torre")</f>
        <v>torre</v>
      </c>
    </row>
    <row r="2434">
      <c r="A2434" s="1" t="s">
        <v>2431</v>
      </c>
      <c r="B2434" s="2" t="str">
        <f>IFERROR(__xludf.DUMMYFUNCTION("GOOGLETRANSLATE(A2434,""en"",""es"")"),"posibilidades")</f>
        <v>posibilidades</v>
      </c>
    </row>
    <row r="2435">
      <c r="A2435" s="1" t="s">
        <v>2432</v>
      </c>
      <c r="B2435" s="2" t="str">
        <f>IFERROR(__xludf.DUMMYFUNCTION("GOOGLETRANSLATE(A2435,""en"",""es"")"),"marty")</f>
        <v>marty</v>
      </c>
    </row>
    <row r="2436">
      <c r="A2436" s="1" t="s">
        <v>2433</v>
      </c>
      <c r="B2436" s="2" t="str">
        <f>IFERROR(__xludf.DUMMYFUNCTION("GOOGLETRANSLATE(A2436,""en"",""es"")"),"masa")</f>
        <v>masa</v>
      </c>
    </row>
    <row r="2437">
      <c r="A2437" s="1" t="s">
        <v>2434</v>
      </c>
      <c r="B2437" s="2" t="str">
        <f>IFERROR(__xludf.DUMMYFUNCTION("GOOGLETRANSLATE(A2437,""en"",""es"")"),"extraterrestre")</f>
        <v>extraterrestre</v>
      </c>
    </row>
    <row r="2438">
      <c r="A2438" s="1" t="s">
        <v>2435</v>
      </c>
      <c r="B2438" s="2" t="str">
        <f>IFERROR(__xludf.DUMMYFUNCTION("GOOGLETRANSLATE(A2438,""en"",""es"")"),"calendario")</f>
        <v>calendario</v>
      </c>
    </row>
    <row r="2439">
      <c r="A2439" s="1" t="s">
        <v>2436</v>
      </c>
      <c r="B2439" s="2" t="str">
        <f>IFERROR(__xludf.DUMMYFUNCTION("GOOGLETRANSLATE(A2439,""en"",""es"")"),"escaleras")</f>
        <v>escaleras</v>
      </c>
    </row>
    <row r="2440">
      <c r="A2440" s="1" t="s">
        <v>2437</v>
      </c>
      <c r="B2440" s="2" t="str">
        <f>IFERROR(__xludf.DUMMYFUNCTION("GOOGLETRANSLATE(A2440,""en"",""es"")"),"morgan")</f>
        <v>morgan</v>
      </c>
    </row>
    <row r="2441">
      <c r="A2441" s="1" t="s">
        <v>2438</v>
      </c>
      <c r="B2441" s="2" t="str">
        <f>IFERROR(__xludf.DUMMYFUNCTION("GOOGLETRANSLATE(A2441,""en"",""es"")"),"encantador")</f>
        <v>encantador</v>
      </c>
    </row>
    <row r="2442">
      <c r="A2442" s="1" t="s">
        <v>2439</v>
      </c>
      <c r="B2442" s="2" t="str">
        <f>IFERROR(__xludf.DUMMYFUNCTION("GOOGLETRANSLATE(A2442,""en"",""es"")"),"desagradable")</f>
        <v>desagradable</v>
      </c>
    </row>
    <row r="2443">
      <c r="A2443" s="1" t="s">
        <v>2440</v>
      </c>
      <c r="B2443" s="2" t="str">
        <f>IFERROR(__xludf.DUMMYFUNCTION("GOOGLETRANSLATE(A2443,""en"",""es"")"),"Fruta")</f>
        <v>Fruta</v>
      </c>
    </row>
    <row r="2444">
      <c r="A2444" s="1" t="s">
        <v>2441</v>
      </c>
      <c r="B2444" s="2" t="str">
        <f>IFERROR(__xludf.DUMMYFUNCTION("GOOGLETRANSLATE(A2444,""en"",""es"")"),"aburrido")</f>
        <v>aburrido</v>
      </c>
    </row>
    <row r="2445">
      <c r="A2445" s="1" t="s">
        <v>2442</v>
      </c>
      <c r="B2445" s="2" t="str">
        <f>IFERROR(__xludf.DUMMYFUNCTION("GOOGLETRANSLATE(A2445,""en"",""es"")"),"espiar")</f>
        <v>espiar</v>
      </c>
    </row>
    <row r="2446">
      <c r="A2446" s="1" t="s">
        <v>2443</v>
      </c>
      <c r="B2446" s="2" t="str">
        <f>IFERROR(__xludf.DUMMYFUNCTION("GOOGLETRANSLATE(A2446,""en"",""es"")"),"Amanda")</f>
        <v>Amanda</v>
      </c>
    </row>
    <row r="2447">
      <c r="A2447" s="1" t="s">
        <v>2444</v>
      </c>
      <c r="B2447" s="2" t="str">
        <f>IFERROR(__xludf.DUMMYFUNCTION("GOOGLETRANSLATE(A2447,""en"",""es"")"),"buscando")</f>
        <v>buscando</v>
      </c>
    </row>
    <row r="2448">
      <c r="A2448" s="1" t="s">
        <v>2445</v>
      </c>
      <c r="B2448" s="2" t="str">
        <f>IFERROR(__xludf.DUMMYFUNCTION("GOOGLETRANSLATE(A2448,""en"",""es"")"),"sénior")</f>
        <v>sénior</v>
      </c>
    </row>
    <row r="2449">
      <c r="A2449" s="1" t="s">
        <v>2446</v>
      </c>
      <c r="B2449" s="2" t="str">
        <f>IFERROR(__xludf.DUMMYFUNCTION("GOOGLETRANSLATE(A2449,""en"",""es"")"),"garaje")</f>
        <v>garaje</v>
      </c>
    </row>
    <row r="2450">
      <c r="A2450" s="1" t="s">
        <v>2447</v>
      </c>
      <c r="B2450" s="2" t="str">
        <f>IFERROR(__xludf.DUMMYFUNCTION("GOOGLETRANSLATE(A2450,""en"",""es"")"),"defender")</f>
        <v>defender</v>
      </c>
    </row>
    <row r="2451">
      <c r="A2451" s="1" t="s">
        <v>2448</v>
      </c>
      <c r="B2451" s="2" t="str">
        <f>IFERROR(__xludf.DUMMYFUNCTION("GOOGLETRANSLATE(A2451,""en"",""es"")"),"enojo")</f>
        <v>enojo</v>
      </c>
    </row>
    <row r="2452">
      <c r="A2452" s="1" t="s">
        <v>2449</v>
      </c>
      <c r="B2452" s="2" t="str">
        <f>IFERROR(__xludf.DUMMYFUNCTION("GOOGLETRANSLATE(A2452,""en"",""es"")"),"clave")</f>
        <v>clave</v>
      </c>
    </row>
    <row r="2453">
      <c r="A2453" s="1" t="s">
        <v>2450</v>
      </c>
      <c r="B2453" s="2" t="str">
        <f>IFERROR(__xludf.DUMMYFUNCTION("GOOGLETRANSLATE(A2453,""en"",""es"")"),"revista")</f>
        <v>revista</v>
      </c>
    </row>
    <row r="2454">
      <c r="A2454" s="1" t="s">
        <v>2451</v>
      </c>
      <c r="B2454" s="2" t="str">
        <f>IFERROR(__xludf.DUMMYFUNCTION("GOOGLETRANSLATE(A2454,""en"",""es"")"),"algún tiempo")</f>
        <v>algún tiempo</v>
      </c>
    </row>
    <row r="2455">
      <c r="A2455" s="1" t="s">
        <v>2452</v>
      </c>
      <c r="B2455" s="2" t="str">
        <f>IFERROR(__xludf.DUMMYFUNCTION("GOOGLETRANSLATE(A2455,""en"",""es"")"),"zona")</f>
        <v>zona</v>
      </c>
    </row>
    <row r="2456">
      <c r="A2456" s="1" t="s">
        <v>2453</v>
      </c>
      <c r="B2456" s="2" t="str">
        <f>IFERROR(__xludf.DUMMYFUNCTION("GOOGLETRANSLATE(A2456,""en"",""es"")"),"Víctor")</f>
        <v>Víctor</v>
      </c>
    </row>
    <row r="2457">
      <c r="A2457" s="1" t="s">
        <v>2454</v>
      </c>
      <c r="B2457" s="2" t="str">
        <f>IFERROR(__xludf.DUMMYFUNCTION("GOOGLETRANSLATE(A2457,""en"",""es"")"),"hombro")</f>
        <v>hombro</v>
      </c>
    </row>
    <row r="2458">
      <c r="A2458" s="1" t="s">
        <v>2455</v>
      </c>
      <c r="B2458" s="2" t="str">
        <f>IFERROR(__xludf.DUMMYFUNCTION("GOOGLETRANSLATE(A2458,""en"",""es"")"),"informes")</f>
        <v>informes</v>
      </c>
    </row>
    <row r="2459">
      <c r="A2459" s="1" t="s">
        <v>2456</v>
      </c>
      <c r="B2459" s="2" t="str">
        <f>IFERROR(__xludf.DUMMYFUNCTION("GOOGLETRANSLATE(A2459,""en"",""es"")"),"circunstancias")</f>
        <v>circunstancias</v>
      </c>
    </row>
    <row r="2460">
      <c r="A2460" s="1" t="s">
        <v>2457</v>
      </c>
      <c r="B2460" s="2" t="str">
        <f>IFERROR(__xludf.DUMMYFUNCTION("GOOGLETRANSLATE(A2460,""en"",""es"")"),"Progreso")</f>
        <v>Progreso</v>
      </c>
    </row>
    <row r="2461">
      <c r="A2461" s="1" t="s">
        <v>2458</v>
      </c>
      <c r="B2461" s="2" t="str">
        <f>IFERROR(__xludf.DUMMYFUNCTION("GOOGLETRANSLATE(A2461,""en"",""es"")"),"inusual")</f>
        <v>inusual</v>
      </c>
    </row>
    <row r="2462">
      <c r="A2462" s="1" t="s">
        <v>2459</v>
      </c>
      <c r="B2462" s="2" t="str">
        <f>IFERROR(__xludf.DUMMYFUNCTION("GOOGLETRANSLATE(A2462,""en"",""es"")"),"brusco")</f>
        <v>brusco</v>
      </c>
    </row>
    <row r="2463">
      <c r="A2463" s="1" t="s">
        <v>2460</v>
      </c>
      <c r="B2463" s="2" t="str">
        <f>IFERROR(__xludf.DUMMYFUNCTION("GOOGLETRANSLATE(A2463,""en"",""es"")"),"serpiente")</f>
        <v>serpiente</v>
      </c>
    </row>
    <row r="2464">
      <c r="A2464" s="1" t="s">
        <v>2461</v>
      </c>
      <c r="B2464" s="2" t="str">
        <f>IFERROR(__xludf.DUMMYFUNCTION("GOOGLETRANSLATE(A2464,""en"",""es"")"),"Bravo")</f>
        <v>Bravo</v>
      </c>
    </row>
    <row r="2465">
      <c r="A2465" s="1" t="s">
        <v>2462</v>
      </c>
      <c r="B2465" s="2" t="str">
        <f>IFERROR(__xludf.DUMMYFUNCTION("GOOGLETRANSLATE(A2465,""en"",""es"")"),"atrapado")</f>
        <v>atrapado</v>
      </c>
    </row>
    <row r="2466">
      <c r="A2466" s="1" t="s">
        <v>2463</v>
      </c>
      <c r="B2466" s="2" t="str">
        <f>IFERROR(__xludf.DUMMYFUNCTION("GOOGLETRANSLATE(A2466,""en"",""es"")"),"gramo")</f>
        <v>gramo</v>
      </c>
    </row>
    <row r="2467">
      <c r="A2467" s="1" t="s">
        <v>2464</v>
      </c>
      <c r="B2467" s="2" t="str">
        <f>IFERROR(__xludf.DUMMYFUNCTION("GOOGLETRANSLATE(A2467,""en"",""es"")"),"elegido")</f>
        <v>elegido</v>
      </c>
    </row>
    <row r="2468">
      <c r="A2468" s="1" t="s">
        <v>2465</v>
      </c>
      <c r="B2468" s="2" t="str">
        <f>IFERROR(__xludf.DUMMYFUNCTION("GOOGLETRANSLATE(A2468,""en"",""es"")"),"esfuerzo")</f>
        <v>esfuerzo</v>
      </c>
    </row>
    <row r="2469">
      <c r="A2469" s="1" t="s">
        <v>2466</v>
      </c>
      <c r="B2469" s="2" t="str">
        <f>IFERROR(__xludf.DUMMYFUNCTION("GOOGLETRANSLATE(A2469,""en"",""es"")"),"ascensor")</f>
        <v>ascensor</v>
      </c>
    </row>
    <row r="2470">
      <c r="A2470" s="1" t="s">
        <v>2467</v>
      </c>
      <c r="B2470" s="2" t="str">
        <f>IFERROR(__xludf.DUMMYFUNCTION("GOOGLETRANSLATE(A2470,""en"",""es"")"),"neumáticos")</f>
        <v>neumáticos</v>
      </c>
    </row>
    <row r="2471">
      <c r="A2471" s="1" t="s">
        <v>2468</v>
      </c>
      <c r="B2471" s="2" t="str">
        <f>IFERROR(__xludf.DUMMYFUNCTION("GOOGLETRANSLATE(A2471,""en"",""es"")"),"ayuda")</f>
        <v>ayuda</v>
      </c>
    </row>
    <row r="2472">
      <c r="A2472" s="1" t="s">
        <v>2469</v>
      </c>
      <c r="B2472" s="2" t="str">
        <f>IFERROR(__xludf.DUMMYFUNCTION("GOOGLETRANSLATE(A2472,""en"",""es"")"),"frase")</f>
        <v>frase</v>
      </c>
    </row>
    <row r="2473">
      <c r="A2473" s="1" t="s">
        <v>2470</v>
      </c>
      <c r="B2473" s="2" t="str">
        <f>IFERROR(__xludf.DUMMYFUNCTION("GOOGLETRANSLATE(A2473,""en"",""es"")"),"apesta")</f>
        <v>apesta</v>
      </c>
    </row>
    <row r="2474">
      <c r="A2474" s="1" t="s">
        <v>2471</v>
      </c>
      <c r="B2474" s="2" t="str">
        <f>IFERROR(__xludf.DUMMYFUNCTION("GOOGLETRANSLATE(A2474,""en"",""es"")"),"equipo")</f>
        <v>equipo</v>
      </c>
    </row>
    <row r="2475">
      <c r="A2475" s="1" t="s">
        <v>2472</v>
      </c>
      <c r="B2475" s="2" t="str">
        <f>IFERROR(__xludf.DUMMYFUNCTION("GOOGLETRANSLATE(A2475,""en"",""es"")"),"querido")</f>
        <v>querido</v>
      </c>
    </row>
    <row r="2476">
      <c r="A2476" s="1" t="s">
        <v>2473</v>
      </c>
      <c r="B2476" s="2" t="str">
        <f>IFERROR(__xludf.DUMMYFUNCTION("GOOGLETRANSLATE(A2476,""en"",""es"")"),"actitud")</f>
        <v>actitud</v>
      </c>
    </row>
    <row r="2477">
      <c r="A2477" s="1" t="s">
        <v>2474</v>
      </c>
      <c r="B2477" s="2" t="str">
        <f>IFERROR(__xludf.DUMMYFUNCTION("GOOGLETRANSLATE(A2477,""en"",""es"")"),"amigable")</f>
        <v>amigable</v>
      </c>
    </row>
    <row r="2478">
      <c r="A2478" s="1" t="s">
        <v>2475</v>
      </c>
      <c r="B2478" s="2" t="str">
        <f>IFERROR(__xludf.DUMMYFUNCTION("GOOGLETRANSLATE(A2478,""en"",""es"")"),"momentos")</f>
        <v>momentos</v>
      </c>
    </row>
    <row r="2479">
      <c r="A2479" s="1" t="s">
        <v>2476</v>
      </c>
      <c r="B2479" s="2" t="str">
        <f>IFERROR(__xludf.DUMMYFUNCTION("GOOGLETRANSLATE(A2479,""en"",""es"")"),"periódico")</f>
        <v>periódico</v>
      </c>
    </row>
    <row r="2480">
      <c r="A2480" s="1" t="s">
        <v>2477</v>
      </c>
      <c r="B2480" s="2" t="str">
        <f>IFERROR(__xludf.DUMMYFUNCTION("GOOGLETRANSLATE(A2480,""en"",""es"")"),"literalmente")</f>
        <v>literalmente</v>
      </c>
    </row>
    <row r="2481">
      <c r="A2481" s="1" t="s">
        <v>2478</v>
      </c>
      <c r="B2481" s="2" t="str">
        <f>IFERROR(__xludf.DUMMYFUNCTION("GOOGLETRANSLATE(A2481,""en"",""es"")"),"orden")</f>
        <v>orden</v>
      </c>
    </row>
    <row r="2482">
      <c r="A2482" s="1" t="s">
        <v>2479</v>
      </c>
      <c r="B2482" s="2" t="str">
        <f>IFERROR(__xludf.DUMMYFUNCTION("GOOGLETRANSLATE(A2482,""en"",""es"")"),"México")</f>
        <v>México</v>
      </c>
    </row>
    <row r="2483">
      <c r="A2483" s="1" t="s">
        <v>2480</v>
      </c>
      <c r="B2483" s="2" t="str">
        <f>IFERROR(__xludf.DUMMYFUNCTION("GOOGLETRANSLATE(A2483,""en"",""es"")"),"condado")</f>
        <v>condado</v>
      </c>
    </row>
    <row r="2484">
      <c r="A2484" s="1" t="s">
        <v>2481</v>
      </c>
      <c r="B2484" s="2" t="str">
        <f>IFERROR(__xludf.DUMMYFUNCTION("GOOGLETRANSLATE(A2484,""en"",""es"")"),"joey")</f>
        <v>joey</v>
      </c>
    </row>
    <row r="2485">
      <c r="A2485" s="1" t="s">
        <v>2482</v>
      </c>
      <c r="B2485" s="2" t="str">
        <f>IFERROR(__xludf.DUMMYFUNCTION("GOOGLETRANSLATE(A2485,""en"",""es"")"),"perdedor")</f>
        <v>perdedor</v>
      </c>
    </row>
    <row r="2486">
      <c r="A2486" s="1" t="s">
        <v>2483</v>
      </c>
      <c r="B2486" s="2" t="str">
        <f>IFERROR(__xludf.DUMMYFUNCTION("GOOGLETRANSLATE(A2486,""en"",""es"")"),"serie")</f>
        <v>serie</v>
      </c>
    </row>
    <row r="2487">
      <c r="A2487" s="1" t="s">
        <v>2484</v>
      </c>
      <c r="B2487" s="2" t="str">
        <f>IFERROR(__xludf.DUMMYFUNCTION("GOOGLETRANSLATE(A2487,""en"",""es"")"),"clausura")</f>
        <v>clausura</v>
      </c>
    </row>
    <row r="2488">
      <c r="A2488" s="1" t="s">
        <v>2485</v>
      </c>
      <c r="B2488" s="2" t="str">
        <f>IFERROR(__xludf.DUMMYFUNCTION("GOOGLETRANSLATE(A2488,""en"",""es"")"),"empujado")</f>
        <v>empujado</v>
      </c>
    </row>
    <row r="2489">
      <c r="A2489" s="1" t="s">
        <v>2486</v>
      </c>
      <c r="B2489" s="2" t="str">
        <f>IFERROR(__xludf.DUMMYFUNCTION("GOOGLETRANSLATE(A2489,""en"",""es"")"),"trabajadores")</f>
        <v>trabajadores</v>
      </c>
    </row>
    <row r="2490">
      <c r="A2490" s="1" t="s">
        <v>2487</v>
      </c>
      <c r="B2490" s="2" t="str">
        <f>IFERROR(__xludf.DUMMYFUNCTION("GOOGLETRANSLATE(A2490,""en"",""es"")"),"Guías")</f>
        <v>Guías</v>
      </c>
    </row>
    <row r="2491">
      <c r="A2491" s="1" t="s">
        <v>2488</v>
      </c>
      <c r="B2491" s="2" t="str">
        <f>IFERROR(__xludf.DUMMYFUNCTION("GOOGLETRANSLATE(A2491,""en"",""es"")"),"visión")</f>
        <v>visión</v>
      </c>
    </row>
    <row r="2492">
      <c r="A2492" s="1" t="s">
        <v>2489</v>
      </c>
      <c r="B2492" s="2" t="str">
        <f>IFERROR(__xludf.DUMMYFUNCTION("GOOGLETRANSLATE(A2492,""en"",""es"")"),"helen")</f>
        <v>helen</v>
      </c>
    </row>
    <row r="2493">
      <c r="A2493" s="1" t="s">
        <v>2490</v>
      </c>
      <c r="B2493" s="2" t="str">
        <f>IFERROR(__xludf.DUMMYFUNCTION("GOOGLETRANSLATE(A2493,""en"",""es"")"),"actor")</f>
        <v>actor</v>
      </c>
    </row>
    <row r="2494">
      <c r="A2494" s="1" t="s">
        <v>2491</v>
      </c>
      <c r="B2494" s="2" t="str">
        <f>IFERROR(__xludf.DUMMYFUNCTION("GOOGLETRANSLATE(A2494,""en"",""es"")"),"negativo")</f>
        <v>negativo</v>
      </c>
    </row>
    <row r="2495">
      <c r="A2495" s="1" t="s">
        <v>2492</v>
      </c>
      <c r="B2495" s="2" t="str">
        <f>IFERROR(__xludf.DUMMYFUNCTION("GOOGLETRANSLATE(A2495,""en"",""es"")"),"afilado")</f>
        <v>afilado</v>
      </c>
    </row>
    <row r="2496">
      <c r="A2496" s="1" t="s">
        <v>2493</v>
      </c>
      <c r="B2496" s="2" t="str">
        <f>IFERROR(__xludf.DUMMYFUNCTION("GOOGLETRANSLATE(A2496,""en"",""es"")"),"maldición")</f>
        <v>maldición</v>
      </c>
    </row>
    <row r="2497">
      <c r="A2497" s="1" t="s">
        <v>2494</v>
      </c>
      <c r="B2497" s="2" t="str">
        <f>IFERROR(__xludf.DUMMYFUNCTION("GOOGLETRANSLATE(A2497,""en"",""es"")"),"sombra")</f>
        <v>sombra</v>
      </c>
    </row>
    <row r="2498">
      <c r="A2498" s="1" t="s">
        <v>2495</v>
      </c>
      <c r="B2498" s="2" t="str">
        <f>IFERROR(__xludf.DUMMYFUNCTION("GOOGLETRANSLATE(A2498,""en"",""es"")"),"ganar")</f>
        <v>ganar</v>
      </c>
    </row>
    <row r="2499">
      <c r="A2499" s="1" t="s">
        <v>2496</v>
      </c>
      <c r="B2499" s="2" t="str">
        <f>IFERROR(__xludf.DUMMYFUNCTION("GOOGLETRANSLATE(A2499,""en"",""es"")"),"espléndido")</f>
        <v>espléndido</v>
      </c>
    </row>
    <row r="2500">
      <c r="A2500" s="1" t="s">
        <v>2497</v>
      </c>
      <c r="B2500" s="2" t="str">
        <f>IFERROR(__xludf.DUMMYFUNCTION("GOOGLETRANSLATE(A2500,""en"",""es"")"),"pescar")</f>
        <v>pescar</v>
      </c>
    </row>
    <row r="2501">
      <c r="A2501" s="1" t="s">
        <v>2498</v>
      </c>
      <c r="B2501" s="2" t="str">
        <f>IFERROR(__xludf.DUMMYFUNCTION("GOOGLETRANSLATE(A2501,""en"",""es"")"),"gasto")</f>
        <v>gasto</v>
      </c>
    </row>
    <row r="2502">
      <c r="A2502" s="1" t="s">
        <v>2499</v>
      </c>
      <c r="B2502" s="2" t="str">
        <f>IFERROR(__xludf.DUMMYFUNCTION("GOOGLETRANSLATE(A2502,""en"",""es"")"),"identificación")</f>
        <v>identificación</v>
      </c>
    </row>
    <row r="2503">
      <c r="A2503" s="1" t="s">
        <v>2500</v>
      </c>
      <c r="B2503" s="2" t="str">
        <f>IFERROR(__xludf.DUMMYFUNCTION("GOOGLETRANSLATE(A2503,""en"",""es"")"),"buscar")</f>
        <v>buscar</v>
      </c>
    </row>
    <row r="2504">
      <c r="A2504" s="1" t="s">
        <v>2501</v>
      </c>
      <c r="B2504" s="2" t="str">
        <f>IFERROR(__xludf.DUMMYFUNCTION("GOOGLETRANSLATE(A2504,""en"",""es"")"),"pasión")</f>
        <v>pasión</v>
      </c>
    </row>
    <row r="2505">
      <c r="A2505" s="1" t="s">
        <v>2502</v>
      </c>
      <c r="B2505" s="2" t="str">
        <f>IFERROR(__xludf.DUMMYFUNCTION("GOOGLETRANSLATE(A2505,""en"",""es"")"),"ruta")</f>
        <v>ruta</v>
      </c>
    </row>
    <row r="2506">
      <c r="A2506" s="1" t="s">
        <v>2503</v>
      </c>
      <c r="B2506" s="2" t="str">
        <f>IFERROR(__xludf.DUMMYFUNCTION("GOOGLETRANSLATE(A2506,""en"",""es"")"),"Julia")</f>
        <v>Julia</v>
      </c>
    </row>
    <row r="2507">
      <c r="A2507" s="1" t="s">
        <v>2504</v>
      </c>
      <c r="B2507" s="2" t="str">
        <f>IFERROR(__xludf.DUMMYFUNCTION("GOOGLETRANSLATE(A2507,""en"",""es"")"),"reportero")</f>
        <v>reportero</v>
      </c>
    </row>
    <row r="2508">
      <c r="A2508" s="1" t="s">
        <v>2505</v>
      </c>
      <c r="B2508" s="2" t="str">
        <f>IFERROR(__xludf.DUMMYFUNCTION("GOOGLETRANSLATE(A2508,""en"",""es"")"),"principal")</f>
        <v>principal</v>
      </c>
    </row>
    <row r="2509">
      <c r="A2509" s="1" t="s">
        <v>2506</v>
      </c>
      <c r="B2509" s="2" t="str">
        <f>IFERROR(__xludf.DUMMYFUNCTION("GOOGLETRANSLATE(A2509,""en"",""es"")"),"tropas")</f>
        <v>tropas</v>
      </c>
    </row>
    <row r="2510">
      <c r="A2510" s="1" t="s">
        <v>2507</v>
      </c>
      <c r="B2510" s="2" t="str">
        <f>IFERROR(__xludf.DUMMYFUNCTION("GOOGLETRANSLATE(A2510,""en"",""es"")"),"explosión")</f>
        <v>explosión</v>
      </c>
    </row>
    <row r="2511">
      <c r="A2511" s="1" t="s">
        <v>2508</v>
      </c>
      <c r="B2511" s="2" t="str">
        <f>IFERROR(__xludf.DUMMYFUNCTION("GOOGLETRANSLATE(A2511,""en"",""es"")"),"equipo")</f>
        <v>equipo</v>
      </c>
    </row>
    <row r="2512">
      <c r="A2512" s="1" t="s">
        <v>2509</v>
      </c>
      <c r="B2512" s="2" t="str">
        <f>IFERROR(__xludf.DUMMYFUNCTION("GOOGLETRANSLATE(A2512,""en"",""es"")"),"Reino")</f>
        <v>Reino</v>
      </c>
    </row>
    <row r="2513">
      <c r="A2513" s="1" t="s">
        <v>2510</v>
      </c>
      <c r="B2513" s="2" t="str">
        <f>IFERROR(__xludf.DUMMYFUNCTION("GOOGLETRANSLATE(A2513,""en"",""es"")"),"rocas")</f>
        <v>rocas</v>
      </c>
    </row>
    <row r="2514">
      <c r="A2514" s="1" t="s">
        <v>2511</v>
      </c>
      <c r="B2514" s="2" t="str">
        <f>IFERROR(__xludf.DUMMYFUNCTION("GOOGLETRANSLATE(A2514,""en"",""es"")"),"comprensión")</f>
        <v>comprensión</v>
      </c>
    </row>
    <row r="2515">
      <c r="A2515" s="1" t="s">
        <v>2512</v>
      </c>
      <c r="B2515" s="2" t="str">
        <f>IFERROR(__xludf.DUMMYFUNCTION("GOOGLETRANSLATE(A2515,""en"",""es"")"),"pone")</f>
        <v>pone</v>
      </c>
    </row>
    <row r="2516">
      <c r="A2516" s="1" t="s">
        <v>2513</v>
      </c>
      <c r="B2516" s="2" t="str">
        <f>IFERROR(__xludf.DUMMYFUNCTION("GOOGLETRANSLATE(A2516,""en"",""es"")"),"pantalla")</f>
        <v>pantalla</v>
      </c>
    </row>
    <row r="2517">
      <c r="A2517" s="1" t="s">
        <v>2514</v>
      </c>
      <c r="B2517" s="2" t="str">
        <f>IFERROR(__xludf.DUMMYFUNCTION("GOOGLETRANSLATE(A2517,""en"",""es"")"),"recopilar")</f>
        <v>recopilar</v>
      </c>
    </row>
    <row r="2518">
      <c r="A2518" s="1" t="s">
        <v>2515</v>
      </c>
      <c r="B2518" s="2" t="str">
        <f>IFERROR(__xludf.DUMMYFUNCTION("GOOGLETRANSLATE(A2518,""en"",""es"")"),"Moda")</f>
        <v>Moda</v>
      </c>
    </row>
    <row r="2519">
      <c r="A2519" s="1" t="s">
        <v>2516</v>
      </c>
      <c r="B2519" s="2" t="str">
        <f>IFERROR(__xludf.DUMMYFUNCTION("GOOGLETRANSLATE(A2519,""en"",""es"")"),"ola")</f>
        <v>ola</v>
      </c>
    </row>
    <row r="2520">
      <c r="A2520" s="1" t="s">
        <v>2517</v>
      </c>
      <c r="B2520" s="2" t="str">
        <f>IFERROR(__xludf.DUMMYFUNCTION("GOOGLETRANSLATE(A2520,""en"",""es"")"),"escalada")</f>
        <v>escalada</v>
      </c>
    </row>
    <row r="2521">
      <c r="A2521" s="1" t="s">
        <v>2518</v>
      </c>
      <c r="B2521" s="2" t="str">
        <f>IFERROR(__xludf.DUMMYFUNCTION("GOOGLETRANSLATE(A2521,""en"",""es"")"),"lápiz")</f>
        <v>lápiz</v>
      </c>
    </row>
    <row r="2522">
      <c r="A2522" s="1" t="s">
        <v>2519</v>
      </c>
      <c r="B2522" s="2" t="str">
        <f>IFERROR(__xludf.DUMMYFUNCTION("GOOGLETRANSLATE(A2522,""en"",""es"")"),"incidente")</f>
        <v>incidente</v>
      </c>
    </row>
    <row r="2523">
      <c r="A2523" s="1" t="s">
        <v>2520</v>
      </c>
      <c r="B2523" s="2" t="str">
        <f>IFERROR(__xludf.DUMMYFUNCTION("GOOGLETRANSLATE(A2523,""en"",""es"")"),"Jones")</f>
        <v>Jones</v>
      </c>
    </row>
    <row r="2524">
      <c r="A2524" s="1" t="s">
        <v>2521</v>
      </c>
      <c r="B2524" s="2" t="str">
        <f>IFERROR(__xludf.DUMMYFUNCTION("GOOGLETRANSLATE(A2524,""en"",""es"")"),"tipo")</f>
        <v>tipo</v>
      </c>
    </row>
    <row r="2525">
      <c r="A2525" s="1" t="s">
        <v>2522</v>
      </c>
      <c r="B2525" s="2" t="str">
        <f>IFERROR(__xludf.DUMMYFUNCTION("GOOGLETRANSLATE(A2525,""en"",""es"")"),"toro")</f>
        <v>toro</v>
      </c>
    </row>
    <row r="2526">
      <c r="A2526" s="1" t="s">
        <v>2523</v>
      </c>
      <c r="B2526" s="2" t="str">
        <f>IFERROR(__xludf.DUMMYFUNCTION("GOOGLETRANSLATE(A2526,""en"",""es"")"),"Alteza")</f>
        <v>Alteza</v>
      </c>
    </row>
    <row r="2527">
      <c r="A2527" s="1" t="s">
        <v>2524</v>
      </c>
      <c r="B2527" s="2" t="str">
        <f>IFERROR(__xludf.DUMMYFUNCTION("GOOGLETRANSLATE(A2527,""en"",""es"")"),"cadena")</f>
        <v>cadena</v>
      </c>
    </row>
    <row r="2528">
      <c r="A2528" s="1" t="s">
        <v>2525</v>
      </c>
      <c r="B2528" s="2" t="str">
        <f>IFERROR(__xludf.DUMMYFUNCTION("GOOGLETRANSLATE(A2528,""en"",""es"")"),"hitler")</f>
        <v>hitler</v>
      </c>
    </row>
    <row r="2529">
      <c r="A2529" s="1" t="s">
        <v>2526</v>
      </c>
      <c r="B2529" s="2" t="str">
        <f>IFERROR(__xludf.DUMMYFUNCTION("GOOGLETRANSLATE(A2529,""en"",""es"")"),"clientela")</f>
        <v>clientela</v>
      </c>
    </row>
    <row r="2530">
      <c r="A2530" s="1" t="s">
        <v>2527</v>
      </c>
      <c r="B2530" s="2" t="str">
        <f>IFERROR(__xludf.DUMMYFUNCTION("GOOGLETRANSLATE(A2530,""en"",""es"")"),"dispositivo")</f>
        <v>dispositivo</v>
      </c>
    </row>
    <row r="2531">
      <c r="A2531" s="1" t="s">
        <v>2528</v>
      </c>
      <c r="B2531" s="2" t="str">
        <f>IFERROR(__xludf.DUMMYFUNCTION("GOOGLETRANSLATE(A2531,""en"",""es"")"),"similar")</f>
        <v>similar</v>
      </c>
    </row>
    <row r="2532">
      <c r="A2532" s="1" t="s">
        <v>2529</v>
      </c>
      <c r="B2532" s="2" t="str">
        <f>IFERROR(__xludf.DUMMYFUNCTION("GOOGLETRANSLATE(A2532,""en"",""es"")"),"deuda")</f>
        <v>deuda</v>
      </c>
    </row>
    <row r="2533">
      <c r="A2533" s="1" t="s">
        <v>2530</v>
      </c>
      <c r="B2533" s="2" t="str">
        <f>IFERROR(__xludf.DUMMYFUNCTION("GOOGLETRANSLATE(A2533,""en"",""es"")"),"conectado")</f>
        <v>conectado</v>
      </c>
    </row>
    <row r="2534">
      <c r="A2534" s="1" t="s">
        <v>2531</v>
      </c>
      <c r="B2534" s="2" t="str">
        <f>IFERROR(__xludf.DUMMYFUNCTION("GOOGLETRANSLATE(A2534,""en"",""es"")"),"testigos")</f>
        <v>testigos</v>
      </c>
    </row>
    <row r="2535">
      <c r="A2535" s="1" t="s">
        <v>2532</v>
      </c>
      <c r="B2535" s="2" t="str">
        <f>IFERROR(__xludf.DUMMYFUNCTION("GOOGLETRANSLATE(A2535,""en"",""es"")"),"clientes")</f>
        <v>clientes</v>
      </c>
    </row>
    <row r="2536">
      <c r="A2536" s="1" t="s">
        <v>2533</v>
      </c>
      <c r="B2536" s="2" t="str">
        <f>IFERROR(__xludf.DUMMYFUNCTION("GOOGLETRANSLATE(A2536,""en"",""es"")"),"Campaña")</f>
        <v>Campaña</v>
      </c>
    </row>
    <row r="2537">
      <c r="A2537" s="1" t="s">
        <v>2534</v>
      </c>
      <c r="B2537" s="2" t="str">
        <f>IFERROR(__xludf.DUMMYFUNCTION("GOOGLETRANSLATE(A2537,""en"",""es"")"),"maggie")</f>
        <v>maggie</v>
      </c>
    </row>
    <row r="2538">
      <c r="A2538" s="1" t="s">
        <v>2535</v>
      </c>
      <c r="B2538" s="2" t="str">
        <f>IFERROR(__xludf.DUMMYFUNCTION("GOOGLETRANSLATE(A2538,""en"",""es"")"),"El e")</f>
        <v>El e</v>
      </c>
    </row>
    <row r="2539">
      <c r="A2539" s="1" t="s">
        <v>2536</v>
      </c>
      <c r="B2539" s="2" t="str">
        <f>IFERROR(__xludf.DUMMYFUNCTION("GOOGLETRANSLATE(A2539,""en"",""es"")"),"abrazo")</f>
        <v>abrazo</v>
      </c>
    </row>
    <row r="2540">
      <c r="A2540" s="1" t="s">
        <v>2537</v>
      </c>
      <c r="B2540" s="2" t="str">
        <f>IFERROR(__xludf.DUMMYFUNCTION("GOOGLETRANSLATE(A2540,""en"",""es"")"),"alcohol")</f>
        <v>alcohol</v>
      </c>
    </row>
    <row r="2541">
      <c r="A2541" s="1" t="s">
        <v>2538</v>
      </c>
      <c r="B2541" s="2" t="str">
        <f>IFERROR(__xludf.DUMMYFUNCTION("GOOGLETRANSLATE(A2541,""en"",""es"")"),"contratar")</f>
        <v>contratar</v>
      </c>
    </row>
    <row r="2542">
      <c r="A2542" s="1" t="s">
        <v>2539</v>
      </c>
      <c r="B2542" s="2" t="str">
        <f>IFERROR(__xludf.DUMMYFUNCTION("GOOGLETRANSLATE(A2542,""en"",""es"")"),"locutor")</f>
        <v>locutor</v>
      </c>
    </row>
    <row r="2543">
      <c r="A2543" s="1" t="s">
        <v>2540</v>
      </c>
      <c r="B2543" s="2" t="str">
        <f>IFERROR(__xludf.DUMMYFUNCTION("GOOGLETRANSLATE(A2543,""en"",""es"")"),"conferencia")</f>
        <v>conferencia</v>
      </c>
    </row>
    <row r="2544">
      <c r="A2544" s="1" t="s">
        <v>2541</v>
      </c>
      <c r="B2544" s="2" t="str">
        <f>IFERROR(__xludf.DUMMYFUNCTION("GOOGLETRANSLATE(A2544,""en"",""es"")"),"estudiando")</f>
        <v>estudiando</v>
      </c>
    </row>
    <row r="2545">
      <c r="A2545" s="1" t="s">
        <v>2542</v>
      </c>
      <c r="B2545" s="2" t="str">
        <f>IFERROR(__xludf.DUMMYFUNCTION("GOOGLETRANSLATE(A2545,""en"",""es"")"),"golpes")</f>
        <v>golpes</v>
      </c>
    </row>
    <row r="2546">
      <c r="A2546" s="1" t="s">
        <v>2543</v>
      </c>
      <c r="B2546" s="2" t="str">
        <f>IFERROR(__xludf.DUMMYFUNCTION("GOOGLETRANSLATE(A2546,""en"",""es"")"),"cámaras")</f>
        <v>cámaras</v>
      </c>
    </row>
    <row r="2547">
      <c r="A2547" s="1" t="s">
        <v>2544</v>
      </c>
      <c r="B2547" s="2" t="str">
        <f>IFERROR(__xludf.DUMMYFUNCTION("GOOGLETRANSLATE(A2547,""en"",""es"")"),"internacional")</f>
        <v>internacional</v>
      </c>
    </row>
    <row r="2548">
      <c r="A2548" s="1" t="s">
        <v>2545</v>
      </c>
      <c r="B2548" s="2" t="str">
        <f>IFERROR(__xludf.DUMMYFUNCTION("GOOGLETRANSLATE(A2548,""en"",""es"")"),"virgen")</f>
        <v>virgen</v>
      </c>
    </row>
    <row r="2549">
      <c r="A2549" s="1" t="s">
        <v>2546</v>
      </c>
      <c r="B2549" s="2" t="str">
        <f>IFERROR(__xludf.DUMMYFUNCTION("GOOGLETRANSLATE(A2549,""en"",""es"")"),"federal")</f>
        <v>federal</v>
      </c>
    </row>
    <row r="2550">
      <c r="A2550" s="1" t="s">
        <v>2547</v>
      </c>
      <c r="B2550" s="2" t="str">
        <f>IFERROR(__xludf.DUMMYFUNCTION("GOOGLETRANSLATE(A2550,""en"",""es"")"),"educación")</f>
        <v>educación</v>
      </c>
    </row>
    <row r="2551">
      <c r="A2551" s="1" t="s">
        <v>2548</v>
      </c>
      <c r="B2551" s="2" t="str">
        <f>IFERROR(__xludf.DUMMYFUNCTION("GOOGLETRANSLATE(A2551,""en"",""es"")"),"golpe")</f>
        <v>golpe</v>
      </c>
    </row>
    <row r="2552">
      <c r="A2552" s="1" t="s">
        <v>2549</v>
      </c>
      <c r="B2552" s="2" t="str">
        <f>IFERROR(__xludf.DUMMYFUNCTION("GOOGLETRANSLATE(A2552,""en"",""es"")"),"completamente")</f>
        <v>completamente</v>
      </c>
    </row>
    <row r="2553">
      <c r="A2553" s="1" t="s">
        <v>2550</v>
      </c>
      <c r="B2553" s="2" t="str">
        <f>IFERROR(__xludf.DUMMYFUNCTION("GOOGLETRANSLATE(A2553,""en"",""es"")"),"alimentados")</f>
        <v>alimentados</v>
      </c>
    </row>
    <row r="2554">
      <c r="A2554" s="1" t="s">
        <v>2551</v>
      </c>
      <c r="B2554" s="2" t="str">
        <f>IFERROR(__xludf.DUMMYFUNCTION("GOOGLETRANSLATE(A2554,""en"",""es"")"),"política")</f>
        <v>política</v>
      </c>
    </row>
    <row r="2555">
      <c r="A2555" s="1" t="s">
        <v>2552</v>
      </c>
      <c r="B2555" s="2" t="str">
        <f>IFERROR(__xludf.DUMMYFUNCTION("GOOGLETRANSLATE(A2555,""en"",""es"")"),"violación")</f>
        <v>violación</v>
      </c>
    </row>
    <row r="2556">
      <c r="A2556" s="1" t="s">
        <v>2553</v>
      </c>
      <c r="B2556" s="2" t="str">
        <f>IFERROR(__xludf.DUMMYFUNCTION("GOOGLETRANSLATE(A2556,""en"",""es"")"),"momia")</f>
        <v>momia</v>
      </c>
    </row>
    <row r="2557">
      <c r="A2557" s="1" t="s">
        <v>2554</v>
      </c>
      <c r="B2557" s="2" t="str">
        <f>IFERROR(__xludf.DUMMYFUNCTION("GOOGLETRANSLATE(A2557,""en"",""es"")"),"besado")</f>
        <v>besado</v>
      </c>
    </row>
    <row r="2558">
      <c r="A2558" s="1" t="s">
        <v>2555</v>
      </c>
      <c r="B2558" s="2" t="str">
        <f>IFERROR(__xludf.DUMMYFUNCTION("GOOGLETRANSLATE(A2558,""en"",""es"")"),"frontera")</f>
        <v>frontera</v>
      </c>
    </row>
    <row r="2559">
      <c r="A2559" s="1" t="s">
        <v>2556</v>
      </c>
      <c r="B2559" s="2" t="str">
        <f>IFERROR(__xludf.DUMMYFUNCTION("GOOGLETRANSLATE(A2559,""en"",""es"")"),"cable")</f>
        <v>cable</v>
      </c>
    </row>
    <row r="2560">
      <c r="A2560" s="1" t="s">
        <v>2557</v>
      </c>
      <c r="B2560" s="2" t="str">
        <f>IFERROR(__xludf.DUMMYFUNCTION("GOOGLETRANSLATE(A2560,""en"",""es"")"),"premio")</f>
        <v>premio</v>
      </c>
    </row>
    <row r="2561">
      <c r="A2561" s="1" t="s">
        <v>2558</v>
      </c>
      <c r="B2561" s="2" t="str">
        <f>IFERROR(__xludf.DUMMYFUNCTION("GOOGLETRANSLATE(A2561,""en"",""es"")"),"Deportes")</f>
        <v>Deportes</v>
      </c>
    </row>
    <row r="2562">
      <c r="A2562" s="1" t="s">
        <v>2559</v>
      </c>
      <c r="B2562" s="2" t="str">
        <f>IFERROR(__xludf.DUMMYFUNCTION("GOOGLETRANSLATE(A2562,""en"",""es"")"),"círculo")</f>
        <v>círculo</v>
      </c>
    </row>
    <row r="2563">
      <c r="A2563" s="1" t="s">
        <v>2560</v>
      </c>
      <c r="B2563" s="2" t="str">
        <f>IFERROR(__xludf.DUMMYFUNCTION("GOOGLETRANSLATE(A2563,""en"",""es"")"),"lanzado")</f>
        <v>lanzado</v>
      </c>
    </row>
    <row r="2564">
      <c r="A2564" s="1" t="s">
        <v>2561</v>
      </c>
      <c r="B2564" s="2" t="str">
        <f>IFERROR(__xludf.DUMMYFUNCTION("GOOGLETRANSLATE(A2564,""en"",""es"")"),"odios")</f>
        <v>odios</v>
      </c>
    </row>
    <row r="2565">
      <c r="A2565" s="1" t="s">
        <v>2562</v>
      </c>
      <c r="B2565" s="2" t="str">
        <f>IFERROR(__xludf.DUMMYFUNCTION("GOOGLETRANSLATE(A2565,""en"",""es"")"),"objeto")</f>
        <v>objeto</v>
      </c>
    </row>
    <row r="2566">
      <c r="A2566" s="1" t="s">
        <v>2563</v>
      </c>
      <c r="B2566" s="2" t="str">
        <f>IFERROR(__xludf.DUMMYFUNCTION("GOOGLETRANSLATE(A2566,""en"",""es"")"),"deseos")</f>
        <v>deseos</v>
      </c>
    </row>
    <row r="2567">
      <c r="A2567" s="1" t="s">
        <v>2564</v>
      </c>
      <c r="B2567" s="2" t="str">
        <f>IFERROR(__xludf.DUMMYFUNCTION("GOOGLETRANSLATE(A2567,""en"",""es"")"),"robo")</f>
        <v>robo</v>
      </c>
    </row>
    <row r="2568">
      <c r="A2568" s="1" t="s">
        <v>2565</v>
      </c>
      <c r="B2568" s="2" t="str">
        <f>IFERROR(__xludf.DUMMYFUNCTION("GOOGLETRANSLATE(A2568,""en"",""es"")"),"trueno")</f>
        <v>trueno</v>
      </c>
    </row>
    <row r="2569">
      <c r="A2569" s="1" t="s">
        <v>2566</v>
      </c>
      <c r="B2569" s="2" t="str">
        <f>IFERROR(__xludf.DUMMYFUNCTION("GOOGLETRANSLATE(A2569,""en"",""es"")"),"Gordon")</f>
        <v>Gordon</v>
      </c>
    </row>
    <row r="2570">
      <c r="A2570" s="1" t="s">
        <v>2567</v>
      </c>
      <c r="B2570" s="2" t="str">
        <f>IFERROR(__xludf.DUMMYFUNCTION("GOOGLETRANSLATE(A2570,""en"",""es"")"),"proveer")</f>
        <v>proveer</v>
      </c>
    </row>
    <row r="2571">
      <c r="A2571" s="1" t="s">
        <v>2568</v>
      </c>
      <c r="B2571" s="2" t="str">
        <f>IFERROR(__xludf.DUMMYFUNCTION("GOOGLETRANSLATE(A2571,""en"",""es"")"),"cuerda")</f>
        <v>cuerda</v>
      </c>
    </row>
    <row r="2572">
      <c r="A2572" s="1" t="s">
        <v>2569</v>
      </c>
      <c r="B2572" s="2" t="str">
        <f>IFERROR(__xludf.DUMMYFUNCTION("GOOGLETRANSLATE(A2572,""en"",""es"")"),"sal")</f>
        <v>sal</v>
      </c>
    </row>
    <row r="2573">
      <c r="A2573" s="1" t="s">
        <v>2570</v>
      </c>
      <c r="B2573" s="2" t="str">
        <f>IFERROR(__xludf.DUMMYFUNCTION("GOOGLETRANSLATE(A2573,""en"",""es"")"),"bahía")</f>
        <v>bahía</v>
      </c>
    </row>
    <row r="2574">
      <c r="A2574" s="1" t="s">
        <v>2571</v>
      </c>
      <c r="B2574" s="2" t="str">
        <f>IFERROR(__xludf.DUMMYFUNCTION("GOOGLETRANSLATE(A2574,""en"",""es"")"),"H")</f>
        <v>H</v>
      </c>
    </row>
    <row r="2575">
      <c r="A2575" s="1" t="s">
        <v>2572</v>
      </c>
      <c r="B2575" s="2" t="str">
        <f>IFERROR(__xludf.DUMMYFUNCTION("GOOGLETRANSLATE(A2575,""en"",""es"")"),"burla")</f>
        <v>burla</v>
      </c>
    </row>
    <row r="2576">
      <c r="A2576" s="1" t="s">
        <v>2573</v>
      </c>
      <c r="B2576" s="2" t="str">
        <f>IFERROR(__xludf.DUMMYFUNCTION("GOOGLETRANSLATE(A2576,""en"",""es"")"),"comprometerse")</f>
        <v>comprometerse</v>
      </c>
    </row>
    <row r="2577">
      <c r="A2577" s="1" t="s">
        <v>2574</v>
      </c>
      <c r="B2577" s="2" t="str">
        <f>IFERROR(__xludf.DUMMYFUNCTION("GOOGLETRANSLATE(A2577,""en"",""es"")"),"unido")</f>
        <v>unido</v>
      </c>
    </row>
    <row r="2578">
      <c r="A2578" s="1" t="s">
        <v>2575</v>
      </c>
      <c r="B2578" s="2" t="str">
        <f>IFERROR(__xludf.DUMMYFUNCTION("GOOGLETRANSLATE(A2578,""en"",""es"")"),"carne")</f>
        <v>carne</v>
      </c>
    </row>
    <row r="2579">
      <c r="A2579" s="1" t="s">
        <v>2576</v>
      </c>
      <c r="B2579" s="2" t="str">
        <f>IFERROR(__xludf.DUMMYFUNCTION("GOOGLETRANSLATE(A2579,""en"",""es"")"),"escritor")</f>
        <v>escritor</v>
      </c>
    </row>
    <row r="2580">
      <c r="A2580" s="1" t="s">
        <v>2577</v>
      </c>
      <c r="B2580" s="2" t="str">
        <f>IFERROR(__xludf.DUMMYFUNCTION("GOOGLETRANSLATE(A2580,""en"",""es"")"),"basura")</f>
        <v>basura</v>
      </c>
    </row>
    <row r="2581">
      <c r="A2581" s="1" t="s">
        <v>2578</v>
      </c>
      <c r="B2581" s="2" t="str">
        <f>IFERROR(__xludf.DUMMYFUNCTION("GOOGLETRANSLATE(A2581,""en"",""es"")"),"premio")</f>
        <v>premio</v>
      </c>
    </row>
    <row r="2582">
      <c r="A2582" s="1" t="s">
        <v>2579</v>
      </c>
      <c r="B2582" s="2" t="str">
        <f>IFERROR(__xludf.DUMMYFUNCTION("GOOGLETRANSLATE(A2582,""en"",""es"")"),"gloria")</f>
        <v>gloria</v>
      </c>
    </row>
    <row r="2583">
      <c r="A2583" s="1" t="s">
        <v>2580</v>
      </c>
      <c r="B2583" s="2" t="str">
        <f>IFERROR(__xludf.DUMMYFUNCTION("GOOGLETRANSLATE(A2583,""en"",""es"")"),"autoridad")</f>
        <v>autoridad</v>
      </c>
    </row>
    <row r="2584">
      <c r="A2584" s="1" t="s">
        <v>2581</v>
      </c>
      <c r="B2584" s="2" t="str">
        <f>IFERROR(__xludf.DUMMYFUNCTION("GOOGLETRANSLATE(A2584,""en"",""es"")"),"Tigre")</f>
        <v>Tigre</v>
      </c>
    </row>
    <row r="2585">
      <c r="A2585" s="1" t="s">
        <v>2582</v>
      </c>
      <c r="B2585" s="2" t="str">
        <f>IFERROR(__xludf.DUMMYFUNCTION("GOOGLETRANSLATE(A2585,""en"",""es"")"),"por ciento")</f>
        <v>por ciento</v>
      </c>
    </row>
    <row r="2586">
      <c r="A2586" s="1" t="s">
        <v>2583</v>
      </c>
      <c r="B2586" s="2" t="str">
        <f>IFERROR(__xludf.DUMMYFUNCTION("GOOGLETRANSLATE(A2586,""en"",""es"")"),"recordado")</f>
        <v>recordado</v>
      </c>
    </row>
    <row r="2587">
      <c r="A2587" s="1" t="s">
        <v>2584</v>
      </c>
      <c r="B2587" s="2" t="str">
        <f>IFERROR(__xludf.DUMMYFUNCTION("GOOGLETRANSLATE(A2587,""en"",""es"")"),"Valle")</f>
        <v>Valle</v>
      </c>
    </row>
    <row r="2588">
      <c r="A2588" s="1" t="s">
        <v>2585</v>
      </c>
      <c r="B2588" s="2" t="str">
        <f>IFERROR(__xludf.DUMMYFUNCTION("GOOGLETRANSLATE(A2588,""en"",""es"")"),"bienes")</f>
        <v>bienes</v>
      </c>
    </row>
    <row r="2589">
      <c r="A2589" s="1" t="s">
        <v>2586</v>
      </c>
      <c r="B2589" s="2" t="str">
        <f>IFERROR(__xludf.DUMMYFUNCTION("GOOGLETRANSLATE(A2589,""en"",""es"")"),"aprendizaje")</f>
        <v>aprendizaje</v>
      </c>
    </row>
    <row r="2590">
      <c r="A2590" s="1" t="s">
        <v>2587</v>
      </c>
      <c r="B2590" s="2" t="str">
        <f>IFERROR(__xludf.DUMMYFUNCTION("GOOGLETRANSLATE(A2590,""en"",""es"")"),"yarda")</f>
        <v>yarda</v>
      </c>
    </row>
    <row r="2591">
      <c r="A2591" s="1" t="s">
        <v>2588</v>
      </c>
      <c r="B2591" s="2" t="str">
        <f>IFERROR(__xludf.DUMMYFUNCTION("GOOGLETRANSLATE(A2591,""en"",""es"")"),"Elizabeth")</f>
        <v>Elizabeth</v>
      </c>
    </row>
    <row r="2592">
      <c r="A2592" s="1" t="s">
        <v>2589</v>
      </c>
      <c r="B2592" s="2" t="str">
        <f>IFERROR(__xludf.DUMMYFUNCTION("GOOGLETRANSLATE(A2592,""en"",""es"")"),"tanque")</f>
        <v>tanque</v>
      </c>
    </row>
    <row r="2593">
      <c r="A2593" s="1" t="s">
        <v>2590</v>
      </c>
      <c r="B2593" s="2" t="str">
        <f>IFERROR(__xludf.DUMMYFUNCTION("GOOGLETRANSLATE(A2593,""en"",""es"")"),"confianza")</f>
        <v>confianza</v>
      </c>
    </row>
    <row r="2594">
      <c r="A2594" s="1" t="s">
        <v>2591</v>
      </c>
      <c r="B2594" s="2" t="str">
        <f>IFERROR(__xludf.DUMMYFUNCTION("GOOGLETRANSLATE(A2594,""en"",""es"")"),"ricky")</f>
        <v>ricky</v>
      </c>
    </row>
    <row r="2595">
      <c r="A2595" s="1" t="s">
        <v>2592</v>
      </c>
      <c r="B2595" s="2" t="str">
        <f>IFERROR(__xludf.DUMMYFUNCTION("GOOGLETRANSLATE(A2595,""en"",""es"")"),"ausencia")</f>
        <v>ausencia</v>
      </c>
    </row>
    <row r="2596">
      <c r="A2596" s="1" t="s">
        <v>2593</v>
      </c>
      <c r="B2596" s="2" t="str">
        <f>IFERROR(__xludf.DUMMYFUNCTION("GOOGLETRANSLATE(A2596,""en"",""es"")"),"alerta")</f>
        <v>alerta</v>
      </c>
    </row>
    <row r="2597">
      <c r="A2597" s="1" t="s">
        <v>2594</v>
      </c>
      <c r="B2597" s="2" t="str">
        <f>IFERROR(__xludf.DUMMYFUNCTION("GOOGLETRANSLATE(A2597,""en"",""es"")"),"Película (s")</f>
        <v>Película (s</v>
      </c>
    </row>
    <row r="2598">
      <c r="A2598" s="1" t="s">
        <v>2595</v>
      </c>
      <c r="B2598" s="2" t="str">
        <f>IFERROR(__xludf.DUMMYFUNCTION("GOOGLETRANSLATE(A2598,""en"",""es"")"),"hechos")</f>
        <v>hechos</v>
      </c>
    </row>
    <row r="2599">
      <c r="A2599" s="1" t="s">
        <v>2596</v>
      </c>
      <c r="B2599" s="2" t="str">
        <f>IFERROR(__xludf.DUMMYFUNCTION("GOOGLETRANSLATE(A2599,""en"",""es"")"),"normalmente")</f>
        <v>normalmente</v>
      </c>
    </row>
    <row r="2600">
      <c r="A2600" s="1" t="s">
        <v>2597</v>
      </c>
      <c r="B2600" s="2" t="str">
        <f>IFERROR(__xludf.DUMMYFUNCTION("GOOGLETRANSLATE(A2600,""en"",""es"")"),"A pesar de")</f>
        <v>A pesar de</v>
      </c>
    </row>
    <row r="2601">
      <c r="A2601" s="1" t="s">
        <v>2598</v>
      </c>
      <c r="B2601" s="2" t="str">
        <f>IFERROR(__xludf.DUMMYFUNCTION("GOOGLETRANSLATE(A2601,""en"",""es"")"),"falto")</f>
        <v>falto</v>
      </c>
    </row>
    <row r="2602">
      <c r="A2602" s="1" t="s">
        <v>2599</v>
      </c>
      <c r="B2602" s="2" t="str">
        <f>IFERROR(__xludf.DUMMYFUNCTION("GOOGLETRANSLATE(A2602,""en"",""es"")"),"manzana")</f>
        <v>manzana</v>
      </c>
    </row>
    <row r="2603">
      <c r="A2603" s="1" t="s">
        <v>2600</v>
      </c>
      <c r="B2603" s="2" t="str">
        <f>IFERROR(__xludf.DUMMYFUNCTION("GOOGLETRANSLATE(A2603,""en"",""es"")"),"golpeado")</f>
        <v>golpeado</v>
      </c>
    </row>
    <row r="2604">
      <c r="A2604" s="1" t="s">
        <v>2601</v>
      </c>
      <c r="B2604" s="2" t="str">
        <f>IFERROR(__xludf.DUMMYFUNCTION("GOOGLETRANSLATE(A2604,""en"",""es"")"),"habilidades")</f>
        <v>habilidades</v>
      </c>
    </row>
    <row r="2605">
      <c r="A2605" s="1" t="s">
        <v>2602</v>
      </c>
      <c r="B2605" s="2" t="str">
        <f>IFERROR(__xludf.DUMMYFUNCTION("GOOGLETRANSLATE(A2605,""en"",""es"")"),"Patricio")</f>
        <v>Patricio</v>
      </c>
    </row>
    <row r="2606">
      <c r="A2606" s="1" t="s">
        <v>2603</v>
      </c>
      <c r="B2606" s="2" t="str">
        <f>IFERROR(__xludf.DUMMYFUNCTION("GOOGLETRANSLATE(A2606,""en"",""es"")"),"marie")</f>
        <v>marie</v>
      </c>
    </row>
    <row r="2607">
      <c r="A2607" s="1" t="s">
        <v>2604</v>
      </c>
      <c r="B2607" s="2" t="str">
        <f>IFERROR(__xludf.DUMMYFUNCTION("GOOGLETRANSLATE(A2607,""en"",""es"")"),"Acercarse")</f>
        <v>Acercarse</v>
      </c>
    </row>
    <row r="2608">
      <c r="A2608" s="1" t="s">
        <v>2605</v>
      </c>
      <c r="B2608" s="2" t="str">
        <f>IFERROR(__xludf.DUMMYFUNCTION("GOOGLETRANSLATE(A2608,""en"",""es"")"),"Smo")</f>
        <v>Smo</v>
      </c>
    </row>
    <row r="2609">
      <c r="A2609" s="1" t="s">
        <v>2606</v>
      </c>
      <c r="B2609" s="2" t="str">
        <f>IFERROR(__xludf.DUMMYFUNCTION("GOOGLETRANSLATE(A2609,""en"",""es"")"),"polluelo")</f>
        <v>polluelo</v>
      </c>
    </row>
    <row r="2610">
      <c r="A2610" s="1" t="s">
        <v>2607</v>
      </c>
      <c r="B2610" s="2" t="str">
        <f>IFERROR(__xludf.DUMMYFUNCTION("GOOGLETRANSLATE(A2610,""en"",""es"")"),"buques")</f>
        <v>buques</v>
      </c>
    </row>
    <row r="2611">
      <c r="A2611" s="1" t="s">
        <v>2608</v>
      </c>
      <c r="B2611" s="2" t="str">
        <f>IFERROR(__xludf.DUMMYFUNCTION("GOOGLETRANSLATE(A2611,""en"",""es"")"),"servicios")</f>
        <v>servicios</v>
      </c>
    </row>
    <row r="2612">
      <c r="A2612" s="1" t="s">
        <v>2609</v>
      </c>
      <c r="B2612" s="2" t="str">
        <f>IFERROR(__xludf.DUMMYFUNCTION("GOOGLETRANSLATE(A2612,""en"",""es"")"),"muñeca")</f>
        <v>muñeca</v>
      </c>
    </row>
    <row r="2613">
      <c r="A2613" s="1" t="s">
        <v>2610</v>
      </c>
      <c r="B2613" s="2" t="str">
        <f>IFERROR(__xludf.DUMMYFUNCTION("GOOGLETRANSLATE(A2613,""en"",""es"")"),"pato")</f>
        <v>pato</v>
      </c>
    </row>
    <row r="2614">
      <c r="A2614" s="1" t="s">
        <v>2611</v>
      </c>
      <c r="B2614" s="2" t="str">
        <f>IFERROR(__xludf.DUMMYFUNCTION("GOOGLETRANSLATE(A2614,""en"",""es"")"),"valores")</f>
        <v>valores</v>
      </c>
    </row>
    <row r="2615">
      <c r="A2615" s="1" t="s">
        <v>2612</v>
      </c>
      <c r="B2615" s="2" t="str">
        <f>IFERROR(__xludf.DUMMYFUNCTION("GOOGLETRANSLATE(A2615,""en"",""es"")"),"mental")</f>
        <v>mental</v>
      </c>
    </row>
    <row r="2616">
      <c r="A2616" s="1" t="s">
        <v>2613</v>
      </c>
      <c r="B2616" s="2" t="str">
        <f>IFERROR(__xludf.DUMMYFUNCTION("GOOGLETRANSLATE(A2616,""en"",""es"")"),"biblioteca")</f>
        <v>biblioteca</v>
      </c>
    </row>
    <row r="2617">
      <c r="A2617" s="1" t="s">
        <v>2614</v>
      </c>
      <c r="B2617" s="2" t="str">
        <f>IFERROR(__xludf.DUMMYFUNCTION("GOOGLETRANSLATE(A2617,""en"",""es"")"),"falla")</f>
        <v>falla</v>
      </c>
    </row>
    <row r="2618">
      <c r="A2618" s="1" t="s">
        <v>2615</v>
      </c>
      <c r="B2618" s="2" t="str">
        <f>IFERROR(__xludf.DUMMYFUNCTION("GOOGLETRANSLATE(A2618,""en"",""es"")"),"movimienot")</f>
        <v>movimienot</v>
      </c>
    </row>
    <row r="2619">
      <c r="A2619" s="1" t="s">
        <v>2616</v>
      </c>
      <c r="B2619" s="2" t="str">
        <f>IFERROR(__xludf.DUMMYFUNCTION("GOOGLETRANSLATE(A2619,""en"",""es"")"),"arco")</f>
        <v>arco</v>
      </c>
    </row>
    <row r="2620">
      <c r="A2620" s="1" t="s">
        <v>2617</v>
      </c>
      <c r="B2620" s="2" t="str">
        <f>IFERROR(__xludf.DUMMYFUNCTION("GOOGLETRANSLATE(A2620,""en"",""es"")"),"stan")</f>
        <v>stan</v>
      </c>
    </row>
    <row r="2621">
      <c r="A2621" s="1" t="s">
        <v>2618</v>
      </c>
      <c r="B2621" s="2" t="str">
        <f>IFERROR(__xludf.DUMMYFUNCTION("GOOGLETRANSLATE(A2621,""en"",""es"")"),"levia")</f>
        <v>levia</v>
      </c>
    </row>
    <row r="2622">
      <c r="A2622" s="1" t="s">
        <v>2619</v>
      </c>
      <c r="B2622" s="2" t="str">
        <f>IFERROR(__xludf.DUMMYFUNCTION("GOOGLETRANSLATE(A2622,""en"",""es"")"),"cola")</f>
        <v>cola</v>
      </c>
    </row>
    <row r="2623">
      <c r="A2623" s="1" t="s">
        <v>2620</v>
      </c>
      <c r="B2623" s="2" t="str">
        <f>IFERROR(__xludf.DUMMYFUNCTION("GOOGLETRANSLATE(A2623,""en"",""es"")"),"seguro")</f>
        <v>seguro</v>
      </c>
    </row>
    <row r="2624">
      <c r="A2624" s="1" t="s">
        <v>2621</v>
      </c>
      <c r="B2624" s="2" t="str">
        <f>IFERROR(__xludf.DUMMYFUNCTION("GOOGLETRANSLATE(A2624,""en"",""es"")"),"comienza")</f>
        <v>comienza</v>
      </c>
    </row>
    <row r="2625">
      <c r="A2625" s="1" t="s">
        <v>2622</v>
      </c>
      <c r="B2625" s="2" t="str">
        <f>IFERROR(__xludf.DUMMYFUNCTION("GOOGLETRANSLATE(A2625,""en"",""es"")"),"senador")</f>
        <v>senador</v>
      </c>
    </row>
    <row r="2626">
      <c r="A2626" s="1" t="s">
        <v>2623</v>
      </c>
      <c r="B2626" s="2" t="str">
        <f>IFERROR(__xludf.DUMMYFUNCTION("GOOGLETRANSLATE(A2626,""en"",""es"")"),"pesadilla")</f>
        <v>pesadilla</v>
      </c>
    </row>
    <row r="2627">
      <c r="A2627" s="1" t="s">
        <v>2624</v>
      </c>
      <c r="B2627" s="2" t="str">
        <f>IFERROR(__xludf.DUMMYFUNCTION("GOOGLETRANSLATE(A2627,""en"",""es"")"),"teatro")</f>
        <v>teatro</v>
      </c>
    </row>
    <row r="2628">
      <c r="A2628" s="1" t="s">
        <v>2625</v>
      </c>
      <c r="B2628" s="2" t="str">
        <f>IFERROR(__xludf.DUMMYFUNCTION("GOOGLETRANSLATE(A2628,""en"",""es"")"),"arena")</f>
        <v>arena</v>
      </c>
    </row>
    <row r="2629">
      <c r="A2629" s="1" t="s">
        <v>2626</v>
      </c>
      <c r="B2629" s="2" t="str">
        <f>IFERROR(__xludf.DUMMYFUNCTION("GOOGLETRANSLATE(A2629,""en"",""es"")"),"reputación")</f>
        <v>reputación</v>
      </c>
    </row>
    <row r="2630">
      <c r="A2630" s="1" t="s">
        <v>2627</v>
      </c>
      <c r="B2630" s="2" t="str">
        <f>IFERROR(__xludf.DUMMYFUNCTION("GOOGLETRANSLATE(A2630,""en"",""es"")"),"aceptado")</f>
        <v>aceptado</v>
      </c>
    </row>
    <row r="2631">
      <c r="A2631" s="1" t="s">
        <v>2628</v>
      </c>
      <c r="B2631" s="2" t="str">
        <f>IFERROR(__xludf.DUMMYFUNCTION("GOOGLETRANSLATE(A2631,""en"",""es"")"),"jackie")</f>
        <v>jackie</v>
      </c>
    </row>
    <row r="2632">
      <c r="A2632" s="1" t="s">
        <v>2629</v>
      </c>
      <c r="B2632" s="2" t="str">
        <f>IFERROR(__xludf.DUMMYFUNCTION("GOOGLETRANSLATE(A2632,""en"",""es"")"),"desilusionado")</f>
        <v>desilusionado</v>
      </c>
    </row>
    <row r="2633">
      <c r="A2633" s="1" t="s">
        <v>2630</v>
      </c>
      <c r="B2633" s="2" t="str">
        <f>IFERROR(__xludf.DUMMYFUNCTION("GOOGLETRANSLATE(A2633,""en"",""es"")"),"deslizar")</f>
        <v>deslizar</v>
      </c>
    </row>
    <row r="2634">
      <c r="A2634" s="1" t="s">
        <v>2631</v>
      </c>
      <c r="B2634" s="2" t="str">
        <f>IFERROR(__xludf.DUMMYFUNCTION("GOOGLETRANSLATE(A2634,""en"",""es"")"),"emocional")</f>
        <v>emocional</v>
      </c>
    </row>
    <row r="2635">
      <c r="A2635" s="1" t="s">
        <v>2632</v>
      </c>
      <c r="B2635" s="2" t="str">
        <f>IFERROR(__xludf.DUMMYFUNCTION("GOOGLETRANSLATE(A2635,""en"",""es"")"),"rosado")</f>
        <v>rosado</v>
      </c>
    </row>
    <row r="2636">
      <c r="A2636" s="1" t="s">
        <v>2633</v>
      </c>
      <c r="B2636" s="2" t="str">
        <f>IFERROR(__xludf.DUMMYFUNCTION("GOOGLETRANSLATE(A2636,""en"",""es"")"),"muchachos")</f>
        <v>muchachos</v>
      </c>
    </row>
    <row r="2637">
      <c r="A2637" s="1" t="s">
        <v>2634</v>
      </c>
      <c r="B2637" s="2" t="str">
        <f>IFERROR(__xludf.DUMMYFUNCTION("GOOGLETRANSLATE(A2637,""en"",""es"")"),"j")</f>
        <v>j</v>
      </c>
    </row>
    <row r="2638">
      <c r="A2638" s="1" t="s">
        <v>2635</v>
      </c>
      <c r="B2638" s="2" t="str">
        <f>IFERROR(__xludf.DUMMYFUNCTION("GOOGLETRANSLATE(A2638,""en"",""es"")"),"fantástico")</f>
        <v>fantástico</v>
      </c>
    </row>
    <row r="2639">
      <c r="A2639" s="1" t="s">
        <v>2636</v>
      </c>
      <c r="B2639" s="2" t="str">
        <f>IFERROR(__xludf.DUMMYFUNCTION("GOOGLETRANSLATE(A2639,""en"",""es"")"),"entorno")</f>
        <v>entorno</v>
      </c>
    </row>
    <row r="2640">
      <c r="A2640" s="1" t="s">
        <v>2637</v>
      </c>
      <c r="B2640" s="2" t="str">
        <f>IFERROR(__xludf.DUMMYFUNCTION("GOOGLETRANSLATE(A2640,""en"",""es"")"),"mucama")</f>
        <v>mucama</v>
      </c>
    </row>
    <row r="2641">
      <c r="A2641" s="1" t="s">
        <v>2638</v>
      </c>
      <c r="B2641" s="2" t="str">
        <f>IFERROR(__xludf.DUMMYFUNCTION("GOOGLETRANSLATE(A2641,""en"",""es"")"),"agencia")</f>
        <v>agencia</v>
      </c>
    </row>
    <row r="2642">
      <c r="A2642" s="1" t="s">
        <v>2639</v>
      </c>
      <c r="B2642" s="2" t="str">
        <f>IFERROR(__xludf.DUMMYFUNCTION("GOOGLETRANSLATE(A2642,""en"",""es"")"),"altamente")</f>
        <v>altamente</v>
      </c>
    </row>
    <row r="2643">
      <c r="A2643" s="1" t="s">
        <v>2640</v>
      </c>
      <c r="B2643" s="2" t="str">
        <f>IFERROR(__xludf.DUMMYFUNCTION("GOOGLETRANSLATE(A2643,""en"",""es"")"),"infancia")</f>
        <v>infancia</v>
      </c>
    </row>
    <row r="2644">
      <c r="A2644" s="1" t="s">
        <v>2641</v>
      </c>
      <c r="B2644" s="2" t="str">
        <f>IFERROR(__xludf.DUMMYFUNCTION("GOOGLETRANSLATE(A2644,""en"",""es"")"),"opuesto")</f>
        <v>opuesto</v>
      </c>
    </row>
    <row r="2645">
      <c r="A2645" s="1" t="s">
        <v>2642</v>
      </c>
      <c r="B2645" s="2" t="str">
        <f>IFERROR(__xludf.DUMMYFUNCTION("GOOGLETRANSLATE(A2645,""en"",""es"")"),"política")</f>
        <v>política</v>
      </c>
    </row>
    <row r="2646">
      <c r="A2646" s="1" t="s">
        <v>2643</v>
      </c>
      <c r="B2646" s="2" t="str">
        <f>IFERROR(__xludf.DUMMYFUNCTION("GOOGLETRANSLATE(A2646,""en"",""es"")"),"Sara")</f>
        <v>Sara</v>
      </c>
    </row>
    <row r="2647">
      <c r="A2647" s="1" t="s">
        <v>2644</v>
      </c>
      <c r="B2647" s="2" t="str">
        <f>IFERROR(__xludf.DUMMYFUNCTION("GOOGLETRANSLATE(A2647,""en"",""es"")"),"pánico")</f>
        <v>pánico</v>
      </c>
    </row>
    <row r="2648">
      <c r="A2648" s="1" t="s">
        <v>2645</v>
      </c>
      <c r="B2648" s="2" t="str">
        <f>IFERROR(__xludf.DUMMYFUNCTION("GOOGLETRANSLATE(A2648,""en"",""es"")"),"diseño")</f>
        <v>diseño</v>
      </c>
    </row>
    <row r="2649">
      <c r="A2649" s="1" t="s">
        <v>2646</v>
      </c>
      <c r="B2649" s="2" t="str">
        <f>IFERROR(__xludf.DUMMYFUNCTION("GOOGLETRANSLATE(A2649,""en"",""es"")"),"chat")</f>
        <v>chat</v>
      </c>
    </row>
    <row r="2650">
      <c r="A2650" s="1" t="s">
        <v>2647</v>
      </c>
      <c r="B2650" s="2" t="str">
        <f>IFERROR(__xludf.DUMMYFUNCTION("GOOGLETRANSLATE(A2650,""en"",""es"")"),"eventos")</f>
        <v>eventos</v>
      </c>
    </row>
    <row r="2651">
      <c r="A2651" s="1" t="s">
        <v>2648</v>
      </c>
      <c r="B2651" s="2" t="str">
        <f>IFERROR(__xludf.DUMMYFUNCTION("GOOGLETRANSLATE(A2651,""en"",""es"")"),"tarea")</f>
        <v>tarea</v>
      </c>
    </row>
    <row r="2652">
      <c r="A2652" s="1" t="s">
        <v>2649</v>
      </c>
      <c r="B2652" s="2" t="str">
        <f>IFERROR(__xludf.DUMMYFUNCTION("GOOGLETRANSLATE(A2652,""en"",""es"")"),"Terry")</f>
        <v>Terry</v>
      </c>
    </row>
    <row r="2653">
      <c r="A2653" s="1" t="s">
        <v>2650</v>
      </c>
      <c r="B2653" s="2" t="str">
        <f>IFERROR(__xludf.DUMMYFUNCTION("GOOGLETRANSLATE(A2653,""en"",""es"")"),"stands")</f>
        <v>stands</v>
      </c>
    </row>
    <row r="2654">
      <c r="A2654" s="1" t="s">
        <v>2651</v>
      </c>
      <c r="B2654" s="2" t="str">
        <f>IFERROR(__xludf.DUMMYFUNCTION("GOOGLETRANSLATE(A2654,""en"",""es"")"),"fiestas")</f>
        <v>fiestas</v>
      </c>
    </row>
    <row r="2655">
      <c r="A2655" s="1" t="s">
        <v>2652</v>
      </c>
      <c r="B2655" s="2" t="str">
        <f>IFERROR(__xludf.DUMMYFUNCTION("GOOGLETRANSLATE(A2655,""en"",""es"")"),"charla")</f>
        <v>charla</v>
      </c>
    </row>
    <row r="2656">
      <c r="A2656" s="1" t="s">
        <v>2653</v>
      </c>
      <c r="B2656" s="2" t="str">
        <f>IFERROR(__xludf.DUMMYFUNCTION("GOOGLETRANSLATE(A2656,""en"",""es"")"),"Barry")</f>
        <v>Barry</v>
      </c>
    </row>
    <row r="2657">
      <c r="A2657" s="1" t="s">
        <v>2654</v>
      </c>
      <c r="B2657" s="2" t="str">
        <f>IFERROR(__xludf.DUMMYFUNCTION("GOOGLETRANSLATE(A2657,""en"",""es"")"),"previamente")</f>
        <v>previamente</v>
      </c>
    </row>
    <row r="2658">
      <c r="A2658" s="1" t="s">
        <v>2655</v>
      </c>
      <c r="B2658" s="2" t="str">
        <f>IFERROR(__xludf.DUMMYFUNCTION("GOOGLETRANSLATE(A2658,""en"",""es"")"),"alas")</f>
        <v>alas</v>
      </c>
    </row>
    <row r="2659">
      <c r="A2659" s="1" t="s">
        <v>2656</v>
      </c>
      <c r="B2659" s="2" t="str">
        <f>IFERROR(__xludf.DUMMYFUNCTION("GOOGLETRANSLATE(A2659,""en"",""es"")"),"pag")</f>
        <v>pag</v>
      </c>
    </row>
    <row r="2660">
      <c r="A2660" s="1" t="s">
        <v>2657</v>
      </c>
      <c r="B2660" s="2" t="str">
        <f>IFERROR(__xludf.DUMMYFUNCTION("GOOGLETRANSLATE(A2660,""en"",""es"")"),"Caramba")</f>
        <v>Caramba</v>
      </c>
    </row>
    <row r="2661">
      <c r="A2661" s="1" t="s">
        <v>2658</v>
      </c>
      <c r="B2661" s="2" t="str">
        <f>IFERROR(__xludf.DUMMYFUNCTION("GOOGLETRANSLATE(A2661,""en"",""es"")"),"ª")</f>
        <v>ª</v>
      </c>
    </row>
    <row r="2662">
      <c r="A2662" s="1" t="s">
        <v>2659</v>
      </c>
      <c r="B2662" s="2" t="str">
        <f>IFERROR(__xludf.DUMMYFUNCTION("GOOGLETRANSLATE(A2662,""en"",""es"")"),"mentes")</f>
        <v>mentes</v>
      </c>
    </row>
    <row r="2663">
      <c r="A2663" s="1" t="s">
        <v>2660</v>
      </c>
      <c r="B2663" s="2" t="str">
        <f>IFERROR(__xludf.DUMMYFUNCTION("GOOGLETRANSLATE(A2663,""en"",""es"")"),"cinturón")</f>
        <v>cinturón</v>
      </c>
    </row>
    <row r="2664">
      <c r="A2664" s="1" t="s">
        <v>2661</v>
      </c>
      <c r="B2664" s="2" t="str">
        <f>IFERROR(__xludf.DUMMYFUNCTION("GOOGLETRANSLATE(A2664,""en"",""es"")"),"enteramente")</f>
        <v>enteramente</v>
      </c>
    </row>
    <row r="2665">
      <c r="A2665" s="1" t="s">
        <v>2662</v>
      </c>
      <c r="B2665" s="2" t="str">
        <f>IFERROR(__xludf.DUMMYFUNCTION("GOOGLETRANSLATE(A2665,""en"",""es"")"),"garantizar")</f>
        <v>garantizar</v>
      </c>
    </row>
    <row r="2666">
      <c r="A2666" s="1" t="s">
        <v>2663</v>
      </c>
      <c r="B2666" s="2" t="str">
        <f>IFERROR(__xludf.DUMMYFUNCTION("GOOGLETRANSLATE(A2666,""en"",""es"")"),"debilitante")</f>
        <v>debilitante</v>
      </c>
    </row>
    <row r="2667">
      <c r="A2667" s="1" t="s">
        <v>2664</v>
      </c>
      <c r="B2667" s="2" t="str">
        <f>IFERROR(__xludf.DUMMYFUNCTION("GOOGLETRANSLATE(A2667,""en"",""es"")"),"soplo")</f>
        <v>soplo</v>
      </c>
    </row>
    <row r="2668">
      <c r="A2668" s="1" t="s">
        <v>2665</v>
      </c>
      <c r="B2668" s="2" t="str">
        <f>IFERROR(__xludf.DUMMYFUNCTION("GOOGLETRANSLATE(A2668,""en"",""es"")"),"Actual")</f>
        <v>Actual</v>
      </c>
    </row>
    <row r="2669">
      <c r="A2669" s="1" t="s">
        <v>2666</v>
      </c>
      <c r="B2669" s="2" t="str">
        <f>IFERROR(__xludf.DUMMYFUNCTION("GOOGLETRANSLATE(A2669,""en"",""es"")"),"naturalmente")</f>
        <v>naturalmente</v>
      </c>
    </row>
    <row r="2670">
      <c r="A2670" s="1" t="s">
        <v>2667</v>
      </c>
      <c r="B2670" s="2" t="str">
        <f>IFERROR(__xludf.DUMMYFUNCTION("GOOGLETRANSLATE(A2670,""en"",""es"")"),"basura")</f>
        <v>basura</v>
      </c>
    </row>
    <row r="2671">
      <c r="A2671" s="1" t="s">
        <v>2668</v>
      </c>
      <c r="B2671" s="2" t="str">
        <f>IFERROR(__xludf.DUMMYFUNCTION("GOOGLETRANSLATE(A2671,""en"",""es"")"),"comportarse")</f>
        <v>comportarse</v>
      </c>
    </row>
    <row r="2672">
      <c r="A2672" s="1" t="s">
        <v>2669</v>
      </c>
      <c r="B2672" s="2" t="str">
        <f>IFERROR(__xludf.DUMMYFUNCTION("GOOGLETRANSLATE(A2672,""en"",""es"")"),"Ana")</f>
        <v>Ana</v>
      </c>
    </row>
    <row r="2673">
      <c r="A2673" s="1" t="s">
        <v>2670</v>
      </c>
      <c r="B2673" s="2" t="str">
        <f>IFERROR(__xludf.DUMMYFUNCTION("GOOGLETRANSLATE(A2673,""en"",""es"")"),"embarazoso")</f>
        <v>embarazoso</v>
      </c>
    </row>
    <row r="2674">
      <c r="A2674" s="1" t="s">
        <v>2671</v>
      </c>
      <c r="B2674" s="2" t="str">
        <f>IFERROR(__xludf.DUMMYFUNCTION("GOOGLETRANSLATE(A2674,""en"",""es"")"),"extraordinario")</f>
        <v>extraordinario</v>
      </c>
    </row>
    <row r="2675">
      <c r="A2675" s="1" t="s">
        <v>2672</v>
      </c>
      <c r="B2675" s="2" t="str">
        <f>IFERROR(__xludf.DUMMYFUNCTION("GOOGLETRANSLATE(A2675,""en"",""es"")"),"delgada")</f>
        <v>delgada</v>
      </c>
    </row>
    <row r="2676">
      <c r="A2676" s="1" t="s">
        <v>2673</v>
      </c>
      <c r="B2676" s="2" t="str">
        <f>IFERROR(__xludf.DUMMYFUNCTION("GOOGLETRANSLATE(A2676,""en"",""es"")"),"custodia")</f>
        <v>custodia</v>
      </c>
    </row>
    <row r="2677">
      <c r="A2677" s="1" t="s">
        <v>2674</v>
      </c>
      <c r="B2677" s="2" t="str">
        <f>IFERROR(__xludf.DUMMYFUNCTION("GOOGLETRANSLATE(A2677,""en"",""es"")"),"demonio")</f>
        <v>demonio</v>
      </c>
    </row>
    <row r="2678">
      <c r="A2678" s="1" t="s">
        <v>2675</v>
      </c>
      <c r="B2678" s="2" t="str">
        <f>IFERROR(__xludf.DUMMYFUNCTION("GOOGLETRANSLATE(A2678,""en"",""es"")"),"coincidencia")</f>
        <v>coincidencia</v>
      </c>
    </row>
    <row r="2679">
      <c r="A2679" s="1" t="s">
        <v>2676</v>
      </c>
      <c r="B2679" s="2" t="str">
        <f>IFERROR(__xludf.DUMMYFUNCTION("GOOGLETRANSLATE(A2679,""en"",""es"")"),"pasar por alto")</f>
        <v>pasar por alto</v>
      </c>
    </row>
    <row r="2680">
      <c r="A2680" s="1" t="s">
        <v>2677</v>
      </c>
      <c r="B2680" s="2" t="str">
        <f>IFERROR(__xludf.DUMMYFUNCTION("GOOGLETRANSLATE(A2680,""en"",""es"")"),"sólido")</f>
        <v>sólido</v>
      </c>
    </row>
    <row r="2681">
      <c r="A2681" s="1" t="s">
        <v>2678</v>
      </c>
      <c r="B2681" s="2" t="str">
        <f>IFERROR(__xludf.DUMMYFUNCTION("GOOGLETRANSLATE(A2681,""en"",""es"")"),"intentar")</f>
        <v>intentar</v>
      </c>
    </row>
    <row r="2682">
      <c r="A2682" s="1" t="s">
        <v>2679</v>
      </c>
      <c r="B2682" s="2" t="str">
        <f>IFERROR(__xludf.DUMMYFUNCTION("GOOGLETRANSLATE(A2682,""en"",""es"")"),"revolución")</f>
        <v>revolución</v>
      </c>
    </row>
    <row r="2683">
      <c r="A2683" s="1" t="s">
        <v>2680</v>
      </c>
      <c r="B2683" s="2" t="str">
        <f>IFERROR(__xludf.DUMMYFUNCTION("GOOGLETRANSLATE(A2683,""en"",""es"")"),"abandonado")</f>
        <v>abandonado</v>
      </c>
    </row>
    <row r="2684">
      <c r="A2684" s="1" t="s">
        <v>2681</v>
      </c>
      <c r="B2684" s="2" t="str">
        <f>IFERROR(__xludf.DUMMYFUNCTION("GOOGLETRANSLATE(A2684,""en"",""es"")"),"convenio")</f>
        <v>convenio</v>
      </c>
    </row>
    <row r="2685">
      <c r="A2685" s="1" t="s">
        <v>2682</v>
      </c>
      <c r="B2685" s="2" t="str">
        <f>IFERROR(__xludf.DUMMYFUNCTION("GOOGLETRANSLATE(A2685,""en"",""es"")"),"Windows")</f>
        <v>Windows</v>
      </c>
    </row>
    <row r="2686">
      <c r="A2686" s="1" t="s">
        <v>2683</v>
      </c>
      <c r="B2686" s="2" t="str">
        <f>IFERROR(__xludf.DUMMYFUNCTION("GOOGLETRANSLATE(A2686,""en"",""es"")"),"imperio")</f>
        <v>imperio</v>
      </c>
    </row>
    <row r="2687">
      <c r="A2687" s="1" t="s">
        <v>2684</v>
      </c>
      <c r="B2687" s="2" t="str">
        <f>IFERROR(__xludf.DUMMYFUNCTION("GOOGLETRANSLATE(A2687,""en"",""es"")"),"salida")</f>
        <v>salida</v>
      </c>
    </row>
    <row r="2688">
      <c r="A2688" s="1" t="s">
        <v>2685</v>
      </c>
      <c r="B2688" s="2" t="str">
        <f>IFERROR(__xludf.DUMMYFUNCTION("GOOGLETRANSLATE(A2688,""en"",""es"")"),"útil")</f>
        <v>útil</v>
      </c>
    </row>
    <row r="2689">
      <c r="A2689" s="1" t="s">
        <v>2686</v>
      </c>
      <c r="B2689" s="2" t="str">
        <f>IFERROR(__xludf.DUMMYFUNCTION("GOOGLETRANSLATE(A2689,""en"",""es"")"),"vísceras")</f>
        <v>vísceras</v>
      </c>
    </row>
    <row r="2690">
      <c r="A2690" s="1" t="s">
        <v>2687</v>
      </c>
      <c r="B2690" s="2" t="str">
        <f>IFERROR(__xludf.DUMMYFUNCTION("GOOGLETRANSLATE(A2690,""en"",""es"")"),"violento")</f>
        <v>violento</v>
      </c>
    </row>
    <row r="2691">
      <c r="A2691" s="1" t="s">
        <v>2688</v>
      </c>
      <c r="B2691" s="2" t="str">
        <f>IFERROR(__xludf.DUMMYFUNCTION("GOOGLETRANSLATE(A2691,""en"",""es"")"),"Mac")</f>
        <v>Mac</v>
      </c>
    </row>
    <row r="2692">
      <c r="A2692" s="1" t="s">
        <v>2689</v>
      </c>
      <c r="B2692" s="2" t="str">
        <f>IFERROR(__xludf.DUMMYFUNCTION("GOOGLETRANSLATE(A2692,""en"",""es"")"),"desastre")</f>
        <v>desastre</v>
      </c>
    </row>
    <row r="2693">
      <c r="A2693" s="1" t="s">
        <v>2690</v>
      </c>
      <c r="B2693" s="2" t="str">
        <f>IFERROR(__xludf.DUMMYFUNCTION("GOOGLETRANSLATE(A2693,""en"",""es"")"),"corte")</f>
        <v>corte</v>
      </c>
    </row>
    <row r="2694">
      <c r="A2694" s="1" t="s">
        <v>2691</v>
      </c>
      <c r="B2694" s="2" t="str">
        <f>IFERROR(__xludf.DUMMYFUNCTION("GOOGLETRANSLATE(A2694,""en"",""es"")"),"establecido")</f>
        <v>establecido</v>
      </c>
    </row>
    <row r="2695">
      <c r="A2695" s="1" t="s">
        <v>2692</v>
      </c>
      <c r="B2695" s="2" t="str">
        <f>IFERROR(__xludf.DUMMYFUNCTION("GOOGLETRANSLATE(A2695,""en"",""es"")"),"golpes")</f>
        <v>golpes</v>
      </c>
    </row>
    <row r="2696">
      <c r="A2696" s="1" t="s">
        <v>2693</v>
      </c>
      <c r="B2696" s="2" t="str">
        <f>IFERROR(__xludf.DUMMYFUNCTION("GOOGLETRANSLATE(A2696,""en"",""es"")"),"avance")</f>
        <v>avance</v>
      </c>
    </row>
    <row r="2697">
      <c r="A2697" s="1" t="s">
        <v>2694</v>
      </c>
      <c r="B2697" s="2" t="str">
        <f>IFERROR(__xludf.DUMMYFUNCTION("GOOGLETRANSLATE(A2697,""en"",""es"")"),"emprendedor")</f>
        <v>emprendedor</v>
      </c>
    </row>
    <row r="2698">
      <c r="A2698" s="1" t="s">
        <v>2695</v>
      </c>
      <c r="B2698" s="2" t="str">
        <f>IFERROR(__xludf.DUMMYFUNCTION("GOOGLETRANSLATE(A2698,""en"",""es"")"),"solicita")</f>
        <v>solicita</v>
      </c>
    </row>
    <row r="2699">
      <c r="A2699" s="1" t="s">
        <v>2696</v>
      </c>
      <c r="B2699" s="2" t="str">
        <f>IFERROR(__xludf.DUMMYFUNCTION("GOOGLETRANSLATE(A2699,""en"",""es"")"),"Andrés")</f>
        <v>Andrés</v>
      </c>
    </row>
    <row r="2700">
      <c r="A2700" s="1" t="s">
        <v>2697</v>
      </c>
      <c r="B2700" s="2" t="str">
        <f>IFERROR(__xludf.DUMMYFUNCTION("GOOGLETRANSLATE(A2700,""en"",""es"")"),"pretender")</f>
        <v>pretender</v>
      </c>
    </row>
    <row r="2701">
      <c r="A2701" s="1" t="s">
        <v>2698</v>
      </c>
      <c r="B2701" s="2" t="str">
        <f>IFERROR(__xludf.DUMMYFUNCTION("GOOGLETRANSLATE(A2701,""en"",""es"")"),"llevar a cabo")</f>
        <v>llevar a cabo</v>
      </c>
    </row>
    <row r="2702">
      <c r="A2702" s="1" t="s">
        <v>2699</v>
      </c>
      <c r="B2702" s="2" t="str">
        <f>IFERROR(__xludf.DUMMYFUNCTION("GOOGLETRANSLATE(A2702,""en"",""es"")"),"corsé")</f>
        <v>corsé</v>
      </c>
    </row>
    <row r="2703">
      <c r="A2703" s="1" t="s">
        <v>2700</v>
      </c>
      <c r="B2703" s="2" t="str">
        <f>IFERROR(__xludf.DUMMYFUNCTION("GOOGLETRANSLATE(A2703,""en"",""es"")"),"subtítulos")</f>
        <v>subtítulos</v>
      </c>
    </row>
    <row r="2704">
      <c r="A2704" s="1" t="s">
        <v>2701</v>
      </c>
      <c r="B2704" s="2" t="str">
        <f>IFERROR(__xludf.DUMMYFUNCTION("GOOGLETRANSLATE(A2704,""en"",""es"")"),"guitarra")</f>
        <v>guitarra</v>
      </c>
    </row>
    <row r="2705">
      <c r="A2705" s="1" t="s">
        <v>2702</v>
      </c>
      <c r="B2705" s="2" t="str">
        <f>IFERROR(__xludf.DUMMYFUNCTION("GOOGLETRANSLATE(A2705,""en"",""es"")"),"enseñando")</f>
        <v>enseñando</v>
      </c>
    </row>
    <row r="2706">
      <c r="A2706" s="1" t="s">
        <v>2703</v>
      </c>
      <c r="B2706" s="2" t="str">
        <f>IFERROR(__xludf.DUMMYFUNCTION("GOOGLETRANSLATE(A2706,""en"",""es"")"),"detalle")</f>
        <v>detalle</v>
      </c>
    </row>
    <row r="2707">
      <c r="A2707" s="1" t="s">
        <v>2704</v>
      </c>
      <c r="B2707" s="2" t="str">
        <f>IFERROR(__xludf.DUMMYFUNCTION("GOOGLETRANSLATE(A2707,""en"",""es"")"),"maldito")</f>
        <v>maldito</v>
      </c>
    </row>
    <row r="2708">
      <c r="A2708" s="1" t="s">
        <v>2705</v>
      </c>
      <c r="B2708" s="2" t="str">
        <f>IFERROR(__xludf.DUMMYFUNCTION("GOOGLETRANSLATE(A2708,""en"",""es"")"),"conducta")</f>
        <v>conducta</v>
      </c>
    </row>
    <row r="2709">
      <c r="A2709" s="1" t="s">
        <v>2706</v>
      </c>
      <c r="B2709" s="2" t="str">
        <f>IFERROR(__xludf.DUMMYFUNCTION("GOOGLETRANSLATE(A2709,""en"",""es"")"),"entrega")</f>
        <v>entrega</v>
      </c>
    </row>
    <row r="2710">
      <c r="A2710" s="1" t="s">
        <v>2707</v>
      </c>
      <c r="B2710" s="2" t="str">
        <f>IFERROR(__xludf.DUMMYFUNCTION("GOOGLETRANSLATE(A2710,""en"",""es"")"),"recolectar")</f>
        <v>recolectar</v>
      </c>
    </row>
    <row r="2711">
      <c r="A2711" s="1" t="s">
        <v>2708</v>
      </c>
      <c r="B2711" s="2" t="str">
        <f>IFERROR(__xludf.DUMMYFUNCTION("GOOGLETRANSLATE(A2711,""en"",""es"")"),"jadeo")</f>
        <v>jadeo</v>
      </c>
    </row>
    <row r="2712">
      <c r="A2712" s="1" t="s">
        <v>2709</v>
      </c>
      <c r="B2712" s="2" t="str">
        <f>IFERROR(__xludf.DUMMYFUNCTION("GOOGLETRANSLATE(A2712,""en"",""es"")"),"habilidad")</f>
        <v>habilidad</v>
      </c>
    </row>
    <row r="2713">
      <c r="A2713" s="1" t="s">
        <v>2710</v>
      </c>
      <c r="B2713" s="2" t="str">
        <f>IFERROR(__xludf.DUMMYFUNCTION("GOOGLETRANSLATE(A2713,""en"",""es"")"),"distrito")</f>
        <v>distrito</v>
      </c>
    </row>
    <row r="2714">
      <c r="A2714" s="1" t="s">
        <v>2711</v>
      </c>
      <c r="B2714" s="2" t="str">
        <f>IFERROR(__xludf.DUMMYFUNCTION("GOOGLETRANSLATE(A2714,""en"",""es"")"),"contando")</f>
        <v>contando</v>
      </c>
    </row>
    <row r="2715">
      <c r="A2715" s="1" t="s">
        <v>2712</v>
      </c>
      <c r="B2715" s="2" t="str">
        <f>IFERROR(__xludf.DUMMYFUNCTION("GOOGLETRANSLATE(A2715,""en"",""es"")"),"actual")</f>
        <v>actual</v>
      </c>
    </row>
    <row r="2716">
      <c r="A2716" s="1" t="s">
        <v>2713</v>
      </c>
      <c r="B2716" s="2" t="str">
        <f>IFERROR(__xludf.DUMMYFUNCTION("GOOGLETRANSLATE(A2716,""en"",""es"")"),"cruel")</f>
        <v>cruel</v>
      </c>
    </row>
    <row r="2717">
      <c r="A2717" s="1" t="s">
        <v>2714</v>
      </c>
      <c r="B2717" s="2" t="str">
        <f>IFERROR(__xludf.DUMMYFUNCTION("GOOGLETRANSLATE(A2717,""en"",""es"")"),"denegar")</f>
        <v>denegar</v>
      </c>
    </row>
    <row r="2718">
      <c r="A2718" s="1" t="s">
        <v>2715</v>
      </c>
      <c r="B2718" s="2" t="str">
        <f>IFERROR(__xludf.DUMMYFUNCTION("GOOGLETRANSLATE(A2718,""en"",""es"")"),"zapato")</f>
        <v>zapato</v>
      </c>
    </row>
    <row r="2719">
      <c r="A2719" s="1" t="s">
        <v>2716</v>
      </c>
      <c r="B2719" s="2" t="str">
        <f>IFERROR(__xludf.DUMMYFUNCTION("GOOGLETRANSLATE(A2719,""en"",""es"")"),"esclavo")</f>
        <v>esclavo</v>
      </c>
    </row>
    <row r="2720">
      <c r="A2720" s="1" t="s">
        <v>2717</v>
      </c>
      <c r="B2720" s="2" t="str">
        <f>IFERROR(__xludf.DUMMYFUNCTION("GOOGLETRANSLATE(A2720,""en"",""es"")"),"cobarde")</f>
        <v>cobarde</v>
      </c>
    </row>
    <row r="2721">
      <c r="A2721" s="1" t="s">
        <v>2718</v>
      </c>
      <c r="B2721" s="2" t="str">
        <f>IFERROR(__xludf.DUMMYFUNCTION("GOOGLETRANSLATE(A2721,""en"",""es"")"),"sollozo")</f>
        <v>sollozo</v>
      </c>
    </row>
    <row r="2722">
      <c r="A2722" s="1" t="s">
        <v>2719</v>
      </c>
      <c r="B2722" s="2" t="str">
        <f>IFERROR(__xludf.DUMMYFUNCTION("GOOGLETRANSLATE(A2722,""en"",""es"")"),"docena")</f>
        <v>docena</v>
      </c>
    </row>
    <row r="2723">
      <c r="A2723" s="1" t="s">
        <v>2720</v>
      </c>
      <c r="B2723" s="2" t="str">
        <f>IFERROR(__xludf.DUMMYFUNCTION("GOOGLETRANSLATE(A2723,""en"",""es"")"),"cazador")</f>
        <v>cazador</v>
      </c>
    </row>
    <row r="2724">
      <c r="A2724" s="1" t="s">
        <v>2721</v>
      </c>
      <c r="B2724" s="2" t="str">
        <f>IFERROR(__xludf.DUMMYFUNCTION("GOOGLETRANSLATE(A2724,""en"",""es"")"),"doug")</f>
        <v>doug</v>
      </c>
    </row>
    <row r="2725">
      <c r="A2725" s="1" t="s">
        <v>2722</v>
      </c>
      <c r="B2725" s="2" t="str">
        <f>IFERROR(__xludf.DUMMYFUNCTION("GOOGLETRANSLATE(A2725,""en"",""es"")"),"patético")</f>
        <v>patético</v>
      </c>
    </row>
    <row r="2726">
      <c r="A2726" s="1" t="s">
        <v>2723</v>
      </c>
      <c r="B2726" s="2" t="str">
        <f>IFERROR(__xludf.DUMMYFUNCTION("GOOGLETRANSLATE(A2726,""en"",""es"")"),"cultura")</f>
        <v>cultura</v>
      </c>
    </row>
    <row r="2727">
      <c r="A2727" s="1" t="s">
        <v>2724</v>
      </c>
      <c r="B2727" s="2" t="str">
        <f>IFERROR(__xludf.DUMMYFUNCTION("GOOGLETRANSLATE(A2727,""en"",""es"")"),"enterrar")</f>
        <v>enterrar</v>
      </c>
    </row>
    <row r="2728">
      <c r="A2728" s="1" t="s">
        <v>2725</v>
      </c>
      <c r="B2728" s="2" t="str">
        <f>IFERROR(__xludf.DUMMYFUNCTION("GOOGLETRANSLATE(A2728,""en"",""es"")"),"último")</f>
        <v>último</v>
      </c>
    </row>
    <row r="2729">
      <c r="A2729" s="1" t="s">
        <v>2726</v>
      </c>
      <c r="B2729" s="2" t="str">
        <f>IFERROR(__xludf.DUMMYFUNCTION("GOOGLETRANSLATE(A2729,""en"",""es"")"),"explicación")</f>
        <v>explicación</v>
      </c>
    </row>
    <row r="2730">
      <c r="A2730" s="1" t="s">
        <v>2727</v>
      </c>
      <c r="B2730" s="2" t="str">
        <f>IFERROR(__xludf.DUMMYFUNCTION("GOOGLETRANSLATE(A2730,""en"",""es"")"),"comité")</f>
        <v>comité</v>
      </c>
    </row>
    <row r="2731">
      <c r="A2731" s="1" t="s">
        <v>2728</v>
      </c>
      <c r="B2731" s="2" t="str">
        <f>IFERROR(__xludf.DUMMYFUNCTION("GOOGLETRANSLATE(A2731,""en"",""es"")"),"Hollywood")</f>
        <v>Hollywood</v>
      </c>
    </row>
    <row r="2732">
      <c r="A2732" s="1" t="s">
        <v>2729</v>
      </c>
      <c r="B2732" s="2" t="str">
        <f>IFERROR(__xludf.DUMMYFUNCTION("GOOGLETRANSLATE(A2732,""en"",""es"")"),"dolido")</f>
        <v>dolido</v>
      </c>
    </row>
    <row r="2733">
      <c r="A2733" s="1" t="s">
        <v>2730</v>
      </c>
      <c r="B2733" s="2" t="str">
        <f>IFERROR(__xludf.DUMMYFUNCTION("GOOGLETRANSLATE(A2733,""en"",""es"")"),"diariamente")</f>
        <v>diariamente</v>
      </c>
    </row>
    <row r="2734">
      <c r="A2734" s="1" t="s">
        <v>2731</v>
      </c>
      <c r="B2734" s="2" t="str">
        <f>IFERROR(__xludf.DUMMYFUNCTION("GOOGLETRANSLATE(A2734,""en"",""es"")"),"ritmo")</f>
        <v>ritmo</v>
      </c>
    </row>
    <row r="2735">
      <c r="A2735" s="1" t="s">
        <v>2732</v>
      </c>
      <c r="B2735" s="2" t="str">
        <f>IFERROR(__xludf.DUMMYFUNCTION("GOOGLETRANSLATE(A2735,""en"",""es"")"),"tímido")</f>
        <v>tímido</v>
      </c>
    </row>
    <row r="2736">
      <c r="A2736" s="1" t="s">
        <v>2733</v>
      </c>
      <c r="B2736" s="2" t="str">
        <f>IFERROR(__xludf.DUMMYFUNCTION("GOOGLETRANSLATE(A2736,""en"",""es"")"),"u")</f>
        <v>u</v>
      </c>
    </row>
    <row r="2737">
      <c r="A2737" s="1" t="s">
        <v>2734</v>
      </c>
      <c r="B2737" s="2" t="str">
        <f>IFERROR(__xludf.DUMMYFUNCTION("GOOGLETRANSLATE(A2737,""en"",""es"")"),"antecedentes")</f>
        <v>antecedentes</v>
      </c>
    </row>
    <row r="2738">
      <c r="A2738" s="1" t="s">
        <v>2735</v>
      </c>
      <c r="B2738" s="2" t="str">
        <f>IFERROR(__xludf.DUMMYFUNCTION("GOOGLETRANSLATE(A2738,""en"",""es"")"),"identidad")</f>
        <v>identidad</v>
      </c>
    </row>
    <row r="2739">
      <c r="A2739" s="1" t="s">
        <v>2736</v>
      </c>
      <c r="B2739" s="2" t="str">
        <f>IFERROR(__xludf.DUMMYFUNCTION("GOOGLETRANSLATE(A2739,""en"",""es"")"),"urgente")</f>
        <v>urgente</v>
      </c>
    </row>
    <row r="2740">
      <c r="A2740" s="1" t="s">
        <v>2737</v>
      </c>
      <c r="B2740" s="2" t="str">
        <f>IFERROR(__xludf.DUMMYFUNCTION("GOOGLETRANSLATE(A2740,""en"",""es"")"),"pitidos")</f>
        <v>pitidos</v>
      </c>
    </row>
    <row r="2741">
      <c r="A2741" s="1" t="s">
        <v>2738</v>
      </c>
      <c r="B2741" s="2" t="str">
        <f>IFERROR(__xludf.DUMMYFUNCTION("GOOGLETRANSLATE(A2741,""en"",""es"")"),"victorias")</f>
        <v>victorias</v>
      </c>
    </row>
    <row r="2742">
      <c r="A2742" s="1" t="s">
        <v>2739</v>
      </c>
      <c r="B2742" s="2" t="str">
        <f>IFERROR(__xludf.DUMMYFUNCTION("GOOGLETRANSLATE(A2742,""en"",""es"")"),"persiguiendo")</f>
        <v>persiguiendo</v>
      </c>
    </row>
    <row r="2743">
      <c r="A2743" s="1" t="s">
        <v>2740</v>
      </c>
      <c r="B2743" s="2" t="str">
        <f>IFERROR(__xludf.DUMMYFUNCTION("GOOGLETRANSLATE(A2743,""en"",""es"")"),"natación")</f>
        <v>natación</v>
      </c>
    </row>
    <row r="2744">
      <c r="A2744" s="1" t="s">
        <v>2741</v>
      </c>
      <c r="B2744" s="2" t="str">
        <f>IFERROR(__xludf.DUMMYFUNCTION("GOOGLETRANSLATE(A2744,""en"",""es"")"),"canal")</f>
        <v>canal</v>
      </c>
    </row>
    <row r="2745">
      <c r="A2745" s="1" t="s">
        <v>2742</v>
      </c>
      <c r="B2745" s="2" t="str">
        <f>IFERROR(__xludf.DUMMYFUNCTION("GOOGLETRANSLATE(A2745,""en"",""es"")"),"saltó")</f>
        <v>saltó</v>
      </c>
    </row>
    <row r="2746">
      <c r="A2746" s="1" t="s">
        <v>2743</v>
      </c>
      <c r="B2746" s="2" t="str">
        <f>IFERROR(__xludf.DUMMYFUNCTION("GOOGLETRANSLATE(A2746,""en"",""es"")"),"Johnson")</f>
        <v>Johnson</v>
      </c>
    </row>
    <row r="2747">
      <c r="A2747" s="1" t="s">
        <v>2744</v>
      </c>
      <c r="B2747" s="2" t="str">
        <f>IFERROR(__xludf.DUMMYFUNCTION("GOOGLETRANSLATE(A2747,""en"",""es"")"),"Armada")</f>
        <v>Armada</v>
      </c>
    </row>
    <row r="2748">
      <c r="A2748" s="1" t="s">
        <v>2745</v>
      </c>
      <c r="B2748" s="2" t="str">
        <f>IFERROR(__xludf.DUMMYFUNCTION("GOOGLETRANSLATE(A2748,""en"",""es"")"),"atado")</f>
        <v>atado</v>
      </c>
    </row>
    <row r="2749">
      <c r="A2749" s="1" t="s">
        <v>2746</v>
      </c>
      <c r="B2749" s="2" t="str">
        <f>IFERROR(__xludf.DUMMYFUNCTION("GOOGLETRANSLATE(A2749,""en"",""es"")"),"especies")</f>
        <v>especies</v>
      </c>
    </row>
    <row r="2750">
      <c r="A2750" s="1" t="s">
        <v>2747</v>
      </c>
      <c r="B2750" s="2" t="str">
        <f>IFERROR(__xludf.DUMMYFUNCTION("GOOGLETRANSLATE(A2750,""en"",""es"")"),"beque")</f>
        <v>beque</v>
      </c>
    </row>
    <row r="2751">
      <c r="A2751" s="1" t="s">
        <v>2748</v>
      </c>
      <c r="B2751" s="2" t="str">
        <f>IFERROR(__xludf.DUMMYFUNCTION("GOOGLETRANSLATE(A2751,""en"",""es"")"),"Vegas")</f>
        <v>Vegas</v>
      </c>
    </row>
    <row r="2752">
      <c r="A2752" s="1" t="s">
        <v>2749</v>
      </c>
      <c r="B2752" s="2" t="str">
        <f>IFERROR(__xludf.DUMMYFUNCTION("GOOGLETRANSLATE(A2752,""en"",""es"")"),"prisioneros")</f>
        <v>prisioneros</v>
      </c>
    </row>
    <row r="2753">
      <c r="A2753" s="1" t="s">
        <v>2750</v>
      </c>
      <c r="B2753" s="2" t="str">
        <f>IFERROR(__xludf.DUMMYFUNCTION("GOOGLETRANSLATE(A2753,""en"",""es"")"),"dificil")</f>
        <v>dificil</v>
      </c>
    </row>
    <row r="2754">
      <c r="A2754" s="1" t="s">
        <v>2751</v>
      </c>
      <c r="B2754" s="2" t="str">
        <f>IFERROR(__xludf.DUMMYFUNCTION("GOOGLETRANSLATE(A2754,""en"",""es"")"),"máscara")</f>
        <v>máscara</v>
      </c>
    </row>
    <row r="2755">
      <c r="A2755" s="1" t="s">
        <v>2752</v>
      </c>
      <c r="B2755" s="2" t="str">
        <f>IFERROR(__xludf.DUMMYFUNCTION("GOOGLETRANSLATE(A2755,""en"",""es"")"),"en silencio")</f>
        <v>en silencio</v>
      </c>
    </row>
    <row r="2756">
      <c r="A2756" s="1" t="s">
        <v>2753</v>
      </c>
      <c r="B2756" s="2" t="str">
        <f>IFERROR(__xludf.DUMMYFUNCTION("GOOGLETRANSLATE(A2756,""en"",""es"")"),"Howard")</f>
        <v>Howard</v>
      </c>
    </row>
    <row r="2757">
      <c r="A2757" s="1" t="s">
        <v>2754</v>
      </c>
      <c r="B2757" s="2" t="str">
        <f>IFERROR(__xludf.DUMMYFUNCTION("GOOGLETRANSLATE(A2757,""en"",""es"")"),"parada")</f>
        <v>parada</v>
      </c>
    </row>
    <row r="2758">
      <c r="A2758" s="1" t="s">
        <v>2755</v>
      </c>
      <c r="B2758" s="2" t="str">
        <f>IFERROR(__xludf.DUMMYFUNCTION("GOOGLETRANSLATE(A2758,""en"",""es"")"),"fiebre")</f>
        <v>fiebre</v>
      </c>
    </row>
    <row r="2759">
      <c r="A2759" s="1" t="s">
        <v>2756</v>
      </c>
      <c r="B2759" s="2" t="str">
        <f>IFERROR(__xludf.DUMMYFUNCTION("GOOGLETRANSLATE(A2759,""en"",""es"")"),"muchacha")</f>
        <v>muchacha</v>
      </c>
    </row>
    <row r="2760">
      <c r="A2760" s="1" t="s">
        <v>2757</v>
      </c>
      <c r="B2760" s="2" t="str">
        <f>IFERROR(__xludf.DUMMYFUNCTION("GOOGLETRANSLATE(A2760,""en"",""es"")"),"asegurar")</f>
        <v>asegurar</v>
      </c>
    </row>
    <row r="2761">
      <c r="A2761" s="1" t="s">
        <v>2758</v>
      </c>
      <c r="B2761" s="2" t="str">
        <f>IFERROR(__xludf.DUMMYFUNCTION("GOOGLETRANSLATE(A2761,""en"",""es"")"),"mezclado")</f>
        <v>mezclado</v>
      </c>
    </row>
    <row r="2762">
      <c r="A2762" s="1" t="s">
        <v>2759</v>
      </c>
      <c r="B2762" s="2" t="str">
        <f>IFERROR(__xludf.DUMMYFUNCTION("GOOGLETRANSLATE(A2762,""en"",""es"")"),"vaquero")</f>
        <v>vaquero</v>
      </c>
    </row>
    <row r="2763">
      <c r="A2763" s="1" t="s">
        <v>2760</v>
      </c>
      <c r="B2763" s="2" t="str">
        <f>IFERROR(__xludf.DUMMYFUNCTION("GOOGLETRANSLATE(A2763,""en"",""es"")"),"impresionante")</f>
        <v>impresionante</v>
      </c>
    </row>
    <row r="2764">
      <c r="A2764" s="1" t="s">
        <v>2761</v>
      </c>
      <c r="B2764" s="2" t="str">
        <f>IFERROR(__xludf.DUMMYFUNCTION("GOOGLETRANSLATE(A2764,""en"",""es"")"),"hong")</f>
        <v>hong</v>
      </c>
    </row>
    <row r="2765">
      <c r="A2765" s="1" t="s">
        <v>2762</v>
      </c>
      <c r="B2765" s="2" t="str">
        <f>IFERROR(__xludf.DUMMYFUNCTION("GOOGLETRANSLATE(A2765,""en"",""es"")"),"único")</f>
        <v>único</v>
      </c>
    </row>
    <row r="2766">
      <c r="A2766" s="1" t="s">
        <v>2763</v>
      </c>
      <c r="B2766" s="2" t="str">
        <f>IFERROR(__xludf.DUMMYFUNCTION("GOOGLETRANSLATE(A2766,""en"",""es"")"),"préstamo")</f>
        <v>préstamo</v>
      </c>
    </row>
    <row r="2767">
      <c r="A2767" s="1" t="s">
        <v>2764</v>
      </c>
      <c r="B2767" s="2" t="str">
        <f>IFERROR(__xludf.DUMMYFUNCTION("GOOGLETRANSLATE(A2767,""en"",""es"")"),"silbar")</f>
        <v>silbar</v>
      </c>
    </row>
    <row r="2768">
      <c r="A2768" s="1" t="s">
        <v>2765</v>
      </c>
      <c r="B2768" s="2" t="str">
        <f>IFERROR(__xludf.DUMMYFUNCTION("GOOGLETRANSLATE(A2768,""en"",""es"")"),"dibujó")</f>
        <v>dibujó</v>
      </c>
    </row>
    <row r="2769">
      <c r="A2769" s="1" t="s">
        <v>2766</v>
      </c>
      <c r="B2769" s="2" t="str">
        <f>IFERROR(__xludf.DUMMYFUNCTION("GOOGLETRANSLATE(A2769,""en"",""es"")"),"ladrido")</f>
        <v>ladrido</v>
      </c>
    </row>
    <row r="2770">
      <c r="A2770" s="1" t="s">
        <v>2767</v>
      </c>
      <c r="B2770" s="2" t="str">
        <f>IFERROR(__xludf.DUMMYFUNCTION("GOOGLETRANSLATE(A2770,""en"",""es"")"),"castigo")</f>
        <v>castigo</v>
      </c>
    </row>
    <row r="2771">
      <c r="A2771" s="1" t="s">
        <v>2768</v>
      </c>
      <c r="B2771" s="2" t="str">
        <f>IFERROR(__xludf.DUMMYFUNCTION("GOOGLETRANSLATE(A2771,""en"",""es"")"),"amenazado")</f>
        <v>amenazado</v>
      </c>
    </row>
    <row r="2772">
      <c r="A2772" s="1" t="s">
        <v>2769</v>
      </c>
      <c r="B2772" s="2" t="str">
        <f>IFERROR(__xludf.DUMMYFUNCTION("GOOGLETRANSLATE(A2772,""en"",""es"")"),"producción")</f>
        <v>producción</v>
      </c>
    </row>
    <row r="2773">
      <c r="A2773" s="1" t="s">
        <v>2770</v>
      </c>
      <c r="B2773" s="2" t="str">
        <f>IFERROR(__xludf.DUMMYFUNCTION("GOOGLETRANSLATE(A2773,""en"",""es"")"),"capital")</f>
        <v>capital</v>
      </c>
    </row>
    <row r="2774">
      <c r="A2774" s="1" t="s">
        <v>2771</v>
      </c>
      <c r="B2774" s="2" t="str">
        <f>IFERROR(__xludf.DUMMYFUNCTION("GOOGLETRANSLATE(A2774,""en"",""es"")"),"matar")</f>
        <v>matar</v>
      </c>
    </row>
    <row r="2775">
      <c r="A2775" s="1" t="s">
        <v>2772</v>
      </c>
      <c r="B2775" s="2" t="str">
        <f>IFERROR(__xludf.DUMMYFUNCTION("GOOGLETRANSLATE(A2775,""en"",""es"")"),"mil millones")</f>
        <v>mil millones</v>
      </c>
    </row>
    <row r="2776">
      <c r="A2776" s="1" t="s">
        <v>2773</v>
      </c>
      <c r="B2776" s="2" t="str">
        <f>IFERROR(__xludf.DUMMYFUNCTION("GOOGLETRANSLATE(A2776,""en"",""es"")"),"agentes")</f>
        <v>agentes</v>
      </c>
    </row>
    <row r="2777">
      <c r="A2777" s="1" t="s">
        <v>2774</v>
      </c>
      <c r="B2777" s="2" t="str">
        <f>IFERROR(__xludf.DUMMYFUNCTION("GOOGLETRANSLATE(A2777,""en"",""es"")"),"de confianza")</f>
        <v>de confianza</v>
      </c>
    </row>
    <row r="2778">
      <c r="A2778" s="1" t="s">
        <v>2775</v>
      </c>
      <c r="B2778" s="2" t="str">
        <f>IFERROR(__xludf.DUMMYFUNCTION("GOOGLETRANSLATE(A2778,""en"",""es"")"),"infiel")</f>
        <v>infiel</v>
      </c>
    </row>
    <row r="2779">
      <c r="A2779" s="1" t="s">
        <v>2776</v>
      </c>
      <c r="B2779" s="2" t="str">
        <f>IFERROR(__xludf.DUMMYFUNCTION("GOOGLETRANSLATE(A2779,""en"",""es"")"),"dólar")</f>
        <v>dólar</v>
      </c>
    </row>
    <row r="2780">
      <c r="A2780" s="1" t="s">
        <v>2777</v>
      </c>
      <c r="B2780" s="2" t="str">
        <f>IFERROR(__xludf.DUMMYFUNCTION("GOOGLETRANSLATE(A2780,""en"",""es"")"),"potencial")</f>
        <v>potencial</v>
      </c>
    </row>
    <row r="2781">
      <c r="A2781" s="1" t="s">
        <v>2778</v>
      </c>
      <c r="B2781" s="2" t="str">
        <f>IFERROR(__xludf.DUMMYFUNCTION("GOOGLETRANSLATE(A2781,""en"",""es"")"),"sensible")</f>
        <v>sensible</v>
      </c>
    </row>
    <row r="2782">
      <c r="A2782" s="1" t="s">
        <v>2779</v>
      </c>
      <c r="B2782" s="2" t="str">
        <f>IFERROR(__xludf.DUMMYFUNCTION("GOOGLETRANSLATE(A2782,""en"",""es"")"),"cuarta parte")</f>
        <v>cuarta parte</v>
      </c>
    </row>
    <row r="2783">
      <c r="A2783" s="1" t="s">
        <v>2780</v>
      </c>
      <c r="B2783" s="2" t="str">
        <f>IFERROR(__xludf.DUMMYFUNCTION("GOOGLETRANSLATE(A2783,""en"",""es"")"),"donna")</f>
        <v>donna</v>
      </c>
    </row>
    <row r="2784">
      <c r="A2784" s="1" t="s">
        <v>2781</v>
      </c>
      <c r="B2784" s="2" t="str">
        <f>IFERROR(__xludf.DUMMYFUNCTION("GOOGLETRANSLATE(A2784,""en"",""es"")"),"duque")</f>
        <v>duque</v>
      </c>
    </row>
    <row r="2785">
      <c r="A2785" s="1" t="s">
        <v>2782</v>
      </c>
      <c r="B2785" s="2" t="str">
        <f>IFERROR(__xludf.DUMMYFUNCTION("GOOGLETRANSLATE(A2785,""en"",""es"")"),"cuenco")</f>
        <v>cuenco</v>
      </c>
    </row>
    <row r="2786">
      <c r="A2786" s="1" t="s">
        <v>2783</v>
      </c>
      <c r="B2786" s="2" t="str">
        <f>IFERROR(__xludf.DUMMYFUNCTION("GOOGLETRANSLATE(A2786,""en"",""es"")"),"balas")</f>
        <v>balas</v>
      </c>
    </row>
    <row r="2787">
      <c r="A2787" s="1" t="s">
        <v>2784</v>
      </c>
      <c r="B2787" s="2" t="str">
        <f>IFERROR(__xludf.DUMMYFUNCTION("GOOGLETRANSLATE(A2787,""en"",""es"")"),"museo")</f>
        <v>museo</v>
      </c>
    </row>
    <row r="2788">
      <c r="A2788" s="1" t="s">
        <v>2785</v>
      </c>
      <c r="B2788" s="2" t="str">
        <f>IFERROR(__xludf.DUMMYFUNCTION("GOOGLETRANSLATE(A2788,""en"",""es"")"),"junio")</f>
        <v>junio</v>
      </c>
    </row>
    <row r="2789">
      <c r="A2789" s="1" t="s">
        <v>2786</v>
      </c>
      <c r="B2789" s="2" t="str">
        <f>IFERROR(__xludf.DUMMYFUNCTION("GOOGLETRANSLATE(A2789,""en"",""es"")"),"alegría")</f>
        <v>alegría</v>
      </c>
    </row>
    <row r="2790">
      <c r="A2790" s="1" t="s">
        <v>2787</v>
      </c>
      <c r="B2790" s="2" t="str">
        <f>IFERROR(__xludf.DUMMYFUNCTION("GOOGLETRANSLATE(A2790,""en"",""es"")"),"Italia")</f>
        <v>Italia</v>
      </c>
    </row>
    <row r="2791">
      <c r="A2791" s="1" t="s">
        <v>2788</v>
      </c>
      <c r="B2791" s="2" t="str">
        <f>IFERROR(__xludf.DUMMYFUNCTION("GOOGLETRANSLATE(A2791,""en"",""es"")"),"gatito")</f>
        <v>gatito</v>
      </c>
    </row>
    <row r="2792">
      <c r="A2792" s="1" t="s">
        <v>2789</v>
      </c>
      <c r="B2792" s="2" t="str">
        <f>IFERROR(__xludf.DUMMYFUNCTION("GOOGLETRANSLATE(A2792,""en"",""es"")"),"alemanes")</f>
        <v>alemanes</v>
      </c>
    </row>
    <row r="2793">
      <c r="A2793" s="1" t="s">
        <v>2790</v>
      </c>
      <c r="B2793" s="2" t="str">
        <f>IFERROR(__xludf.DUMMYFUNCTION("GOOGLETRANSLATE(A2793,""en"",""es"")"),"plato")</f>
        <v>plato</v>
      </c>
    </row>
    <row r="2794">
      <c r="A2794" s="1" t="s">
        <v>2791</v>
      </c>
      <c r="B2794" s="2" t="str">
        <f>IFERROR(__xludf.DUMMYFUNCTION("GOOGLETRANSLATE(A2794,""en"",""es"")"),"cañonazo")</f>
        <v>cañonazo</v>
      </c>
    </row>
    <row r="2795">
      <c r="A2795" s="1" t="s">
        <v>2792</v>
      </c>
      <c r="B2795" s="2" t="str">
        <f>IFERROR(__xludf.DUMMYFUNCTION("GOOGLETRANSLATE(A2795,""en"",""es"")"),"jueves")</f>
        <v>jueves</v>
      </c>
    </row>
    <row r="2796">
      <c r="A2796" s="1" t="s">
        <v>2793</v>
      </c>
      <c r="B2796" s="2" t="str">
        <f>IFERROR(__xludf.DUMMYFUNCTION("GOOGLETRANSLATE(A2796,""en"",""es"")"),"armario")</f>
        <v>armario</v>
      </c>
    </row>
    <row r="2797">
      <c r="A2797" s="1" t="s">
        <v>2794</v>
      </c>
      <c r="B2797" s="2" t="str">
        <f>IFERROR(__xludf.DUMMYFUNCTION("GOOGLETRANSLATE(A2797,""en"",""es"")"),"gregón")</f>
        <v>gregón</v>
      </c>
    </row>
    <row r="2798">
      <c r="A2798" s="1" t="s">
        <v>2795</v>
      </c>
      <c r="B2798" s="2" t="str">
        <f>IFERROR(__xludf.DUMMYFUNCTION("GOOGLETRANSLATE(A2798,""en"",""es"")"),"tierra")</f>
        <v>tierra</v>
      </c>
    </row>
    <row r="2799">
      <c r="A2799" s="1" t="s">
        <v>2796</v>
      </c>
      <c r="B2799" s="2" t="str">
        <f>IFERROR(__xludf.DUMMYFUNCTION("GOOGLETRANSLATE(A2799,""en"",""es"")"),"desconocido")</f>
        <v>desconocido</v>
      </c>
    </row>
    <row r="2800">
      <c r="A2800" s="1" t="s">
        <v>2797</v>
      </c>
      <c r="B2800" s="2" t="str">
        <f>IFERROR(__xludf.DUMMYFUNCTION("GOOGLETRANSLATE(A2800,""en"",""es"")"),"corona")</f>
        <v>corona</v>
      </c>
    </row>
    <row r="2801">
      <c r="A2801" s="1" t="s">
        <v>2798</v>
      </c>
      <c r="B2801" s="2" t="str">
        <f>IFERROR(__xludf.DUMMYFUNCTION("GOOGLETRANSLATE(A2801,""en"",""es"")"),"grito")</f>
        <v>grito</v>
      </c>
    </row>
    <row r="2802">
      <c r="A2802" s="1" t="s">
        <v>2799</v>
      </c>
      <c r="B2802" s="2" t="str">
        <f>IFERROR(__xludf.DUMMYFUNCTION("GOOGLETRANSLATE(A2802,""en"",""es"")"),"hombre")</f>
        <v>hombre</v>
      </c>
    </row>
    <row r="2803">
      <c r="A2803" s="1" t="s">
        <v>2800</v>
      </c>
      <c r="B2803" s="2" t="str">
        <f>IFERROR(__xludf.DUMMYFUNCTION("GOOGLETRANSLATE(A2803,""en"",""es"")"),"herido")</f>
        <v>herido</v>
      </c>
    </row>
    <row r="2804">
      <c r="A2804" s="1" t="s">
        <v>2801</v>
      </c>
      <c r="B2804" s="2" t="str">
        <f>IFERROR(__xludf.DUMMYFUNCTION("GOOGLETRANSLATE(A2804,""en"",""es"")"),"aterrado")</f>
        <v>aterrado</v>
      </c>
    </row>
    <row r="2805">
      <c r="A2805" s="1" t="s">
        <v>2802</v>
      </c>
      <c r="B2805" s="2" t="str">
        <f>IFERROR(__xludf.DUMMYFUNCTION("GOOGLETRANSLATE(A2805,""en"",""es"")"),"mayor que")</f>
        <v>mayor que</v>
      </c>
    </row>
    <row r="2806">
      <c r="A2806" s="1" t="s">
        <v>2803</v>
      </c>
      <c r="B2806" s="2" t="str">
        <f>IFERROR(__xludf.DUMMYFUNCTION("GOOGLETRANSLATE(A2806,""en"",""es"")"),"nada")</f>
        <v>nada</v>
      </c>
    </row>
    <row r="2807">
      <c r="A2807" s="1" t="s">
        <v>2804</v>
      </c>
      <c r="B2807" s="2" t="str">
        <f>IFERROR(__xludf.DUMMYFUNCTION("GOOGLETRANSLATE(A2807,""en"",""es"")"),"linda")</f>
        <v>linda</v>
      </c>
    </row>
    <row r="2808">
      <c r="A2808" s="1" t="s">
        <v>2805</v>
      </c>
      <c r="B2808" s="2" t="str">
        <f>IFERROR(__xludf.DUMMYFUNCTION("GOOGLETRANSLATE(A2808,""en"",""es"")"),"confesar")</f>
        <v>confesar</v>
      </c>
    </row>
    <row r="2809">
      <c r="A2809" s="1" t="s">
        <v>2806</v>
      </c>
      <c r="B2809" s="2" t="str">
        <f>IFERROR(__xludf.DUMMYFUNCTION("GOOGLETRANSLATE(A2809,""en"",""es"")"),"sofá")</f>
        <v>sofá</v>
      </c>
    </row>
    <row r="2810">
      <c r="A2810" s="1" t="s">
        <v>2807</v>
      </c>
      <c r="B2810" s="2" t="str">
        <f>IFERROR(__xludf.DUMMYFUNCTION("GOOGLETRANSLATE(A2810,""en"",""es"")"),"móvil")</f>
        <v>móvil</v>
      </c>
    </row>
    <row r="2811">
      <c r="A2811" s="1" t="s">
        <v>2808</v>
      </c>
      <c r="B2811" s="2" t="str">
        <f>IFERROR(__xludf.DUMMYFUNCTION("GOOGLETRANSLATE(A2811,""en"",""es"")"),"soñador")</f>
        <v>soñador</v>
      </c>
    </row>
    <row r="2812">
      <c r="A2812" s="1" t="s">
        <v>2809</v>
      </c>
      <c r="B2812" s="2" t="str">
        <f>IFERROR(__xludf.DUMMYFUNCTION("GOOGLETRANSLATE(A2812,""en"",""es"")"),"acusado")</f>
        <v>acusado</v>
      </c>
    </row>
    <row r="2813">
      <c r="A2813" s="1" t="s">
        <v>2810</v>
      </c>
      <c r="B2813" s="2" t="str">
        <f>IFERROR(__xludf.DUMMYFUNCTION("GOOGLETRANSLATE(A2813,""en"",""es"")"),"demanda")</f>
        <v>demanda</v>
      </c>
    </row>
    <row r="2814">
      <c r="A2814" s="1" t="s">
        <v>2811</v>
      </c>
      <c r="B2814" s="2" t="str">
        <f>IFERROR(__xludf.DUMMYFUNCTION("GOOGLETRANSLATE(A2814,""en"",""es"")"),"Rápido")</f>
        <v>Rápido</v>
      </c>
    </row>
    <row r="2815">
      <c r="A2815" s="1" t="s">
        <v>2812</v>
      </c>
      <c r="B2815" s="2" t="str">
        <f>IFERROR(__xludf.DUMMYFUNCTION("GOOGLETRANSLATE(A2815,""en"",""es"")"),"transferir")</f>
        <v>transferir</v>
      </c>
    </row>
    <row r="2816">
      <c r="A2816" s="1" t="s">
        <v>2813</v>
      </c>
      <c r="B2816" s="2" t="str">
        <f>IFERROR(__xludf.DUMMYFUNCTION("GOOGLETRANSLATE(A2816,""en"",""es"")"),"articulación")</f>
        <v>articulación</v>
      </c>
    </row>
    <row r="2817">
      <c r="A2817" s="1" t="s">
        <v>2814</v>
      </c>
      <c r="B2817" s="2" t="str">
        <f>IFERROR(__xludf.DUMMYFUNCTION("GOOGLETRANSLATE(A2817,""en"",""es"")"),"disparo")</f>
        <v>disparo</v>
      </c>
    </row>
    <row r="2818">
      <c r="A2818" s="1" t="s">
        <v>2815</v>
      </c>
      <c r="B2818" s="2" t="str">
        <f>IFERROR(__xludf.DUMMYFUNCTION("GOOGLETRANSLATE(A2818,""en"",""es"")"),"episodio")</f>
        <v>episodio</v>
      </c>
    </row>
    <row r="2819">
      <c r="A2819" s="1" t="s">
        <v>2816</v>
      </c>
      <c r="B2819" s="2" t="str">
        <f>IFERROR(__xludf.DUMMYFUNCTION("GOOGLETRANSLATE(A2819,""en"",""es"")"),"sótano")</f>
        <v>sótano</v>
      </c>
    </row>
    <row r="2820">
      <c r="A2820" s="1" t="s">
        <v>2817</v>
      </c>
      <c r="B2820" s="2" t="str">
        <f>IFERROR(__xludf.DUMMYFUNCTION("GOOGLETRANSLATE(A2820,""en"",""es"")"),"susurro")</f>
        <v>susurro</v>
      </c>
    </row>
    <row r="2821">
      <c r="A2821" s="1" t="s">
        <v>2818</v>
      </c>
      <c r="B2821" s="2" t="str">
        <f>IFERROR(__xludf.DUMMYFUNCTION("GOOGLETRANSLATE(A2821,""en"",""es"")"),"leyes")</f>
        <v>leyes</v>
      </c>
    </row>
    <row r="2822">
      <c r="A2822" s="1" t="s">
        <v>2819</v>
      </c>
      <c r="B2822" s="2" t="str">
        <f>IFERROR(__xludf.DUMMYFUNCTION("GOOGLETRANSLATE(A2822,""en"",""es"")"),"romano")</f>
        <v>romano</v>
      </c>
    </row>
    <row r="2823">
      <c r="A2823" s="1" t="s">
        <v>2820</v>
      </c>
      <c r="B2823" s="2" t="str">
        <f>IFERROR(__xludf.DUMMYFUNCTION("GOOGLETRANSLATE(A2823,""en"",""es"")"),"a bordo")</f>
        <v>a bordo</v>
      </c>
    </row>
    <row r="2824">
      <c r="A2824" s="1" t="s">
        <v>2821</v>
      </c>
      <c r="B2824" s="2" t="str">
        <f>IFERROR(__xludf.DUMMYFUNCTION("GOOGLETRANSLATE(A2824,""en"",""es"")"),"Pensilvania")</f>
        <v>Pensilvania</v>
      </c>
    </row>
    <row r="2825">
      <c r="A2825" s="1" t="s">
        <v>2822</v>
      </c>
      <c r="B2825" s="2" t="str">
        <f>IFERROR(__xludf.DUMMYFUNCTION("GOOGLETRANSLATE(A2825,""en"",""es"")"),"artículo")</f>
        <v>artículo</v>
      </c>
    </row>
    <row r="2826">
      <c r="A2826" s="1" t="s">
        <v>2823</v>
      </c>
      <c r="B2826" s="2" t="str">
        <f>IFERROR(__xludf.DUMMYFUNCTION("GOOGLETRANSLATE(A2826,""en"",""es"")"),"estable")</f>
        <v>estable</v>
      </c>
    </row>
    <row r="2827">
      <c r="A2827" s="1" t="s">
        <v>2824</v>
      </c>
      <c r="B2827" s="2" t="str">
        <f>IFERROR(__xludf.DUMMYFUNCTION("GOOGLETRANSLATE(A2827,""en"",""es"")"),"impresionado")</f>
        <v>impresionado</v>
      </c>
    </row>
    <row r="2828">
      <c r="A2828" s="1" t="s">
        <v>2825</v>
      </c>
      <c r="B2828" s="2" t="str">
        <f>IFERROR(__xludf.DUMMYFUNCTION("GOOGLETRANSLATE(A2828,""en"",""es"")"),"betty")</f>
        <v>betty</v>
      </c>
    </row>
    <row r="2829">
      <c r="A2829" s="1" t="s">
        <v>2826</v>
      </c>
      <c r="B2829" s="2" t="str">
        <f>IFERROR(__xludf.DUMMYFUNCTION("GOOGLETRANSLATE(A2829,""en"",""es"")"),"guía")</f>
        <v>guía</v>
      </c>
    </row>
    <row r="2830">
      <c r="A2830" s="1" t="s">
        <v>2827</v>
      </c>
      <c r="B2830" s="2" t="str">
        <f>IFERROR(__xludf.DUMMYFUNCTION("GOOGLETRANSLATE(A2830,""en"",""es"")"),"sándwich")</f>
        <v>sándwich</v>
      </c>
    </row>
    <row r="2831">
      <c r="A2831" s="1" t="s">
        <v>2828</v>
      </c>
      <c r="B2831" s="2" t="str">
        <f>IFERROR(__xludf.DUMMYFUNCTION("GOOGLETRANSLATE(A2831,""en"",""es"")"),"favor")</f>
        <v>favor</v>
      </c>
    </row>
    <row r="2832">
      <c r="A2832" s="1" t="s">
        <v>2829</v>
      </c>
      <c r="B2832" s="2" t="str">
        <f>IFERROR(__xludf.DUMMYFUNCTION("GOOGLETRANSLATE(A2832,""en"",""es"")"),"Flash")</f>
        <v>Flash</v>
      </c>
    </row>
    <row r="2833">
      <c r="A2833" s="1" t="s">
        <v>2830</v>
      </c>
      <c r="B2833" s="2" t="str">
        <f>IFERROR(__xludf.DUMMYFUNCTION("GOOGLETRANSLATE(A2833,""en"",""es"")"),"cartera")</f>
        <v>cartera</v>
      </c>
    </row>
    <row r="2834">
      <c r="A2834" s="1" t="s">
        <v>2831</v>
      </c>
      <c r="B2834" s="2" t="str">
        <f>IFERROR(__xludf.DUMMYFUNCTION("GOOGLETRANSLATE(A2834,""en"",""es"")"),"poderoso")</f>
        <v>poderoso</v>
      </c>
    </row>
    <row r="2835">
      <c r="A2835" s="1" t="s">
        <v>2832</v>
      </c>
      <c r="B2835" s="2" t="str">
        <f>IFERROR(__xludf.DUMMYFUNCTION("GOOGLETRANSLATE(A2835,""en"",""es"")"),"lado")</f>
        <v>lado</v>
      </c>
    </row>
    <row r="2836">
      <c r="A2836" s="1" t="s">
        <v>2833</v>
      </c>
      <c r="B2836" s="2" t="str">
        <f>IFERROR(__xludf.DUMMYFUNCTION("GOOGLETRANSLATE(A2836,""en"",""es"")"),"cruzado")</f>
        <v>cruzado</v>
      </c>
    </row>
    <row r="2837">
      <c r="A2837" s="1" t="s">
        <v>2834</v>
      </c>
      <c r="B2837" s="2" t="str">
        <f>IFERROR(__xludf.DUMMYFUNCTION("GOOGLETRANSLATE(A2837,""en"",""es"")"),"brote")</f>
        <v>brote</v>
      </c>
    </row>
    <row r="2838">
      <c r="A2838" s="1" t="s">
        <v>2835</v>
      </c>
      <c r="B2838" s="2" t="str">
        <f>IFERROR(__xludf.DUMMYFUNCTION("GOOGLETRANSLATE(A2838,""en"",""es"")"),"bruce")</f>
        <v>bruce</v>
      </c>
    </row>
    <row r="2839">
      <c r="A2839" s="1" t="s">
        <v>2836</v>
      </c>
      <c r="B2839" s="2" t="str">
        <f>IFERROR(__xludf.DUMMYFUNCTION("GOOGLETRANSLATE(A2839,""en"",""es"")"),"calidad")</f>
        <v>calidad</v>
      </c>
    </row>
    <row r="2840">
      <c r="A2840" s="1" t="s">
        <v>2837</v>
      </c>
      <c r="B2840" s="2" t="str">
        <f>IFERROR(__xludf.DUMMYFUNCTION("GOOGLETRANSLATE(A2840,""en"",""es"")"),"miserable")</f>
        <v>miserable</v>
      </c>
    </row>
    <row r="2841">
      <c r="A2841" s="1" t="s">
        <v>2838</v>
      </c>
      <c r="B2841" s="2" t="str">
        <f>IFERROR(__xludf.DUMMYFUNCTION("GOOGLETRANSLATE(A2841,""en"",""es"")"),"prevenido")</f>
        <v>prevenido</v>
      </c>
    </row>
    <row r="2842">
      <c r="A2842" s="1" t="s">
        <v>2839</v>
      </c>
      <c r="B2842" s="2" t="str">
        <f>IFERROR(__xludf.DUMMYFUNCTION("GOOGLETRANSLATE(A2842,""en"",""es"")"),"usted")</f>
        <v>usted</v>
      </c>
    </row>
    <row r="2843">
      <c r="A2843" s="1" t="s">
        <v>2840</v>
      </c>
      <c r="B2843" s="2" t="str">
        <f>IFERROR(__xludf.DUMMYFUNCTION("GOOGLETRANSLATE(A2843,""en"",""es"")"),"kong")</f>
        <v>kong</v>
      </c>
    </row>
    <row r="2844">
      <c r="A2844" s="1" t="s">
        <v>2841</v>
      </c>
      <c r="B2844" s="2" t="str">
        <f>IFERROR(__xludf.DUMMYFUNCTION("GOOGLETRANSLATE(A2844,""en"",""es"")"),"concierto")</f>
        <v>concierto</v>
      </c>
    </row>
    <row r="2845">
      <c r="A2845" s="1" t="s">
        <v>2842</v>
      </c>
      <c r="B2845" s="2" t="str">
        <f>IFERROR(__xludf.DUMMYFUNCTION("GOOGLETRANSLATE(A2845,""en"",""es"")"),"cantante")</f>
        <v>cantante</v>
      </c>
    </row>
    <row r="2846">
      <c r="A2846" s="1" t="s">
        <v>2843</v>
      </c>
      <c r="B2846" s="2" t="str">
        <f>IFERROR(__xludf.DUMMYFUNCTION("GOOGLETRANSLATE(A2846,""en"",""es"")"),"laminación")</f>
        <v>laminación</v>
      </c>
    </row>
    <row r="2847">
      <c r="A2847" s="1" t="s">
        <v>2844</v>
      </c>
      <c r="B2847" s="2" t="str">
        <f>IFERROR(__xludf.DUMMYFUNCTION("GOOGLETRANSLATE(A2847,""en"",""es"")"),"martes")</f>
        <v>martes</v>
      </c>
    </row>
    <row r="2848">
      <c r="A2848" s="1" t="s">
        <v>2845</v>
      </c>
      <c r="B2848" s="2" t="str">
        <f>IFERROR(__xludf.DUMMYFUNCTION("GOOGLETRANSLATE(A2848,""en"",""es"")"),"carril")</f>
        <v>carril</v>
      </c>
    </row>
    <row r="2849">
      <c r="A2849" s="1" t="s">
        <v>2846</v>
      </c>
      <c r="B2849" s="2" t="str">
        <f>IFERROR(__xludf.DUMMYFUNCTION("GOOGLETRANSLATE(A2849,""en"",""es"")"),"avergonzado")</f>
        <v>avergonzado</v>
      </c>
    </row>
    <row r="2850">
      <c r="A2850" s="1" t="s">
        <v>2847</v>
      </c>
      <c r="B2850" s="2" t="str">
        <f>IFERROR(__xludf.DUMMYFUNCTION("GOOGLETRANSLATE(A2850,""en"",""es"")"),"rechazado")</f>
        <v>rechazado</v>
      </c>
    </row>
    <row r="2851">
      <c r="A2851" s="1" t="s">
        <v>2848</v>
      </c>
      <c r="B2851" s="2" t="str">
        <f>IFERROR(__xludf.DUMMYFUNCTION("GOOGLETRANSLATE(A2851,""en"",""es"")"),"roy")</f>
        <v>roy</v>
      </c>
    </row>
    <row r="2852">
      <c r="A2852" s="1" t="s">
        <v>2849</v>
      </c>
      <c r="B2852" s="2" t="str">
        <f>IFERROR(__xludf.DUMMYFUNCTION("GOOGLETRANSLATE(A2852,""en"",""es"")"),"segundo")</f>
        <v>segundo</v>
      </c>
    </row>
    <row r="2853">
      <c r="A2853" s="1" t="s">
        <v>2850</v>
      </c>
      <c r="B2853" s="2" t="str">
        <f>IFERROR(__xludf.DUMMYFUNCTION("GOOGLETRANSLATE(A2853,""en"",""es"")"),"fantasmas")</f>
        <v>fantasmas</v>
      </c>
    </row>
    <row r="2854">
      <c r="A2854" s="1" t="s">
        <v>2851</v>
      </c>
      <c r="B2854" s="2" t="str">
        <f>IFERROR(__xludf.DUMMYFUNCTION("GOOGLETRANSLATE(A2854,""en"",""es"")"),"argumentar")</f>
        <v>argumentar</v>
      </c>
    </row>
    <row r="2855">
      <c r="A2855" s="1" t="s">
        <v>2852</v>
      </c>
      <c r="B2855" s="2" t="str">
        <f>IFERROR(__xludf.DUMMYFUNCTION("GOOGLETRANSLATE(A2855,""en"",""es"")"),"béisbol")</f>
        <v>béisbol</v>
      </c>
    </row>
    <row r="2856">
      <c r="A2856" s="1" t="s">
        <v>2853</v>
      </c>
      <c r="B2856" s="2" t="str">
        <f>IFERROR(__xludf.DUMMYFUNCTION("GOOGLETRANSLATE(A2856,""en"",""es"")"),"título")</f>
        <v>título</v>
      </c>
    </row>
    <row r="2857">
      <c r="A2857" s="1" t="s">
        <v>2854</v>
      </c>
      <c r="B2857" s="2" t="str">
        <f>IFERROR(__xludf.DUMMYFUNCTION("GOOGLETRANSLATE(A2857,""en"",""es"")"),"botas")</f>
        <v>botas</v>
      </c>
    </row>
    <row r="2858">
      <c r="A2858" s="1" t="s">
        <v>2855</v>
      </c>
      <c r="B2858" s="2" t="str">
        <f>IFERROR(__xludf.DUMMYFUNCTION("GOOGLETRANSLATE(A2858,""en"",""es"")"),"Joseph")</f>
        <v>Joseph</v>
      </c>
    </row>
    <row r="2859">
      <c r="A2859" s="1" t="s">
        <v>2856</v>
      </c>
      <c r="B2859" s="2" t="str">
        <f>IFERROR(__xludf.DUMMYFUNCTION("GOOGLETRANSLATE(A2859,""en"",""es"")"),"notario")</f>
        <v>notario</v>
      </c>
    </row>
    <row r="2860">
      <c r="A2860" s="1" t="s">
        <v>2857</v>
      </c>
      <c r="B2860" s="2" t="str">
        <f>IFERROR(__xludf.DUMMYFUNCTION("GOOGLETRANSLATE(A2860,""en"",""es"")"),"pipí")</f>
        <v>pipí</v>
      </c>
    </row>
    <row r="2861">
      <c r="A2861" s="1" t="s">
        <v>2858</v>
      </c>
      <c r="B2861" s="2" t="str">
        <f>IFERROR(__xludf.DUMMYFUNCTION("GOOGLETRANSLATE(A2861,""en"",""es"")"),"quinto")</f>
        <v>quinto</v>
      </c>
    </row>
    <row r="2862">
      <c r="A2862" s="1" t="s">
        <v>2859</v>
      </c>
      <c r="B2862" s="2" t="str">
        <f>IFERROR(__xludf.DUMMYFUNCTION("GOOGLETRANSLATE(A2862,""en"",""es"")"),"caridad")</f>
        <v>caridad</v>
      </c>
    </row>
    <row r="2863">
      <c r="A2863" s="1" t="s">
        <v>2860</v>
      </c>
      <c r="B2863" s="2" t="str">
        <f>IFERROR(__xludf.DUMMYFUNCTION("GOOGLETRANSLATE(A2863,""en"",""es"")"),"drama")</f>
        <v>drama</v>
      </c>
    </row>
    <row r="2864">
      <c r="A2864" s="1" t="s">
        <v>2861</v>
      </c>
      <c r="B2864" s="2" t="str">
        <f>IFERROR(__xludf.DUMMYFUNCTION("GOOGLETRANSLATE(A2864,""en"",""es"")"),"en cualquier momento")</f>
        <v>en cualquier momento</v>
      </c>
    </row>
    <row r="2865">
      <c r="A2865" s="1" t="s">
        <v>2862</v>
      </c>
      <c r="B2865" s="2" t="str">
        <f>IFERROR(__xludf.DUMMYFUNCTION("GOOGLETRANSLATE(A2865,""en"",""es"")"),"voces")</f>
        <v>voces</v>
      </c>
    </row>
    <row r="2866">
      <c r="A2866" s="1" t="s">
        <v>2863</v>
      </c>
      <c r="B2866" s="2" t="str">
        <f>IFERROR(__xludf.DUMMYFUNCTION("GOOGLETRANSLATE(A2866,""en"",""es"")"),"en línea")</f>
        <v>en línea</v>
      </c>
    </row>
    <row r="2867">
      <c r="A2867" s="1" t="s">
        <v>2864</v>
      </c>
      <c r="B2867" s="2" t="str">
        <f>IFERROR(__xludf.DUMMYFUNCTION("GOOGLETRANSLATE(A2867,""en"",""es"")"),"ceremonia")</f>
        <v>ceremonia</v>
      </c>
    </row>
    <row r="2868">
      <c r="A2868" s="1" t="s">
        <v>2865</v>
      </c>
      <c r="B2868" s="2" t="str">
        <f>IFERROR(__xludf.DUMMYFUNCTION("GOOGLETRANSLATE(A2868,""en"",""es"")"),"Justin")</f>
        <v>Justin</v>
      </c>
    </row>
    <row r="2869">
      <c r="A2869" s="1" t="s">
        <v>2866</v>
      </c>
      <c r="B2869" s="2" t="str">
        <f>IFERROR(__xludf.DUMMYFUNCTION("GOOGLETRANSLATE(A2869,""en"",""es"")"),"paquete")</f>
        <v>paquete</v>
      </c>
    </row>
    <row r="2870">
      <c r="A2870" s="1" t="s">
        <v>2867</v>
      </c>
      <c r="B2870" s="2" t="str">
        <f>IFERROR(__xludf.DUMMYFUNCTION("GOOGLETRANSLATE(A2870,""en"",""es"")"),"Jo")</f>
        <v>Jo</v>
      </c>
    </row>
    <row r="2871">
      <c r="A2871" s="1" t="s">
        <v>2868</v>
      </c>
      <c r="B2871" s="2" t="str">
        <f>IFERROR(__xludf.DUMMYFUNCTION("GOOGLETRANSLATE(A2871,""en"",""es"")"),"Angela")</f>
        <v>Angela</v>
      </c>
    </row>
    <row r="2872">
      <c r="A2872" s="1" t="s">
        <v>2869</v>
      </c>
      <c r="B2872" s="2" t="str">
        <f>IFERROR(__xludf.DUMMYFUNCTION("GOOGLETRANSLATE(A2872,""en"",""es"")"),"Jordán")</f>
        <v>Jordán</v>
      </c>
    </row>
    <row r="2873">
      <c r="A2873" s="1" t="s">
        <v>2870</v>
      </c>
      <c r="B2873" s="2" t="str">
        <f>IFERROR(__xludf.DUMMYFUNCTION("GOOGLETRANSLATE(A2873,""en"",""es"")"),"entrenado")</f>
        <v>entrenado</v>
      </c>
    </row>
    <row r="2874">
      <c r="A2874" s="1" t="s">
        <v>2871</v>
      </c>
      <c r="B2874" s="2" t="str">
        <f>IFERROR(__xludf.DUMMYFUNCTION("GOOGLETRANSLATE(A2874,""en"",""es"")"),"cree")</f>
        <v>cree</v>
      </c>
    </row>
    <row r="2875">
      <c r="A2875" s="1" t="s">
        <v>2872</v>
      </c>
      <c r="B2875" s="2" t="str">
        <f>IFERROR(__xludf.DUMMYFUNCTION("GOOGLETRANSLATE(A2875,""en"",""es"")"),"masivo")</f>
        <v>masivo</v>
      </c>
    </row>
    <row r="2876">
      <c r="A2876" s="1" t="s">
        <v>2873</v>
      </c>
      <c r="B2876" s="2" t="str">
        <f>IFERROR(__xludf.DUMMYFUNCTION("GOOGLETRANSLATE(A2876,""en"",""es"")"),"brillar")</f>
        <v>brillar</v>
      </c>
    </row>
    <row r="2877">
      <c r="A2877" s="1" t="s">
        <v>2874</v>
      </c>
      <c r="B2877" s="2" t="str">
        <f>IFERROR(__xludf.DUMMYFUNCTION("GOOGLETRANSLATE(A2877,""en"",""es"")"),"siglos")</f>
        <v>siglos</v>
      </c>
    </row>
    <row r="2878">
      <c r="A2878" s="1" t="s">
        <v>2875</v>
      </c>
      <c r="B2878" s="2" t="str">
        <f>IFERROR(__xludf.DUMMYFUNCTION("GOOGLETRANSLATE(A2878,""en"",""es"")"),"camarada")</f>
        <v>camarada</v>
      </c>
    </row>
    <row r="2879">
      <c r="A2879" s="1" t="s">
        <v>2876</v>
      </c>
      <c r="B2879" s="2" t="str">
        <f>IFERROR(__xludf.DUMMYFUNCTION("GOOGLETRANSLATE(A2879,""en"",""es"")"),"abby")</f>
        <v>abby</v>
      </c>
    </row>
    <row r="2880">
      <c r="A2880" s="1" t="s">
        <v>2877</v>
      </c>
      <c r="B2880" s="2" t="str">
        <f>IFERROR(__xludf.DUMMYFUNCTION("GOOGLETRANSLATE(A2880,""en"",""es"")"),"noble")</f>
        <v>noble</v>
      </c>
    </row>
    <row r="2881">
      <c r="A2881" s="1" t="s">
        <v>2878</v>
      </c>
      <c r="B2881" s="2" t="str">
        <f>IFERROR(__xludf.DUMMYFUNCTION("GOOGLETRANSLATE(A2881,""en"",""es"")"),"coño")</f>
        <v>coño</v>
      </c>
    </row>
    <row r="2882">
      <c r="A2882" s="1" t="s">
        <v>2879</v>
      </c>
      <c r="B2882" s="2" t="str">
        <f>IFERROR(__xludf.DUMMYFUNCTION("GOOGLETRANSLATE(A2882,""en"",""es"")"),"suministrar")</f>
        <v>suministrar</v>
      </c>
    </row>
    <row r="2883">
      <c r="A2883" s="1" t="s">
        <v>2880</v>
      </c>
      <c r="B2883" s="2" t="str">
        <f>IFERROR(__xludf.DUMMYFUNCTION("GOOGLETRANSLATE(A2883,""en"",""es"")"),"tono")</f>
        <v>tono</v>
      </c>
    </row>
    <row r="2884">
      <c r="A2884" s="1" t="s">
        <v>2881</v>
      </c>
      <c r="B2884" s="2" t="str">
        <f>IFERROR(__xludf.DUMMYFUNCTION("GOOGLETRANSLATE(A2884,""en"",""es"")"),"secuestrado")</f>
        <v>secuestrado</v>
      </c>
    </row>
    <row r="2885">
      <c r="A2885" s="1" t="s">
        <v>2882</v>
      </c>
      <c r="B2885" s="2" t="str">
        <f>IFERROR(__xludf.DUMMYFUNCTION("GOOGLETRANSLATE(A2885,""en"",""es"")"),"cliente")</f>
        <v>cliente</v>
      </c>
    </row>
    <row r="2886">
      <c r="A2886" s="1" t="s">
        <v>2883</v>
      </c>
      <c r="B2886" s="2" t="str">
        <f>IFERROR(__xludf.DUMMYFUNCTION("GOOGLETRANSLATE(A2886,""en"",""es"")"),"sudor")</f>
        <v>sudor</v>
      </c>
    </row>
    <row r="2887">
      <c r="A2887" s="1" t="s">
        <v>2884</v>
      </c>
      <c r="B2887" s="2" t="str">
        <f>IFERROR(__xludf.DUMMYFUNCTION("GOOGLETRANSLATE(A2887,""en"",""es"")"),"que se acerca")</f>
        <v>que se acerca</v>
      </c>
    </row>
    <row r="2888">
      <c r="A2888" s="1" t="s">
        <v>2885</v>
      </c>
      <c r="B2888" s="2" t="str">
        <f>IFERROR(__xludf.DUMMYFUNCTION("GOOGLETRANSLATE(A2888,""en"",""es"")"),"posibilidad")</f>
        <v>posibilidad</v>
      </c>
    </row>
    <row r="2889">
      <c r="A2889" s="1" t="s">
        <v>2886</v>
      </c>
      <c r="B2889" s="2" t="str">
        <f>IFERROR(__xludf.DUMMYFUNCTION("GOOGLETRANSLATE(A2889,""en"",""es"")"),"Loss")</f>
        <v>Loss</v>
      </c>
    </row>
    <row r="2890">
      <c r="A2890" s="1" t="s">
        <v>2887</v>
      </c>
      <c r="B2890" s="2" t="str">
        <f>IFERROR(__xludf.DUMMYFUNCTION("GOOGLETRANSLATE(A2890,""en"",""es"")"),"bandera")</f>
        <v>bandera</v>
      </c>
    </row>
    <row r="2891">
      <c r="A2891" s="1" t="s">
        <v>2888</v>
      </c>
      <c r="B2891" s="2" t="str">
        <f>IFERROR(__xludf.DUMMYFUNCTION("GOOGLETRANSLATE(A2891,""en"",""es"")"),"ingresó")</f>
        <v>ingresó</v>
      </c>
    </row>
    <row r="2892">
      <c r="A2892" s="1" t="s">
        <v>2889</v>
      </c>
      <c r="B2892" s="2" t="str">
        <f>IFERROR(__xludf.DUMMYFUNCTION("GOOGLETRANSLATE(A2892,""en"",""es"")"),"civil")</f>
        <v>civil</v>
      </c>
    </row>
    <row r="2893">
      <c r="A2893" s="1" t="s">
        <v>2890</v>
      </c>
      <c r="B2893" s="2" t="str">
        <f>IFERROR(__xludf.DUMMYFUNCTION("GOOGLETRANSLATE(A2893,""en"",""es"")"),"grados")</f>
        <v>grados</v>
      </c>
    </row>
    <row r="2894">
      <c r="A2894" s="1" t="s">
        <v>2891</v>
      </c>
      <c r="B2894" s="2" t="str">
        <f>IFERROR(__xludf.DUMMYFUNCTION("GOOGLETRANSLATE(A2894,""en"",""es"")"),"ver")</f>
        <v>ver</v>
      </c>
    </row>
    <row r="2895">
      <c r="A2895" s="1" t="s">
        <v>2892</v>
      </c>
      <c r="B2895" s="2" t="str">
        <f>IFERROR(__xludf.DUMMYFUNCTION("GOOGLETRANSLATE(A2895,""en"",""es"")"),"Nathan")</f>
        <v>Nathan</v>
      </c>
    </row>
    <row r="2896">
      <c r="A2896" s="1" t="s">
        <v>2893</v>
      </c>
      <c r="B2896" s="2" t="str">
        <f>IFERROR(__xludf.DUMMYFUNCTION("GOOGLETRANSLATE(A2896,""en"",""es"")"),"el plastico")</f>
        <v>el plastico</v>
      </c>
    </row>
    <row r="2897">
      <c r="A2897" s="1" t="s">
        <v>2894</v>
      </c>
      <c r="B2897" s="2" t="str">
        <f>IFERROR(__xludf.DUMMYFUNCTION("GOOGLETRANSLATE(A2897,""en"",""es"")"),"engranaje")</f>
        <v>engranaje</v>
      </c>
    </row>
    <row r="2898">
      <c r="A2898" s="1" t="s">
        <v>2895</v>
      </c>
      <c r="B2898" s="2" t="str">
        <f>IFERROR(__xludf.DUMMYFUNCTION("GOOGLETRANSLATE(A2898,""en"",""es"")"),"katie")</f>
        <v>katie</v>
      </c>
    </row>
    <row r="2899">
      <c r="A2899" s="1" t="s">
        <v>2896</v>
      </c>
      <c r="B2899" s="2" t="str">
        <f>IFERROR(__xludf.DUMMYFUNCTION("GOOGLETRANSLATE(A2899,""en"",""es"")"),"nuclear")</f>
        <v>nuclear</v>
      </c>
    </row>
    <row r="2900">
      <c r="A2900" s="1" t="s">
        <v>2897</v>
      </c>
      <c r="B2900" s="2" t="str">
        <f>IFERROR(__xludf.DUMMYFUNCTION("GOOGLETRANSLATE(A2900,""en"",""es"")"),"después")</f>
        <v>después</v>
      </c>
    </row>
    <row r="2901">
      <c r="A2901" s="1" t="s">
        <v>2898</v>
      </c>
      <c r="B2901" s="2" t="str">
        <f>IFERROR(__xludf.DUMMYFUNCTION("GOOGLETRANSLATE(A2901,""en"",""es"")"),"Rendición")</f>
        <v>Rendición</v>
      </c>
    </row>
    <row r="2902">
      <c r="A2902" s="1" t="s">
        <v>2899</v>
      </c>
      <c r="B2902" s="2" t="str">
        <f>IFERROR(__xludf.DUMMYFUNCTION("GOOGLETRANSLATE(A2902,""en"",""es"")"),"sufrido")</f>
        <v>sufrido</v>
      </c>
    </row>
    <row r="2903">
      <c r="A2903" s="1" t="s">
        <v>2900</v>
      </c>
      <c r="B2903" s="2" t="str">
        <f>IFERROR(__xludf.DUMMYFUNCTION("GOOGLETRANSLATE(A2903,""en"",""es"")"),"impresión")</f>
        <v>impresión</v>
      </c>
    </row>
    <row r="2904">
      <c r="A2904" s="1" t="s">
        <v>2901</v>
      </c>
      <c r="B2904" s="2" t="str">
        <f>IFERROR(__xludf.DUMMYFUNCTION("GOOGLETRANSLATE(A2904,""en"",""es"")"),"ser")</f>
        <v>ser</v>
      </c>
    </row>
    <row r="2905">
      <c r="A2905" s="1" t="s">
        <v>2902</v>
      </c>
      <c r="B2905" s="2" t="str">
        <f>IFERROR(__xludf.DUMMYFUNCTION("GOOGLETRANSLATE(A2905,""en"",""es"")"),"criaturas")</f>
        <v>criaturas</v>
      </c>
    </row>
    <row r="2906">
      <c r="A2906" s="1" t="s">
        <v>2903</v>
      </c>
      <c r="B2906" s="2" t="str">
        <f>IFERROR(__xludf.DUMMYFUNCTION("GOOGLETRANSLATE(A2906,""en"",""es"")"),"busto")</f>
        <v>busto</v>
      </c>
    </row>
    <row r="2907">
      <c r="A2907" s="1" t="s">
        <v>2904</v>
      </c>
      <c r="B2907" s="2" t="str">
        <f>IFERROR(__xludf.DUMMYFUNCTION("GOOGLETRANSLATE(A2907,""en"",""es"")"),"sospechoso")</f>
        <v>sospechoso</v>
      </c>
    </row>
    <row r="2908">
      <c r="A2908" s="1" t="s">
        <v>2905</v>
      </c>
      <c r="B2908" s="2" t="str">
        <f>IFERROR(__xludf.DUMMYFUNCTION("GOOGLETRANSLATE(A2908,""en"",""es"")"),"Q")</f>
        <v>Q</v>
      </c>
    </row>
    <row r="2909">
      <c r="A2909" s="1" t="s">
        <v>2906</v>
      </c>
      <c r="B2909" s="2" t="str">
        <f>IFERROR(__xludf.DUMMYFUNCTION("GOOGLETRANSLATE(A2909,""en"",""es"")"),"servidor")</f>
        <v>servidor</v>
      </c>
    </row>
    <row r="2910">
      <c r="A2910" s="1" t="s">
        <v>2907</v>
      </c>
      <c r="B2910" s="2" t="str">
        <f>IFERROR(__xludf.DUMMYFUNCTION("GOOGLETRANSLATE(A2910,""en"",""es"")"),"terriblemente")</f>
        <v>terriblemente</v>
      </c>
    </row>
    <row r="2911">
      <c r="A2911" s="1" t="s">
        <v>2908</v>
      </c>
      <c r="B2911" s="2" t="str">
        <f>IFERROR(__xludf.DUMMYFUNCTION("GOOGLETRANSLATE(A2911,""en"",""es"")"),"engañar")</f>
        <v>engañar</v>
      </c>
    </row>
    <row r="2912">
      <c r="A2912" s="1" t="s">
        <v>2909</v>
      </c>
      <c r="B2912" s="2" t="str">
        <f>IFERROR(__xludf.DUMMYFUNCTION("GOOGLETRANSLATE(A2912,""en"",""es"")"),"barras")</f>
        <v>barras</v>
      </c>
    </row>
    <row r="2913">
      <c r="A2913" s="1" t="s">
        <v>2910</v>
      </c>
      <c r="B2913" s="2" t="str">
        <f>IFERROR(__xludf.DUMMYFUNCTION("GOOGLETRANSLATE(A2913,""en"",""es"")"),"exhalos")</f>
        <v>exhalos</v>
      </c>
    </row>
    <row r="2914">
      <c r="A2914" s="1" t="s">
        <v>2911</v>
      </c>
      <c r="B2914" s="2" t="str">
        <f>IFERROR(__xludf.DUMMYFUNCTION("GOOGLETRANSLATE(A2914,""en"",""es"")"),"gimnasia")</f>
        <v>gimnasia</v>
      </c>
    </row>
    <row r="2915">
      <c r="A2915" s="1" t="s">
        <v>2912</v>
      </c>
      <c r="B2915" s="2" t="str">
        <f>IFERROR(__xludf.DUMMYFUNCTION("GOOGLETRANSLATE(A2915,""en"",""es"")"),"arreglar")</f>
        <v>arreglar</v>
      </c>
    </row>
    <row r="2916">
      <c r="A2916" s="1" t="s">
        <v>2913</v>
      </c>
      <c r="B2916" s="2" t="str">
        <f>IFERROR(__xludf.DUMMYFUNCTION("GOOGLETRANSLATE(A2916,""en"",""es"")"),"agresión")</f>
        <v>agresión</v>
      </c>
    </row>
    <row r="2917">
      <c r="A2917" s="1" t="s">
        <v>2914</v>
      </c>
      <c r="B2917" s="2" t="str">
        <f>IFERROR(__xludf.DUMMYFUNCTION("GOOGLETRANSLATE(A2917,""en"",""es"")"),"parker")</f>
        <v>parker</v>
      </c>
    </row>
    <row r="2918">
      <c r="A2918" s="1" t="s">
        <v>2915</v>
      </c>
      <c r="B2918" s="2" t="str">
        <f>IFERROR(__xludf.DUMMYFUNCTION("GOOGLETRANSLATE(A2918,""en"",""es"")"),"sendero")</f>
        <v>sendero</v>
      </c>
    </row>
    <row r="2919">
      <c r="A2919" s="1" t="s">
        <v>2916</v>
      </c>
      <c r="B2919" s="2" t="str">
        <f>IFERROR(__xludf.DUMMYFUNCTION("GOOGLETRANSLATE(A2919,""en"",""es"")"),"costo")</f>
        <v>costo</v>
      </c>
    </row>
    <row r="2920">
      <c r="A2920" s="1" t="s">
        <v>2917</v>
      </c>
      <c r="B2920" s="2" t="str">
        <f>IFERROR(__xludf.DUMMYFUNCTION("GOOGLETRANSLATE(A2920,""en"",""es"")"),"crisis")</f>
        <v>crisis</v>
      </c>
    </row>
    <row r="2921">
      <c r="A2921" s="1" t="s">
        <v>2918</v>
      </c>
      <c r="B2921" s="2" t="str">
        <f>IFERROR(__xludf.DUMMYFUNCTION("GOOGLETRANSLATE(A2921,""en"",""es"")"),"recopilación")</f>
        <v>recopilación</v>
      </c>
    </row>
    <row r="2922">
      <c r="A2922" s="1" t="s">
        <v>2919</v>
      </c>
      <c r="B2922" s="2" t="str">
        <f>IFERROR(__xludf.DUMMYFUNCTION("GOOGLETRANSLATE(A2922,""en"",""es"")"),"socios")</f>
        <v>socios</v>
      </c>
    </row>
    <row r="2923">
      <c r="A2923" s="1" t="s">
        <v>2920</v>
      </c>
      <c r="B2923" s="2" t="str">
        <f>IFERROR(__xludf.DUMMYFUNCTION("GOOGLETRANSLATE(A2923,""en"",""es"")"),"diamante")</f>
        <v>diamante</v>
      </c>
    </row>
    <row r="2924">
      <c r="A2924" s="1" t="s">
        <v>2921</v>
      </c>
      <c r="B2924" s="2" t="str">
        <f>IFERROR(__xludf.DUMMYFUNCTION("GOOGLETRANSLATE(A2924,""en"",""es"")"),"adulto")</f>
        <v>adulto</v>
      </c>
    </row>
    <row r="2925">
      <c r="A2925" s="1" t="s">
        <v>2922</v>
      </c>
      <c r="B2925" s="2" t="str">
        <f>IFERROR(__xludf.DUMMYFUNCTION("GOOGLETRANSLATE(A2925,""en"",""es"")"),"Biblia")</f>
        <v>Biblia</v>
      </c>
    </row>
    <row r="2926">
      <c r="A2926" s="1" t="s">
        <v>2923</v>
      </c>
      <c r="B2926" s="2" t="str">
        <f>IFERROR(__xludf.DUMMYFUNCTION("GOOGLETRANSLATE(A2926,""en"",""es"")"),"trucos")</f>
        <v>trucos</v>
      </c>
    </row>
    <row r="2927">
      <c r="A2927" s="1" t="s">
        <v>2924</v>
      </c>
      <c r="B2927" s="2" t="str">
        <f>IFERROR(__xludf.DUMMYFUNCTION("GOOGLETRANSLATE(A2927,""en"",""es"")"),"crímenes")</f>
        <v>crímenes</v>
      </c>
    </row>
    <row r="2928">
      <c r="A2928" s="1" t="s">
        <v>2925</v>
      </c>
      <c r="B2928" s="2" t="str">
        <f>IFERROR(__xludf.DUMMYFUNCTION("GOOGLETRANSLATE(A2928,""en"",""es"")"),"liga")</f>
        <v>liga</v>
      </c>
    </row>
    <row r="2929">
      <c r="A2929" s="1" t="s">
        <v>2926</v>
      </c>
      <c r="B2929" s="2" t="str">
        <f>IFERROR(__xludf.DUMMYFUNCTION("GOOGLETRANSLATE(A2929,""en"",""es"")"),"naranja")</f>
        <v>naranja</v>
      </c>
    </row>
    <row r="2930">
      <c r="A2930" s="1" t="s">
        <v>2927</v>
      </c>
      <c r="B2930" s="2" t="str">
        <f>IFERROR(__xludf.DUMMYFUNCTION("GOOGLETRANSLATE(A2930,""en"",""es"")"),"bromas")</f>
        <v>bromas</v>
      </c>
    </row>
    <row r="2931">
      <c r="A2931" s="1" t="s">
        <v>2928</v>
      </c>
      <c r="B2931" s="2" t="str">
        <f>IFERROR(__xludf.DUMMYFUNCTION("GOOGLETRANSLATE(A2931,""en"",""es"")"),"imaginación")</f>
        <v>imaginación</v>
      </c>
    </row>
    <row r="2932">
      <c r="A2932" s="1" t="s">
        <v>2929</v>
      </c>
      <c r="B2932" s="2" t="str">
        <f>IFERROR(__xludf.DUMMYFUNCTION("GOOGLETRANSLATE(A2932,""en"",""es"")"),"besos")</f>
        <v>besos</v>
      </c>
    </row>
    <row r="2933">
      <c r="A2933" s="1" t="s">
        <v>2930</v>
      </c>
      <c r="B2933" s="2" t="str">
        <f>IFERROR(__xludf.DUMMYFUNCTION("GOOGLETRANSLATE(A2933,""en"",""es"")"),"vecino")</f>
        <v>vecino</v>
      </c>
    </row>
    <row r="2934">
      <c r="A2934" s="1" t="s">
        <v>2931</v>
      </c>
      <c r="B2934" s="2" t="str">
        <f>IFERROR(__xludf.DUMMYFUNCTION("GOOGLETRANSLATE(A2934,""en"",""es"")"),"explosión")</f>
        <v>explosión</v>
      </c>
    </row>
    <row r="2935">
      <c r="A2935" s="1" t="s">
        <v>2932</v>
      </c>
      <c r="B2935" s="2" t="str">
        <f>IFERROR(__xludf.DUMMYFUNCTION("GOOGLETRANSLATE(A2935,""en"",""es"")"),"trajes")</f>
        <v>trajes</v>
      </c>
    </row>
    <row r="2936">
      <c r="A2936" s="1" t="s">
        <v>2933</v>
      </c>
      <c r="B2936" s="2" t="str">
        <f>IFERROR(__xludf.DUMMYFUNCTION("GOOGLETRANSLATE(A2936,""en"",""es"")"),"proteger")</f>
        <v>proteger</v>
      </c>
    </row>
    <row r="2937">
      <c r="A2937" s="1" t="s">
        <v>2934</v>
      </c>
      <c r="B2937" s="2" t="str">
        <f>IFERROR(__xludf.DUMMYFUNCTION("GOOGLETRANSLATE(A2937,""en"",""es"")"),"recuerdo")</f>
        <v>recuerdo</v>
      </c>
    </row>
    <row r="2938">
      <c r="A2938" s="1" t="s">
        <v>2935</v>
      </c>
      <c r="B2938" s="2" t="str">
        <f>IFERROR(__xludf.DUMMYFUNCTION("GOOGLETRANSLATE(A2938,""en"",""es"")"),"considerando")</f>
        <v>considerando</v>
      </c>
    </row>
    <row r="2939">
      <c r="A2939" s="1" t="s">
        <v>2936</v>
      </c>
      <c r="B2939" s="2" t="str">
        <f>IFERROR(__xludf.DUMMYFUNCTION("GOOGLETRANSLATE(A2939,""en"",""es"")"),"organizado")</f>
        <v>organizado</v>
      </c>
    </row>
    <row r="2940">
      <c r="A2940" s="1" t="s">
        <v>2937</v>
      </c>
      <c r="B2940" s="2" t="str">
        <f>IFERROR(__xludf.DUMMYFUNCTION("GOOGLETRANSLATE(A2940,""en"",""es"")"),"balance")</f>
        <v>balance</v>
      </c>
    </row>
    <row r="2941">
      <c r="A2941" s="1" t="s">
        <v>2938</v>
      </c>
      <c r="B2941" s="2" t="str">
        <f>IFERROR(__xludf.DUMMYFUNCTION("GOOGLETRANSLATE(A2941,""en"",""es"")"),"osito de peluche")</f>
        <v>osito de peluche</v>
      </c>
    </row>
    <row r="2942">
      <c r="A2942" s="1" t="s">
        <v>2939</v>
      </c>
      <c r="B2942" s="2" t="str">
        <f>IFERROR(__xludf.DUMMYFUNCTION("GOOGLETRANSLATE(A2942,""en"",""es"")"),"golf")</f>
        <v>golf</v>
      </c>
    </row>
    <row r="2943">
      <c r="A2943" s="1" t="s">
        <v>2940</v>
      </c>
      <c r="B2943" s="2" t="str">
        <f>IFERROR(__xludf.DUMMYFUNCTION("GOOGLETRANSLATE(A2943,""en"",""es"")"),"reportado")</f>
        <v>reportado</v>
      </c>
    </row>
    <row r="2944">
      <c r="A2944" s="1" t="s">
        <v>2941</v>
      </c>
      <c r="B2944" s="2" t="str">
        <f>IFERROR(__xludf.DUMMYFUNCTION("GOOGLETRANSLATE(A2944,""en"",""es"")"),"vencer")</f>
        <v>vencer</v>
      </c>
    </row>
    <row r="2945">
      <c r="A2945" s="1" t="s">
        <v>2942</v>
      </c>
      <c r="B2945" s="2" t="str">
        <f>IFERROR(__xludf.DUMMYFUNCTION("GOOGLETRANSLATE(A2945,""en"",""es"")"),"temática")</f>
        <v>temática</v>
      </c>
    </row>
    <row r="2946">
      <c r="A2946" s="1" t="s">
        <v>2943</v>
      </c>
      <c r="B2946" s="2" t="str">
        <f>IFERROR(__xludf.DUMMYFUNCTION("GOOGLETRANSLATE(A2946,""en"",""es"")"),"erm")</f>
        <v>erm</v>
      </c>
    </row>
    <row r="2947">
      <c r="A2947" s="1" t="s">
        <v>2944</v>
      </c>
      <c r="B2947" s="2" t="str">
        <f>IFERROR(__xludf.DUMMYFUNCTION("GOOGLETRANSLATE(A2947,""en"",""es"")"),"comodidad")</f>
        <v>comodidad</v>
      </c>
    </row>
    <row r="2948">
      <c r="A2948" s="1" t="s">
        <v>2945</v>
      </c>
      <c r="B2948" s="2" t="str">
        <f>IFERROR(__xludf.DUMMYFUNCTION("GOOGLETRANSLATE(A2948,""en"",""es"")"),"ala")</f>
        <v>ala</v>
      </c>
    </row>
    <row r="2949">
      <c r="A2949" s="1" t="s">
        <v>2946</v>
      </c>
      <c r="B2949" s="2" t="str">
        <f>IFERROR(__xludf.DUMMYFUNCTION("GOOGLETRANSLATE(A2949,""en"",""es"")"),"sagrado")</f>
        <v>sagrado</v>
      </c>
    </row>
    <row r="2950">
      <c r="A2950" s="1" t="s">
        <v>2947</v>
      </c>
      <c r="B2950" s="2" t="str">
        <f>IFERROR(__xludf.DUMMYFUNCTION("GOOGLETRANSLATE(A2950,""en"",""es"")"),"reacción")</f>
        <v>reacción</v>
      </c>
    </row>
    <row r="2951">
      <c r="A2951" s="1" t="s">
        <v>2948</v>
      </c>
      <c r="B2951" s="2" t="str">
        <f>IFERROR(__xludf.DUMMYFUNCTION("GOOGLETRANSLATE(A2951,""en"",""es"")"),"traicionado")</f>
        <v>traicionado</v>
      </c>
    </row>
    <row r="2952">
      <c r="A2952" s="1" t="s">
        <v>2949</v>
      </c>
      <c r="B2952" s="2" t="str">
        <f>IFERROR(__xludf.DUMMYFUNCTION("GOOGLETRANSLATE(A2952,""en"",""es"")"),"disfrutando")</f>
        <v>disfrutando</v>
      </c>
    </row>
    <row r="2953">
      <c r="A2953" s="1" t="s">
        <v>2950</v>
      </c>
      <c r="B2953" s="2" t="str">
        <f>IFERROR(__xludf.DUMMYFUNCTION("GOOGLETRANSLATE(A2953,""en"",""es"")"),"ofrecimiento")</f>
        <v>ofrecimiento</v>
      </c>
    </row>
    <row r="2954">
      <c r="A2954" s="1" t="s">
        <v>2951</v>
      </c>
      <c r="B2954" s="2" t="str">
        <f>IFERROR(__xludf.DUMMYFUNCTION("GOOGLETRANSLATE(A2954,""en"",""es"")"),"condiciones")</f>
        <v>condiciones</v>
      </c>
    </row>
    <row r="2955">
      <c r="A2955" s="1" t="s">
        <v>2952</v>
      </c>
      <c r="B2955" s="2" t="str">
        <f>IFERROR(__xludf.DUMMYFUNCTION("GOOGLETRANSLATE(A2955,""en"",""es"")"),"margarita")</f>
        <v>margarita</v>
      </c>
    </row>
    <row r="2956">
      <c r="A2956" s="1" t="s">
        <v>2953</v>
      </c>
      <c r="B2956" s="2" t="str">
        <f>IFERROR(__xludf.DUMMYFUNCTION("GOOGLETRANSLATE(A2956,""en"",""es"")"),"leyenda")</f>
        <v>leyenda</v>
      </c>
    </row>
    <row r="2957">
      <c r="A2957" s="1" t="s">
        <v>2954</v>
      </c>
      <c r="B2957" s="2" t="str">
        <f>IFERROR(__xludf.DUMMYFUNCTION("GOOGLETRANSLATE(A2957,""en"",""es"")"),"hierba")</f>
        <v>hierba</v>
      </c>
    </row>
    <row r="2958">
      <c r="A2958" s="1" t="s">
        <v>2955</v>
      </c>
      <c r="B2958" s="2" t="str">
        <f>IFERROR(__xludf.DUMMYFUNCTION("GOOGLETRANSLATE(A2958,""en"",""es"")"),"imprimir")</f>
        <v>imprimir</v>
      </c>
    </row>
    <row r="2959">
      <c r="A2959" s="1" t="s">
        <v>2956</v>
      </c>
      <c r="B2959" s="2" t="str">
        <f>IFERROR(__xludf.DUMMYFUNCTION("GOOGLETRANSLATE(A2959,""en"",""es"")"),"mensajes")</f>
        <v>mensajes</v>
      </c>
    </row>
    <row r="2960">
      <c r="A2960" s="1" t="s">
        <v>2957</v>
      </c>
      <c r="B2960" s="2" t="str">
        <f>IFERROR(__xludf.DUMMYFUNCTION("GOOGLETRANSLATE(A2960,""en"",""es"")"),"virus")</f>
        <v>virus</v>
      </c>
    </row>
    <row r="2961">
      <c r="A2961" s="1" t="s">
        <v>2958</v>
      </c>
      <c r="B2961" s="2" t="str">
        <f>IFERROR(__xludf.DUMMYFUNCTION("GOOGLETRANSLATE(A2961,""en"",""es"")"),"zorro")</f>
        <v>zorro</v>
      </c>
    </row>
    <row r="2962">
      <c r="A2962" s="1" t="s">
        <v>2959</v>
      </c>
      <c r="B2962" s="2" t="str">
        <f>IFERROR(__xludf.DUMMYFUNCTION("GOOGLETRANSLATE(A2962,""en"",""es"")"),"lanzamiento")</f>
        <v>lanzamiento</v>
      </c>
    </row>
    <row r="2963">
      <c r="A2963" s="1" t="s">
        <v>2960</v>
      </c>
      <c r="B2963" s="2" t="str">
        <f>IFERROR(__xludf.DUMMYFUNCTION("GOOGLETRANSLATE(A2963,""en"",""es"")"),"sirena")</f>
        <v>sirena</v>
      </c>
    </row>
    <row r="2964">
      <c r="A2964" s="1" t="s">
        <v>2961</v>
      </c>
      <c r="B2964" s="2" t="str">
        <f>IFERROR(__xludf.DUMMYFUNCTION("GOOGLETRANSLATE(A2964,""en"",""es"")"),"merece")</f>
        <v>merece</v>
      </c>
    </row>
    <row r="2965">
      <c r="A2965" s="1" t="s">
        <v>2962</v>
      </c>
      <c r="B2965" s="2" t="str">
        <f>IFERROR(__xludf.DUMMYFUNCTION("GOOGLETRANSLATE(A2965,""en"",""es"")"),"entrada")</f>
        <v>entrada</v>
      </c>
    </row>
    <row r="2966">
      <c r="A2966" s="1" t="s">
        <v>2963</v>
      </c>
      <c r="B2966" s="2" t="str">
        <f>IFERROR(__xludf.DUMMYFUNCTION("GOOGLETRANSLATE(A2966,""en"",""es"")"),"saludos")</f>
        <v>saludos</v>
      </c>
    </row>
    <row r="2967">
      <c r="A2967" s="1" t="s">
        <v>2964</v>
      </c>
      <c r="B2967" s="2" t="str">
        <f>IFERROR(__xludf.DUMMYFUNCTION("GOOGLETRANSLATE(A2967,""en"",""es"")"),"Ojalá")</f>
        <v>Ojalá</v>
      </c>
    </row>
    <row r="2968">
      <c r="A2968" s="1" t="s">
        <v>2965</v>
      </c>
      <c r="B2968" s="2" t="str">
        <f>IFERROR(__xludf.DUMMYFUNCTION("GOOGLETRANSLATE(A2968,""en"",""es"")"),"religión")</f>
        <v>religión</v>
      </c>
    </row>
    <row r="2969">
      <c r="A2969" s="1" t="s">
        <v>2966</v>
      </c>
      <c r="B2969" s="2" t="str">
        <f>IFERROR(__xludf.DUMMYFUNCTION("GOOGLETRANSLATE(A2969,""en"",""es"")"),"manteca")</f>
        <v>manteca</v>
      </c>
    </row>
    <row r="2970">
      <c r="A2970" s="1" t="s">
        <v>2967</v>
      </c>
      <c r="B2970" s="2" t="str">
        <f>IFERROR(__xludf.DUMMYFUNCTION("GOOGLETRANSLATE(A2970,""en"",""es"")"),"tareas para el hogar")</f>
        <v>tareas para el hogar</v>
      </c>
    </row>
    <row r="2971">
      <c r="A2971" s="1" t="s">
        <v>2968</v>
      </c>
      <c r="B2971" s="2" t="str">
        <f>IFERROR(__xludf.DUMMYFUNCTION("GOOGLETRANSLATE(A2971,""en"",""es"")"),"estrés")</f>
        <v>estrés</v>
      </c>
    </row>
    <row r="2972">
      <c r="A2972" s="1" t="s">
        <v>2969</v>
      </c>
      <c r="B2972" s="2" t="str">
        <f>IFERROR(__xludf.DUMMYFUNCTION("GOOGLETRANSLATE(A2972,""en"",""es"")"),"insistir")</f>
        <v>insistir</v>
      </c>
    </row>
    <row r="2973">
      <c r="A2973" s="1" t="s">
        <v>2970</v>
      </c>
      <c r="B2973" s="2" t="str">
        <f>IFERROR(__xludf.DUMMYFUNCTION("GOOGLETRANSLATE(A2973,""en"",""es"")"),"prácticamente")</f>
        <v>prácticamente</v>
      </c>
    </row>
    <row r="2974">
      <c r="A2974" s="1" t="s">
        <v>2971</v>
      </c>
      <c r="B2974" s="2" t="str">
        <f>IFERROR(__xludf.DUMMYFUNCTION("GOOGLETRANSLATE(A2974,""en"",""es"")"),"gorra")</f>
        <v>gorra</v>
      </c>
    </row>
    <row r="2975">
      <c r="A2975" s="1" t="s">
        <v>2972</v>
      </c>
      <c r="B2975" s="2" t="str">
        <f>IFERROR(__xludf.DUMMYFUNCTION("GOOGLETRANSLATE(A2975,""en"",""es"")"),"sobrevivió")</f>
        <v>sobrevivió</v>
      </c>
    </row>
    <row r="2976">
      <c r="A2976" s="1" t="s">
        <v>2973</v>
      </c>
      <c r="B2976" s="2" t="str">
        <f>IFERROR(__xludf.DUMMYFUNCTION("GOOGLETRANSLATE(A2976,""en"",""es"")"),"tyler")</f>
        <v>tyler</v>
      </c>
    </row>
    <row r="2977">
      <c r="A2977" s="1" t="s">
        <v>2974</v>
      </c>
      <c r="B2977" s="2" t="str">
        <f>IFERROR(__xludf.DUMMYFUNCTION("GOOGLETRANSLATE(A2977,""en"",""es"")"),"arrendajo")</f>
        <v>arrendajo</v>
      </c>
    </row>
    <row r="2978">
      <c r="A2978" s="1" t="s">
        <v>2975</v>
      </c>
      <c r="B2978" s="2" t="str">
        <f>IFERROR(__xludf.DUMMYFUNCTION("GOOGLETRANSLATE(A2978,""en"",""es"")"),"pasar un trapo")</f>
        <v>pasar un trapo</v>
      </c>
    </row>
    <row r="2979">
      <c r="A2979" s="1" t="s">
        <v>2976</v>
      </c>
      <c r="B2979" s="2" t="str">
        <f>IFERROR(__xludf.DUMMYFUNCTION("GOOGLETRANSLATE(A2979,""en"",""es"")"),"específico")</f>
        <v>específico</v>
      </c>
    </row>
    <row r="2980">
      <c r="A2980" s="1" t="s">
        <v>2977</v>
      </c>
      <c r="B2980" s="2" t="str">
        <f>IFERROR(__xludf.DUMMYFUNCTION("GOOGLETRANSLATE(A2980,""en"",""es"")"),"cotidiano")</f>
        <v>cotidiano</v>
      </c>
    </row>
    <row r="2981">
      <c r="A2981" s="1" t="s">
        <v>2978</v>
      </c>
      <c r="B2981" s="2" t="str">
        <f>IFERROR(__xludf.DUMMYFUNCTION("GOOGLETRANSLATE(A2981,""en"",""es"")"),"murciélago")</f>
        <v>murciélago</v>
      </c>
    </row>
    <row r="2982">
      <c r="A2982" s="1" t="s">
        <v>2979</v>
      </c>
      <c r="B2982" s="2" t="str">
        <f>IFERROR(__xludf.DUMMYFUNCTION("GOOGLETRANSLATE(A2982,""en"",""es"")"),"mezcla")</f>
        <v>mezcla</v>
      </c>
    </row>
    <row r="2983">
      <c r="A2983" s="1" t="s">
        <v>2980</v>
      </c>
      <c r="B2983" s="2" t="str">
        <f>IFERROR(__xludf.DUMMYFUNCTION("GOOGLETRANSLATE(A2983,""en"",""es"")"),"diseñado")</f>
        <v>diseñado</v>
      </c>
    </row>
    <row r="2984">
      <c r="A2984" s="1" t="s">
        <v>2981</v>
      </c>
      <c r="B2984" s="2" t="str">
        <f>IFERROR(__xludf.DUMMYFUNCTION("GOOGLETRANSLATE(A2984,""en"",""es"")"),"tortura")</f>
        <v>tortura</v>
      </c>
    </row>
    <row r="2985">
      <c r="A2985" s="1" t="s">
        <v>2982</v>
      </c>
      <c r="B2985" s="2" t="str">
        <f>IFERROR(__xludf.DUMMYFUNCTION("GOOGLETRANSLATE(A2985,""en"",""es"")"),"villancico")</f>
        <v>villancico</v>
      </c>
    </row>
    <row r="2986">
      <c r="A2986" s="1" t="s">
        <v>2983</v>
      </c>
      <c r="B2986" s="2" t="str">
        <f>IFERROR(__xludf.DUMMYFUNCTION("GOOGLETRANSLATE(A2986,""en"",""es"")"),"cubierta")</f>
        <v>cubierta</v>
      </c>
    </row>
    <row r="2987">
      <c r="A2987" s="1" t="s">
        <v>2984</v>
      </c>
      <c r="B2987" s="2" t="str">
        <f>IFERROR(__xludf.DUMMYFUNCTION("GOOGLETRANSLATE(A2987,""en"",""es"")"),"desordenado")</f>
        <v>desordenado</v>
      </c>
    </row>
    <row r="2988">
      <c r="A2988" s="1" t="s">
        <v>2985</v>
      </c>
      <c r="B2988" s="2" t="str">
        <f>IFERROR(__xludf.DUMMYFUNCTION("GOOGLETRANSLATE(A2988,""en"",""es"")"),"decisión")</f>
        <v>decisión</v>
      </c>
    </row>
    <row r="2989">
      <c r="A2989" s="1" t="s">
        <v>2986</v>
      </c>
      <c r="B2989" s="2" t="str">
        <f>IFERROR(__xludf.DUMMYFUNCTION("GOOGLETRANSLATE(A2989,""en"",""es"")"),"Conejo")</f>
        <v>Conejo</v>
      </c>
    </row>
    <row r="2990">
      <c r="A2990" s="1" t="s">
        <v>2987</v>
      </c>
      <c r="B2990" s="2" t="str">
        <f>IFERROR(__xludf.DUMMYFUNCTION("GOOGLETRANSLATE(A2990,""en"",""es"")"),"opción")</f>
        <v>opción</v>
      </c>
    </row>
    <row r="2991">
      <c r="A2991" s="1" t="s">
        <v>2988</v>
      </c>
      <c r="B2991" s="2" t="str">
        <f>IFERROR(__xludf.DUMMYFUNCTION("GOOGLETRANSLATE(A2991,""en"",""es"")"),"Texas")</f>
        <v>Texas</v>
      </c>
    </row>
    <row r="2992">
      <c r="A2992" s="1" t="s">
        <v>2989</v>
      </c>
      <c r="B2992" s="2" t="str">
        <f>IFERROR(__xludf.DUMMYFUNCTION("GOOGLETRANSLATE(A2992,""en"",""es"")"),"acento")</f>
        <v>acento</v>
      </c>
    </row>
    <row r="2993">
      <c r="A2993" s="1" t="s">
        <v>2990</v>
      </c>
      <c r="B2993" s="2" t="str">
        <f>IFERROR(__xludf.DUMMYFUNCTION("GOOGLETRANSLATE(A2993,""en"",""es"")"),"impuesto")</f>
        <v>impuesto</v>
      </c>
    </row>
    <row r="2994">
      <c r="A2994" s="1" t="s">
        <v>2991</v>
      </c>
      <c r="B2994" s="2" t="str">
        <f>IFERROR(__xludf.DUMMYFUNCTION("GOOGLETRANSLATE(A2994,""en"",""es"")"),"vencido")</f>
        <v>vencido</v>
      </c>
    </row>
    <row r="2995">
      <c r="A2995" s="1" t="s">
        <v>2992</v>
      </c>
      <c r="B2995" s="2" t="str">
        <f>IFERROR(__xludf.DUMMYFUNCTION("GOOGLETRANSLATE(A2995,""en"",""es"")"),"rotura")</f>
        <v>rotura</v>
      </c>
    </row>
    <row r="2996">
      <c r="A2996" s="1" t="s">
        <v>2993</v>
      </c>
      <c r="B2996" s="2" t="str">
        <f>IFERROR(__xludf.DUMMYFUNCTION("GOOGLETRANSLATE(A2996,""en"",""es"")"),"Oliver")</f>
        <v>Oliver</v>
      </c>
    </row>
    <row r="2997">
      <c r="A2997" s="1" t="s">
        <v>2994</v>
      </c>
      <c r="B2997" s="2" t="str">
        <f>IFERROR(__xludf.DUMMYFUNCTION("GOOGLETRANSLATE(A2997,""en"",""es"")"),"arrojado")</f>
        <v>arrojado</v>
      </c>
    </row>
    <row r="2998">
      <c r="A2998" s="1" t="s">
        <v>2995</v>
      </c>
      <c r="B2998" s="2" t="str">
        <f>IFERROR(__xludf.DUMMYFUNCTION("GOOGLETRANSLATE(A2998,""en"",""es"")"),"misterioso")</f>
        <v>misterioso</v>
      </c>
    </row>
    <row r="2999">
      <c r="A2999" s="1" t="s">
        <v>2996</v>
      </c>
      <c r="B2999" s="2" t="str">
        <f>IFERROR(__xludf.DUMMYFUNCTION("GOOGLETRANSLATE(A2999,""en"",""es"")"),"judío")</f>
        <v>judío</v>
      </c>
    </row>
    <row r="3000">
      <c r="A3000" s="1" t="s">
        <v>2997</v>
      </c>
      <c r="B3000" s="2" t="str">
        <f>IFERROR(__xludf.DUMMYFUNCTION("GOOGLETRANSLATE(A3000,""en"",""es"")"),"Wilson")</f>
        <v>Wilson</v>
      </c>
    </row>
    <row r="3001">
      <c r="A3001" s="1" t="s">
        <v>2998</v>
      </c>
      <c r="B3001" s="2" t="str">
        <f>IFERROR(__xludf.DUMMYFUNCTION("GOOGLETRANSLATE(A3001,""en"",""es"")"),"gruñido")</f>
        <v>gruñido</v>
      </c>
    </row>
    <row r="3002">
      <c r="A3002" s="1" t="s">
        <v>2999</v>
      </c>
      <c r="B3002" s="2" t="str">
        <f>IFERROR(__xludf.DUMMYFUNCTION("GOOGLETRANSLATE(A3002,""en"",""es"")"),"brote")</f>
        <v>brote</v>
      </c>
    </row>
    <row r="3003">
      <c r="A3003" s="1" t="s">
        <v>3000</v>
      </c>
      <c r="B3003" s="2" t="str">
        <f>IFERROR(__xludf.DUMMYFUNCTION("GOOGLETRANSLATE(A3003,""en"",""es"")"),"terapia")</f>
        <v>terapia</v>
      </c>
    </row>
    <row r="3004">
      <c r="A3004" s="1" t="s">
        <v>3001</v>
      </c>
      <c r="B3004" s="2" t="str">
        <f>IFERROR(__xludf.DUMMYFUNCTION("GOOGLETRANSLATE(A3004,""en"",""es"")"),"vicente")</f>
        <v>vicente</v>
      </c>
    </row>
    <row r="3005">
      <c r="A3005" s="1" t="s">
        <v>3002</v>
      </c>
      <c r="B3005" s="2" t="str">
        <f>IFERROR(__xludf.DUMMYFUNCTION("GOOGLETRANSLATE(A3005,""en"",""es"")"),"toda la vida")</f>
        <v>toda la vida</v>
      </c>
    </row>
    <row r="3006">
      <c r="A3006" s="1" t="s">
        <v>3003</v>
      </c>
      <c r="B3006" s="2" t="str">
        <f>IFERROR(__xludf.DUMMYFUNCTION("GOOGLETRANSLATE(A3006,""en"",""es"")"),"egoísta")</f>
        <v>egoísta</v>
      </c>
    </row>
    <row r="3007">
      <c r="A3007" s="1" t="s">
        <v>3004</v>
      </c>
      <c r="B3007" s="2" t="str">
        <f>IFERROR(__xludf.DUMMYFUNCTION("GOOGLETRANSLATE(A3007,""en"",""es"")"),"facturas")</f>
        <v>facturas</v>
      </c>
    </row>
    <row r="3008">
      <c r="A3008" s="1" t="s">
        <v>3005</v>
      </c>
      <c r="B3008" s="2" t="str">
        <f>IFERROR(__xludf.DUMMYFUNCTION("GOOGLETRANSLATE(A3008,""en"",""es"")"),"Stephen")</f>
        <v>Stephen</v>
      </c>
    </row>
    <row r="3009">
      <c r="A3009" s="1" t="s">
        <v>3006</v>
      </c>
      <c r="B3009" s="2" t="str">
        <f>IFERROR(__xludf.DUMMYFUNCTION("GOOGLETRANSLATE(A3009,""en"",""es"")"),"Persona especial")</f>
        <v>Persona especial</v>
      </c>
    </row>
    <row r="3010">
      <c r="A3010" s="1" t="s">
        <v>3007</v>
      </c>
      <c r="B3010" s="2" t="str">
        <f>IFERROR(__xludf.DUMMYFUNCTION("GOOGLETRANSLATE(A3010,""en"",""es"")"),"atractivo")</f>
        <v>atractivo</v>
      </c>
    </row>
    <row r="3011">
      <c r="A3011" s="1" t="s">
        <v>3008</v>
      </c>
      <c r="B3011" s="2" t="str">
        <f>IFERROR(__xludf.DUMMYFUNCTION("GOOGLETRANSLATE(A3011,""en"",""es"")"),"fuertemente")</f>
        <v>fuertemente</v>
      </c>
    </row>
    <row r="3012">
      <c r="A3012" s="1" t="s">
        <v>3009</v>
      </c>
      <c r="B3012" s="2" t="str">
        <f>IFERROR(__xludf.DUMMYFUNCTION("GOOGLETRANSLATE(A3012,""en"",""es"")"),"gatos")</f>
        <v>gatos</v>
      </c>
    </row>
    <row r="3013">
      <c r="A3013" s="1" t="s">
        <v>3010</v>
      </c>
      <c r="B3013" s="2" t="str">
        <f>IFERROR(__xludf.DUMMYFUNCTION("GOOGLETRANSLATE(A3013,""en"",""es"")"),"campeón")</f>
        <v>campeón</v>
      </c>
    </row>
    <row r="3014">
      <c r="A3014" s="1" t="s">
        <v>3011</v>
      </c>
      <c r="B3014" s="2" t="str">
        <f>IFERROR(__xludf.DUMMYFUNCTION("GOOGLETRANSLATE(A3014,""en"",""es"")"),"cráneo")</f>
        <v>cráneo</v>
      </c>
    </row>
    <row r="3015">
      <c r="A3015" s="1" t="s">
        <v>3012</v>
      </c>
      <c r="B3015" s="2" t="str">
        <f>IFERROR(__xludf.DUMMYFUNCTION("GOOGLETRANSLATE(A3015,""en"",""es"")"),"carlos")</f>
        <v>carlos</v>
      </c>
    </row>
    <row r="3016">
      <c r="A3016" s="1" t="s">
        <v>3013</v>
      </c>
      <c r="B3016" s="2" t="str">
        <f>IFERROR(__xludf.DUMMYFUNCTION("GOOGLETRANSLATE(A3016,""en"",""es"")"),"versión")</f>
        <v>versión</v>
      </c>
    </row>
    <row r="3017">
      <c r="A3017" s="1" t="s">
        <v>3014</v>
      </c>
      <c r="B3017" s="2" t="str">
        <f>IFERROR(__xludf.DUMMYFUNCTION("GOOGLETRANSLATE(A3017,""en"",""es"")"),"doloroso")</f>
        <v>doloroso</v>
      </c>
    </row>
    <row r="3018">
      <c r="A3018" s="1" t="s">
        <v>3015</v>
      </c>
      <c r="B3018" s="2" t="str">
        <f>IFERROR(__xludf.DUMMYFUNCTION("GOOGLETRANSLATE(A3018,""en"",""es"")"),"amante")</f>
        <v>amante</v>
      </c>
    </row>
    <row r="3019">
      <c r="A3019" s="1" t="s">
        <v>3016</v>
      </c>
      <c r="B3019" s="2" t="str">
        <f>IFERROR(__xludf.DUMMYFUNCTION("GOOGLETRANSLATE(A3019,""en"",""es"")"),"conmovedor")</f>
        <v>conmovedor</v>
      </c>
    </row>
    <row r="3020">
      <c r="A3020" s="1" t="s">
        <v>3017</v>
      </c>
      <c r="B3020" s="2" t="str">
        <f>IFERROR(__xludf.DUMMYFUNCTION("GOOGLETRANSLATE(A3020,""en"",""es"")"),"Catherine")</f>
        <v>Catherine</v>
      </c>
    </row>
    <row r="3021">
      <c r="A3021" s="1" t="s">
        <v>3018</v>
      </c>
      <c r="B3021" s="2" t="str">
        <f>IFERROR(__xludf.DUMMYFUNCTION("GOOGLETRANSLATE(A3021,""en"",""es"")"),"combustible")</f>
        <v>combustible</v>
      </c>
    </row>
    <row r="3022">
      <c r="A3022" s="1" t="s">
        <v>3019</v>
      </c>
      <c r="B3022" s="2" t="str">
        <f>IFERROR(__xludf.DUMMYFUNCTION("GOOGLETRANSLATE(A3022,""en"",""es"")"),"término")</f>
        <v>término</v>
      </c>
    </row>
    <row r="3023">
      <c r="A3023" s="1" t="s">
        <v>3020</v>
      </c>
      <c r="B3023" s="2" t="str">
        <f>IFERROR(__xludf.DUMMYFUNCTION("GOOGLETRANSLATE(A3023,""en"",""es"")"),"hacia")</f>
        <v>hacia</v>
      </c>
    </row>
    <row r="3024">
      <c r="A3024" s="1" t="s">
        <v>3021</v>
      </c>
      <c r="B3024" s="2" t="str">
        <f>IFERROR(__xludf.DUMMYFUNCTION("GOOGLETRANSLATE(A3024,""en"",""es"")"),"Lou")</f>
        <v>Lou</v>
      </c>
    </row>
    <row r="3025">
      <c r="A3025" s="1" t="s">
        <v>3022</v>
      </c>
      <c r="B3025" s="2" t="str">
        <f>IFERROR(__xludf.DUMMYFUNCTION("GOOGLETRANSLATE(A3025,""en"",""es"")"),"Albert")</f>
        <v>Albert</v>
      </c>
    </row>
    <row r="3026">
      <c r="A3026" s="1" t="s">
        <v>3023</v>
      </c>
      <c r="B3026" s="2" t="str">
        <f>IFERROR(__xludf.DUMMYFUNCTION("GOOGLETRANSLATE(A3026,""en"",""es"")"),"vínculo")</f>
        <v>vínculo</v>
      </c>
    </row>
    <row r="3027">
      <c r="A3027" s="1" t="s">
        <v>3024</v>
      </c>
      <c r="B3027" s="2" t="str">
        <f>IFERROR(__xludf.DUMMYFUNCTION("GOOGLETRANSLATE(A3027,""en"",""es"")"),"mostrado")</f>
        <v>mostrado</v>
      </c>
    </row>
    <row r="3028">
      <c r="A3028" s="1" t="s">
        <v>3025</v>
      </c>
      <c r="B3028" s="2" t="str">
        <f>IFERROR(__xludf.DUMMYFUNCTION("GOOGLETRANSLATE(A3028,""en"",""es"")"),"ali")</f>
        <v>ali</v>
      </c>
    </row>
    <row r="3029">
      <c r="A3029" s="1" t="s">
        <v>3026</v>
      </c>
      <c r="B3029" s="2" t="str">
        <f>IFERROR(__xludf.DUMMYFUNCTION("GOOGLETRANSLATE(A3029,""en"",""es"")"),"atender")</f>
        <v>atender</v>
      </c>
    </row>
    <row r="3030">
      <c r="A3030" s="1" t="s">
        <v>3027</v>
      </c>
      <c r="B3030" s="2" t="str">
        <f>IFERROR(__xludf.DUMMYFUNCTION("GOOGLETRANSLATE(A3030,""en"",""es"")"),"describir")</f>
        <v>describir</v>
      </c>
    </row>
    <row r="3031">
      <c r="A3031" s="1" t="s">
        <v>3028</v>
      </c>
      <c r="B3031" s="2" t="str">
        <f>IFERROR(__xludf.DUMMYFUNCTION("GOOGLETRANSLATE(A3031,""en"",""es"")"),"Ross")</f>
        <v>Ross</v>
      </c>
    </row>
    <row r="3032">
      <c r="A3032" s="1" t="s">
        <v>3029</v>
      </c>
      <c r="B3032" s="2" t="str">
        <f>IFERROR(__xludf.DUMMYFUNCTION("GOOGLETRANSLATE(A3032,""en"",""es"")"),"llanura")</f>
        <v>llanura</v>
      </c>
    </row>
    <row r="3033">
      <c r="A3033" s="1" t="s">
        <v>3030</v>
      </c>
      <c r="B3033" s="2" t="str">
        <f>IFERROR(__xludf.DUMMYFUNCTION("GOOGLETRANSLATE(A3033,""en"",""es"")"),"experimento")</f>
        <v>experimento</v>
      </c>
    </row>
    <row r="3034">
      <c r="A3034" s="1" t="s">
        <v>3031</v>
      </c>
      <c r="B3034" s="2" t="str">
        <f>IFERROR(__xludf.DUMMYFUNCTION("GOOGLETRANSLATE(A3034,""en"",""es"")"),"idiotas")</f>
        <v>idiotas</v>
      </c>
    </row>
    <row r="3035">
      <c r="A3035" s="1" t="s">
        <v>3032</v>
      </c>
      <c r="B3035" s="2" t="str">
        <f>IFERROR(__xludf.DUMMYFUNCTION("GOOGLETRANSLATE(A3035,""en"",""es"")"),"monje")</f>
        <v>monje</v>
      </c>
    </row>
    <row r="3036">
      <c r="A3036" s="1" t="s">
        <v>3033</v>
      </c>
      <c r="B3036" s="2" t="str">
        <f>IFERROR(__xludf.DUMMYFUNCTION("GOOGLETRANSLATE(A3036,""en"",""es"")"),"particularmente")</f>
        <v>particularmente</v>
      </c>
    </row>
    <row r="3037">
      <c r="A3037" s="1" t="s">
        <v>3034</v>
      </c>
      <c r="B3037" s="2" t="str">
        <f>IFERROR(__xludf.DUMMYFUNCTION("GOOGLETRANSLATE(A3037,""en"",""es"")"),"quemaduras")</f>
        <v>quemaduras</v>
      </c>
    </row>
    <row r="3038">
      <c r="A3038" s="1" t="s">
        <v>3035</v>
      </c>
      <c r="B3038" s="2" t="str">
        <f>IFERROR(__xludf.DUMMYFUNCTION("GOOGLETRANSLATE(A3038,""en"",""es"")"),"remoto")</f>
        <v>remoto</v>
      </c>
    </row>
    <row r="3039">
      <c r="A3039" s="1" t="s">
        <v>3036</v>
      </c>
      <c r="B3039" s="2" t="str">
        <f>IFERROR(__xludf.DUMMYFUNCTION("GOOGLETRANSLATE(A3039,""en"",""es"")"),"Charlotte")</f>
        <v>Charlotte</v>
      </c>
    </row>
    <row r="3040">
      <c r="A3040" s="1" t="s">
        <v>3037</v>
      </c>
      <c r="B3040" s="2" t="str">
        <f>IFERROR(__xludf.DUMMYFUNCTION("GOOGLETRANSLATE(A3040,""en"",""es"")"),"científicos")</f>
        <v>científicos</v>
      </c>
    </row>
    <row r="3041">
      <c r="A3041" s="1" t="s">
        <v>3038</v>
      </c>
      <c r="B3041" s="2" t="str">
        <f>IFERROR(__xludf.DUMMYFUNCTION("GOOGLETRANSLATE(A3041,""en"",""es"")"),"león")</f>
        <v>león</v>
      </c>
    </row>
    <row r="3042">
      <c r="A3042" s="1" t="s">
        <v>3039</v>
      </c>
      <c r="B3042" s="2" t="str">
        <f>IFERROR(__xludf.DUMMYFUNCTION("GOOGLETRANSLATE(A3042,""en"",""es"")"),"muchacho")</f>
        <v>muchacho</v>
      </c>
    </row>
    <row r="3043">
      <c r="A3043" s="1" t="s">
        <v>3040</v>
      </c>
      <c r="B3043" s="2" t="str">
        <f>IFERROR(__xludf.DUMMYFUNCTION("GOOGLETRANSLATE(A3043,""en"",""es"")"),"ejercicio")</f>
        <v>ejercicio</v>
      </c>
    </row>
    <row r="3044">
      <c r="A3044" s="1" t="s">
        <v>3041</v>
      </c>
      <c r="B3044" s="2" t="str">
        <f>IFERROR(__xludf.DUMMYFUNCTION("GOOGLETRANSLATE(A3044,""en"",""es"")"),"cartera")</f>
        <v>cartera</v>
      </c>
    </row>
    <row r="3045">
      <c r="A3045" s="1" t="s">
        <v>3042</v>
      </c>
      <c r="B3045" s="2" t="str">
        <f>IFERROR(__xludf.DUMMYFUNCTION("GOOGLETRANSLATE(A3045,""en"",""es"")"),"desperdiciado")</f>
        <v>desperdiciado</v>
      </c>
    </row>
    <row r="3046">
      <c r="A3046" s="1" t="s">
        <v>3043</v>
      </c>
      <c r="B3046" s="2" t="str">
        <f>IFERROR(__xludf.DUMMYFUNCTION("GOOGLETRANSLATE(A3046,""en"",""es"")"),"El")</f>
        <v>El</v>
      </c>
    </row>
    <row r="3047">
      <c r="A3047" s="1" t="s">
        <v>3044</v>
      </c>
      <c r="B3047" s="2" t="str">
        <f>IFERROR(__xludf.DUMMYFUNCTION("GOOGLETRANSLATE(A3047,""en"",""es"")"),"marco")</f>
        <v>marco</v>
      </c>
    </row>
    <row r="3048">
      <c r="A3048" s="1" t="s">
        <v>3045</v>
      </c>
      <c r="B3048" s="2" t="str">
        <f>IFERROR(__xludf.DUMMYFUNCTION("GOOGLETRANSLATE(A3048,""en"",""es"")"),"Kenny")</f>
        <v>Kenny</v>
      </c>
    </row>
    <row r="3049">
      <c r="A3049" s="1" t="s">
        <v>3046</v>
      </c>
      <c r="B3049" s="2" t="str">
        <f>IFERROR(__xludf.DUMMYFUNCTION("GOOGLETRANSLATE(A3049,""en"",""es"")"),"cueva")</f>
        <v>cueva</v>
      </c>
    </row>
    <row r="3050">
      <c r="A3050" s="1" t="s">
        <v>3047</v>
      </c>
      <c r="B3050" s="2" t="str">
        <f>IFERROR(__xludf.DUMMYFUNCTION("GOOGLETRANSLATE(A3050,""en"",""es"")"),"huellas dactilares")</f>
        <v>huellas dactilares</v>
      </c>
    </row>
    <row r="3051">
      <c r="A3051" s="1" t="s">
        <v>3048</v>
      </c>
      <c r="B3051" s="2" t="str">
        <f>IFERROR(__xludf.DUMMYFUNCTION("GOOGLETRANSLATE(A3051,""en"",""es"")"),"estándar")</f>
        <v>estándar</v>
      </c>
    </row>
    <row r="3052">
      <c r="A3052" s="1" t="s">
        <v>3049</v>
      </c>
      <c r="B3052" s="2" t="str">
        <f>IFERROR(__xludf.DUMMYFUNCTION("GOOGLETRANSLATE(A3052,""en"",""es"")"),"sistemas")</f>
        <v>sistemas</v>
      </c>
    </row>
    <row r="3053">
      <c r="A3053" s="1" t="s">
        <v>3050</v>
      </c>
      <c r="B3053" s="2" t="str">
        <f>IFERROR(__xludf.DUMMYFUNCTION("GOOGLETRANSLATE(A3053,""en"",""es"")"),"vistió")</f>
        <v>vistió</v>
      </c>
    </row>
    <row r="3054">
      <c r="A3054" s="1" t="s">
        <v>3051</v>
      </c>
      <c r="B3054" s="2" t="str">
        <f>IFERROR(__xludf.DUMMYFUNCTION("GOOGLETRANSLATE(A3054,""en"",""es"")"),"túnel")</f>
        <v>túnel</v>
      </c>
    </row>
    <row r="3055">
      <c r="A3055" s="1" t="s">
        <v>3052</v>
      </c>
      <c r="B3055" s="2" t="str">
        <f>IFERROR(__xludf.DUMMYFUNCTION("GOOGLETRANSLATE(A3055,""en"",""es"")"),"Jeremy")</f>
        <v>Jeremy</v>
      </c>
    </row>
    <row r="3056">
      <c r="A3056" s="1" t="s">
        <v>3053</v>
      </c>
      <c r="B3056" s="2" t="str">
        <f>IFERROR(__xludf.DUMMYFUNCTION("GOOGLETRANSLATE(A3056,""en"",""es"")"),"bendecido")</f>
        <v>bendecido</v>
      </c>
    </row>
    <row r="3057">
      <c r="A3057" s="1" t="s">
        <v>3054</v>
      </c>
      <c r="B3057" s="2" t="str">
        <f>IFERROR(__xludf.DUMMYFUNCTION("GOOGLETRANSLATE(A3057,""en"",""es"")"),"acero")</f>
        <v>acero</v>
      </c>
    </row>
    <row r="3058">
      <c r="A3058" s="1" t="s">
        <v>3055</v>
      </c>
      <c r="B3058" s="2" t="str">
        <f>IFERROR(__xludf.DUMMYFUNCTION("GOOGLETRANSLATE(A3058,""en"",""es"")"),"finalizando")</f>
        <v>finalizando</v>
      </c>
    </row>
    <row r="3059">
      <c r="A3059" s="1" t="s">
        <v>3056</v>
      </c>
      <c r="B3059" s="2" t="str">
        <f>IFERROR(__xludf.DUMMYFUNCTION("GOOGLETRANSLATE(A3059,""en"",""es"")"),"división")</f>
        <v>división</v>
      </c>
    </row>
    <row r="3060">
      <c r="A3060" s="1" t="s">
        <v>3057</v>
      </c>
      <c r="B3060" s="2" t="str">
        <f>IFERROR(__xludf.DUMMYFUNCTION("GOOGLETRANSLATE(A3060,""en"",""es"")"),"aficionados")</f>
        <v>aficionados</v>
      </c>
    </row>
    <row r="3061">
      <c r="A3061" s="1" t="s">
        <v>3058</v>
      </c>
      <c r="B3061" s="2" t="str">
        <f>IFERROR(__xludf.DUMMYFUNCTION("GOOGLETRANSLATE(A3061,""en"",""es"")"),"oveja")</f>
        <v>oveja</v>
      </c>
    </row>
    <row r="3062">
      <c r="A3062" s="1" t="s">
        <v>3059</v>
      </c>
      <c r="B3062" s="2" t="str">
        <f>IFERROR(__xludf.DUMMYFUNCTION("GOOGLETRANSLATE(A3062,""en"",""es"")"),"clásico")</f>
        <v>clásico</v>
      </c>
    </row>
    <row r="3063">
      <c r="A3063" s="1" t="s">
        <v>3060</v>
      </c>
      <c r="B3063" s="2" t="str">
        <f>IFERROR(__xludf.DUMMYFUNCTION("GOOGLETRANSLATE(A3063,""en"",""es"")"),"darse cuenta")</f>
        <v>darse cuenta</v>
      </c>
    </row>
    <row r="3064">
      <c r="A3064" s="1" t="s">
        <v>3061</v>
      </c>
      <c r="B3064" s="2" t="str">
        <f>IFERROR(__xludf.DUMMYFUNCTION("GOOGLETRANSLATE(A3064,""en"",""es"")"),"sobrino")</f>
        <v>sobrino</v>
      </c>
    </row>
    <row r="3065">
      <c r="A3065" s="1" t="s">
        <v>3062</v>
      </c>
      <c r="B3065" s="2" t="str">
        <f>IFERROR(__xludf.DUMMYFUNCTION("GOOGLETRANSLATE(A3065,""en"",""es"")"),"financiero")</f>
        <v>financiero</v>
      </c>
    </row>
    <row r="3066">
      <c r="A3066" s="1" t="s">
        <v>3063</v>
      </c>
      <c r="B3066" s="2" t="str">
        <f>IFERROR(__xludf.DUMMYFUNCTION("GOOGLETRANSLATE(A3066,""en"",""es"")"),"salsa")</f>
        <v>salsa</v>
      </c>
    </row>
    <row r="3067">
      <c r="A3067" s="1" t="s">
        <v>3064</v>
      </c>
      <c r="B3067" s="2" t="str">
        <f>IFERROR(__xludf.DUMMYFUNCTION("GOOGLETRANSLATE(A3067,""en"",""es"")"),"fingido")</f>
        <v>fingido</v>
      </c>
    </row>
    <row r="3068">
      <c r="A3068" s="1" t="s">
        <v>3065</v>
      </c>
      <c r="B3068" s="2" t="str">
        <f>IFERROR(__xludf.DUMMYFUNCTION("GOOGLETRANSLATE(A3068,""en"",""es"")"),"influencia")</f>
        <v>influencia</v>
      </c>
    </row>
    <row r="3069">
      <c r="A3069" s="1" t="s">
        <v>3066</v>
      </c>
      <c r="B3069" s="2" t="str">
        <f>IFERROR(__xludf.DUMMYFUNCTION("GOOGLETRANSLATE(A3069,""en"",""es"")"),"red")</f>
        <v>red</v>
      </c>
    </row>
    <row r="3070">
      <c r="A3070" s="1" t="s">
        <v>3067</v>
      </c>
      <c r="B3070" s="2" t="str">
        <f>IFERROR(__xludf.DUMMYFUNCTION("GOOGLETRANSLATE(A3070,""en"",""es"")"),"jesse")</f>
        <v>jesse</v>
      </c>
    </row>
    <row r="3071">
      <c r="A3071" s="1" t="s">
        <v>3068</v>
      </c>
      <c r="B3071" s="2" t="str">
        <f>IFERROR(__xludf.DUMMYFUNCTION("GOOGLETRANSLATE(A3071,""en"",""es"")"),"concurso")</f>
        <v>concurso</v>
      </c>
    </row>
    <row r="3072">
      <c r="A3072" s="1" t="s">
        <v>3069</v>
      </c>
      <c r="B3072" s="2" t="str">
        <f>IFERROR(__xludf.DUMMYFUNCTION("GOOGLETRANSLATE(A3072,""en"",""es"")"),"camina")</f>
        <v>camina</v>
      </c>
    </row>
    <row r="3073">
      <c r="A3073" s="1" t="s">
        <v>3070</v>
      </c>
      <c r="B3073" s="2" t="str">
        <f>IFERROR(__xludf.DUMMYFUNCTION("GOOGLETRANSLATE(A3073,""en"",""es"")"),"asesinatos")</f>
        <v>asesinatos</v>
      </c>
    </row>
    <row r="3074">
      <c r="A3074" s="1" t="s">
        <v>3071</v>
      </c>
      <c r="B3074" s="2" t="str">
        <f>IFERROR(__xludf.DUMMYFUNCTION("GOOGLETRANSLATE(A3074,""en"",""es"")"),"cabina")</f>
        <v>cabina</v>
      </c>
    </row>
    <row r="3075">
      <c r="A3075" s="1" t="s">
        <v>3072</v>
      </c>
      <c r="B3075" s="2" t="str">
        <f>IFERROR(__xludf.DUMMYFUNCTION("GOOGLETRANSLATE(A3075,""en"",""es"")"),"selva")</f>
        <v>selva</v>
      </c>
    </row>
    <row r="3076">
      <c r="A3076" s="1" t="s">
        <v>3073</v>
      </c>
      <c r="B3076" s="2" t="str">
        <f>IFERROR(__xludf.DUMMYFUNCTION("GOOGLETRANSLATE(A3076,""en"",""es"")"),"vecinos")</f>
        <v>vecinos</v>
      </c>
    </row>
    <row r="3077">
      <c r="A3077" s="1" t="s">
        <v>3074</v>
      </c>
      <c r="B3077" s="2" t="str">
        <f>IFERROR(__xludf.DUMMYFUNCTION("GOOGLETRANSLATE(A3077,""en"",""es"")"),"vampiro")</f>
        <v>vampiro</v>
      </c>
    </row>
    <row r="3078">
      <c r="A3078" s="1" t="s">
        <v>3075</v>
      </c>
      <c r="B3078" s="2" t="str">
        <f>IFERROR(__xludf.DUMMYFUNCTION("GOOGLETRANSLATE(A3078,""en"",""es"")"),"a lo largo de")</f>
        <v>a lo largo de</v>
      </c>
    </row>
    <row r="3079">
      <c r="A3079" s="1" t="s">
        <v>3076</v>
      </c>
      <c r="B3079" s="2" t="str">
        <f>IFERROR(__xludf.DUMMYFUNCTION("GOOGLETRANSLATE(A3079,""en"",""es"")"),"dibujo")</f>
        <v>dibujo</v>
      </c>
    </row>
    <row r="3080">
      <c r="A3080" s="1" t="s">
        <v>3077</v>
      </c>
      <c r="B3080" s="2" t="str">
        <f>IFERROR(__xludf.DUMMYFUNCTION("GOOGLETRANSLATE(A3080,""en"",""es"")"),"confirmar")</f>
        <v>confirmar</v>
      </c>
    </row>
    <row r="3081">
      <c r="A3081" s="1" t="s">
        <v>3078</v>
      </c>
      <c r="B3081" s="2" t="str">
        <f>IFERROR(__xludf.DUMMYFUNCTION("GOOGLETRANSLATE(A3081,""en"",""es"")"),"salida")</f>
        <v>salida</v>
      </c>
    </row>
    <row r="3082">
      <c r="A3082" s="1" t="s">
        <v>3079</v>
      </c>
      <c r="B3082" s="2" t="str">
        <f>IFERROR(__xludf.DUMMYFUNCTION("GOOGLETRANSLATE(A3082,""en"",""es"")"),"escupir")</f>
        <v>escupir</v>
      </c>
    </row>
    <row r="3083">
      <c r="A3083" s="1" t="s">
        <v>3080</v>
      </c>
      <c r="B3083" s="2" t="str">
        <f>IFERROR(__xludf.DUMMYFUNCTION("GOOGLETRANSLATE(A3083,""en"",""es"")"),"generación")</f>
        <v>generación</v>
      </c>
    </row>
    <row r="3084">
      <c r="A3084" s="1" t="s">
        <v>3081</v>
      </c>
      <c r="B3084" s="2" t="str">
        <f>IFERROR(__xludf.DUMMYFUNCTION("GOOGLETRANSLATE(A3084,""en"",""es"")"),"mendicidad")</f>
        <v>mendicidad</v>
      </c>
    </row>
    <row r="3085">
      <c r="A3085" s="1" t="s">
        <v>3082</v>
      </c>
      <c r="B3085" s="2" t="str">
        <f>IFERROR(__xludf.DUMMYFUNCTION("GOOGLETRANSLATE(A3085,""en"",""es"")"),"cristal")</f>
        <v>cristal</v>
      </c>
    </row>
    <row r="3086">
      <c r="A3086" s="1" t="s">
        <v>3083</v>
      </c>
      <c r="B3086" s="2" t="str">
        <f>IFERROR(__xludf.DUMMYFUNCTION("GOOGLETRANSLATE(A3086,""en"",""es"")"),"milla")</f>
        <v>milla</v>
      </c>
    </row>
    <row r="3087">
      <c r="A3087" s="1" t="s">
        <v>3084</v>
      </c>
      <c r="B3087" s="2" t="str">
        <f>IFERROR(__xludf.DUMMYFUNCTION("GOOGLETRANSLATE(A3087,""en"",""es"")"),"hombre murciélago")</f>
        <v>hombre murciélago</v>
      </c>
    </row>
    <row r="3088">
      <c r="A3088" s="1" t="s">
        <v>3085</v>
      </c>
      <c r="B3088" s="2" t="str">
        <f>IFERROR(__xludf.DUMMYFUNCTION("GOOGLETRANSLATE(A3088,""en"",""es"")"),"estado")</f>
        <v>estado</v>
      </c>
    </row>
    <row r="3089">
      <c r="A3089" s="1" t="s">
        <v>3086</v>
      </c>
      <c r="B3089" s="2" t="str">
        <f>IFERROR(__xludf.DUMMYFUNCTION("GOOGLETRANSLATE(A3089,""en"",""es"")"),"Eduardo")</f>
        <v>Eduardo</v>
      </c>
    </row>
    <row r="3090">
      <c r="A3090" s="1" t="s">
        <v>3087</v>
      </c>
      <c r="B3090" s="2" t="str">
        <f>IFERROR(__xludf.DUMMYFUNCTION("GOOGLETRANSLATE(A3090,""en"",""es"")"),"grado")</f>
        <v>grado</v>
      </c>
    </row>
    <row r="3091">
      <c r="A3091" s="1" t="s">
        <v>3088</v>
      </c>
      <c r="B3091" s="2" t="str">
        <f>IFERROR(__xludf.DUMMYFUNCTION("GOOGLETRANSLATE(A3091,""en"",""es"")"),"francamente")</f>
        <v>francamente</v>
      </c>
    </row>
    <row r="3092">
      <c r="A3092" s="1" t="s">
        <v>3089</v>
      </c>
      <c r="B3092" s="2" t="str">
        <f>IFERROR(__xludf.DUMMYFUNCTION("GOOGLETRANSLATE(A3092,""en"",""es"")"),"sonriente")</f>
        <v>sonriente</v>
      </c>
    </row>
    <row r="3093">
      <c r="A3093" s="1" t="s">
        <v>3090</v>
      </c>
      <c r="B3093" s="2" t="str">
        <f>IFERROR(__xludf.DUMMYFUNCTION("GOOGLETRANSLATE(A3093,""en"",""es"")"),"dólar")</f>
        <v>dólar</v>
      </c>
    </row>
    <row r="3094">
      <c r="A3094" s="1" t="s">
        <v>3091</v>
      </c>
      <c r="B3094" s="2" t="str">
        <f>IFERROR(__xludf.DUMMYFUNCTION("GOOGLETRANSLATE(A3094,""en"",""es"")"),"marca")</f>
        <v>marca</v>
      </c>
    </row>
    <row r="3095">
      <c r="A3095" s="1" t="s">
        <v>3092</v>
      </c>
      <c r="B3095" s="2" t="str">
        <f>IFERROR(__xludf.DUMMYFUNCTION("GOOGLETRANSLATE(A3095,""en"",""es"")"),"informar")</f>
        <v>informar</v>
      </c>
    </row>
    <row r="3096">
      <c r="A3096" s="1" t="s">
        <v>3093</v>
      </c>
      <c r="B3096" s="2" t="str">
        <f>IFERROR(__xludf.DUMMYFUNCTION("GOOGLETRANSLATE(A3096,""en"",""es"")"),"juguete")</f>
        <v>juguete</v>
      </c>
    </row>
    <row r="3097">
      <c r="A3097" s="1" t="s">
        <v>3094</v>
      </c>
      <c r="B3097" s="2" t="str">
        <f>IFERROR(__xludf.DUMMYFUNCTION("GOOGLETRANSLATE(A3097,""en"",""es"")"),"X")</f>
        <v>X</v>
      </c>
    </row>
    <row r="3098">
      <c r="A3098" s="1" t="s">
        <v>3095</v>
      </c>
      <c r="B3098" s="2" t="str">
        <f>IFERROR(__xludf.DUMMYFUNCTION("GOOGLETRANSLATE(A3098,""en"",""es"")"),"rascar")</f>
        <v>rascar</v>
      </c>
    </row>
    <row r="3099">
      <c r="A3099" s="1" t="s">
        <v>3096</v>
      </c>
      <c r="B3099" s="2" t="str">
        <f>IFERROR(__xludf.DUMMYFUNCTION("GOOGLETRANSLATE(A3099,""en"",""es"")"),"judíos")</f>
        <v>judíos</v>
      </c>
    </row>
    <row r="3100">
      <c r="A3100" s="1" t="s">
        <v>3097</v>
      </c>
      <c r="B3100" s="2" t="str">
        <f>IFERROR(__xludf.DUMMYFUNCTION("GOOGLETRANSLATE(A3100,""en"",""es"")"),"tribu")</f>
        <v>tribu</v>
      </c>
    </row>
    <row r="3101">
      <c r="A3101" s="1" t="s">
        <v>3098</v>
      </c>
      <c r="B3101" s="2" t="str">
        <f>IFERROR(__xludf.DUMMYFUNCTION("GOOGLETRANSLATE(A3101,""en"",""es"")"),"recuerda")</f>
        <v>recuerda</v>
      </c>
    </row>
    <row r="3102">
      <c r="A3102" s="1" t="s">
        <v>3099</v>
      </c>
      <c r="B3102" s="2" t="str">
        <f>IFERROR(__xludf.DUMMYFUNCTION("GOOGLETRANSLATE(A3102,""en"",""es"")"),"centro")</f>
        <v>centro</v>
      </c>
    </row>
    <row r="3103">
      <c r="A3103" s="1" t="s">
        <v>3100</v>
      </c>
      <c r="B3103" s="2" t="str">
        <f>IFERROR(__xludf.DUMMYFUNCTION("GOOGLETRANSLATE(A3103,""en"",""es"")"),"generoso")</f>
        <v>generoso</v>
      </c>
    </row>
    <row r="3104">
      <c r="A3104" s="1" t="s">
        <v>3101</v>
      </c>
      <c r="B3104" s="2" t="str">
        <f>IFERROR(__xludf.DUMMYFUNCTION("GOOGLETRANSLATE(A3104,""en"",""es"")"),"bruto")</f>
        <v>bruto</v>
      </c>
    </row>
    <row r="3105">
      <c r="A3105" s="1" t="s">
        <v>3102</v>
      </c>
      <c r="B3105" s="2" t="str">
        <f>IFERROR(__xludf.DUMMYFUNCTION("GOOGLETRANSLATE(A3105,""en"",""es"")"),"Bárbara")</f>
        <v>Bárbara</v>
      </c>
    </row>
    <row r="3106">
      <c r="A3106" s="1" t="s">
        <v>3103</v>
      </c>
      <c r="B3106" s="2" t="str">
        <f>IFERROR(__xludf.DUMMYFUNCTION("GOOGLETRANSLATE(A3106,""en"",""es"")"),"guion")</f>
        <v>guion</v>
      </c>
    </row>
    <row r="3107">
      <c r="A3107" s="1" t="s">
        <v>3104</v>
      </c>
      <c r="B3107" s="2" t="str">
        <f>IFERROR(__xludf.DUMMYFUNCTION("GOOGLETRANSLATE(A3107,""en"",""es"")"),"cancelar")</f>
        <v>cancelar</v>
      </c>
    </row>
    <row r="3108">
      <c r="A3108" s="1" t="s">
        <v>3105</v>
      </c>
      <c r="B3108" s="2" t="str">
        <f>IFERROR(__xludf.DUMMYFUNCTION("GOOGLETRANSLATE(A3108,""en"",""es"")"),"Nina")</f>
        <v>Nina</v>
      </c>
    </row>
    <row r="3109">
      <c r="A3109" s="1" t="s">
        <v>3106</v>
      </c>
      <c r="B3109" s="2" t="str">
        <f>IFERROR(__xludf.DUMMYFUNCTION("GOOGLETRANSLATE(A3109,""en"",""es"")"),"disfruté")</f>
        <v>disfruté</v>
      </c>
    </row>
    <row r="3110">
      <c r="A3110" s="1" t="s">
        <v>3107</v>
      </c>
      <c r="B3110" s="2" t="str">
        <f>IFERROR(__xludf.DUMMYFUNCTION("GOOGLETRANSLATE(A3110,""en"",""es"")"),"rodeado")</f>
        <v>rodeado</v>
      </c>
    </row>
    <row r="3111">
      <c r="A3111" s="1" t="s">
        <v>3108</v>
      </c>
      <c r="B3111" s="2" t="str">
        <f>IFERROR(__xludf.DUMMYFUNCTION("GOOGLETRANSLATE(A3111,""en"",""es"")"),"confirmado")</f>
        <v>confirmado</v>
      </c>
    </row>
    <row r="3112">
      <c r="A3112" s="1" t="s">
        <v>3109</v>
      </c>
      <c r="B3112" s="2" t="str">
        <f>IFERROR(__xludf.DUMMYFUNCTION("GOOGLETRANSLATE(A3112,""en"",""es"")"),"nervio")</f>
        <v>nervio</v>
      </c>
    </row>
    <row r="3113">
      <c r="A3113" s="1" t="s">
        <v>3110</v>
      </c>
      <c r="B3113" s="2" t="str">
        <f>IFERROR(__xludf.DUMMYFUNCTION("GOOGLETRANSLATE(A3113,""en"",""es"")"),"sello")</f>
        <v>sello</v>
      </c>
    </row>
    <row r="3114">
      <c r="A3114" s="1" t="s">
        <v>3111</v>
      </c>
      <c r="B3114" s="2" t="str">
        <f>IFERROR(__xludf.DUMMYFUNCTION("GOOGLETRANSLATE(A3114,""en"",""es"")"),"bicho")</f>
        <v>bicho</v>
      </c>
    </row>
    <row r="3115">
      <c r="A3115" s="1" t="s">
        <v>3112</v>
      </c>
      <c r="B3115" s="2" t="str">
        <f>IFERROR(__xludf.DUMMYFUNCTION("GOOGLETRANSLATE(A3115,""en"",""es"")"),"divorciado")</f>
        <v>divorciado</v>
      </c>
    </row>
    <row r="3116">
      <c r="A3116" s="1" t="s">
        <v>3113</v>
      </c>
      <c r="B3116" s="2" t="str">
        <f>IFERROR(__xludf.DUMMYFUNCTION("GOOGLETRANSLATE(A3116,""en"",""es"")"),"Rusia")</f>
        <v>Rusia</v>
      </c>
    </row>
    <row r="3117">
      <c r="A3117" s="1" t="s">
        <v>3114</v>
      </c>
      <c r="B3117" s="2" t="str">
        <f>IFERROR(__xludf.DUMMYFUNCTION("GOOGLETRANSLATE(A3117,""en"",""es"")"),"respuesta")</f>
        <v>respuesta</v>
      </c>
    </row>
    <row r="3118">
      <c r="A3118" s="1" t="s">
        <v>3115</v>
      </c>
      <c r="B3118" s="2" t="str">
        <f>IFERROR(__xludf.DUMMYFUNCTION("GOOGLETRANSLATE(A3118,""en"",""es"")"),"reciente")</f>
        <v>reciente</v>
      </c>
    </row>
    <row r="3119">
      <c r="A3119" s="1" t="s">
        <v>3116</v>
      </c>
      <c r="B3119" s="2" t="str">
        <f>IFERROR(__xludf.DUMMYFUNCTION("GOOGLETRANSLATE(A3119,""en"",""es"")"),"vigilancia")</f>
        <v>vigilancia</v>
      </c>
    </row>
    <row r="3120">
      <c r="A3120" s="1" t="s">
        <v>3117</v>
      </c>
      <c r="B3120" s="2" t="str">
        <f>IFERROR(__xludf.DUMMYFUNCTION("GOOGLETRANSLATE(A3120,""en"",""es"")"),"religioso")</f>
        <v>religioso</v>
      </c>
    </row>
    <row r="3121">
      <c r="A3121" s="1" t="s">
        <v>3118</v>
      </c>
      <c r="B3121" s="2" t="str">
        <f>IFERROR(__xludf.DUMMYFUNCTION("GOOGLETRANSLATE(A3121,""en"",""es"")"),"espíritu")</f>
        <v>espíritu</v>
      </c>
    </row>
    <row r="3122">
      <c r="A3122" s="1" t="s">
        <v>3119</v>
      </c>
      <c r="B3122" s="2" t="str">
        <f>IFERROR(__xludf.DUMMYFUNCTION("GOOGLETRANSLATE(A3122,""en"",""es"")"),"cargado")</f>
        <v>cargado</v>
      </c>
    </row>
    <row r="3123">
      <c r="A3123" s="1" t="s">
        <v>3120</v>
      </c>
      <c r="B3123" s="2" t="str">
        <f>IFERROR(__xludf.DUMMYFUNCTION("GOOGLETRANSLATE(A3123,""en"",""es"")"),"ganar")</f>
        <v>ganar</v>
      </c>
    </row>
    <row r="3124">
      <c r="A3124" s="1" t="s">
        <v>3121</v>
      </c>
      <c r="B3124" s="2" t="str">
        <f>IFERROR(__xludf.DUMMYFUNCTION("GOOGLETRANSLATE(A3124,""en"",""es"")"),"desencadenar")</f>
        <v>desencadenar</v>
      </c>
    </row>
    <row r="3125">
      <c r="A3125" s="1" t="s">
        <v>3122</v>
      </c>
      <c r="B3125" s="2" t="str">
        <f>IFERROR(__xludf.DUMMYFUNCTION("GOOGLETRANSLATE(A3125,""en"",""es"")"),"clínica")</f>
        <v>clínica</v>
      </c>
    </row>
    <row r="3126">
      <c r="A3126" s="1" t="s">
        <v>3123</v>
      </c>
      <c r="B3126" s="2" t="str">
        <f>IFERROR(__xludf.DUMMYFUNCTION("GOOGLETRANSLATE(A3126,""en"",""es"")"),"sucio")</f>
        <v>sucio</v>
      </c>
    </row>
    <row r="3127">
      <c r="A3127" s="1" t="s">
        <v>3124</v>
      </c>
      <c r="B3127" s="2" t="str">
        <f>IFERROR(__xludf.DUMMYFUNCTION("GOOGLETRANSLATE(A3127,""en"",""es"")"),"conocido")</f>
        <v>conocido</v>
      </c>
    </row>
    <row r="3128">
      <c r="A3128" s="1" t="s">
        <v>3125</v>
      </c>
      <c r="B3128" s="2" t="str">
        <f>IFERROR(__xludf.DUMMYFUNCTION("GOOGLETRANSLATE(A3128,""en"",""es"")"),"golpeado")</f>
        <v>golpeado</v>
      </c>
    </row>
    <row r="3129">
      <c r="A3129" s="1" t="s">
        <v>3126</v>
      </c>
      <c r="B3129" s="2" t="str">
        <f>IFERROR(__xludf.DUMMYFUNCTION("GOOGLETRANSLATE(A3129,""en"",""es"")"),"Tina")</f>
        <v>Tina</v>
      </c>
    </row>
    <row r="3130">
      <c r="A3130" s="1" t="s">
        <v>3127</v>
      </c>
      <c r="B3130" s="2" t="str">
        <f>IFERROR(__xludf.DUMMYFUNCTION("GOOGLETRANSLATE(A3130,""en"",""es"")"),"concentrarse")</f>
        <v>concentrarse</v>
      </c>
    </row>
    <row r="3131">
      <c r="A3131" s="1" t="s">
        <v>3128</v>
      </c>
      <c r="B3131" s="2" t="str">
        <f>IFERROR(__xludf.DUMMYFUNCTION("GOOGLETRANSLATE(A3131,""en"",""es"")"),"paciencia")</f>
        <v>paciencia</v>
      </c>
    </row>
    <row r="3132">
      <c r="A3132" s="1" t="s">
        <v>3129</v>
      </c>
      <c r="B3132" s="2" t="str">
        <f>IFERROR(__xludf.DUMMYFUNCTION("GOOGLETRANSLATE(A3132,""en"",""es"")"),"traidor")</f>
        <v>traidor</v>
      </c>
    </row>
    <row r="3133">
      <c r="A3133" s="1" t="s">
        <v>3130</v>
      </c>
      <c r="B3133" s="2" t="str">
        <f>IFERROR(__xludf.DUMMYFUNCTION("GOOGLETRANSLATE(A3133,""en"",""es"")"),"infierno")</f>
        <v>infierno</v>
      </c>
    </row>
    <row r="3134">
      <c r="A3134" s="1" t="s">
        <v>3131</v>
      </c>
      <c r="B3134" s="2" t="str">
        <f>IFERROR(__xludf.DUMMYFUNCTION("GOOGLETRANSLATE(A3134,""en"",""es"")"),"equipos")</f>
        <v>equipos</v>
      </c>
    </row>
    <row r="3135">
      <c r="A3135" s="1" t="s">
        <v>3132</v>
      </c>
      <c r="B3135" s="2" t="str">
        <f>IFERROR(__xludf.DUMMYFUNCTION("GOOGLETRANSLATE(A3135,""en"",""es"")"),"Viva")</f>
        <v>Viva</v>
      </c>
    </row>
    <row r="3136">
      <c r="A3136" s="1" t="s">
        <v>3133</v>
      </c>
      <c r="B3136" s="2" t="str">
        <f>IFERROR(__xludf.DUMMYFUNCTION("GOOGLETRANSLATE(A3136,""en"",""es"")"),"Puerto")</f>
        <v>Puerto</v>
      </c>
    </row>
    <row r="3137">
      <c r="A3137" s="1" t="s">
        <v>3134</v>
      </c>
      <c r="B3137" s="2" t="str">
        <f>IFERROR(__xludf.DUMMYFUNCTION("GOOGLETRANSLATE(A3137,""en"",""es"")"),"ha podido recuperar")</f>
        <v>ha podido recuperar</v>
      </c>
    </row>
    <row r="3138">
      <c r="A3138" s="1" t="s">
        <v>3135</v>
      </c>
      <c r="B3138" s="2" t="str">
        <f>IFERROR(__xludf.DUMMYFUNCTION("GOOGLETRANSLATE(A3138,""en"",""es"")"),"carne de vaca")</f>
        <v>carne de vaca</v>
      </c>
    </row>
    <row r="3139">
      <c r="A3139" s="1" t="s">
        <v>3136</v>
      </c>
      <c r="B3139" s="2" t="str">
        <f>IFERROR(__xludf.DUMMYFUNCTION("GOOGLETRANSLATE(A3139,""en"",""es"")"),"rutina")</f>
        <v>rutina</v>
      </c>
    </row>
    <row r="3140">
      <c r="A3140" s="1" t="s">
        <v>3137</v>
      </c>
      <c r="B3140" s="2" t="str">
        <f>IFERROR(__xludf.DUMMYFUNCTION("GOOGLETRANSLATE(A3140,""en"",""es"")"),"vestimenta")</f>
        <v>vestimenta</v>
      </c>
    </row>
    <row r="3141">
      <c r="A3141" s="1" t="s">
        <v>3138</v>
      </c>
      <c r="B3141" s="2" t="str">
        <f>IFERROR(__xludf.DUMMYFUNCTION("GOOGLETRANSLATE(A3141,""en"",""es"")"),"pavo")</f>
        <v>pavo</v>
      </c>
    </row>
    <row r="3142">
      <c r="A3142" s="1" t="s">
        <v>3139</v>
      </c>
      <c r="B3142" s="2" t="str">
        <f>IFERROR(__xludf.DUMMYFUNCTION("GOOGLETRANSLATE(A3142,""en"",""es"")"),"relacionado")</f>
        <v>relacionado</v>
      </c>
    </row>
    <row r="3143">
      <c r="A3143" s="1" t="s">
        <v>3140</v>
      </c>
      <c r="B3143" s="2" t="str">
        <f>IFERROR(__xludf.DUMMYFUNCTION("GOOGLETRANSLATE(A3143,""en"",""es"")"),"piedras")</f>
        <v>piedras</v>
      </c>
    </row>
    <row r="3144">
      <c r="A3144" s="1" t="s">
        <v>3141</v>
      </c>
      <c r="B3144" s="2" t="str">
        <f>IFERROR(__xludf.DUMMYFUNCTION("GOOGLETRANSLATE(A3144,""en"",""es"")"),"dramático")</f>
        <v>dramático</v>
      </c>
    </row>
    <row r="3145">
      <c r="A3145" s="1" t="s">
        <v>3142</v>
      </c>
      <c r="B3145" s="2" t="str">
        <f>IFERROR(__xludf.DUMMYFUNCTION("GOOGLETRANSLATE(A3145,""en"",""es"")"),"confesión")</f>
        <v>confesión</v>
      </c>
    </row>
    <row r="3146">
      <c r="A3146" s="1" t="s">
        <v>3143</v>
      </c>
      <c r="B3146" s="2" t="str">
        <f>IFERROR(__xludf.DUMMYFUNCTION("GOOGLETRANSLATE(A3146,""en"",""es"")"),"facilitar")</f>
        <v>facilitar</v>
      </c>
    </row>
    <row r="3147">
      <c r="A3147" s="1" t="s">
        <v>3144</v>
      </c>
      <c r="B3147" s="2" t="str">
        <f>IFERROR(__xludf.DUMMYFUNCTION("GOOGLETRANSLATE(A3147,""en"",""es"")"),"chloe")</f>
        <v>chloe</v>
      </c>
    </row>
    <row r="3148">
      <c r="A3148" s="1" t="s">
        <v>3145</v>
      </c>
      <c r="B3148" s="2" t="str">
        <f>IFERROR(__xludf.DUMMYFUNCTION("GOOGLETRANSLATE(A3148,""en"",""es"")"),"infeliz")</f>
        <v>infeliz</v>
      </c>
    </row>
    <row r="3149">
      <c r="A3149" s="1" t="s">
        <v>3146</v>
      </c>
      <c r="B3149" s="2" t="str">
        <f>IFERROR(__xludf.DUMMYFUNCTION("GOOGLETRANSLATE(A3149,""en"",""es"")"),"diputado")</f>
        <v>diputado</v>
      </c>
    </row>
    <row r="3150">
      <c r="A3150" s="1" t="s">
        <v>3147</v>
      </c>
      <c r="B3150" s="2" t="str">
        <f>IFERROR(__xludf.DUMMYFUNCTION("GOOGLETRANSLATE(A3150,""en"",""es"")"),"Rebecca")</f>
        <v>Rebecca</v>
      </c>
    </row>
    <row r="3151">
      <c r="A3151" s="1" t="s">
        <v>3148</v>
      </c>
      <c r="B3151" s="2" t="str">
        <f>IFERROR(__xludf.DUMMYFUNCTION("GOOGLETRANSLATE(A3151,""en"",""es"")"),"director de escuela")</f>
        <v>director de escuela</v>
      </c>
    </row>
    <row r="3152">
      <c r="A3152" s="1" t="s">
        <v>3149</v>
      </c>
      <c r="B3152" s="2" t="str">
        <f>IFERROR(__xludf.DUMMYFUNCTION("GOOGLETRANSLATE(A3152,""en"",""es"")"),"Lucas")</f>
        <v>Lucas</v>
      </c>
    </row>
    <row r="3153">
      <c r="A3153" s="1" t="s">
        <v>3150</v>
      </c>
      <c r="B3153" s="2" t="str">
        <f>IFERROR(__xludf.DUMMYFUNCTION("GOOGLETRANSLATE(A3153,""en"",""es"")"),"los campos")</f>
        <v>los campos</v>
      </c>
    </row>
    <row r="3154">
      <c r="A3154" s="1" t="s">
        <v>3151</v>
      </c>
      <c r="B3154" s="2" t="str">
        <f>IFERROR(__xludf.DUMMYFUNCTION("GOOGLETRANSLATE(A3154,""en"",""es"")"),"necio")</f>
        <v>necio</v>
      </c>
    </row>
    <row r="3155">
      <c r="A3155" s="1" t="s">
        <v>3152</v>
      </c>
      <c r="B3155" s="2" t="str">
        <f>IFERROR(__xludf.DUMMYFUNCTION("GOOGLETRANSLATE(A3155,""en"",""es"")"),"células")</f>
        <v>células</v>
      </c>
    </row>
    <row r="3156">
      <c r="A3156" s="1" t="s">
        <v>3153</v>
      </c>
      <c r="B3156" s="2" t="str">
        <f>IFERROR(__xludf.DUMMYFUNCTION("GOOGLETRANSLATE(A3156,""en"",""es"")"),"Wayne")</f>
        <v>Wayne</v>
      </c>
    </row>
    <row r="3157">
      <c r="A3157" s="1" t="s">
        <v>3154</v>
      </c>
      <c r="B3157" s="2" t="str">
        <f>IFERROR(__xludf.DUMMYFUNCTION("GOOGLETRANSLATE(A3157,""en"",""es"")"),"participación")</f>
        <v>participación</v>
      </c>
    </row>
    <row r="3158">
      <c r="A3158" s="1" t="s">
        <v>3155</v>
      </c>
      <c r="B3158" s="2" t="str">
        <f>IFERROR(__xludf.DUMMYFUNCTION("GOOGLETRANSLATE(A3158,""en"",""es"")"),"Enlace")</f>
        <v>Enlace</v>
      </c>
    </row>
    <row r="3159">
      <c r="A3159" s="1" t="s">
        <v>3156</v>
      </c>
      <c r="B3159" s="2" t="str">
        <f>IFERROR(__xludf.DUMMYFUNCTION("GOOGLETRANSLATE(A3159,""en"",""es"")"),"industria")</f>
        <v>industria</v>
      </c>
    </row>
    <row r="3160">
      <c r="A3160" s="1" t="s">
        <v>3157</v>
      </c>
      <c r="B3160" s="2" t="str">
        <f>IFERROR(__xludf.DUMMYFUNCTION("GOOGLETRANSLATE(A3160,""en"",""es"")"),"valioso")</f>
        <v>valioso</v>
      </c>
    </row>
    <row r="3161">
      <c r="A3161" s="1" t="s">
        <v>3158</v>
      </c>
      <c r="B3161" s="2" t="str">
        <f>IFERROR(__xludf.DUMMYFUNCTION("GOOGLETRANSLATE(A3161,""en"",""es"")"),"unidades")</f>
        <v>unidades</v>
      </c>
    </row>
    <row r="3162">
      <c r="A3162" s="1" t="s">
        <v>3159</v>
      </c>
      <c r="B3162" s="2" t="str">
        <f>IFERROR(__xludf.DUMMYFUNCTION("GOOGLETRANSLATE(A3162,""en"",""es"")"),"jugadores")</f>
        <v>jugadores</v>
      </c>
    </row>
    <row r="3163">
      <c r="A3163" s="1" t="s">
        <v>3160</v>
      </c>
      <c r="B3163" s="2" t="str">
        <f>IFERROR(__xludf.DUMMYFUNCTION("GOOGLETRANSLATE(A3163,""en"",""es"")"),"pistas")</f>
        <v>pistas</v>
      </c>
    </row>
    <row r="3164">
      <c r="A3164" s="1" t="s">
        <v>3161</v>
      </c>
      <c r="B3164" s="2" t="str">
        <f>IFERROR(__xludf.DUMMYFUNCTION("GOOGLETRANSLATE(A3164,""en"",""es"")"),"sí")</f>
        <v>sí</v>
      </c>
    </row>
    <row r="3165">
      <c r="A3165" s="1" t="s">
        <v>3162</v>
      </c>
      <c r="B3165" s="2" t="str">
        <f>IFERROR(__xludf.DUMMYFUNCTION("GOOGLETRANSLATE(A3165,""en"",""es"")"),"aterrizaje")</f>
        <v>aterrizaje</v>
      </c>
    </row>
    <row r="3166">
      <c r="A3166" s="1" t="s">
        <v>3163</v>
      </c>
      <c r="B3166" s="2" t="str">
        <f>IFERROR(__xludf.DUMMYFUNCTION("GOOGLETRANSLATE(A3166,""en"",""es"")"),"entregado")</f>
        <v>entregado</v>
      </c>
    </row>
    <row r="3167">
      <c r="A3167" s="1" t="s">
        <v>3164</v>
      </c>
      <c r="B3167" s="2" t="str">
        <f>IFERROR(__xludf.DUMMYFUNCTION("GOOGLETRANSLATE(A3167,""en"",""es"")"),"traje")</f>
        <v>traje</v>
      </c>
    </row>
    <row r="3168">
      <c r="A3168" s="1" t="s">
        <v>3165</v>
      </c>
      <c r="B3168" s="2" t="str">
        <f>IFERROR(__xludf.DUMMYFUNCTION("GOOGLETRANSLATE(A3168,""en"",""es"")"),"vicio")</f>
        <v>vicio</v>
      </c>
    </row>
    <row r="3169">
      <c r="A3169" s="1" t="s">
        <v>3166</v>
      </c>
      <c r="B3169" s="2" t="str">
        <f>IFERROR(__xludf.DUMMYFUNCTION("GOOGLETRANSLATE(A3169,""en"",""es"")"),"Frankie")</f>
        <v>Frankie</v>
      </c>
    </row>
    <row r="3170">
      <c r="A3170" s="1" t="s">
        <v>3167</v>
      </c>
      <c r="B3170" s="2" t="str">
        <f>IFERROR(__xludf.DUMMYFUNCTION("GOOGLETRANSLATE(A3170,""en"",""es"")"),"agradable")</f>
        <v>agradable</v>
      </c>
    </row>
    <row r="3171">
      <c r="A3171" s="1" t="s">
        <v>3168</v>
      </c>
      <c r="B3171" s="2" t="str">
        <f>IFERROR(__xludf.DUMMYFUNCTION("GOOGLETRANSLATE(A3171,""en"",""es"")"),"lesionado")</f>
        <v>lesionado</v>
      </c>
    </row>
    <row r="3172">
      <c r="A3172" s="1" t="s">
        <v>3169</v>
      </c>
      <c r="B3172" s="2" t="str">
        <f>IFERROR(__xludf.DUMMYFUNCTION("GOOGLETRANSLATE(A3172,""en"",""es"")"),"argumento")</f>
        <v>argumento</v>
      </c>
    </row>
    <row r="3173">
      <c r="A3173" s="1" t="s">
        <v>3170</v>
      </c>
      <c r="B3173" s="2" t="str">
        <f>IFERROR(__xludf.DUMMYFUNCTION("GOOGLETRANSLATE(A3173,""en"",""es"")"),"distante")</f>
        <v>distante</v>
      </c>
    </row>
    <row r="3174">
      <c r="A3174" s="1" t="s">
        <v>3171</v>
      </c>
      <c r="B3174" s="2" t="str">
        <f>IFERROR(__xludf.DUMMYFUNCTION("GOOGLETRANSLATE(A3174,""en"",""es"")"),"Derek")</f>
        <v>Derek</v>
      </c>
    </row>
    <row r="3175">
      <c r="A3175" s="1" t="s">
        <v>3172</v>
      </c>
      <c r="B3175" s="2" t="str">
        <f>IFERROR(__xludf.DUMMYFUNCTION("GOOGLETRANSLATE(A3175,""en"",""es"")"),"clics")</f>
        <v>clics</v>
      </c>
    </row>
    <row r="3176">
      <c r="A3176" s="1" t="s">
        <v>3173</v>
      </c>
      <c r="B3176" s="2" t="str">
        <f>IFERROR(__xludf.DUMMYFUNCTION("GOOGLETRANSLATE(A3176,""en"",""es"")"),"Continuar")</f>
        <v>Continuar</v>
      </c>
    </row>
    <row r="3177">
      <c r="A3177" s="1" t="s">
        <v>3174</v>
      </c>
      <c r="B3177" s="2" t="str">
        <f>IFERROR(__xludf.DUMMYFUNCTION("GOOGLETRANSLATE(A3177,""en"",""es"")"),"movimiento")</f>
        <v>movimiento</v>
      </c>
    </row>
    <row r="3178">
      <c r="A3178" s="1" t="s">
        <v>3175</v>
      </c>
      <c r="B3178" s="2" t="str">
        <f>IFERROR(__xludf.DUMMYFUNCTION("GOOGLETRANSLATE(A3178,""en"",""es"")"),"preocupaciones")</f>
        <v>preocupaciones</v>
      </c>
    </row>
    <row r="3179">
      <c r="A3179" s="1" t="s">
        <v>3176</v>
      </c>
      <c r="B3179" s="2" t="str">
        <f>IFERROR(__xludf.DUMMYFUNCTION("GOOGLETRANSLATE(A3179,""en"",""es"")"),"en algún lugar")</f>
        <v>en algún lugar</v>
      </c>
    </row>
    <row r="3180">
      <c r="A3180" s="1" t="s">
        <v>3177</v>
      </c>
      <c r="B3180" s="2" t="str">
        <f>IFERROR(__xludf.DUMMYFUNCTION("GOOGLETRANSLATE(A3180,""en"",""es"")"),"construcción")</f>
        <v>construcción</v>
      </c>
    </row>
    <row r="3181">
      <c r="A3181" s="1" t="s">
        <v>3178</v>
      </c>
      <c r="B3181" s="2" t="str">
        <f>IFERROR(__xludf.DUMMYFUNCTION("GOOGLETRANSLATE(A3181,""en"",""es"")"),"usos")</f>
        <v>usos</v>
      </c>
    </row>
    <row r="3182">
      <c r="A3182" s="1" t="s">
        <v>3179</v>
      </c>
      <c r="B3182" s="2" t="str">
        <f>IFERROR(__xludf.DUMMYFUNCTION("GOOGLETRANSLATE(A3182,""en"",""es"")"),"España")</f>
        <v>España</v>
      </c>
    </row>
    <row r="3183">
      <c r="A3183" s="1" t="s">
        <v>3180</v>
      </c>
      <c r="B3183" s="2" t="str">
        <f>IFERROR(__xludf.DUMMYFUNCTION("GOOGLETRANSLATE(A3183,""en"",""es"")"),"apuntar")</f>
        <v>apuntar</v>
      </c>
    </row>
    <row r="3184">
      <c r="A3184" s="1" t="s">
        <v>3181</v>
      </c>
      <c r="B3184" s="2" t="str">
        <f>IFERROR(__xludf.DUMMYFUNCTION("GOOGLETRANSLATE(A3184,""en"",""es"")"),"cigarrillos")</f>
        <v>cigarrillos</v>
      </c>
    </row>
    <row r="3185">
      <c r="A3185" s="1" t="s">
        <v>3182</v>
      </c>
      <c r="B3185" s="2" t="str">
        <f>IFERROR(__xludf.DUMMYFUNCTION("GOOGLETRANSLATE(A3185,""en"",""es"")"),"occidental")</f>
        <v>occidental</v>
      </c>
    </row>
    <row r="3186">
      <c r="A3186" s="1" t="s">
        <v>3183</v>
      </c>
      <c r="B3186" s="2" t="str">
        <f>IFERROR(__xludf.DUMMYFUNCTION("GOOGLETRANSLATE(A3186,""en"",""es"")"),"Todd")</f>
        <v>Todd</v>
      </c>
    </row>
    <row r="3187">
      <c r="A3187" s="1" t="s">
        <v>3184</v>
      </c>
      <c r="B3187" s="2" t="str">
        <f>IFERROR(__xludf.DUMMYFUNCTION("GOOGLETRANSLATE(A3187,""en"",""es"")"),"satisfecho")</f>
        <v>satisfecho</v>
      </c>
    </row>
    <row r="3188">
      <c r="A3188" s="1" t="s">
        <v>3185</v>
      </c>
      <c r="B3188" s="2" t="str">
        <f>IFERROR(__xludf.DUMMYFUNCTION("GOOGLETRANSLATE(A3188,""en"",""es"")"),"morirse de hambre")</f>
        <v>morirse de hambre</v>
      </c>
    </row>
    <row r="3189">
      <c r="A3189" s="1" t="s">
        <v>3186</v>
      </c>
      <c r="B3189" s="2" t="str">
        <f>IFERROR(__xludf.DUMMYFUNCTION("GOOGLETRANSLATE(A3189,""en"",""es"")"),"asientos")</f>
        <v>asientos</v>
      </c>
    </row>
    <row r="3190">
      <c r="A3190" s="1" t="s">
        <v>3187</v>
      </c>
      <c r="B3190" s="2" t="str">
        <f>IFERROR(__xludf.DUMMYFUNCTION("GOOGLETRANSLATE(A3190,""en"",""es"")"),"limpio")</f>
        <v>limpio</v>
      </c>
    </row>
    <row r="3191">
      <c r="A3191" s="1" t="s">
        <v>3188</v>
      </c>
      <c r="B3191" s="2" t="str">
        <f>IFERROR(__xludf.DUMMYFUNCTION("GOOGLETRANSLATE(A3191,""en"",""es"")"),"sonado")</f>
        <v>sonado</v>
      </c>
    </row>
    <row r="3192">
      <c r="A3192" s="1" t="s">
        <v>3189</v>
      </c>
      <c r="B3192" s="2" t="str">
        <f>IFERROR(__xludf.DUMMYFUNCTION("GOOGLETRANSLATE(A3192,""en"",""es"")"),"Russell")</f>
        <v>Russell</v>
      </c>
    </row>
    <row r="3193">
      <c r="A3193" s="1" t="s">
        <v>3190</v>
      </c>
      <c r="B3193" s="2" t="str">
        <f>IFERROR(__xludf.DUMMYFUNCTION("GOOGLETRANSLATE(A3193,""en"",""es"")"),"violado")</f>
        <v>violado</v>
      </c>
    </row>
    <row r="3194">
      <c r="A3194" s="1" t="s">
        <v>3191</v>
      </c>
      <c r="B3194" s="2" t="str">
        <f>IFERROR(__xludf.DUMMYFUNCTION("GOOGLETRANSLATE(A3194,""en"",""es"")"),"vince")</f>
        <v>vince</v>
      </c>
    </row>
    <row r="3195">
      <c r="A3195" s="1" t="s">
        <v>3192</v>
      </c>
      <c r="B3195" s="2" t="str">
        <f>IFERROR(__xludf.DUMMYFUNCTION("GOOGLETRANSLATE(A3195,""en"",""es"")"),"acebo")</f>
        <v>acebo</v>
      </c>
    </row>
    <row r="3196">
      <c r="A3196" s="1" t="s">
        <v>3193</v>
      </c>
      <c r="B3196" s="2" t="str">
        <f>IFERROR(__xludf.DUMMYFUNCTION("GOOGLETRANSLATE(A3196,""en"",""es"")"),"patrón")</f>
        <v>patrón</v>
      </c>
    </row>
    <row r="3197">
      <c r="A3197" s="1" t="s">
        <v>3194</v>
      </c>
      <c r="B3197" s="2" t="str">
        <f>IFERROR(__xludf.DUMMYFUNCTION("GOOGLETRANSLATE(A3197,""en"",""es"")"),"por lo tanto")</f>
        <v>por lo tanto</v>
      </c>
    </row>
    <row r="3198">
      <c r="A3198" s="1" t="s">
        <v>3195</v>
      </c>
      <c r="B3198" s="2" t="str">
        <f>IFERROR(__xludf.DUMMYFUNCTION("GOOGLETRANSLATE(A3198,""en"",""es"")"),"clavo")</f>
        <v>clavo</v>
      </c>
    </row>
    <row r="3199">
      <c r="A3199" s="1" t="s">
        <v>3196</v>
      </c>
      <c r="B3199" s="2" t="str">
        <f>IFERROR(__xludf.DUMMYFUNCTION("GOOGLETRANSLATE(A3199,""en"",""es"")"),"bancos")</f>
        <v>bancos</v>
      </c>
    </row>
    <row r="3200">
      <c r="A3200" s="1" t="s">
        <v>3197</v>
      </c>
      <c r="B3200" s="2" t="str">
        <f>IFERROR(__xludf.DUMMYFUNCTION("GOOGLETRANSLATE(A3200,""en"",""es"")"),"beth")</f>
        <v>beth</v>
      </c>
    </row>
    <row r="3201">
      <c r="A3201" s="1" t="s">
        <v>3198</v>
      </c>
      <c r="B3201" s="2" t="str">
        <f>IFERROR(__xludf.DUMMYFUNCTION("GOOGLETRANSLATE(A3201,""en"",""es"")"),"saltar")</f>
        <v>saltar</v>
      </c>
    </row>
    <row r="3202">
      <c r="A3202" s="1" t="s">
        <v>3199</v>
      </c>
      <c r="B3202" s="2" t="str">
        <f>IFERROR(__xludf.DUMMYFUNCTION("GOOGLETRANSLATE(A3202,""en"",""es"")"),"cargado")</f>
        <v>cargado</v>
      </c>
    </row>
    <row r="3203">
      <c r="A3203" s="1" t="s">
        <v>3200</v>
      </c>
      <c r="B3203" s="2" t="str">
        <f>IFERROR(__xludf.DUMMYFUNCTION("GOOGLETRANSLATE(A3203,""en"",""es"")"),"electricidad")</f>
        <v>electricidad</v>
      </c>
    </row>
    <row r="3204">
      <c r="A3204" s="1" t="s">
        <v>3201</v>
      </c>
      <c r="B3204" s="2" t="str">
        <f>IFERROR(__xludf.DUMMYFUNCTION("GOOGLETRANSLATE(A3204,""en"",""es"")"),"Sophie")</f>
        <v>Sophie</v>
      </c>
    </row>
    <row r="3205">
      <c r="A3205" s="1" t="s">
        <v>3202</v>
      </c>
      <c r="B3205" s="2" t="str">
        <f>IFERROR(__xludf.DUMMYFUNCTION("GOOGLETRANSLATE(A3205,""en"",""es"")"),"prestar")</f>
        <v>prestar</v>
      </c>
    </row>
    <row r="3206">
      <c r="A3206" s="1" t="s">
        <v>3203</v>
      </c>
      <c r="B3206" s="2" t="str">
        <f>IFERROR(__xludf.DUMMYFUNCTION("GOOGLETRANSLATE(A3206,""en"",""es"")"),"guerrero")</f>
        <v>guerrero</v>
      </c>
    </row>
    <row r="3207">
      <c r="A3207" s="1" t="s">
        <v>3204</v>
      </c>
      <c r="B3207" s="2" t="str">
        <f>IFERROR(__xludf.DUMMYFUNCTION("GOOGLETRANSLATE(A3207,""en"",""es"")"),"hada")</f>
        <v>hada</v>
      </c>
    </row>
    <row r="3208">
      <c r="A3208" s="1" t="s">
        <v>3205</v>
      </c>
      <c r="B3208" s="2" t="str">
        <f>IFERROR(__xludf.DUMMYFUNCTION("GOOGLETRANSLATE(A3208,""en"",""es"")"),"amable")</f>
        <v>amable</v>
      </c>
    </row>
    <row r="3209">
      <c r="A3209" s="1" t="s">
        <v>3206</v>
      </c>
      <c r="B3209" s="2" t="str">
        <f>IFERROR(__xludf.DUMMYFUNCTION("GOOGLETRANSLATE(A3209,""en"",""es"")"),"asuntos")</f>
        <v>asuntos</v>
      </c>
    </row>
    <row r="3210">
      <c r="A3210" s="1" t="s">
        <v>3207</v>
      </c>
      <c r="B3210" s="2" t="str">
        <f>IFERROR(__xludf.DUMMYFUNCTION("GOOGLETRANSLATE(A3210,""en"",""es"")"),"aniversario")</f>
        <v>aniversario</v>
      </c>
    </row>
    <row r="3211">
      <c r="A3211" s="1" t="s">
        <v>3208</v>
      </c>
      <c r="B3211" s="2" t="str">
        <f>IFERROR(__xludf.DUMMYFUNCTION("GOOGLETRANSLATE(A3211,""en"",""es"")"),"Berlina")</f>
        <v>Berlina</v>
      </c>
    </row>
    <row r="3212">
      <c r="A3212" s="1" t="s">
        <v>3209</v>
      </c>
      <c r="B3212" s="2" t="str">
        <f>IFERROR(__xludf.DUMMYFUNCTION("GOOGLETRANSLATE(A3212,""en"",""es"")"),"regalos")</f>
        <v>regalos</v>
      </c>
    </row>
    <row r="3213">
      <c r="A3213" s="1" t="s">
        <v>3210</v>
      </c>
      <c r="B3213" s="2" t="str">
        <f>IFERROR(__xludf.DUMMYFUNCTION("GOOGLETRANSLATE(A3213,""en"",""es"")"),"al lado de")</f>
        <v>al lado de</v>
      </c>
    </row>
    <row r="3214">
      <c r="A3214" s="1" t="s">
        <v>3211</v>
      </c>
      <c r="B3214" s="2" t="str">
        <f>IFERROR(__xludf.DUMMYFUNCTION("GOOGLETRANSLATE(A3214,""en"",""es"")"),"S t")</f>
        <v>S t</v>
      </c>
    </row>
    <row r="3215">
      <c r="A3215" s="1" t="s">
        <v>3212</v>
      </c>
      <c r="B3215" s="2" t="str">
        <f>IFERROR(__xludf.DUMMYFUNCTION("GOOGLETRANSLATE(A3215,""en"",""es"")"),"los ciudadanos")</f>
        <v>los ciudadanos</v>
      </c>
    </row>
    <row r="3216">
      <c r="A3216" s="1" t="s">
        <v>3213</v>
      </c>
      <c r="B3216" s="2" t="str">
        <f>IFERROR(__xludf.DUMMYFUNCTION("GOOGLETRANSLATE(A3216,""en"",""es"")"),"visitando")</f>
        <v>visitando</v>
      </c>
    </row>
    <row r="3217">
      <c r="A3217" s="1" t="s">
        <v>3214</v>
      </c>
      <c r="B3217" s="2" t="str">
        <f>IFERROR(__xludf.DUMMYFUNCTION("GOOGLETRANSLATE(A3217,""en"",""es"")"),"identificar")</f>
        <v>identificar</v>
      </c>
    </row>
    <row r="3218">
      <c r="A3218" s="1" t="s">
        <v>3215</v>
      </c>
      <c r="B3218" s="2" t="str">
        <f>IFERROR(__xludf.DUMMYFUNCTION("GOOGLETRANSLATE(A3218,""en"",""es"")"),"la temperatura")</f>
        <v>la temperatura</v>
      </c>
    </row>
    <row r="3219">
      <c r="A3219" s="1" t="s">
        <v>3216</v>
      </c>
      <c r="B3219" s="2" t="str">
        <f>IFERROR(__xludf.DUMMYFUNCTION("GOOGLETRANSLATE(A3219,""en"",""es"")"),"puesto")</f>
        <v>puesto</v>
      </c>
    </row>
    <row r="3220">
      <c r="A3220" s="1" t="s">
        <v>3217</v>
      </c>
      <c r="B3220" s="2" t="str">
        <f>IFERROR(__xludf.DUMMYFUNCTION("GOOGLETRANSLATE(A3220,""en"",""es"")"),"Tokio")</f>
        <v>Tokio</v>
      </c>
    </row>
    <row r="3221">
      <c r="A3221" s="1" t="s">
        <v>3218</v>
      </c>
      <c r="B3221" s="2" t="str">
        <f>IFERROR(__xludf.DUMMYFUNCTION("GOOGLETRANSLATE(A3221,""en"",""es"")"),"mascota")</f>
        <v>mascota</v>
      </c>
    </row>
    <row r="3222">
      <c r="A3222" s="1" t="s">
        <v>3219</v>
      </c>
      <c r="B3222" s="2" t="str">
        <f>IFERROR(__xludf.DUMMYFUNCTION("GOOGLETRANSLATE(A3222,""en"",""es"")"),"deporte")</f>
        <v>deporte</v>
      </c>
    </row>
    <row r="3223">
      <c r="A3223" s="1" t="s">
        <v>3220</v>
      </c>
      <c r="B3223" s="2" t="str">
        <f>IFERROR(__xludf.DUMMYFUNCTION("GOOGLETRANSLATE(A3223,""en"",""es"")"),"Davis")</f>
        <v>Davis</v>
      </c>
    </row>
    <row r="3224">
      <c r="A3224" s="1" t="s">
        <v>3221</v>
      </c>
      <c r="B3224" s="2" t="str">
        <f>IFERROR(__xludf.DUMMYFUNCTION("GOOGLETRANSLATE(A3224,""en"",""es"")"),"fianza")</f>
        <v>fianza</v>
      </c>
    </row>
    <row r="3225">
      <c r="A3225" s="1" t="s">
        <v>3222</v>
      </c>
      <c r="B3225" s="2" t="str">
        <f>IFERROR(__xludf.DUMMYFUNCTION("GOOGLETRANSLATE(A3225,""en"",""es"")"),"Ay")</f>
        <v>Ay</v>
      </c>
    </row>
    <row r="3226">
      <c r="A3226" s="1" t="s">
        <v>3223</v>
      </c>
      <c r="B3226" s="2" t="str">
        <f>IFERROR(__xludf.DUMMYFUNCTION("GOOGLETRANSLATE(A3226,""en"",""es"")"),"molinero")</f>
        <v>molinero</v>
      </c>
    </row>
    <row r="3227">
      <c r="A3227" s="1" t="s">
        <v>3224</v>
      </c>
      <c r="B3227" s="2" t="str">
        <f>IFERROR(__xludf.DUMMYFUNCTION("GOOGLETRANSLATE(A3227,""en"",""es"")"),"cachondo")</f>
        <v>cachondo</v>
      </c>
    </row>
    <row r="3228">
      <c r="A3228" s="1" t="s">
        <v>3225</v>
      </c>
      <c r="B3228" s="2" t="str">
        <f>IFERROR(__xludf.DUMMYFUNCTION("GOOGLETRANSLATE(A3228,""en"",""es"")"),"interrumpir")</f>
        <v>interrumpir</v>
      </c>
    </row>
    <row r="3229">
      <c r="A3229" s="1" t="s">
        <v>3226</v>
      </c>
      <c r="B3229" s="2" t="str">
        <f>IFERROR(__xludf.DUMMYFUNCTION("GOOGLETRANSLATE(A3229,""en"",""es"")"),"debajo")</f>
        <v>debajo</v>
      </c>
    </row>
    <row r="3230">
      <c r="A3230" s="1" t="s">
        <v>3227</v>
      </c>
      <c r="B3230" s="2" t="str">
        <f>IFERROR(__xludf.DUMMYFUNCTION("GOOGLETRANSLATE(A3230,""en"",""es"")"),"melodía")</f>
        <v>melodía</v>
      </c>
    </row>
    <row r="3231">
      <c r="A3231" s="1" t="s">
        <v>3228</v>
      </c>
      <c r="B3231" s="2" t="str">
        <f>IFERROR(__xludf.DUMMYFUNCTION("GOOGLETRANSLATE(A3231,""en"",""es"")"),"dylan")</f>
        <v>dylan</v>
      </c>
    </row>
    <row r="3232">
      <c r="A3232" s="1" t="s">
        <v>3229</v>
      </c>
      <c r="B3232" s="2" t="str">
        <f>IFERROR(__xludf.DUMMYFUNCTION("GOOGLETRANSLATE(A3232,""en"",""es"")"),"oración")</f>
        <v>oración</v>
      </c>
    </row>
    <row r="3233">
      <c r="A3233" s="1" t="s">
        <v>3230</v>
      </c>
      <c r="B3233" s="2" t="str">
        <f>IFERROR(__xludf.DUMMYFUNCTION("GOOGLETRANSLATE(A3233,""en"",""es"")"),"conciencia")</f>
        <v>conciencia</v>
      </c>
    </row>
    <row r="3234">
      <c r="A3234" s="1" t="s">
        <v>3231</v>
      </c>
      <c r="B3234" s="2" t="str">
        <f>IFERROR(__xludf.DUMMYFUNCTION("GOOGLETRANSLATE(A3234,""en"",""es"")"),"respuesta")</f>
        <v>respuesta</v>
      </c>
    </row>
    <row r="3235">
      <c r="A3235" s="1" t="s">
        <v>3232</v>
      </c>
      <c r="B3235" s="2" t="str">
        <f>IFERROR(__xludf.DUMMYFUNCTION("GOOGLETRANSLATE(A3235,""en"",""es"")"),"sede")</f>
        <v>sede</v>
      </c>
    </row>
    <row r="3236">
      <c r="A3236" s="1" t="s">
        <v>3233</v>
      </c>
      <c r="B3236" s="2" t="str">
        <f>IFERROR(__xludf.DUMMYFUNCTION("GOOGLETRANSLATE(A3236,""en"",""es"")"),"heridas")</f>
        <v>heridas</v>
      </c>
    </row>
    <row r="3237">
      <c r="A3237" s="1" t="s">
        <v>3234</v>
      </c>
      <c r="B3237" s="2" t="str">
        <f>IFERROR(__xludf.DUMMYFUNCTION("GOOGLETRANSLATE(A3237,""en"",""es"")"),"ondas")</f>
        <v>ondas</v>
      </c>
    </row>
    <row r="3238">
      <c r="A3238" s="1" t="s">
        <v>3235</v>
      </c>
      <c r="B3238" s="2" t="str">
        <f>IFERROR(__xludf.DUMMYFUNCTION("GOOGLETRANSLATE(A3238,""en"",""es"")"),"adelante")</f>
        <v>adelante</v>
      </c>
    </row>
    <row r="3239">
      <c r="A3239" s="1" t="s">
        <v>3236</v>
      </c>
      <c r="B3239" s="2" t="str">
        <f>IFERROR(__xludf.DUMMYFUNCTION("GOOGLETRANSLATE(A3239,""en"",""es"")"),"contar")</f>
        <v>contar</v>
      </c>
    </row>
    <row r="3240">
      <c r="A3240" s="1" t="s">
        <v>3237</v>
      </c>
      <c r="B3240" s="2" t="str">
        <f>IFERROR(__xludf.DUMMYFUNCTION("GOOGLETRANSLATE(A3240,""en"",""es"")"),"bebió")</f>
        <v>bebió</v>
      </c>
    </row>
    <row r="3241">
      <c r="A3241" s="1" t="s">
        <v>3238</v>
      </c>
      <c r="B3241" s="2" t="str">
        <f>IFERROR(__xludf.DUMMYFUNCTION("GOOGLETRANSLATE(A3241,""en"",""es"")"),"susurros")</f>
        <v>susurros</v>
      </c>
    </row>
    <row r="3242">
      <c r="A3242" s="1" t="s">
        <v>3239</v>
      </c>
      <c r="B3242" s="2" t="str">
        <f>IFERROR(__xludf.DUMMYFUNCTION("GOOGLETRANSLATE(A3242,""en"",""es"")"),"Arrestado")</f>
        <v>Arrestado</v>
      </c>
    </row>
    <row r="3243">
      <c r="A3243" s="1" t="s">
        <v>3240</v>
      </c>
      <c r="B3243" s="2" t="str">
        <f>IFERROR(__xludf.DUMMYFUNCTION("GOOGLETRANSLATE(A3243,""en"",""es"")"),"metido")</f>
        <v>metido</v>
      </c>
    </row>
    <row r="3244">
      <c r="A3244" s="1" t="s">
        <v>3241</v>
      </c>
      <c r="B3244" s="2" t="str">
        <f>IFERROR(__xludf.DUMMYFUNCTION("GOOGLETRANSLATE(A3244,""en"",""es"")"),"extraño")</f>
        <v>extraño</v>
      </c>
    </row>
    <row r="3245">
      <c r="A3245" s="1" t="s">
        <v>3242</v>
      </c>
      <c r="B3245" s="2" t="str">
        <f>IFERROR(__xludf.DUMMYFUNCTION("GOOGLETRANSLATE(A3245,""en"",""es"")"),"tos")</f>
        <v>tos</v>
      </c>
    </row>
    <row r="3246">
      <c r="A3246" s="1" t="s">
        <v>3243</v>
      </c>
      <c r="B3246" s="2" t="str">
        <f>IFERROR(__xludf.DUMMYFUNCTION("GOOGLETRANSLATE(A3246,""en"",""es"")"),"héroes")</f>
        <v>héroes</v>
      </c>
    </row>
    <row r="3247">
      <c r="A3247" s="1" t="s">
        <v>3244</v>
      </c>
      <c r="B3247" s="2" t="str">
        <f>IFERROR(__xludf.DUMMYFUNCTION("GOOGLETRANSLATE(A3247,""en"",""es"")"),"polla")</f>
        <v>polla</v>
      </c>
    </row>
    <row r="3248">
      <c r="A3248" s="1" t="s">
        <v>3245</v>
      </c>
      <c r="B3248" s="2" t="str">
        <f>IFERROR(__xludf.DUMMYFUNCTION("GOOGLETRANSLATE(A3248,""en"",""es"")"),"Los telefonos")</f>
        <v>Los telefonos</v>
      </c>
    </row>
    <row r="3249">
      <c r="A3249" s="1" t="s">
        <v>3246</v>
      </c>
      <c r="B3249" s="2" t="str">
        <f>IFERROR(__xludf.DUMMYFUNCTION("GOOGLETRANSLATE(A3249,""en"",""es"")"),"chip")</f>
        <v>chip</v>
      </c>
    </row>
    <row r="3250">
      <c r="A3250" s="1" t="s">
        <v>3247</v>
      </c>
      <c r="B3250" s="2" t="str">
        <f>IFERROR(__xludf.DUMMYFUNCTION("GOOGLETRANSLATE(A3250,""en"",""es"")"),"congelado")</f>
        <v>congelado</v>
      </c>
    </row>
    <row r="3251">
      <c r="A3251" s="1" t="s">
        <v>3248</v>
      </c>
      <c r="B3251" s="2" t="str">
        <f>IFERROR(__xludf.DUMMYFUNCTION("GOOGLETRANSLATE(A3251,""en"",""es"")"),"culpa")</f>
        <v>culpa</v>
      </c>
    </row>
    <row r="3252">
      <c r="A3252" s="1" t="s">
        <v>3249</v>
      </c>
      <c r="B3252" s="2" t="str">
        <f>IFERROR(__xludf.DUMMYFUNCTION("GOOGLETRANSLATE(A3252,""en"",""es"")"),"malísimo")</f>
        <v>malísimo</v>
      </c>
    </row>
    <row r="3253">
      <c r="A3253" s="1" t="s">
        <v>3250</v>
      </c>
      <c r="B3253" s="2" t="str">
        <f>IFERROR(__xludf.DUMMYFUNCTION("GOOGLETRANSLATE(A3253,""en"",""es"")"),"frío")</f>
        <v>frío</v>
      </c>
    </row>
    <row r="3254">
      <c r="A3254" s="1" t="s">
        <v>3251</v>
      </c>
      <c r="B3254" s="2" t="str">
        <f>IFERROR(__xludf.DUMMYFUNCTION("GOOGLETRANSLATE(A3254,""en"",""es"")"),"ratón")</f>
        <v>ratón</v>
      </c>
    </row>
    <row r="3255">
      <c r="A3255" s="1" t="s">
        <v>3252</v>
      </c>
      <c r="B3255" s="2" t="str">
        <f>IFERROR(__xludf.DUMMYFUNCTION("GOOGLETRANSLATE(A3255,""en"",""es"")"),"distribuidor")</f>
        <v>distribuidor</v>
      </c>
    </row>
    <row r="3256">
      <c r="A3256" s="1" t="s">
        <v>3253</v>
      </c>
      <c r="B3256" s="2" t="str">
        <f>IFERROR(__xludf.DUMMYFUNCTION("GOOGLETRANSLATE(A3256,""en"",""es"")"),"respaldo")</f>
        <v>respaldo</v>
      </c>
    </row>
    <row r="3257">
      <c r="A3257" s="1" t="s">
        <v>3254</v>
      </c>
      <c r="B3257" s="2" t="str">
        <f>IFERROR(__xludf.DUMMYFUNCTION("GOOGLETRANSLATE(A3257,""en"",""es"")"),"estropeado")</f>
        <v>estropeado</v>
      </c>
    </row>
    <row r="3258">
      <c r="A3258" s="1" t="s">
        <v>3255</v>
      </c>
      <c r="B3258" s="2" t="str">
        <f>IFERROR(__xludf.DUMMYFUNCTION("GOOGLETRANSLATE(A3258,""en"",""es"")"),"casas")</f>
        <v>casas</v>
      </c>
    </row>
    <row r="3259">
      <c r="A3259" s="1" t="s">
        <v>3256</v>
      </c>
      <c r="B3259" s="2" t="str">
        <f>IFERROR(__xludf.DUMMYFUNCTION("GOOGLETRANSLATE(A3259,""en"",""es"")"),"cobre")</f>
        <v>cobre</v>
      </c>
    </row>
    <row r="3260">
      <c r="A3260" s="1" t="s">
        <v>3257</v>
      </c>
      <c r="B3260" s="2" t="str">
        <f>IFERROR(__xludf.DUMMYFUNCTION("GOOGLETRANSLATE(A3260,""en"",""es"")"),"verter")</f>
        <v>verter</v>
      </c>
    </row>
    <row r="3261">
      <c r="A3261" s="1" t="s">
        <v>3258</v>
      </c>
      <c r="B3261" s="2" t="str">
        <f>IFERROR(__xludf.DUMMYFUNCTION("GOOGLETRANSLATE(A3261,""en"",""es"")"),"paraíso")</f>
        <v>paraíso</v>
      </c>
    </row>
    <row r="3262">
      <c r="A3262" s="1" t="s">
        <v>3259</v>
      </c>
      <c r="B3262" s="2" t="str">
        <f>IFERROR(__xludf.DUMMYFUNCTION("GOOGLETRANSLATE(A3262,""en"",""es"")"),"seres")</f>
        <v>seres</v>
      </c>
    </row>
    <row r="3263">
      <c r="A3263" s="1" t="s">
        <v>3260</v>
      </c>
      <c r="B3263" s="2" t="str">
        <f>IFERROR(__xludf.DUMMYFUNCTION("GOOGLETRANSLATE(A3263,""en"",""es"")"),"obispo")</f>
        <v>obispo</v>
      </c>
    </row>
    <row r="3264">
      <c r="A3264" s="1" t="s">
        <v>3261</v>
      </c>
      <c r="B3264" s="2" t="str">
        <f>IFERROR(__xludf.DUMMYFUNCTION("GOOGLETRANSLATE(A3264,""en"",""es"")"),"maletero")</f>
        <v>maletero</v>
      </c>
    </row>
    <row r="3265">
      <c r="A3265" s="1" t="s">
        <v>3262</v>
      </c>
      <c r="B3265" s="2" t="str">
        <f>IFERROR(__xludf.DUMMYFUNCTION("GOOGLETRANSLATE(A3265,""en"",""es"")"),"tradicion")</f>
        <v>tradicion</v>
      </c>
    </row>
    <row r="3266">
      <c r="A3266" s="1" t="s">
        <v>3263</v>
      </c>
      <c r="B3266" s="2" t="str">
        <f>IFERROR(__xludf.DUMMYFUNCTION("GOOGLETRANSLATE(A3266,""en"",""es"")"),"menor")</f>
        <v>menor</v>
      </c>
    </row>
    <row r="3267">
      <c r="A3267" s="1" t="s">
        <v>3264</v>
      </c>
      <c r="B3267" s="2" t="str">
        <f>IFERROR(__xludf.DUMMYFUNCTION("GOOGLETRANSLATE(A3267,""en"",""es"")"),"ensalada")</f>
        <v>ensalada</v>
      </c>
    </row>
    <row r="3268">
      <c r="A3268" s="1" t="s">
        <v>3265</v>
      </c>
      <c r="B3268" s="2" t="str">
        <f>IFERROR(__xludf.DUMMYFUNCTION("GOOGLETRANSLATE(A3268,""en"",""es"")"),"oficialmente")</f>
        <v>oficialmente</v>
      </c>
    </row>
    <row r="3269">
      <c r="A3269" s="1" t="s">
        <v>3266</v>
      </c>
      <c r="B3269" s="2" t="str">
        <f>IFERROR(__xludf.DUMMYFUNCTION("GOOGLETRANSLATE(A3269,""en"",""es"")"),"complejo")</f>
        <v>complejo</v>
      </c>
    </row>
    <row r="3270">
      <c r="A3270" s="1" t="s">
        <v>3267</v>
      </c>
      <c r="B3270" s="2" t="str">
        <f>IFERROR(__xludf.DUMMYFUNCTION("GOOGLETRANSLATE(A3270,""en"",""es"")"),"promedio")</f>
        <v>promedio</v>
      </c>
    </row>
    <row r="3271">
      <c r="A3271" s="1" t="s">
        <v>3268</v>
      </c>
      <c r="B3271" s="2" t="str">
        <f>IFERROR(__xludf.DUMMYFUNCTION("GOOGLETRANSLATE(A3271,""en"",""es"")"),"Dennis")</f>
        <v>Dennis</v>
      </c>
    </row>
    <row r="3272">
      <c r="A3272" s="1" t="s">
        <v>3269</v>
      </c>
      <c r="B3272" s="2" t="str">
        <f>IFERROR(__xludf.DUMMYFUNCTION("GOOGLETRANSLATE(A3272,""en"",""es"")"),"despejado")</f>
        <v>despejado</v>
      </c>
    </row>
    <row r="3273">
      <c r="A3273" s="1" t="s">
        <v>3270</v>
      </c>
      <c r="B3273" s="2" t="str">
        <f>IFERROR(__xludf.DUMMYFUNCTION("GOOGLETRANSLATE(A3273,""en"",""es"")"),"básico")</f>
        <v>básico</v>
      </c>
    </row>
    <row r="3274">
      <c r="A3274" s="1" t="s">
        <v>3271</v>
      </c>
      <c r="B3274" s="2" t="str">
        <f>IFERROR(__xludf.DUMMYFUNCTION("GOOGLETRANSLATE(A3274,""en"",""es"")"),"reemplazar")</f>
        <v>reemplazar</v>
      </c>
    </row>
    <row r="3275">
      <c r="A3275" s="1" t="s">
        <v>3272</v>
      </c>
      <c r="B3275" s="2" t="str">
        <f>IFERROR(__xludf.DUMMYFUNCTION("GOOGLETRANSLATE(A3275,""en"",""es"")"),"Eva")</f>
        <v>Eva</v>
      </c>
    </row>
    <row r="3276">
      <c r="A3276" s="1" t="s">
        <v>3273</v>
      </c>
      <c r="B3276" s="2" t="str">
        <f>IFERROR(__xludf.DUMMYFUNCTION("GOOGLETRANSLATE(A3276,""en"",""es"")"),"increíblemente")</f>
        <v>increíblemente</v>
      </c>
    </row>
    <row r="3277">
      <c r="A3277" s="1" t="s">
        <v>3274</v>
      </c>
      <c r="B3277" s="2" t="str">
        <f>IFERROR(__xludf.DUMMYFUNCTION("GOOGLETRANSLATE(A3277,""en"",""es"")"),"Hannah")</f>
        <v>Hannah</v>
      </c>
    </row>
    <row r="3278">
      <c r="A3278" s="1" t="s">
        <v>3275</v>
      </c>
      <c r="B3278" s="2" t="str">
        <f>IFERROR(__xludf.DUMMYFUNCTION("GOOGLETRANSLATE(A3278,""en"",""es"")"),"acantilado")</f>
        <v>acantilado</v>
      </c>
    </row>
    <row r="3279">
      <c r="A3279" s="1" t="s">
        <v>3276</v>
      </c>
      <c r="B3279" s="2" t="str">
        <f>IFERROR(__xludf.DUMMYFUNCTION("GOOGLETRANSLATE(A3279,""en"",""es"")"),"griego")</f>
        <v>griego</v>
      </c>
    </row>
    <row r="3280">
      <c r="A3280" s="1" t="s">
        <v>3277</v>
      </c>
      <c r="B3280" s="2" t="str">
        <f>IFERROR(__xludf.DUMMYFUNCTION("GOOGLETRANSLATE(A3280,""en"",""es"")"),"en nombre de")</f>
        <v>en nombre de</v>
      </c>
    </row>
    <row r="3281">
      <c r="A3281" s="1" t="s">
        <v>3278</v>
      </c>
      <c r="B3281" s="2" t="str">
        <f>IFERROR(__xludf.DUMMYFUNCTION("GOOGLETRANSLATE(A3281,""en"",""es"")"),"Ian")</f>
        <v>Ian</v>
      </c>
    </row>
    <row r="3282">
      <c r="A3282" s="1" t="s">
        <v>3279</v>
      </c>
      <c r="B3282" s="2" t="str">
        <f>IFERROR(__xludf.DUMMYFUNCTION("GOOGLETRANSLATE(A3282,""en"",""es"")"),"podrido")</f>
        <v>podrido</v>
      </c>
    </row>
    <row r="3283">
      <c r="A3283" s="1" t="s">
        <v>3280</v>
      </c>
      <c r="B3283" s="2" t="str">
        <f>IFERROR(__xludf.DUMMYFUNCTION("GOOGLETRANSLATE(A3283,""en"",""es"")"),"gris")</f>
        <v>gris</v>
      </c>
    </row>
    <row r="3284">
      <c r="A3284" s="1" t="s">
        <v>3281</v>
      </c>
      <c r="B3284" s="2" t="str">
        <f>IFERROR(__xludf.DUMMYFUNCTION("GOOGLETRANSLATE(A3284,""en"",""es"")"),"Jessica")</f>
        <v>Jessica</v>
      </c>
    </row>
    <row r="3285">
      <c r="A3285" s="1" t="s">
        <v>3282</v>
      </c>
      <c r="B3285" s="2" t="str">
        <f>IFERROR(__xludf.DUMMYFUNCTION("GOOGLETRANSLATE(A3285,""en"",""es"")"),"punk")</f>
        <v>punk</v>
      </c>
    </row>
    <row r="3286">
      <c r="A3286" s="1" t="s">
        <v>3283</v>
      </c>
      <c r="B3286" s="2" t="str">
        <f>IFERROR(__xludf.DUMMYFUNCTION("GOOGLETRANSLATE(A3286,""en"",""es"")"),"banda")</f>
        <v>banda</v>
      </c>
    </row>
    <row r="3287">
      <c r="A3287" s="1" t="s">
        <v>3284</v>
      </c>
      <c r="B3287" s="2" t="str">
        <f>IFERROR(__xludf.DUMMYFUNCTION("GOOGLETRANSLATE(A3287,""en"",""es"")"),"Luis")</f>
        <v>Luis</v>
      </c>
    </row>
    <row r="3288">
      <c r="A3288" s="1" t="s">
        <v>3285</v>
      </c>
      <c r="B3288" s="2" t="str">
        <f>IFERROR(__xludf.DUMMYFUNCTION("GOOGLETRANSLATE(A3288,""en"",""es"")"),"puntilla")</f>
        <v>puntilla</v>
      </c>
    </row>
    <row r="3289">
      <c r="A3289" s="1" t="s">
        <v>3286</v>
      </c>
      <c r="B3289" s="2" t="str">
        <f>IFERROR(__xludf.DUMMYFUNCTION("GOOGLETRANSLATE(A3289,""en"",""es"")"),"grueso")</f>
        <v>grueso</v>
      </c>
    </row>
    <row r="3290">
      <c r="A3290" s="1" t="s">
        <v>3287</v>
      </c>
      <c r="B3290" s="2" t="str">
        <f>IFERROR(__xludf.DUMMYFUNCTION("GOOGLETRANSLATE(A3290,""en"",""es"")"),"bajo tierra")</f>
        <v>bajo tierra</v>
      </c>
    </row>
    <row r="3291">
      <c r="A3291" s="1" t="s">
        <v>3288</v>
      </c>
      <c r="B3291" s="2" t="str">
        <f>IFERROR(__xludf.DUMMYFUNCTION("GOOGLETRANSLATE(A3291,""en"",""es"")"),"comportamiento")</f>
        <v>comportamiento</v>
      </c>
    </row>
    <row r="3292">
      <c r="A3292" s="1" t="s">
        <v>3289</v>
      </c>
      <c r="B3292" s="2" t="str">
        <f>IFERROR(__xludf.DUMMYFUNCTION("GOOGLETRANSLATE(A3292,""en"",""es"")"),"cajas")</f>
        <v>cajas</v>
      </c>
    </row>
    <row r="3293">
      <c r="A3293" s="1" t="s">
        <v>3290</v>
      </c>
      <c r="B3293" s="2" t="str">
        <f>IFERROR(__xludf.DUMMYFUNCTION("GOOGLETRANSLATE(A3293,""en"",""es"")"),"documentos")</f>
        <v>documentos</v>
      </c>
    </row>
    <row r="3294">
      <c r="A3294" s="1" t="s">
        <v>3291</v>
      </c>
      <c r="B3294" s="2" t="str">
        <f>IFERROR(__xludf.DUMMYFUNCTION("GOOGLETRANSLATE(A3294,""en"",""es"")"),"lleno")</f>
        <v>lleno</v>
      </c>
    </row>
    <row r="3295">
      <c r="A3295" s="1" t="s">
        <v>3292</v>
      </c>
      <c r="B3295" s="2" t="str">
        <f>IFERROR(__xludf.DUMMYFUNCTION("GOOGLETRANSLATE(A3295,""en"",""es"")"),"pasos")</f>
        <v>pasos</v>
      </c>
    </row>
    <row r="3296">
      <c r="A3296" s="1" t="s">
        <v>3293</v>
      </c>
      <c r="B3296" s="2" t="str">
        <f>IFERROR(__xludf.DUMMYFUNCTION("GOOGLETRANSLATE(A3296,""en"",""es"")"),"diamantes")</f>
        <v>diamantes</v>
      </c>
    </row>
    <row r="3297">
      <c r="A3297" s="1" t="s">
        <v>3294</v>
      </c>
      <c r="B3297" s="2" t="str">
        <f>IFERROR(__xludf.DUMMYFUNCTION("GOOGLETRANSLATE(A3297,""en"",""es"")"),"tubo")</f>
        <v>tubo</v>
      </c>
    </row>
    <row r="3298">
      <c r="A3298" s="1" t="s">
        <v>3295</v>
      </c>
      <c r="B3298" s="2" t="str">
        <f>IFERROR(__xludf.DUMMYFUNCTION("GOOGLETRANSLATE(A3298,""en"",""es"")"),"centro")</f>
        <v>centro</v>
      </c>
    </row>
    <row r="3299">
      <c r="A3299" s="1" t="s">
        <v>3296</v>
      </c>
      <c r="B3299" s="2" t="str">
        <f>IFERROR(__xludf.DUMMYFUNCTION("GOOGLETRANSLATE(A3299,""en"",""es"")"),"Nancy")</f>
        <v>Nancy</v>
      </c>
    </row>
    <row r="3300">
      <c r="A3300" s="1" t="s">
        <v>3297</v>
      </c>
      <c r="B3300" s="2" t="str">
        <f>IFERROR(__xludf.DUMMYFUNCTION("GOOGLETRANSLATE(A3300,""en"",""es"")"),"razonable")</f>
        <v>razonable</v>
      </c>
    </row>
    <row r="3301">
      <c r="A3301" s="1" t="s">
        <v>3298</v>
      </c>
      <c r="B3301" s="2" t="str">
        <f>IFERROR(__xludf.DUMMYFUNCTION("GOOGLETRANSLATE(A3301,""en"",""es"")"),"buenas noches")</f>
        <v>buenas noches</v>
      </c>
    </row>
    <row r="3302">
      <c r="A3302" s="1" t="s">
        <v>3299</v>
      </c>
      <c r="B3302" s="2" t="str">
        <f>IFERROR(__xludf.DUMMYFUNCTION("GOOGLETRANSLATE(A3302,""en"",""es"")"),"máquinas")</f>
        <v>máquinas</v>
      </c>
    </row>
    <row r="3303">
      <c r="A3303" s="1" t="s">
        <v>3300</v>
      </c>
      <c r="B3303" s="2" t="str">
        <f>IFERROR(__xludf.DUMMYFUNCTION("GOOGLETRANSLATE(A3303,""en"",""es"")"),"grabación")</f>
        <v>grabación</v>
      </c>
    </row>
    <row r="3304">
      <c r="A3304" s="1" t="s">
        <v>3301</v>
      </c>
      <c r="B3304" s="2" t="str">
        <f>IFERROR(__xludf.DUMMYFUNCTION("GOOGLETRANSLATE(A3304,""en"",""es"")"),"sordo")</f>
        <v>sordo</v>
      </c>
    </row>
    <row r="3305">
      <c r="A3305" s="1" t="s">
        <v>3302</v>
      </c>
      <c r="B3305" s="2" t="str">
        <f>IFERROR(__xludf.DUMMYFUNCTION("GOOGLETRANSLATE(A3305,""en"",""es"")"),"muestra")</f>
        <v>muestra</v>
      </c>
    </row>
    <row r="3306">
      <c r="A3306" s="1" t="s">
        <v>3303</v>
      </c>
      <c r="B3306" s="2" t="str">
        <f>IFERROR(__xludf.DUMMYFUNCTION("GOOGLETRANSLATE(A3306,""en"",""es"")"),"igual")</f>
        <v>igual</v>
      </c>
    </row>
    <row r="3307">
      <c r="A3307" s="1" t="s">
        <v>3304</v>
      </c>
      <c r="B3307" s="2" t="str">
        <f>IFERROR(__xludf.DUMMYFUNCTION("GOOGLETRANSLATE(A3307,""en"",""es"")"),"cercano")</f>
        <v>cercano</v>
      </c>
    </row>
    <row r="3308">
      <c r="A3308" s="1" t="s">
        <v>3305</v>
      </c>
      <c r="B3308" s="2" t="str">
        <f>IFERROR(__xludf.DUMMYFUNCTION("GOOGLETRANSLATE(A3308,""en"",""es"")"),"excavación")</f>
        <v>excavación</v>
      </c>
    </row>
    <row r="3309">
      <c r="A3309" s="1" t="s">
        <v>3306</v>
      </c>
      <c r="B3309" s="2" t="str">
        <f>IFERROR(__xludf.DUMMYFUNCTION("GOOGLETRANSLATE(A3309,""en"",""es"")"),"ropa sucia")</f>
        <v>ropa sucia</v>
      </c>
    </row>
    <row r="3310">
      <c r="A3310" s="1" t="s">
        <v>3307</v>
      </c>
      <c r="B3310" s="2" t="str">
        <f>IFERROR(__xludf.DUMMYFUNCTION("GOOGLETRANSLATE(A3310,""en"",""es"")"),"medioambiente")</f>
        <v>medioambiente</v>
      </c>
    </row>
    <row r="3311">
      <c r="A3311" s="1" t="s">
        <v>3308</v>
      </c>
      <c r="B3311" s="2" t="str">
        <f>IFERROR(__xludf.DUMMYFUNCTION("GOOGLETRANSLATE(A3311,""en"",""es"")"),"lealté")</f>
        <v>lealté</v>
      </c>
    </row>
    <row r="3312">
      <c r="A3312" s="1" t="s">
        <v>3309</v>
      </c>
      <c r="B3312" s="2" t="str">
        <f>IFERROR(__xludf.DUMMYFUNCTION("GOOGLETRANSLATE(A3312,""en"",""es"")"),"jaula")</f>
        <v>jaula</v>
      </c>
    </row>
    <row r="3313">
      <c r="A3313" s="1" t="s">
        <v>3310</v>
      </c>
      <c r="B3313" s="2" t="str">
        <f>IFERROR(__xludf.DUMMYFUNCTION("GOOGLETRANSLATE(A3313,""en"",""es"")"),"esposas")</f>
        <v>esposas</v>
      </c>
    </row>
    <row r="3314">
      <c r="A3314" s="1" t="s">
        <v>3311</v>
      </c>
      <c r="B3314" s="2" t="str">
        <f>IFERROR(__xludf.DUMMYFUNCTION("GOOGLETRANSLATE(A3314,""en"",""es"")"),"robot")</f>
        <v>robot</v>
      </c>
    </row>
    <row r="3315">
      <c r="A3315" s="1" t="s">
        <v>3312</v>
      </c>
      <c r="B3315" s="2" t="str">
        <f>IFERROR(__xludf.DUMMYFUNCTION("GOOGLETRANSLATE(A3315,""en"",""es"")"),"extraños")</f>
        <v>extraños</v>
      </c>
    </row>
    <row r="3316">
      <c r="A3316" s="1" t="s">
        <v>3313</v>
      </c>
      <c r="B3316" s="2" t="str">
        <f>IFERROR(__xludf.DUMMYFUNCTION("GOOGLETRANSLATE(A3316,""en"",""es"")"),"hábito")</f>
        <v>hábito</v>
      </c>
    </row>
    <row r="3317">
      <c r="A3317" s="1" t="s">
        <v>3314</v>
      </c>
      <c r="B3317" s="2" t="str">
        <f>IFERROR(__xludf.DUMMYFUNCTION("GOOGLETRANSLATE(A3317,""en"",""es"")"),"agujeros")</f>
        <v>agujeros</v>
      </c>
    </row>
    <row r="3318">
      <c r="A3318" s="1" t="s">
        <v>3315</v>
      </c>
      <c r="B3318" s="2" t="str">
        <f>IFERROR(__xludf.DUMMYFUNCTION("GOOGLETRANSLATE(A3318,""en"",""es"")"),"envoltura")</f>
        <v>envoltura</v>
      </c>
    </row>
    <row r="3319">
      <c r="A3319" s="1" t="s">
        <v>3316</v>
      </c>
      <c r="B3319" s="2" t="str">
        <f>IFERROR(__xludf.DUMMYFUNCTION("GOOGLETRANSLATE(A3319,""en"",""es"")"),"posee")</f>
        <v>posee</v>
      </c>
    </row>
    <row r="3320">
      <c r="A3320" s="1" t="s">
        <v>3317</v>
      </c>
      <c r="B3320" s="2" t="str">
        <f>IFERROR(__xludf.DUMMYFUNCTION("GOOGLETRANSLATE(A3320,""en"",""es"")"),"bienes")</f>
        <v>bienes</v>
      </c>
    </row>
    <row r="3321">
      <c r="A3321" s="1" t="s">
        <v>3318</v>
      </c>
      <c r="B3321" s="2" t="str">
        <f>IFERROR(__xludf.DUMMYFUNCTION("GOOGLETRANSLATE(A3321,""en"",""es"")"),"n / A")</f>
        <v>n / A</v>
      </c>
    </row>
    <row r="3322">
      <c r="A3322" s="1" t="s">
        <v>3319</v>
      </c>
      <c r="B3322" s="2" t="str">
        <f>IFERROR(__xludf.DUMMYFUNCTION("GOOGLETRANSLATE(A3322,""en"",""es"")"),"vic")</f>
        <v>vic</v>
      </c>
    </row>
    <row r="3323">
      <c r="A3323" s="1" t="s">
        <v>3320</v>
      </c>
      <c r="B3323" s="2" t="str">
        <f>IFERROR(__xludf.DUMMYFUNCTION("GOOGLETRANSLATE(A3323,""en"",""es"")"),"que regresa")</f>
        <v>que regresa</v>
      </c>
    </row>
    <row r="3324">
      <c r="A3324" s="1" t="s">
        <v>3321</v>
      </c>
      <c r="B3324" s="2" t="str">
        <f>IFERROR(__xludf.DUMMYFUNCTION("GOOGLETRANSLATE(A3324,""en"",""es"")"),"miércoles")</f>
        <v>miércoles</v>
      </c>
    </row>
    <row r="3325">
      <c r="A3325" s="1" t="s">
        <v>3322</v>
      </c>
      <c r="B3325" s="2" t="str">
        <f>IFERROR(__xludf.DUMMYFUNCTION("GOOGLETRANSLATE(A3325,""en"",""es"")"),"barriga")</f>
        <v>barriga</v>
      </c>
    </row>
    <row r="3326">
      <c r="A3326" s="1" t="s">
        <v>3323</v>
      </c>
      <c r="B3326" s="2" t="str">
        <f>IFERROR(__xludf.DUMMYFUNCTION("GOOGLETRANSLATE(A3326,""en"",""es"")"),"regalos")</f>
        <v>regalos</v>
      </c>
    </row>
    <row r="3327">
      <c r="A3327" s="1" t="s">
        <v>3324</v>
      </c>
      <c r="B3327" s="2" t="str">
        <f>IFERROR(__xludf.DUMMYFUNCTION("GOOGLETRANSLATE(A3327,""en"",""es"")"),"beneficio")</f>
        <v>beneficio</v>
      </c>
    </row>
    <row r="3328">
      <c r="A3328" s="1" t="s">
        <v>3325</v>
      </c>
      <c r="B3328" s="2" t="str">
        <f>IFERROR(__xludf.DUMMYFUNCTION("GOOGLETRANSLATE(A3328,""en"",""es"")"),"doce")</f>
        <v>doce</v>
      </c>
    </row>
    <row r="3329">
      <c r="A3329" s="1" t="s">
        <v>3326</v>
      </c>
      <c r="B3329" s="2" t="str">
        <f>IFERROR(__xludf.DUMMYFUNCTION("GOOGLETRANSLATE(A3329,""en"",""es"")"),"almas")</f>
        <v>almas</v>
      </c>
    </row>
    <row r="3330">
      <c r="A3330" s="1" t="s">
        <v>3327</v>
      </c>
      <c r="B3330" s="2" t="str">
        <f>IFERROR(__xludf.DUMMYFUNCTION("GOOGLETRANSLATE(A3330,""en"",""es"")"),"tía")</f>
        <v>tía</v>
      </c>
    </row>
    <row r="3331">
      <c r="A3331" s="1" t="s">
        <v>3328</v>
      </c>
      <c r="B3331" s="2" t="str">
        <f>IFERROR(__xludf.DUMMYFUNCTION("GOOGLETRANSLATE(A3331,""en"",""es"")"),"lavabo")</f>
        <v>lavabo</v>
      </c>
    </row>
    <row r="3332">
      <c r="A3332" s="1" t="s">
        <v>3329</v>
      </c>
      <c r="B3332" s="2" t="str">
        <f>IFERROR(__xludf.DUMMYFUNCTION("GOOGLETRANSLATE(A3332,""en"",""es"")"),"inteligente")</f>
        <v>inteligente</v>
      </c>
    </row>
    <row r="3333">
      <c r="A3333" s="1" t="s">
        <v>3330</v>
      </c>
      <c r="B3333" s="2" t="str">
        <f>IFERROR(__xludf.DUMMYFUNCTION("GOOGLETRANSLATE(A3333,""en"",""es"")"),"conde")</f>
        <v>conde</v>
      </c>
    </row>
    <row r="3334">
      <c r="A3334" s="1" t="s">
        <v>3331</v>
      </c>
      <c r="B3334" s="2" t="str">
        <f>IFERROR(__xludf.DUMMYFUNCTION("GOOGLETRANSLATE(A3334,""en"",""es"")"),"llorado")</f>
        <v>llorado</v>
      </c>
    </row>
    <row r="3335">
      <c r="A3335" s="1" t="s">
        <v>3332</v>
      </c>
      <c r="B3335" s="2" t="str">
        <f>IFERROR(__xludf.DUMMYFUNCTION("GOOGLETRANSLATE(A3335,""en"",""es"")"),"robado")</f>
        <v>robado</v>
      </c>
    </row>
    <row r="3336">
      <c r="A3336" s="1" t="s">
        <v>3333</v>
      </c>
      <c r="B3336" s="2" t="str">
        <f>IFERROR(__xludf.DUMMYFUNCTION("GOOGLETRANSLATE(A3336,""en"",""es"")"),"bip")</f>
        <v>bip</v>
      </c>
    </row>
    <row r="3337">
      <c r="A3337" s="1" t="s">
        <v>3334</v>
      </c>
      <c r="B3337" s="2" t="str">
        <f>IFERROR(__xludf.DUMMYFUNCTION("GOOGLETRANSLATE(A3337,""en"",""es"")"),"motivo")</f>
        <v>motivo</v>
      </c>
    </row>
    <row r="3338">
      <c r="A3338" s="1" t="s">
        <v>3335</v>
      </c>
      <c r="B3338" s="2" t="str">
        <f>IFERROR(__xludf.DUMMYFUNCTION("GOOGLETRANSLATE(A3338,""en"",""es"")"),"goteante")</f>
        <v>goteante</v>
      </c>
    </row>
    <row r="3339">
      <c r="A3339" s="1" t="s">
        <v>3336</v>
      </c>
      <c r="B3339" s="2" t="str">
        <f>IFERROR(__xludf.DUMMYFUNCTION("GOOGLETRANSLATE(A3339,""en"",""es"")"),"equivocado")</f>
        <v>equivocado</v>
      </c>
    </row>
    <row r="3340">
      <c r="A3340" s="1" t="s">
        <v>3337</v>
      </c>
      <c r="B3340" s="2" t="str">
        <f>IFERROR(__xludf.DUMMYFUNCTION("GOOGLETRANSLATE(A3340,""en"",""es"")"),"intentos")</f>
        <v>intentos</v>
      </c>
    </row>
    <row r="3341">
      <c r="A3341" s="1" t="s">
        <v>3338</v>
      </c>
      <c r="B3341" s="2" t="str">
        <f>IFERROR(__xludf.DUMMYFUNCTION("GOOGLETRANSLATE(A3341,""en"",""es"")"),"circo")</f>
        <v>circo</v>
      </c>
    </row>
    <row r="3342">
      <c r="A3342" s="1" t="s">
        <v>3339</v>
      </c>
      <c r="B3342" s="2" t="str">
        <f>IFERROR(__xludf.DUMMYFUNCTION("GOOGLETRANSLATE(A3342,""en"",""es"")"),"territorio")</f>
        <v>territorio</v>
      </c>
    </row>
    <row r="3343">
      <c r="A3343" s="1" t="s">
        <v>3340</v>
      </c>
      <c r="B3343" s="2" t="str">
        <f>IFERROR(__xludf.DUMMYFUNCTION("GOOGLETRANSLATE(A3343,""en"",""es"")"),"sincronización")</f>
        <v>sincronización</v>
      </c>
    </row>
    <row r="3344">
      <c r="A3344" s="1" t="s">
        <v>3341</v>
      </c>
      <c r="B3344" s="2" t="str">
        <f>IFERROR(__xludf.DUMMYFUNCTION("GOOGLETRANSLATE(A3344,""en"",""es"")"),"ron")</f>
        <v>ron</v>
      </c>
    </row>
    <row r="3345">
      <c r="A3345" s="1" t="s">
        <v>3342</v>
      </c>
      <c r="B3345" s="2" t="str">
        <f>IFERROR(__xludf.DUMMYFUNCTION("GOOGLETRANSLATE(A3345,""en"",""es"")"),"cincuenta")</f>
        <v>cincuenta</v>
      </c>
    </row>
    <row r="3346">
      <c r="A3346" s="1" t="s">
        <v>3343</v>
      </c>
      <c r="B3346" s="2" t="str">
        <f>IFERROR(__xludf.DUMMYFUNCTION("GOOGLETRANSLATE(A3346,""en"",""es"")"),"foso")</f>
        <v>foso</v>
      </c>
    </row>
    <row r="3347">
      <c r="A3347" s="1" t="s">
        <v>3344</v>
      </c>
      <c r="B3347" s="2" t="str">
        <f>IFERROR(__xludf.DUMMYFUNCTION("GOOGLETRANSLATE(A3347,""en"",""es"")"),"disculpa")</f>
        <v>disculpa</v>
      </c>
    </row>
    <row r="3348">
      <c r="A3348" s="1" t="s">
        <v>3345</v>
      </c>
      <c r="B3348" s="2" t="str">
        <f>IFERROR(__xludf.DUMMYFUNCTION("GOOGLETRANSLATE(A3348,""en"",""es"")"),"examen")</f>
        <v>examen</v>
      </c>
    </row>
    <row r="3349">
      <c r="A3349" s="1" t="s">
        <v>3346</v>
      </c>
      <c r="B3349" s="2" t="str">
        <f>IFERROR(__xludf.DUMMYFUNCTION("GOOGLETRANSLATE(A3349,""en"",""es"")"),"aii")</f>
        <v>aii</v>
      </c>
    </row>
    <row r="3350">
      <c r="A3350" s="1" t="s">
        <v>3347</v>
      </c>
      <c r="B3350" s="2" t="str">
        <f>IFERROR(__xludf.DUMMYFUNCTION("GOOGLETRANSLATE(A3350,""en"",""es"")"),"festival")</f>
        <v>festival</v>
      </c>
    </row>
    <row r="3351">
      <c r="A3351" s="1" t="s">
        <v>3348</v>
      </c>
      <c r="B3351" s="2" t="str">
        <f>IFERROR(__xludf.DUMMYFUNCTION("GOOGLETRANSLATE(A3351,""en"",""es"")"),"Actriz")</f>
        <v>Actriz</v>
      </c>
    </row>
    <row r="3352">
      <c r="A3352" s="1" t="s">
        <v>3349</v>
      </c>
      <c r="B3352" s="2" t="str">
        <f>IFERROR(__xludf.DUMMYFUNCTION("GOOGLETRANSLATE(A3352,""en"",""es"")"),"efectos")</f>
        <v>efectos</v>
      </c>
    </row>
    <row r="3353">
      <c r="A3353" s="1" t="s">
        <v>3350</v>
      </c>
      <c r="B3353" s="2" t="str">
        <f>IFERROR(__xludf.DUMMYFUNCTION("GOOGLETRANSLATE(A3353,""en"",""es"")"),"pabellón")</f>
        <v>pabellón</v>
      </c>
    </row>
    <row r="3354">
      <c r="A3354" s="1" t="s">
        <v>3351</v>
      </c>
      <c r="B3354" s="2" t="str">
        <f>IFERROR(__xludf.DUMMYFUNCTION("GOOGLETRANSLATE(A3354,""en"",""es"")"),"bostón")</f>
        <v>bostón</v>
      </c>
    </row>
    <row r="3355">
      <c r="A3355" s="1" t="s">
        <v>3352</v>
      </c>
      <c r="B3355" s="2" t="str">
        <f>IFERROR(__xludf.DUMMYFUNCTION("GOOGLETRANSLATE(A3355,""en"",""es"")"),"actividad")</f>
        <v>actividad</v>
      </c>
    </row>
    <row r="3356">
      <c r="A3356" s="1" t="s">
        <v>3353</v>
      </c>
      <c r="B3356" s="2" t="str">
        <f>IFERROR(__xludf.DUMMYFUNCTION("GOOGLETRANSLATE(A3356,""en"",""es"")"),"trabajador")</f>
        <v>trabajador</v>
      </c>
    </row>
    <row r="3357">
      <c r="A3357" s="1" t="s">
        <v>3354</v>
      </c>
      <c r="B3357" s="2" t="str">
        <f>IFERROR(__xludf.DUMMYFUNCTION("GOOGLETRANSLATE(A3357,""en"",""es"")"),"sierras")</f>
        <v>sierras</v>
      </c>
    </row>
    <row r="3358">
      <c r="A3358" s="1" t="s">
        <v>3355</v>
      </c>
      <c r="B3358" s="2" t="str">
        <f>IFERROR(__xludf.DUMMYFUNCTION("GOOGLETRANSLATE(A3358,""en"",""es"")"),"mickey")</f>
        <v>mickey</v>
      </c>
    </row>
    <row r="3359">
      <c r="A3359" s="1" t="s">
        <v>3356</v>
      </c>
      <c r="B3359" s="2" t="str">
        <f>IFERROR(__xludf.DUMMYFUNCTION("GOOGLETRANSLATE(A3359,""en"",""es"")"),"determinado")</f>
        <v>determinado</v>
      </c>
    </row>
    <row r="3360">
      <c r="A3360" s="1" t="s">
        <v>3357</v>
      </c>
      <c r="B3360" s="2" t="str">
        <f>IFERROR(__xludf.DUMMYFUNCTION("GOOGLETRANSLATE(A3360,""en"",""es"")"),"aterrizado")</f>
        <v>aterrizado</v>
      </c>
    </row>
    <row r="3361">
      <c r="A3361" s="1" t="s">
        <v>3358</v>
      </c>
      <c r="B3361" s="2" t="str">
        <f>IFERROR(__xludf.DUMMYFUNCTION("GOOGLETRANSLATE(A3361,""en"",""es"")"),"diferente a")</f>
        <v>diferente a</v>
      </c>
    </row>
    <row r="3362">
      <c r="A3362" s="1" t="s">
        <v>3359</v>
      </c>
      <c r="B3362" s="2" t="str">
        <f>IFERROR(__xludf.DUMMYFUNCTION("GOOGLETRANSLATE(A3362,""en"",""es"")"),"policía")</f>
        <v>policía</v>
      </c>
    </row>
    <row r="3363">
      <c r="A3363" s="1" t="s">
        <v>3360</v>
      </c>
      <c r="B3363" s="2" t="str">
        <f>IFERROR(__xludf.DUMMYFUNCTION("GOOGLETRANSLATE(A3363,""en"",""es"")"),"contestada")</f>
        <v>contestada</v>
      </c>
    </row>
    <row r="3364">
      <c r="A3364" s="1" t="s">
        <v>3361</v>
      </c>
      <c r="B3364" s="2" t="str">
        <f>IFERROR(__xludf.DUMMYFUNCTION("GOOGLETRANSLATE(A3364,""en"",""es"")"),"favorito")</f>
        <v>favorito</v>
      </c>
    </row>
    <row r="3365">
      <c r="A3365" s="1" t="s">
        <v>3362</v>
      </c>
      <c r="B3365" s="2" t="str">
        <f>IFERROR(__xludf.DUMMYFUNCTION("GOOGLETRANSLATE(A3365,""en"",""es"")"),"ángeles")</f>
        <v>ángeles</v>
      </c>
    </row>
    <row r="3366">
      <c r="A3366" s="1" t="s">
        <v>3363</v>
      </c>
      <c r="B3366" s="2" t="str">
        <f>IFERROR(__xludf.DUMMYFUNCTION("GOOGLETRANSLATE(A3366,""en"",""es"")"),"molesto")</f>
        <v>molesto</v>
      </c>
    </row>
    <row r="3367">
      <c r="A3367" s="1" t="s">
        <v>3364</v>
      </c>
      <c r="B3367" s="2" t="str">
        <f>IFERROR(__xludf.DUMMYFUNCTION("GOOGLETRANSLATE(A3367,""en"",""es"")"),"abrigo")</f>
        <v>abrigo</v>
      </c>
    </row>
    <row r="3368">
      <c r="A3368" s="1" t="s">
        <v>3365</v>
      </c>
      <c r="B3368" s="2" t="str">
        <f>IFERROR(__xludf.DUMMYFUNCTION("GOOGLETRANSLATE(A3368,""en"",""es"")"),"criminales")</f>
        <v>criminales</v>
      </c>
    </row>
    <row r="3369">
      <c r="A3369" s="1" t="s">
        <v>3366</v>
      </c>
      <c r="B3369" s="2" t="str">
        <f>IFERROR(__xludf.DUMMYFUNCTION("GOOGLETRANSLATE(A3369,""en"",""es"")"),"existencia")</f>
        <v>existencia</v>
      </c>
    </row>
    <row r="3370">
      <c r="A3370" s="1" t="s">
        <v>3367</v>
      </c>
      <c r="B3370" s="2" t="str">
        <f>IFERROR(__xludf.DUMMYFUNCTION("GOOGLETRANSLATE(A3370,""en"",""es"")"),"w")</f>
        <v>w</v>
      </c>
    </row>
    <row r="3371">
      <c r="A3371" s="1" t="s">
        <v>3368</v>
      </c>
      <c r="B3371" s="2" t="str">
        <f>IFERROR(__xludf.DUMMYFUNCTION("GOOGLETRANSLATE(A3371,""en"",""es"")"),"cifras")</f>
        <v>cifras</v>
      </c>
    </row>
    <row r="3372">
      <c r="A3372" s="1" t="s">
        <v>3369</v>
      </c>
      <c r="B3372" s="2" t="str">
        <f>IFERROR(__xludf.DUMMYFUNCTION("GOOGLETRANSLATE(A3372,""en"",""es"")"),"prevenir")</f>
        <v>prevenir</v>
      </c>
    </row>
    <row r="3373">
      <c r="A3373" s="1" t="s">
        <v>3370</v>
      </c>
      <c r="B3373" s="2" t="str">
        <f>IFERROR(__xludf.DUMMYFUNCTION("GOOGLETRANSLATE(A3373,""en"",""es"")"),"atmósfera")</f>
        <v>atmósfera</v>
      </c>
    </row>
    <row r="3374">
      <c r="A3374" s="1" t="s">
        <v>3371</v>
      </c>
      <c r="B3374" s="2" t="str">
        <f>IFERROR(__xludf.DUMMYFUNCTION("GOOGLETRANSLATE(A3374,""en"",""es"")"),"Virginia")</f>
        <v>Virginia</v>
      </c>
    </row>
    <row r="3375">
      <c r="A3375" s="1" t="s">
        <v>3372</v>
      </c>
      <c r="B3375" s="2" t="str">
        <f>IFERROR(__xludf.DUMMYFUNCTION("GOOGLETRANSLATE(A3375,""en"",""es"")"),"leal")</f>
        <v>leal</v>
      </c>
    </row>
    <row r="3376">
      <c r="A3376" s="1" t="s">
        <v>3373</v>
      </c>
      <c r="B3376" s="2" t="str">
        <f>IFERROR(__xludf.DUMMYFUNCTION("GOOGLETRANSLATE(A3376,""en"",""es"")"),"producto")</f>
        <v>producto</v>
      </c>
    </row>
    <row r="3377">
      <c r="A3377" s="1" t="s">
        <v>3374</v>
      </c>
      <c r="B3377" s="2" t="str">
        <f>IFERROR(__xludf.DUMMYFUNCTION("GOOGLETRANSLATE(A3377,""en"",""es"")"),"tontos")</f>
        <v>tontos</v>
      </c>
    </row>
    <row r="3378">
      <c r="A3378" s="1" t="s">
        <v>3375</v>
      </c>
      <c r="B3378" s="2" t="str">
        <f>IFERROR(__xludf.DUMMYFUNCTION("GOOGLETRANSLATE(A3378,""en"",""es"")"),"mientras tanto")</f>
        <v>mientras tanto</v>
      </c>
    </row>
    <row r="3379">
      <c r="A3379" s="1" t="s">
        <v>3376</v>
      </c>
      <c r="B3379" s="2" t="str">
        <f>IFERROR(__xludf.DUMMYFUNCTION("GOOGLETRANSLATE(A3379,""en"",""es"")"),"pruebas")</f>
        <v>pruebas</v>
      </c>
    </row>
    <row r="3380">
      <c r="A3380" s="1" t="s">
        <v>3377</v>
      </c>
      <c r="B3380" s="2" t="str">
        <f>IFERROR(__xludf.DUMMYFUNCTION("GOOGLETRANSLATE(A3380,""en"",""es"")"),"límite")</f>
        <v>límite</v>
      </c>
    </row>
    <row r="3381">
      <c r="A3381" s="1" t="s">
        <v>3378</v>
      </c>
      <c r="B3381" s="2" t="str">
        <f>IFERROR(__xludf.DUMMYFUNCTION("GOOGLETRANSLATE(A3381,""en"",""es"")"),"elección")</f>
        <v>elección</v>
      </c>
    </row>
    <row r="3382">
      <c r="A3382" s="1" t="s">
        <v>3379</v>
      </c>
      <c r="B3382" s="2" t="str">
        <f>IFERROR(__xludf.DUMMYFUNCTION("GOOGLETRANSLATE(A3382,""en"",""es"")"),"Ángeles")</f>
        <v>Ángeles</v>
      </c>
    </row>
    <row r="3383">
      <c r="A3383" s="1" t="s">
        <v>3380</v>
      </c>
      <c r="B3383" s="2" t="str">
        <f>IFERROR(__xludf.DUMMYFUNCTION("GOOGLETRANSLATE(A3383,""en"",""es"")"),"esperanzas")</f>
        <v>esperanzas</v>
      </c>
    </row>
    <row r="3384">
      <c r="A3384" s="1" t="s">
        <v>3381</v>
      </c>
      <c r="B3384" s="2" t="str">
        <f>IFERROR(__xludf.DUMMYFUNCTION("GOOGLETRANSLATE(A3384,""en"",""es"")"),"maldito")</f>
        <v>maldito</v>
      </c>
    </row>
    <row r="3385">
      <c r="A3385" s="1" t="s">
        <v>3382</v>
      </c>
      <c r="B3385" s="2" t="str">
        <f>IFERROR(__xludf.DUMMYFUNCTION("GOOGLETRANSLATE(A3385,""en"",""es"")"),"ropa interior")</f>
        <v>ropa interior</v>
      </c>
    </row>
    <row r="3386">
      <c r="A3386" s="1" t="s">
        <v>3383</v>
      </c>
      <c r="B3386" s="2" t="str">
        <f>IFERROR(__xludf.DUMMYFUNCTION("GOOGLETRANSLATE(A3386,""en"",""es"")"),"Michelle")</f>
        <v>Michelle</v>
      </c>
    </row>
    <row r="3387">
      <c r="A3387" s="1" t="s">
        <v>3384</v>
      </c>
      <c r="B3387" s="2" t="str">
        <f>IFERROR(__xludf.DUMMYFUNCTION("GOOGLETRANSLATE(A3387,""en"",""es"")"),"lecciones")</f>
        <v>lecciones</v>
      </c>
    </row>
    <row r="3388">
      <c r="A3388" s="1" t="s">
        <v>3385</v>
      </c>
      <c r="B3388" s="2" t="str">
        <f>IFERROR(__xludf.DUMMYFUNCTION("GOOGLETRANSLATE(A3388,""en"",""es"")"),"resistir")</f>
        <v>resistir</v>
      </c>
    </row>
    <row r="3389">
      <c r="A3389" s="1" t="s">
        <v>3386</v>
      </c>
      <c r="B3389" s="2" t="str">
        <f>IFERROR(__xludf.DUMMYFUNCTION("GOOGLETRANSLATE(A3389,""en"",""es"")"),"Casey")</f>
        <v>Casey</v>
      </c>
    </row>
    <row r="3390">
      <c r="A3390" s="1" t="s">
        <v>3387</v>
      </c>
      <c r="B3390" s="2" t="str">
        <f>IFERROR(__xludf.DUMMYFUNCTION("GOOGLETRANSLATE(A3390,""en"",""es"")"),"legumbres")</f>
        <v>legumbres</v>
      </c>
    </row>
    <row r="3391">
      <c r="A3391" s="1" t="s">
        <v>3388</v>
      </c>
      <c r="B3391" s="2" t="str">
        <f>IFERROR(__xludf.DUMMYFUNCTION("GOOGLETRANSLATE(A3391,""en"",""es"")"),"despedida")</f>
        <v>despedida</v>
      </c>
    </row>
    <row r="3392">
      <c r="A3392" s="1" t="s">
        <v>3389</v>
      </c>
      <c r="B3392" s="2" t="str">
        <f>IFERROR(__xludf.DUMMYFUNCTION("GOOGLETRANSLATE(A3392,""en"",""es"")"),"eléctrico")</f>
        <v>eléctrico</v>
      </c>
    </row>
    <row r="3393">
      <c r="A3393" s="1" t="s">
        <v>3390</v>
      </c>
      <c r="B3393" s="2" t="str">
        <f>IFERROR(__xludf.DUMMYFUNCTION("GOOGLETRANSLATE(A3393,""en"",""es"")"),"bofetada")</f>
        <v>bofetada</v>
      </c>
    </row>
    <row r="3394">
      <c r="A3394" s="1" t="s">
        <v>3391</v>
      </c>
      <c r="B3394" s="2" t="str">
        <f>IFERROR(__xludf.DUMMYFUNCTION("GOOGLETRANSLATE(A3394,""en"",""es"")"),"Ana")</f>
        <v>Ana</v>
      </c>
    </row>
    <row r="3395">
      <c r="A3395" s="1" t="s">
        <v>3392</v>
      </c>
      <c r="B3395" s="2" t="str">
        <f>IFERROR(__xludf.DUMMYFUNCTION("GOOGLETRANSLATE(A3395,""en"",""es"")"),"gritar")</f>
        <v>gritar</v>
      </c>
    </row>
    <row r="3396">
      <c r="A3396" s="1" t="s">
        <v>3393</v>
      </c>
      <c r="B3396" s="2" t="str">
        <f>IFERROR(__xludf.DUMMYFUNCTION("GOOGLETRANSLATE(A3396,""en"",""es"")"),"nubes")</f>
        <v>nubes</v>
      </c>
    </row>
    <row r="3397">
      <c r="A3397" s="1" t="s">
        <v>3394</v>
      </c>
      <c r="B3397" s="2" t="str">
        <f>IFERROR(__xludf.DUMMYFUNCTION("GOOGLETRANSLATE(A3397,""en"",""es"")"),"timbre de la puerta")</f>
        <v>timbre de la puerta</v>
      </c>
    </row>
    <row r="3398">
      <c r="A3398" s="1" t="s">
        <v>3395</v>
      </c>
      <c r="B3398" s="2" t="str">
        <f>IFERROR(__xludf.DUMMYFUNCTION("GOOGLETRANSLATE(A3398,""en"",""es"")"),"aventura")</f>
        <v>aventura</v>
      </c>
    </row>
    <row r="3399">
      <c r="A3399" s="1" t="s">
        <v>3396</v>
      </c>
      <c r="B3399" s="2" t="str">
        <f>IFERROR(__xludf.DUMMYFUNCTION("GOOGLETRANSLATE(A3399,""en"",""es"")"),"desarrollado")</f>
        <v>desarrollado</v>
      </c>
    </row>
    <row r="3400">
      <c r="A3400" s="1" t="s">
        <v>3397</v>
      </c>
      <c r="B3400" s="2" t="str">
        <f>IFERROR(__xludf.DUMMYFUNCTION("GOOGLETRANSLATE(A3400,""en"",""es"")"),"Oscar")</f>
        <v>Oscar</v>
      </c>
    </row>
    <row r="3401">
      <c r="A3401" s="1" t="s">
        <v>3398</v>
      </c>
      <c r="B3401" s="2" t="str">
        <f>IFERROR(__xludf.DUMMYFUNCTION("GOOGLETRANSLATE(A3401,""en"",""es"")"),"pasaporte")</f>
        <v>pasaporte</v>
      </c>
    </row>
    <row r="3402">
      <c r="A3402" s="1" t="s">
        <v>3399</v>
      </c>
      <c r="B3402" s="2" t="str">
        <f>IFERROR(__xludf.DUMMYFUNCTION("GOOGLETRANSLATE(A3402,""en"",""es"")"),"CIA")</f>
        <v>CIA</v>
      </c>
    </row>
    <row r="3403">
      <c r="A3403" s="1" t="s">
        <v>3400</v>
      </c>
      <c r="B3403" s="2" t="str">
        <f>IFERROR(__xludf.DUMMYFUNCTION("GOOGLETRANSLATE(A3403,""en"",""es"")"),"martillo")</f>
        <v>martillo</v>
      </c>
    </row>
    <row r="3404">
      <c r="A3404" s="1" t="s">
        <v>3401</v>
      </c>
      <c r="B3404" s="2" t="str">
        <f>IFERROR(__xludf.DUMMYFUNCTION("GOOGLETRANSLATE(A3404,""en"",""es"")"),"capucha")</f>
        <v>capucha</v>
      </c>
    </row>
    <row r="3405">
      <c r="A3405" s="1" t="s">
        <v>3402</v>
      </c>
      <c r="B3405" s="2" t="str">
        <f>IFERROR(__xludf.DUMMYFUNCTION("GOOGLETRANSLATE(A3405,""en"",""es"")"),"juicio")</f>
        <v>juicio</v>
      </c>
    </row>
    <row r="3406">
      <c r="A3406" s="1" t="s">
        <v>3403</v>
      </c>
      <c r="B3406" s="2" t="str">
        <f>IFERROR(__xludf.DUMMYFUNCTION("GOOGLETRANSLATE(A3406,""en"",""es"")"),"quejarse")</f>
        <v>quejarse</v>
      </c>
    </row>
    <row r="3407">
      <c r="A3407" s="1" t="s">
        <v>3404</v>
      </c>
      <c r="B3407" s="2" t="str">
        <f>IFERROR(__xludf.DUMMYFUNCTION("GOOGLETRANSLATE(A3407,""en"",""es"")"),"abogados")</f>
        <v>abogados</v>
      </c>
    </row>
    <row r="3408">
      <c r="A3408" s="1" t="s">
        <v>3405</v>
      </c>
      <c r="B3408" s="2" t="str">
        <f>IFERROR(__xludf.DUMMYFUNCTION("GOOGLETRANSLATE(A3408,""en"",""es"")"),"Cielos")</f>
        <v>Cielos</v>
      </c>
    </row>
    <row r="3409">
      <c r="A3409" s="1" t="s">
        <v>3406</v>
      </c>
      <c r="B3409" s="2" t="str">
        <f>IFERROR(__xludf.DUMMYFUNCTION("GOOGLETRANSLATE(A3409,""en"",""es"")"),"homicidio")</f>
        <v>homicidio</v>
      </c>
    </row>
    <row r="3410">
      <c r="A3410" s="1" t="s">
        <v>3407</v>
      </c>
      <c r="B3410" s="2" t="str">
        <f>IFERROR(__xludf.DUMMYFUNCTION("GOOGLETRANSLATE(A3410,""en"",""es"")"),"patrulla")</f>
        <v>patrulla</v>
      </c>
    </row>
    <row r="3411">
      <c r="A3411" s="1" t="s">
        <v>3408</v>
      </c>
      <c r="B3411" s="2" t="str">
        <f>IFERROR(__xludf.DUMMYFUNCTION("GOOGLETRANSLATE(A3411,""en"",""es"")"),"ganado")</f>
        <v>ganado</v>
      </c>
    </row>
    <row r="3412">
      <c r="A3412" s="1" t="s">
        <v>3409</v>
      </c>
      <c r="B3412" s="2" t="str">
        <f>IFERROR(__xludf.DUMMYFUNCTION("GOOGLETRANSLATE(A3412,""en"",""es"")"),"flujo")</f>
        <v>flujo</v>
      </c>
    </row>
    <row r="3413">
      <c r="A3413" s="1" t="s">
        <v>3410</v>
      </c>
      <c r="B3413" s="2" t="str">
        <f>IFERROR(__xludf.DUMMYFUNCTION("GOOGLETRANSLATE(A3413,""en"",""es"")"),"suyo")</f>
        <v>suyo</v>
      </c>
    </row>
    <row r="3414">
      <c r="A3414" s="1" t="s">
        <v>3411</v>
      </c>
      <c r="B3414" s="2" t="str">
        <f>IFERROR(__xludf.DUMMYFUNCTION("GOOGLETRANSLATE(A3414,""en"",""es"")"),"engañado")</f>
        <v>engañado</v>
      </c>
    </row>
    <row r="3415">
      <c r="A3415" s="1" t="s">
        <v>3412</v>
      </c>
      <c r="B3415" s="2" t="str">
        <f>IFERROR(__xludf.DUMMYFUNCTION("GOOGLETRANSLATE(A3415,""en"",""es"")"),"apareció")</f>
        <v>apareció</v>
      </c>
    </row>
    <row r="3416">
      <c r="A3416" s="1" t="s">
        <v>3413</v>
      </c>
      <c r="B3416" s="2" t="str">
        <f>IFERROR(__xludf.DUMMYFUNCTION("GOOGLETRANSLATE(A3416,""en"",""es"")"),"de viaje")</f>
        <v>de viaje</v>
      </c>
    </row>
    <row r="3417">
      <c r="A3417" s="1" t="s">
        <v>3414</v>
      </c>
      <c r="B3417" s="2" t="str">
        <f>IFERROR(__xludf.DUMMYFUNCTION("GOOGLETRANSLATE(A3417,""en"",""es"")"),"valla")</f>
        <v>valla</v>
      </c>
    </row>
    <row r="3418">
      <c r="A3418" s="1" t="s">
        <v>3415</v>
      </c>
      <c r="B3418" s="2" t="str">
        <f>IFERROR(__xludf.DUMMYFUNCTION("GOOGLETRANSLATE(A3418,""en"",""es"")"),"preocupante")</f>
        <v>preocupante</v>
      </c>
    </row>
    <row r="3419">
      <c r="A3419" s="1" t="s">
        <v>3416</v>
      </c>
      <c r="B3419" s="2" t="str">
        <f>IFERROR(__xludf.DUMMYFUNCTION("GOOGLETRANSLATE(A3419,""en"",""es"")"),"cadena")</f>
        <v>cadena</v>
      </c>
    </row>
    <row r="3420">
      <c r="A3420" s="1" t="s">
        <v>3417</v>
      </c>
      <c r="B3420" s="2" t="str">
        <f>IFERROR(__xludf.DUMMYFUNCTION("GOOGLETRANSLATE(A3420,""en"",""es"")"),"incómodo")</f>
        <v>incómodo</v>
      </c>
    </row>
    <row r="3421">
      <c r="A3421" s="1" t="s">
        <v>3418</v>
      </c>
      <c r="B3421" s="2" t="str">
        <f>IFERROR(__xludf.DUMMYFUNCTION("GOOGLETRANSLATE(A3421,""en"",""es"")"),"voló")</f>
        <v>voló</v>
      </c>
    </row>
    <row r="3422">
      <c r="A3422" s="1" t="s">
        <v>3419</v>
      </c>
      <c r="B3422" s="2" t="str">
        <f>IFERROR(__xludf.DUMMYFUNCTION("GOOGLETRANSLATE(A3422,""en"",""es"")"),"mediodía")</f>
        <v>mediodía</v>
      </c>
    </row>
    <row r="3423">
      <c r="A3423" s="1" t="s">
        <v>3420</v>
      </c>
      <c r="B3423" s="2" t="str">
        <f>IFERROR(__xludf.DUMMYFUNCTION("GOOGLETRANSLATE(A3423,""en"",""es"")"),"ocasión")</f>
        <v>ocasión</v>
      </c>
    </row>
    <row r="3424">
      <c r="A3424" s="1" t="s">
        <v>3421</v>
      </c>
      <c r="B3424" s="2" t="str">
        <f>IFERROR(__xludf.DUMMYFUNCTION("GOOGLETRANSLATE(A3424,""en"",""es"")"),"ratas")</f>
        <v>ratas</v>
      </c>
    </row>
    <row r="3425">
      <c r="A3425" s="1" t="s">
        <v>3422</v>
      </c>
      <c r="B3425" s="2" t="str">
        <f>IFERROR(__xludf.DUMMYFUNCTION("GOOGLETRANSLATE(A3425,""en"",""es"")"),"meramente")</f>
        <v>meramente</v>
      </c>
    </row>
    <row r="3426">
      <c r="A3426" s="1" t="s">
        <v>3423</v>
      </c>
      <c r="B3426" s="2" t="str">
        <f>IFERROR(__xludf.DUMMYFUNCTION("GOOGLETRANSLATE(A3426,""en"",""es"")"),"moscas")</f>
        <v>moscas</v>
      </c>
    </row>
    <row r="3427">
      <c r="A3427" s="1" t="s">
        <v>3424</v>
      </c>
      <c r="B3427" s="2" t="str">
        <f>IFERROR(__xludf.DUMMYFUNCTION("GOOGLETRANSLATE(A3427,""en"",""es"")"),"personalidad")</f>
        <v>personalidad</v>
      </c>
    </row>
    <row r="3428">
      <c r="A3428" s="1" t="s">
        <v>3425</v>
      </c>
      <c r="B3428" s="2" t="str">
        <f>IFERROR(__xludf.DUMMYFUNCTION("GOOGLETRANSLATE(A3428,""en"",""es"")"),"instrucciones")</f>
        <v>instrucciones</v>
      </c>
    </row>
    <row r="3429">
      <c r="A3429" s="1" t="s">
        <v>3426</v>
      </c>
      <c r="B3429" s="2" t="str">
        <f>IFERROR(__xludf.DUMMYFUNCTION("GOOGLETRANSLATE(A3429,""en"",""es"")"),"Ellen")</f>
        <v>Ellen</v>
      </c>
    </row>
    <row r="3430">
      <c r="A3430" s="1" t="s">
        <v>3427</v>
      </c>
      <c r="B3430" s="2" t="str">
        <f>IFERROR(__xludf.DUMMYFUNCTION("GOOGLETRANSLATE(A3430,""en"",""es"")"),"liso")</f>
        <v>liso</v>
      </c>
    </row>
    <row r="3431">
      <c r="A3431" s="1" t="s">
        <v>3428</v>
      </c>
      <c r="B3431" s="2" t="str">
        <f>IFERROR(__xludf.DUMMYFUNCTION("GOOGLETRANSLATE(A3431,""en"",""es"")"),"fantasía")</f>
        <v>fantasía</v>
      </c>
    </row>
    <row r="3432">
      <c r="A3432" s="1" t="s">
        <v>3429</v>
      </c>
      <c r="B3432" s="2" t="str">
        <f>IFERROR(__xludf.DUMMYFUNCTION("GOOGLETRANSLATE(A3432,""en"",""es"")"),"clases")</f>
        <v>clases</v>
      </c>
    </row>
    <row r="3433">
      <c r="A3433" s="1" t="s">
        <v>3430</v>
      </c>
      <c r="B3433" s="2" t="str">
        <f>IFERROR(__xludf.DUMMYFUNCTION("GOOGLETRANSLATE(A3433,""en"",""es"")"),"producir")</f>
        <v>producir</v>
      </c>
    </row>
    <row r="3434">
      <c r="A3434" s="1" t="s">
        <v>3431</v>
      </c>
      <c r="B3434" s="2" t="str">
        <f>IFERROR(__xludf.DUMMYFUNCTION("GOOGLETRANSLATE(A3434,""en"",""es"")"),"posibilidades")</f>
        <v>posibilidades</v>
      </c>
    </row>
    <row r="3435">
      <c r="A3435" s="1" t="s">
        <v>3432</v>
      </c>
      <c r="B3435" s="2" t="str">
        <f>IFERROR(__xludf.DUMMYFUNCTION("GOOGLETRANSLATE(A3435,""en"",""es"")"),"esperado")</f>
        <v>esperado</v>
      </c>
    </row>
    <row r="3436">
      <c r="A3436" s="1" t="s">
        <v>3433</v>
      </c>
      <c r="B3436" s="2" t="str">
        <f>IFERROR(__xludf.DUMMYFUNCTION("GOOGLETRANSLATE(A3436,""en"",""es"")"),"li")</f>
        <v>li</v>
      </c>
    </row>
    <row r="3437">
      <c r="A3437" s="1" t="s">
        <v>3434</v>
      </c>
      <c r="B3437" s="2" t="str">
        <f>IFERROR(__xludf.DUMMYFUNCTION("GOOGLETRANSLATE(A3437,""en"",""es"")"),"plantas")</f>
        <v>plantas</v>
      </c>
    </row>
    <row r="3438">
      <c r="A3438" s="1" t="s">
        <v>3435</v>
      </c>
      <c r="B3438" s="2" t="str">
        <f>IFERROR(__xludf.DUMMYFUNCTION("GOOGLETRANSLATE(A3438,""en"",""es"")"),"papa")</f>
        <v>papa</v>
      </c>
    </row>
    <row r="3439">
      <c r="A3439" s="1" t="s">
        <v>3436</v>
      </c>
      <c r="B3439" s="2" t="str">
        <f>IFERROR(__xludf.DUMMYFUNCTION("GOOGLETRANSLATE(A3439,""en"",""es"")"),"treinta")</f>
        <v>treinta</v>
      </c>
    </row>
    <row r="3440">
      <c r="A3440" s="1" t="s">
        <v>3437</v>
      </c>
      <c r="B3440" s="2" t="str">
        <f>IFERROR(__xludf.DUMMYFUNCTION("GOOGLETRANSLATE(A3440,""en"",""es"")"),"amantes")</f>
        <v>amantes</v>
      </c>
    </row>
    <row r="3441">
      <c r="A3441" s="1" t="s">
        <v>3438</v>
      </c>
      <c r="B3441" s="2" t="str">
        <f>IFERROR(__xludf.DUMMYFUNCTION("GOOGLETRANSLATE(A3441,""en"",""es"")"),"Martha")</f>
        <v>Martha</v>
      </c>
    </row>
    <row r="3442">
      <c r="A3442" s="1" t="s">
        <v>3439</v>
      </c>
      <c r="B3442" s="2" t="str">
        <f>IFERROR(__xludf.DUMMYFUNCTION("GOOGLETRANSLATE(A3442,""en"",""es"")"),"agosto")</f>
        <v>agosto</v>
      </c>
    </row>
    <row r="3443">
      <c r="A3443" s="1" t="s">
        <v>3440</v>
      </c>
      <c r="B3443" s="2" t="str">
        <f>IFERROR(__xludf.DUMMYFUNCTION("GOOGLETRANSLATE(A3443,""en"",""es"")"),"firma")</f>
        <v>firma</v>
      </c>
    </row>
    <row r="3444">
      <c r="A3444" s="1" t="s">
        <v>3441</v>
      </c>
      <c r="B3444" s="2" t="str">
        <f>IFERROR(__xludf.DUMMYFUNCTION("GOOGLETRANSLATE(A3444,""en"",""es"")"),"casarse")</f>
        <v>casarse</v>
      </c>
    </row>
    <row r="3445">
      <c r="A3445" s="1" t="s">
        <v>3442</v>
      </c>
      <c r="B3445" s="2" t="str">
        <f>IFERROR(__xludf.DUMMYFUNCTION("GOOGLETRANSLATE(A3445,""en"",""es"")"),"maravilloso")</f>
        <v>maravilloso</v>
      </c>
    </row>
    <row r="3446">
      <c r="A3446" s="1" t="s">
        <v>3443</v>
      </c>
      <c r="B3446" s="2" t="str">
        <f>IFERROR(__xludf.DUMMYFUNCTION("GOOGLETRANSLATE(A3446,""en"",""es"")"),"ruina")</f>
        <v>ruina</v>
      </c>
    </row>
    <row r="3447">
      <c r="A3447" s="1" t="s">
        <v>3444</v>
      </c>
      <c r="B3447" s="2" t="str">
        <f>IFERROR(__xludf.DUMMYFUNCTION("GOOGLETRANSLATE(A3447,""en"",""es"")"),"individual")</f>
        <v>individual</v>
      </c>
    </row>
    <row r="3448">
      <c r="A3448" s="1" t="s">
        <v>3445</v>
      </c>
      <c r="B3448" s="2" t="str">
        <f>IFERROR(__xludf.DUMMYFUNCTION("GOOGLETRANSLATE(A3448,""en"",""es"")"),"encanto")</f>
        <v>encanto</v>
      </c>
    </row>
    <row r="3449">
      <c r="A3449" s="1" t="s">
        <v>3446</v>
      </c>
      <c r="B3449" s="2" t="str">
        <f>IFERROR(__xludf.DUMMYFUNCTION("GOOGLETRANSLATE(A3449,""en"",""es"")"),"presidente")</f>
        <v>presidente</v>
      </c>
    </row>
    <row r="3450">
      <c r="A3450" s="1" t="s">
        <v>3447</v>
      </c>
      <c r="B3450" s="2" t="str">
        <f>IFERROR(__xludf.DUMMYFUNCTION("GOOGLETRANSLATE(A3450,""en"",""es"")"),"escuchado")</f>
        <v>escuchado</v>
      </c>
    </row>
    <row r="3451">
      <c r="A3451" s="1" t="s">
        <v>3448</v>
      </c>
      <c r="B3451" s="2" t="str">
        <f>IFERROR(__xludf.DUMMYFUNCTION("GOOGLETRANSLATE(A3451,""en"",""es"")"),"resbalado")</f>
        <v>resbalado</v>
      </c>
    </row>
    <row r="3452">
      <c r="A3452" s="1" t="s">
        <v>3449</v>
      </c>
      <c r="B3452" s="2" t="str">
        <f>IFERROR(__xludf.DUMMYFUNCTION("GOOGLETRANSLATE(A3452,""en"",""es"")"),"gus")</f>
        <v>gus</v>
      </c>
    </row>
    <row r="3453">
      <c r="A3453" s="1" t="s">
        <v>3450</v>
      </c>
      <c r="B3453" s="2" t="str">
        <f>IFERROR(__xludf.DUMMYFUNCTION("GOOGLETRANSLATE(A3453,""en"",""es"")"),"marco")</f>
        <v>marco</v>
      </c>
    </row>
    <row r="3454">
      <c r="A3454" s="1" t="s">
        <v>3451</v>
      </c>
      <c r="B3454" s="2" t="str">
        <f>IFERROR(__xludf.DUMMYFUNCTION("GOOGLETRANSLATE(A3454,""en"",""es"")"),"inventado")</f>
        <v>inventado</v>
      </c>
    </row>
    <row r="3455">
      <c r="A3455" s="1" t="s">
        <v>3452</v>
      </c>
      <c r="B3455" s="2" t="str">
        <f>IFERROR(__xludf.DUMMYFUNCTION("GOOGLETRANSLATE(A3455,""en"",""es"")"),"precisamente")</f>
        <v>precisamente</v>
      </c>
    </row>
    <row r="3456">
      <c r="A3456" s="1" t="s">
        <v>3453</v>
      </c>
      <c r="B3456" s="2" t="str">
        <f>IFERROR(__xludf.DUMMYFUNCTION("GOOGLETRANSLATE(A3456,""en"",""es"")"),"Francisco")</f>
        <v>Francisco</v>
      </c>
    </row>
    <row r="3457">
      <c r="A3457" s="1" t="s">
        <v>3454</v>
      </c>
      <c r="B3457" s="2" t="str">
        <f>IFERROR(__xludf.DUMMYFUNCTION("GOOGLETRANSLATE(A3457,""en"",""es"")"),"sets")</f>
        <v>sets</v>
      </c>
    </row>
    <row r="3458">
      <c r="A3458" s="1" t="s">
        <v>3455</v>
      </c>
      <c r="B3458" s="2" t="str">
        <f>IFERROR(__xludf.DUMMYFUNCTION("GOOGLETRANSLATE(A3458,""en"",""es"")"),"brusco")</f>
        <v>brusco</v>
      </c>
    </row>
    <row r="3459">
      <c r="A3459" s="1" t="s">
        <v>3456</v>
      </c>
      <c r="B3459" s="2" t="str">
        <f>IFERROR(__xludf.DUMMYFUNCTION("GOOGLETRANSLATE(A3459,""en"",""es"")"),"paga")</f>
        <v>paga</v>
      </c>
    </row>
    <row r="3460">
      <c r="A3460" s="1" t="s">
        <v>3457</v>
      </c>
      <c r="B3460" s="2" t="str">
        <f>IFERROR(__xludf.DUMMYFUNCTION("GOOGLETRANSLATE(A3460,""en"",""es"")"),"fomentar")</f>
        <v>fomentar</v>
      </c>
    </row>
    <row r="3461">
      <c r="A3461" s="1" t="s">
        <v>3458</v>
      </c>
      <c r="B3461" s="2" t="str">
        <f>IFERROR(__xludf.DUMMYFUNCTION("GOOGLETRANSLATE(A3461,""en"",""es"")"),"alivio")</f>
        <v>alivio</v>
      </c>
    </row>
    <row r="3462">
      <c r="A3462" s="1" t="s">
        <v>3459</v>
      </c>
      <c r="B3462" s="2" t="str">
        <f>IFERROR(__xludf.DUMMYFUNCTION("GOOGLETRANSLATE(A3462,""en"",""es"")"),"capturado")</f>
        <v>capturado</v>
      </c>
    </row>
    <row r="3463">
      <c r="A3463" s="1" t="s">
        <v>3460</v>
      </c>
      <c r="B3463" s="2" t="str">
        <f>IFERROR(__xludf.DUMMYFUNCTION("GOOGLETRANSLATE(A3463,""en"",""es"")"),"nube")</f>
        <v>nube</v>
      </c>
    </row>
    <row r="3464">
      <c r="A3464" s="1" t="s">
        <v>3461</v>
      </c>
      <c r="B3464" s="2" t="str">
        <f>IFERROR(__xludf.DUMMYFUNCTION("GOOGLETRANSLATE(A3464,""en"",""es"")"),"cadáver")</f>
        <v>cadáver</v>
      </c>
    </row>
    <row r="3465">
      <c r="A3465" s="1" t="s">
        <v>3462</v>
      </c>
      <c r="B3465" s="2" t="str">
        <f>IFERROR(__xludf.DUMMYFUNCTION("GOOGLETRANSLATE(A3465,""en"",""es"")"),"revelar")</f>
        <v>revelar</v>
      </c>
    </row>
    <row r="3466">
      <c r="A3466" s="1" t="s">
        <v>3463</v>
      </c>
      <c r="B3466" s="2" t="str">
        <f>IFERROR(__xludf.DUMMYFUNCTION("GOOGLETRANSLATE(A3466,""en"",""es"")"),"organización")</f>
        <v>organización</v>
      </c>
    </row>
    <row r="3467">
      <c r="A3467" s="1" t="s">
        <v>3464</v>
      </c>
      <c r="B3467" s="2" t="str">
        <f>IFERROR(__xludf.DUMMYFUNCTION("GOOGLETRANSLATE(A3467,""en"",""es"")"),"Jennifer")</f>
        <v>Jennifer</v>
      </c>
    </row>
    <row r="3468">
      <c r="A3468" s="1" t="s">
        <v>3465</v>
      </c>
      <c r="B3468" s="2" t="str">
        <f>IFERROR(__xludf.DUMMYFUNCTION("GOOGLETRANSLATE(A3468,""en"",""es"")"),"irritante")</f>
        <v>irritante</v>
      </c>
    </row>
    <row r="3469">
      <c r="A3469" s="1" t="s">
        <v>3466</v>
      </c>
      <c r="B3469" s="2" t="str">
        <f>IFERROR(__xludf.DUMMYFUNCTION("GOOGLETRANSLATE(A3469,""en"",""es"")"),"anfitrión")</f>
        <v>anfitrión</v>
      </c>
    </row>
    <row r="3470">
      <c r="A3470" s="1" t="s">
        <v>3467</v>
      </c>
      <c r="B3470" s="2" t="str">
        <f>IFERROR(__xludf.DUMMYFUNCTION("GOOGLETRANSLATE(A3470,""en"",""es"")"),"fotografía")</f>
        <v>fotografía</v>
      </c>
    </row>
    <row r="3471">
      <c r="A3471" s="1" t="s">
        <v>3468</v>
      </c>
      <c r="B3471" s="2" t="str">
        <f>IFERROR(__xludf.DUMMYFUNCTION("GOOGLETRANSLATE(A3471,""en"",""es"")"),"transporte")</f>
        <v>transporte</v>
      </c>
    </row>
    <row r="3472">
      <c r="A3472" s="1" t="s">
        <v>3469</v>
      </c>
      <c r="B3472" s="2" t="str">
        <f>IFERROR(__xludf.DUMMYFUNCTION("GOOGLETRANSLATE(A3472,""en"",""es"")"),"teatro")</f>
        <v>teatro</v>
      </c>
    </row>
    <row r="3473">
      <c r="A3473" s="1" t="s">
        <v>3470</v>
      </c>
      <c r="B3473" s="2" t="str">
        <f>IFERROR(__xludf.DUMMYFUNCTION("GOOGLETRANSLATE(A3473,""en"",""es"")"),"oxígeno")</f>
        <v>oxígeno</v>
      </c>
    </row>
    <row r="3474">
      <c r="A3474" s="1" t="s">
        <v>3471</v>
      </c>
      <c r="B3474" s="2" t="str">
        <f>IFERROR(__xludf.DUMMYFUNCTION("GOOGLETRANSLATE(A3474,""en"",""es"")"),"color")</f>
        <v>color</v>
      </c>
    </row>
    <row r="3475">
      <c r="A3475" s="1" t="s">
        <v>3472</v>
      </c>
      <c r="B3475" s="2" t="str">
        <f>IFERROR(__xludf.DUMMYFUNCTION("GOOGLETRANSLATE(A3475,""en"",""es"")"),"juego")</f>
        <v>juego</v>
      </c>
    </row>
    <row r="3476">
      <c r="A3476" s="1" t="s">
        <v>3473</v>
      </c>
      <c r="B3476" s="2" t="str">
        <f>IFERROR(__xludf.DUMMYFUNCTION("GOOGLETRANSLATE(A3476,""en"",""es"")"),"ciudadano")</f>
        <v>ciudadano</v>
      </c>
    </row>
    <row r="3477">
      <c r="A3477" s="1" t="s">
        <v>3474</v>
      </c>
      <c r="B3477" s="2" t="str">
        <f>IFERROR(__xludf.DUMMYFUNCTION("GOOGLETRANSLATE(A3477,""en"",""es"")"),"bajo")</f>
        <v>bajo</v>
      </c>
    </row>
    <row r="3478">
      <c r="A3478" s="1" t="s">
        <v>3475</v>
      </c>
      <c r="B3478" s="2" t="str">
        <f>IFERROR(__xludf.DUMMYFUNCTION("GOOGLETRANSLATE(A3478,""en"",""es"")"),"liz")</f>
        <v>liz</v>
      </c>
    </row>
    <row r="3479">
      <c r="A3479" s="1" t="s">
        <v>3476</v>
      </c>
      <c r="B3479" s="2" t="str">
        <f>IFERROR(__xludf.DUMMYFUNCTION("GOOGLETRANSLATE(A3479,""en"",""es"")"),"agujeros")</f>
        <v>agujeros</v>
      </c>
    </row>
    <row r="3480">
      <c r="A3480" s="1" t="s">
        <v>3477</v>
      </c>
      <c r="B3480" s="2" t="str">
        <f>IFERROR(__xludf.DUMMYFUNCTION("GOOGLETRANSLATE(A3480,""en"",""es"")"),"impacto")</f>
        <v>impacto</v>
      </c>
    </row>
    <row r="3481">
      <c r="A3481" s="1" t="s">
        <v>3478</v>
      </c>
      <c r="B3481" s="2" t="str">
        <f>IFERROR(__xludf.DUMMYFUNCTION("GOOGLETRANSLATE(A3481,""en"",""es"")"),"ofensa")</f>
        <v>ofensa</v>
      </c>
    </row>
    <row r="3482">
      <c r="A3482" s="1" t="s">
        <v>3479</v>
      </c>
      <c r="B3482" s="2" t="str">
        <f>IFERROR(__xludf.DUMMYFUNCTION("GOOGLETRANSLATE(A3482,""en"",""es"")"),"seguro")</f>
        <v>seguro</v>
      </c>
    </row>
    <row r="3483">
      <c r="A3483" s="1" t="s">
        <v>3480</v>
      </c>
      <c r="B3483" s="2" t="str">
        <f>IFERROR(__xludf.DUMMYFUNCTION("GOOGLETRANSLATE(A3483,""en"",""es"")"),"escondido")</f>
        <v>escondido</v>
      </c>
    </row>
    <row r="3484">
      <c r="A3484" s="1" t="s">
        <v>3481</v>
      </c>
      <c r="B3484" s="2" t="str">
        <f>IFERROR(__xludf.DUMMYFUNCTION("GOOGLETRANSLATE(A3484,""en"",""es"")"),"levemente")</f>
        <v>levemente</v>
      </c>
    </row>
    <row r="3485">
      <c r="A3485" s="1" t="s">
        <v>3482</v>
      </c>
      <c r="B3485" s="2" t="str">
        <f>IFERROR(__xludf.DUMMYFUNCTION("GOOGLETRANSLATE(A3485,""en"",""es"")"),"productor")</f>
        <v>productor</v>
      </c>
    </row>
    <row r="3486">
      <c r="A3486" s="1" t="s">
        <v>3483</v>
      </c>
      <c r="B3486" s="2" t="str">
        <f>IFERROR(__xludf.DUMMYFUNCTION("GOOGLETRANSLATE(A3486,""en"",""es"")"),"solicitar")</f>
        <v>solicitar</v>
      </c>
    </row>
    <row r="3487">
      <c r="A3487" s="1" t="s">
        <v>3484</v>
      </c>
      <c r="B3487" s="2" t="str">
        <f>IFERROR(__xludf.DUMMYFUNCTION("GOOGLETRANSLATE(A3487,""en"",""es"")"),"equipo")</f>
        <v>equipo</v>
      </c>
    </row>
    <row r="3488">
      <c r="A3488" s="1" t="s">
        <v>3485</v>
      </c>
      <c r="B3488" s="2" t="str">
        <f>IFERROR(__xludf.DUMMYFUNCTION("GOOGLETRANSLATE(A3488,""en"",""es"")"),"caballero")</f>
        <v>caballero</v>
      </c>
    </row>
    <row r="3489">
      <c r="A3489" s="1" t="s">
        <v>3486</v>
      </c>
      <c r="B3489" s="2" t="str">
        <f>IFERROR(__xludf.DUMMYFUNCTION("GOOGLETRANSLATE(A3489,""en"",""es"")"),"anuncio")</f>
        <v>anuncio</v>
      </c>
    </row>
    <row r="3490">
      <c r="A3490" s="1" t="s">
        <v>3487</v>
      </c>
      <c r="B3490" s="2" t="str">
        <f>IFERROR(__xludf.DUMMYFUNCTION("GOOGLETRANSLATE(A3490,""en"",""es"")"),"escolta")</f>
        <v>escolta</v>
      </c>
    </row>
    <row r="3491">
      <c r="A3491" s="1" t="s">
        <v>3488</v>
      </c>
      <c r="B3491" s="2" t="str">
        <f>IFERROR(__xludf.DUMMYFUNCTION("GOOGLETRANSLATE(A3491,""en"",""es"")"),"intereses")</f>
        <v>intereses</v>
      </c>
    </row>
    <row r="3492">
      <c r="A3492" s="1" t="s">
        <v>3489</v>
      </c>
      <c r="B3492" s="2" t="str">
        <f>IFERROR(__xludf.DUMMYFUNCTION("GOOGLETRANSLATE(A3492,""en"",""es"")"),"paja")</f>
        <v>paja</v>
      </c>
    </row>
    <row r="3493">
      <c r="A3493" s="1" t="s">
        <v>3490</v>
      </c>
      <c r="B3493" s="2" t="str">
        <f>IFERROR(__xludf.DUMMYFUNCTION("GOOGLETRANSLATE(A3493,""en"",""es"")"),"invitación")</f>
        <v>invitación</v>
      </c>
    </row>
    <row r="3494">
      <c r="A3494" s="1" t="s">
        <v>3491</v>
      </c>
      <c r="B3494" s="2" t="str">
        <f>IFERROR(__xludf.DUMMYFUNCTION("GOOGLETRANSLATE(A3494,""en"",""es"")"),"terrorista")</f>
        <v>terrorista</v>
      </c>
    </row>
    <row r="3495">
      <c r="A3495" s="1" t="s">
        <v>3492</v>
      </c>
      <c r="B3495" s="2" t="str">
        <f>IFERROR(__xludf.DUMMYFUNCTION("GOOGLETRANSLATE(A3495,""en"",""es"")"),"ex")</f>
        <v>ex</v>
      </c>
    </row>
    <row r="3496">
      <c r="A3496" s="1" t="s">
        <v>3493</v>
      </c>
      <c r="B3496" s="2" t="str">
        <f>IFERROR(__xludf.DUMMYFUNCTION("GOOGLETRANSLATE(A3496,""en"",""es"")"),"descubrir")</f>
        <v>descubrir</v>
      </c>
    </row>
    <row r="3497">
      <c r="A3497" s="1" t="s">
        <v>3494</v>
      </c>
      <c r="B3497" s="2" t="str">
        <f>IFERROR(__xludf.DUMMYFUNCTION("GOOGLETRANSLATE(A3497,""en"",""es"")"),"cumplir")</f>
        <v>cumplir</v>
      </c>
    </row>
    <row r="3498">
      <c r="A3498" s="1" t="s">
        <v>3495</v>
      </c>
      <c r="B3498" s="2" t="str">
        <f>IFERROR(__xludf.DUMMYFUNCTION("GOOGLETRANSLATE(A3498,""en"",""es"")"),"Antonio")</f>
        <v>Antonio</v>
      </c>
    </row>
    <row r="3499">
      <c r="A3499" s="1" t="s">
        <v>3496</v>
      </c>
      <c r="B3499" s="2" t="str">
        <f>IFERROR(__xludf.DUMMYFUNCTION("GOOGLETRANSLATE(A3499,""en"",""es"")"),"arcilla")</f>
        <v>arcilla</v>
      </c>
    </row>
    <row r="3500">
      <c r="A3500" s="1" t="s">
        <v>3497</v>
      </c>
      <c r="B3500" s="2" t="str">
        <f>IFERROR(__xludf.DUMMYFUNCTION("GOOGLETRANSLATE(A3500,""en"",""es"")"),"reclamación (es")</f>
        <v>reclamación (es</v>
      </c>
    </row>
    <row r="3501">
      <c r="A3501" s="1" t="s">
        <v>3498</v>
      </c>
      <c r="B3501" s="2" t="str">
        <f>IFERROR(__xludf.DUMMYFUNCTION("GOOGLETRANSLATE(A3501,""en"",""es"")"),"cortejar")</f>
        <v>cortejar</v>
      </c>
    </row>
    <row r="3502">
      <c r="A3502" s="1" t="s">
        <v>3499</v>
      </c>
      <c r="B3502" s="2" t="str">
        <f>IFERROR(__xludf.DUMMYFUNCTION("GOOGLETRANSLATE(A3502,""en"",""es"")"),"informado")</f>
        <v>informado</v>
      </c>
    </row>
    <row r="3503">
      <c r="A3503" s="1" t="s">
        <v>3500</v>
      </c>
      <c r="B3503" s="2" t="str">
        <f>IFERROR(__xludf.DUMMYFUNCTION("GOOGLETRANSLATE(A3503,""en"",""es"")"),"algo")</f>
        <v>algo</v>
      </c>
    </row>
    <row r="3504">
      <c r="A3504" s="1" t="s">
        <v>3501</v>
      </c>
      <c r="B3504" s="2" t="str">
        <f>IFERROR(__xludf.DUMMYFUNCTION("GOOGLETRANSLATE(A3504,""en"",""es"")"),"desordenado")</f>
        <v>desordenado</v>
      </c>
    </row>
    <row r="3505">
      <c r="A3505" s="1" t="s">
        <v>3502</v>
      </c>
      <c r="B3505" s="2" t="str">
        <f>IFERROR(__xludf.DUMMYFUNCTION("GOOGLETRANSLATE(A3505,""en"",""es"")"),"representar")</f>
        <v>representar</v>
      </c>
    </row>
    <row r="3506">
      <c r="A3506" s="1" t="s">
        <v>3503</v>
      </c>
      <c r="B3506" s="2" t="str">
        <f>IFERROR(__xludf.DUMMYFUNCTION("GOOGLETRANSLATE(A3506,""en"",""es"")"),"menor")</f>
        <v>menor</v>
      </c>
    </row>
    <row r="3507">
      <c r="A3507" s="1" t="s">
        <v>3504</v>
      </c>
      <c r="B3507" s="2" t="str">
        <f>IFERROR(__xludf.DUMMYFUNCTION("GOOGLETRANSLATE(A3507,""en"",""es"")"),"tragedia")</f>
        <v>tragedia</v>
      </c>
    </row>
    <row r="3508">
      <c r="A3508" s="1" t="s">
        <v>3505</v>
      </c>
      <c r="B3508" s="2" t="str">
        <f>IFERROR(__xludf.DUMMYFUNCTION("GOOGLETRANSLATE(A3508,""en"",""es"")"),"platos")</f>
        <v>platos</v>
      </c>
    </row>
    <row r="3509">
      <c r="A3509" s="1" t="s">
        <v>3506</v>
      </c>
      <c r="B3509" s="2" t="str">
        <f>IFERROR(__xludf.DUMMYFUNCTION("GOOGLETRANSLATE(A3509,""en"",""es"")"),"bombas")</f>
        <v>bombas</v>
      </c>
    </row>
    <row r="3510">
      <c r="A3510" s="1" t="s">
        <v>3507</v>
      </c>
      <c r="B3510" s="2" t="str">
        <f>IFERROR(__xludf.DUMMYFUNCTION("GOOGLETRANSLATE(A3510,""en"",""es"")"),"puertas")</f>
        <v>puertas</v>
      </c>
    </row>
    <row r="3511">
      <c r="A3511" s="1" t="s">
        <v>3508</v>
      </c>
      <c r="B3511" s="2" t="str">
        <f>IFERROR(__xludf.DUMMYFUNCTION("GOOGLETRANSLATE(A3511,""en"",""es"")"),"gris")</f>
        <v>gris</v>
      </c>
    </row>
    <row r="3512">
      <c r="A3512" s="1" t="s">
        <v>3509</v>
      </c>
      <c r="B3512" s="2" t="str">
        <f>IFERROR(__xludf.DUMMYFUNCTION("GOOGLETRANSLATE(A3512,""en"",""es"")"),"Matemáticas")</f>
        <v>Matemáticas</v>
      </c>
    </row>
    <row r="3513">
      <c r="A3513" s="1" t="s">
        <v>3510</v>
      </c>
      <c r="B3513" s="2" t="str">
        <f>IFERROR(__xludf.DUMMYFUNCTION("GOOGLETRANSLATE(A3513,""en"",""es"")"),"opción")</f>
        <v>opción</v>
      </c>
    </row>
    <row r="3514">
      <c r="A3514" s="1" t="s">
        <v>3511</v>
      </c>
      <c r="B3514" s="2" t="str">
        <f>IFERROR(__xludf.DUMMYFUNCTION("GOOGLETRANSLATE(A3514,""en"",""es"")"),"cobertizo")</f>
        <v>cobertizo</v>
      </c>
    </row>
    <row r="3515">
      <c r="A3515" s="1" t="s">
        <v>3512</v>
      </c>
      <c r="B3515" s="2" t="str">
        <f>IFERROR(__xludf.DUMMYFUNCTION("GOOGLETRANSLATE(A3515,""en"",""es"")"),"cerdo")</f>
        <v>cerdo</v>
      </c>
    </row>
    <row r="3516">
      <c r="A3516" s="1" t="s">
        <v>3513</v>
      </c>
      <c r="B3516" s="2" t="str">
        <f>IFERROR(__xludf.DUMMYFUNCTION("GOOGLETRANSLATE(A3516,""en"",""es"")"),"procedimiento")</f>
        <v>procedimiento</v>
      </c>
    </row>
    <row r="3517">
      <c r="A3517" s="1" t="s">
        <v>3514</v>
      </c>
      <c r="B3517" s="2" t="str">
        <f>IFERROR(__xludf.DUMMYFUNCTION("GOOGLETRANSLATE(A3517,""en"",""es"")"),"monitor")</f>
        <v>monitor</v>
      </c>
    </row>
    <row r="3518">
      <c r="A3518" s="1" t="s">
        <v>3515</v>
      </c>
      <c r="B3518" s="2" t="str">
        <f>IFERROR(__xludf.DUMMYFUNCTION("GOOGLETRANSLATE(A3518,""en"",""es"")"),"Ethan")</f>
        <v>Ethan</v>
      </c>
    </row>
    <row r="3519">
      <c r="A3519" s="1" t="s">
        <v>3516</v>
      </c>
      <c r="B3519" s="2" t="str">
        <f>IFERROR(__xludf.DUMMYFUNCTION("GOOGLETRANSLATE(A3519,""en"",""es"")"),"autoridades")</f>
        <v>autoridades</v>
      </c>
    </row>
    <row r="3520">
      <c r="A3520" s="1" t="s">
        <v>3517</v>
      </c>
      <c r="B3520" s="2" t="str">
        <f>IFERROR(__xludf.DUMMYFUNCTION("GOOGLETRANSLATE(A3520,""en"",""es"")"),"harvey")</f>
        <v>harvey</v>
      </c>
    </row>
    <row r="3521">
      <c r="A3521" s="1" t="s">
        <v>3518</v>
      </c>
      <c r="B3521" s="2" t="str">
        <f>IFERROR(__xludf.DUMMYFUNCTION("GOOGLETRANSLATE(A3521,""en"",""es"")"),"Keith")</f>
        <v>Keith</v>
      </c>
    </row>
    <row r="3522">
      <c r="A3522" s="1" t="s">
        <v>3519</v>
      </c>
      <c r="B3522" s="2" t="str">
        <f>IFERROR(__xludf.DUMMYFUNCTION("GOOGLETRANSLATE(A3522,""en"",""es"")"),"castigado")</f>
        <v>castigado</v>
      </c>
    </row>
    <row r="3523">
      <c r="A3523" s="1" t="s">
        <v>3520</v>
      </c>
      <c r="B3523" s="2" t="str">
        <f>IFERROR(__xludf.DUMMYFUNCTION("GOOGLETRANSLATE(A3523,""en"",""es"")"),"girar")</f>
        <v>girar</v>
      </c>
    </row>
    <row r="3524">
      <c r="A3524" s="1" t="s">
        <v>3521</v>
      </c>
      <c r="B3524" s="2" t="str">
        <f>IFERROR(__xludf.DUMMYFUNCTION("GOOGLETRANSLATE(A3524,""en"",""es"")"),"frente a")</f>
        <v>frente a</v>
      </c>
    </row>
    <row r="3525">
      <c r="A3525" s="1" t="s">
        <v>3522</v>
      </c>
      <c r="B3525" s="2" t="str">
        <f>IFERROR(__xludf.DUMMYFUNCTION("GOOGLETRANSLATE(A3525,""en"",""es"")"),"payaso")</f>
        <v>payaso</v>
      </c>
    </row>
    <row r="3526">
      <c r="A3526" s="1" t="s">
        <v>3523</v>
      </c>
      <c r="B3526" s="2" t="str">
        <f>IFERROR(__xludf.DUMMYFUNCTION("GOOGLETRANSLATE(A3526,""en"",""es"")"),"nate")</f>
        <v>nate</v>
      </c>
    </row>
    <row r="3527">
      <c r="A3527" s="1" t="s">
        <v>3524</v>
      </c>
      <c r="B3527" s="2" t="str">
        <f>IFERROR(__xludf.DUMMYFUNCTION("GOOGLETRANSLATE(A3527,""en"",""es"")"),"campanas")</f>
        <v>campanas</v>
      </c>
    </row>
    <row r="3528">
      <c r="A3528" s="1" t="s">
        <v>3525</v>
      </c>
      <c r="B3528" s="2" t="str">
        <f>IFERROR(__xludf.DUMMYFUNCTION("GOOGLETRANSLATE(A3528,""en"",""es"")"),"collar")</f>
        <v>collar</v>
      </c>
    </row>
    <row r="3529">
      <c r="A3529" s="1" t="s">
        <v>3526</v>
      </c>
      <c r="B3529" s="2" t="str">
        <f>IFERROR(__xludf.DUMMYFUNCTION("GOOGLETRANSLATE(A3529,""en"",""es"")"),"países")</f>
        <v>países</v>
      </c>
    </row>
    <row r="3530">
      <c r="A3530" s="1" t="s">
        <v>3527</v>
      </c>
      <c r="B3530" s="2" t="str">
        <f>IFERROR(__xludf.DUMMYFUNCTION("GOOGLETRANSLATE(A3530,""en"",""es"")"),"lodo")</f>
        <v>lodo</v>
      </c>
    </row>
    <row r="3531">
      <c r="A3531" s="1" t="s">
        <v>3528</v>
      </c>
      <c r="B3531" s="2" t="str">
        <f>IFERROR(__xludf.DUMMYFUNCTION("GOOGLETRANSLATE(A3531,""en"",""es"")"),"stanley")</f>
        <v>stanley</v>
      </c>
    </row>
    <row r="3532">
      <c r="A3532" s="1" t="s">
        <v>3529</v>
      </c>
      <c r="B3532" s="2" t="str">
        <f>IFERROR(__xludf.DUMMYFUNCTION("GOOGLETRANSLATE(A3532,""en"",""es"")"),"estudió")</f>
        <v>estudió</v>
      </c>
    </row>
    <row r="3533">
      <c r="A3533" s="1" t="s">
        <v>3530</v>
      </c>
      <c r="B3533" s="2" t="str">
        <f>IFERROR(__xludf.DUMMYFUNCTION("GOOGLETRANSLATE(A3533,""en"",""es"")"),"fechas")</f>
        <v>fechas</v>
      </c>
    </row>
    <row r="3534">
      <c r="A3534" s="1" t="s">
        <v>3531</v>
      </c>
      <c r="B3534" s="2" t="str">
        <f>IFERROR(__xludf.DUMMYFUNCTION("GOOGLETRANSLATE(A3534,""en"",""es"")"),"jonathan")</f>
        <v>jonathan</v>
      </c>
    </row>
    <row r="3535">
      <c r="A3535" s="1" t="s">
        <v>3532</v>
      </c>
      <c r="B3535" s="2" t="str">
        <f>IFERROR(__xludf.DUMMYFUNCTION("GOOGLETRANSLATE(A3535,""en"",""es"")"),"perfil")</f>
        <v>perfil</v>
      </c>
    </row>
    <row r="3536">
      <c r="A3536" s="1" t="s">
        <v>3533</v>
      </c>
      <c r="B3536" s="2" t="str">
        <f>IFERROR(__xludf.DUMMYFUNCTION("GOOGLETRANSLATE(A3536,""en"",""es"")"),"ángulo")</f>
        <v>ángulo</v>
      </c>
    </row>
    <row r="3537">
      <c r="A3537" s="1" t="s">
        <v>3534</v>
      </c>
      <c r="B3537" s="2" t="str">
        <f>IFERROR(__xludf.DUMMYFUNCTION("GOOGLETRANSLATE(A3537,""en"",""es"")"),"mueble")</f>
        <v>mueble</v>
      </c>
    </row>
    <row r="3538">
      <c r="A3538" s="1" t="s">
        <v>3535</v>
      </c>
      <c r="B3538" s="2" t="str">
        <f>IFERROR(__xludf.DUMMYFUNCTION("GOOGLETRANSLATE(A3538,""en"",""es"")"),"compromiso")</f>
        <v>compromiso</v>
      </c>
    </row>
    <row r="3539">
      <c r="A3539" s="1" t="s">
        <v>3536</v>
      </c>
      <c r="B3539" s="2" t="str">
        <f>IFERROR(__xludf.DUMMYFUNCTION("GOOGLETRANSLATE(A3539,""en"",""es"")"),"imbécil")</f>
        <v>imbécil</v>
      </c>
    </row>
    <row r="3540">
      <c r="A3540" s="1" t="s">
        <v>3537</v>
      </c>
      <c r="B3540" s="2" t="str">
        <f>IFERROR(__xludf.DUMMYFUNCTION("GOOGLETRANSLATE(A3540,""en"",""es"")"),"karl")</f>
        <v>karl</v>
      </c>
    </row>
    <row r="3541">
      <c r="A3541" s="1" t="s">
        <v>3538</v>
      </c>
      <c r="B3541" s="2" t="str">
        <f>IFERROR(__xludf.DUMMYFUNCTION("GOOGLETRANSLATE(A3541,""en"",""es"")"),"existe")</f>
        <v>existe</v>
      </c>
    </row>
    <row r="3542">
      <c r="A3542" s="1" t="s">
        <v>3539</v>
      </c>
      <c r="B3542" s="2" t="str">
        <f>IFERROR(__xludf.DUMMYFUNCTION("GOOGLETRANSLATE(A3542,""en"",""es"")"),"tiburón")</f>
        <v>tiburón</v>
      </c>
    </row>
    <row r="3543">
      <c r="A3543" s="1" t="s">
        <v>3540</v>
      </c>
      <c r="B3543" s="2" t="str">
        <f>IFERROR(__xludf.DUMMYFUNCTION("GOOGLETRANSLATE(A3543,""en"",""es"")"),"valioso")</f>
        <v>valioso</v>
      </c>
    </row>
    <row r="3544">
      <c r="A3544" s="1" t="s">
        <v>3541</v>
      </c>
      <c r="B3544" s="2" t="str">
        <f>IFERROR(__xludf.DUMMYFUNCTION("GOOGLETRANSLATE(A3544,""en"",""es"")"),"bo")</f>
        <v>bo</v>
      </c>
    </row>
    <row r="3545">
      <c r="A3545" s="1" t="s">
        <v>3542</v>
      </c>
      <c r="B3545" s="2" t="str">
        <f>IFERROR(__xludf.DUMMYFUNCTION("GOOGLETRANSLATE(A3545,""en"",""es"")"),"rasgado")</f>
        <v>rasgado</v>
      </c>
    </row>
    <row r="3546">
      <c r="A3546" s="1" t="s">
        <v>3543</v>
      </c>
      <c r="B3546" s="2" t="str">
        <f>IFERROR(__xludf.DUMMYFUNCTION("GOOGLETRANSLATE(A3546,""en"",""es"")"),"humanidad")</f>
        <v>humanidad</v>
      </c>
    </row>
    <row r="3547">
      <c r="A3547" s="1" t="s">
        <v>3544</v>
      </c>
      <c r="B3547" s="2" t="str">
        <f>IFERROR(__xludf.DUMMYFUNCTION("GOOGLETRANSLATE(A3547,""en"",""es"")"),"botellas")</f>
        <v>botellas</v>
      </c>
    </row>
    <row r="3548">
      <c r="A3548" s="1" t="s">
        <v>3545</v>
      </c>
      <c r="B3548" s="2" t="str">
        <f>IFERROR(__xludf.DUMMYFUNCTION("GOOGLETRANSLATE(A3548,""en"",""es"")"),"extremo")</f>
        <v>extremo</v>
      </c>
    </row>
    <row r="3549">
      <c r="A3549" s="1" t="s">
        <v>3546</v>
      </c>
      <c r="B3549" s="2" t="str">
        <f>IFERROR(__xludf.DUMMYFUNCTION("GOOGLETRANSLATE(A3549,""en"",""es"")"),"picar")</f>
        <v>picar</v>
      </c>
    </row>
    <row r="3550">
      <c r="A3550" s="1" t="s">
        <v>3547</v>
      </c>
      <c r="B3550" s="2" t="str">
        <f>IFERROR(__xludf.DUMMYFUNCTION("GOOGLETRANSLATE(A3550,""en"",""es"")"),"siesta")</f>
        <v>siesta</v>
      </c>
    </row>
    <row r="3551">
      <c r="A3551" s="1" t="s">
        <v>3548</v>
      </c>
      <c r="B3551" s="2" t="str">
        <f>IFERROR(__xludf.DUMMYFUNCTION("GOOGLETRANSLATE(A3551,""en"",""es"")"),"no")</f>
        <v>no</v>
      </c>
    </row>
    <row r="3552">
      <c r="A3552" s="1" t="s">
        <v>3549</v>
      </c>
      <c r="B3552" s="2" t="str">
        <f>IFERROR(__xludf.DUMMYFUNCTION("GOOGLETRANSLATE(A3552,""en"",""es"")"),"Francis")</f>
        <v>Francis</v>
      </c>
    </row>
    <row r="3553">
      <c r="A3553" s="1" t="s">
        <v>3550</v>
      </c>
      <c r="B3553" s="2" t="str">
        <f>IFERROR(__xludf.DUMMYFUNCTION("GOOGLETRANSLATE(A3553,""en"",""es"")"),"cuentas")</f>
        <v>cuentas</v>
      </c>
    </row>
    <row r="3554">
      <c r="A3554" s="1" t="s">
        <v>3551</v>
      </c>
      <c r="B3554" s="2" t="str">
        <f>IFERROR(__xludf.DUMMYFUNCTION("GOOGLETRANSLATE(A3554,""en"",""es"")"),"shawn")</f>
        <v>shawn</v>
      </c>
    </row>
    <row r="3555">
      <c r="A3555" s="1" t="s">
        <v>3552</v>
      </c>
      <c r="B3555" s="2" t="str">
        <f>IFERROR(__xludf.DUMMYFUNCTION("GOOGLETRANSLATE(A3555,""en"",""es"")"),"responder")</f>
        <v>responder</v>
      </c>
    </row>
    <row r="3556">
      <c r="A3556" s="1" t="s">
        <v>3553</v>
      </c>
      <c r="B3556" s="2" t="str">
        <f>IFERROR(__xludf.DUMMYFUNCTION("GOOGLETRANSLATE(A3556,""en"",""es"")"),"llegar")</f>
        <v>llegar</v>
      </c>
    </row>
    <row r="3557">
      <c r="A3557" s="1" t="s">
        <v>3554</v>
      </c>
      <c r="B3557" s="2" t="str">
        <f>IFERROR(__xludf.DUMMYFUNCTION("GOOGLETRANSLATE(A3557,""en"",""es"")"),"II")</f>
        <v>II</v>
      </c>
    </row>
    <row r="3558">
      <c r="A3558" s="1" t="s">
        <v>3555</v>
      </c>
      <c r="B3558" s="2" t="str">
        <f>IFERROR(__xludf.DUMMYFUNCTION("GOOGLETRANSLATE(A3558,""en"",""es"")"),"sabores")</f>
        <v>sabores</v>
      </c>
    </row>
    <row r="3559">
      <c r="A3559" s="1" t="s">
        <v>3556</v>
      </c>
      <c r="B3559" s="2" t="str">
        <f>IFERROR(__xludf.DUMMYFUNCTION("GOOGLETRANSLATE(A3559,""en"",""es"")"),"Ventas")</f>
        <v>Ventas</v>
      </c>
    </row>
    <row r="3560">
      <c r="A3560" s="1" t="s">
        <v>3557</v>
      </c>
      <c r="B3560" s="2" t="str">
        <f>IFERROR(__xludf.DUMMYFUNCTION("GOOGLETRANSLATE(A3560,""en"",""es"")"),"testarudo")</f>
        <v>testarudo</v>
      </c>
    </row>
    <row r="3561">
      <c r="A3561" s="1" t="s">
        <v>3558</v>
      </c>
      <c r="B3561" s="2" t="str">
        <f>IFERROR(__xludf.DUMMYFUNCTION("GOOGLETRANSLATE(A3561,""en"",""es"")"),"incapaz")</f>
        <v>incapaz</v>
      </c>
    </row>
    <row r="3562">
      <c r="A3562" s="1" t="s">
        <v>3559</v>
      </c>
      <c r="B3562" s="2" t="str">
        <f>IFERROR(__xludf.DUMMYFUNCTION("GOOGLETRANSLATE(A3562,""en"",""es"")"),"ritmo")</f>
        <v>ritmo</v>
      </c>
    </row>
    <row r="3563">
      <c r="A3563" s="1" t="s">
        <v>3560</v>
      </c>
      <c r="B3563" s="2" t="str">
        <f>IFERROR(__xludf.DUMMYFUNCTION("GOOGLETRANSLATE(A3563,""en"",""es"")"),"mes de julio")</f>
        <v>mes de julio</v>
      </c>
    </row>
    <row r="3564">
      <c r="A3564" s="1" t="s">
        <v>3561</v>
      </c>
      <c r="B3564" s="2" t="str">
        <f>IFERROR(__xludf.DUMMYFUNCTION("GOOGLETRANSLATE(A3564,""en"",""es"")"),"imaginado")</f>
        <v>imaginado</v>
      </c>
    </row>
    <row r="3565">
      <c r="A3565" s="1" t="s">
        <v>3562</v>
      </c>
      <c r="B3565" s="2" t="str">
        <f>IFERROR(__xludf.DUMMYFUNCTION("GOOGLETRANSLATE(A3565,""en"",""es"")"),"Entretanto")</f>
        <v>Entretanto</v>
      </c>
    </row>
    <row r="3566">
      <c r="A3566" s="1" t="s">
        <v>3563</v>
      </c>
      <c r="B3566" s="2" t="str">
        <f>IFERROR(__xludf.DUMMYFUNCTION("GOOGLETRANSLATE(A3566,""en"",""es"")"),"estable")</f>
        <v>estable</v>
      </c>
    </row>
    <row r="3567">
      <c r="A3567" s="1" t="s">
        <v>3564</v>
      </c>
      <c r="B3567" s="2" t="str">
        <f>IFERROR(__xludf.DUMMYFUNCTION("GOOGLETRANSLATE(A3567,""en"",""es"")"),"técnicamente")</f>
        <v>técnicamente</v>
      </c>
    </row>
    <row r="3568">
      <c r="A3568" s="1" t="s">
        <v>3565</v>
      </c>
      <c r="B3568" s="2" t="str">
        <f>IFERROR(__xludf.DUMMYFUNCTION("GOOGLETRANSLATE(A3568,""en"",""es"")"),"científico")</f>
        <v>científico</v>
      </c>
    </row>
    <row r="3569">
      <c r="A3569" s="1" t="s">
        <v>3566</v>
      </c>
      <c r="B3569" s="2" t="str">
        <f>IFERROR(__xludf.DUMMYFUNCTION("GOOGLETRANSLATE(A3569,""en"",""es"")"),"abuelita")</f>
        <v>abuelita</v>
      </c>
    </row>
    <row r="3570">
      <c r="A3570" s="1" t="s">
        <v>3567</v>
      </c>
      <c r="B3570" s="2" t="str">
        <f>IFERROR(__xludf.DUMMYFUNCTION("GOOGLETRANSLATE(A3570,""en"",""es"")"),"iike")</f>
        <v>iike</v>
      </c>
    </row>
    <row r="3571">
      <c r="A3571" s="1" t="s">
        <v>3568</v>
      </c>
      <c r="B3571" s="2" t="str">
        <f>IFERROR(__xludf.DUMMYFUNCTION("GOOGLETRANSLATE(A3571,""en"",""es"")"),"malcolm")</f>
        <v>malcolm</v>
      </c>
    </row>
    <row r="3572">
      <c r="A3572" s="1" t="s">
        <v>3569</v>
      </c>
      <c r="B3572" s="2" t="str">
        <f>IFERROR(__xludf.DUMMYFUNCTION("GOOGLETRANSLATE(A3572,""en"",""es"")"),"triunfar")</f>
        <v>triunfar</v>
      </c>
    </row>
    <row r="3573">
      <c r="A3573" s="1" t="s">
        <v>3570</v>
      </c>
      <c r="B3573" s="2" t="str">
        <f>IFERROR(__xludf.DUMMYFUNCTION("GOOGLETRANSLATE(A3573,""en"",""es"")"),"polo")</f>
        <v>polo</v>
      </c>
    </row>
    <row r="3574">
      <c r="A3574" s="1" t="s">
        <v>3571</v>
      </c>
      <c r="B3574" s="2" t="str">
        <f>IFERROR(__xludf.DUMMYFUNCTION("GOOGLETRANSLATE(A3574,""en"",""es"")"),"bailarín")</f>
        <v>bailarín</v>
      </c>
    </row>
    <row r="3575">
      <c r="A3575" s="1" t="s">
        <v>3572</v>
      </c>
      <c r="B3575" s="2" t="str">
        <f>IFERROR(__xludf.DUMMYFUNCTION("GOOGLETRANSLATE(A3575,""en"",""es"")"),"imágenes")</f>
        <v>imágenes</v>
      </c>
    </row>
    <row r="3576">
      <c r="A3576" s="1" t="s">
        <v>3573</v>
      </c>
      <c r="B3576" s="2" t="str">
        <f>IFERROR(__xludf.DUMMYFUNCTION("GOOGLETRANSLATE(A3576,""en"",""es"")"),"estudios")</f>
        <v>estudios</v>
      </c>
    </row>
    <row r="3577">
      <c r="A3577" s="1" t="s">
        <v>3574</v>
      </c>
      <c r="B3577" s="2" t="str">
        <f>IFERROR(__xludf.DUMMYFUNCTION("GOOGLETRANSLATE(A3577,""en"",""es"")"),"aumento")</f>
        <v>aumento</v>
      </c>
    </row>
    <row r="3578">
      <c r="A3578" s="1" t="s">
        <v>3575</v>
      </c>
      <c r="B3578" s="2" t="str">
        <f>IFERROR(__xludf.DUMMYFUNCTION("GOOGLETRANSLATE(A3578,""en"",""es"")"),"hechos")</f>
        <v>hechos</v>
      </c>
    </row>
    <row r="3579">
      <c r="A3579" s="1" t="s">
        <v>3576</v>
      </c>
      <c r="B3579" s="2" t="str">
        <f>IFERROR(__xludf.DUMMYFUNCTION("GOOGLETRANSLATE(A3579,""en"",""es"")"),"anterior")</f>
        <v>anterior</v>
      </c>
    </row>
    <row r="3580">
      <c r="A3580" s="1" t="s">
        <v>3577</v>
      </c>
      <c r="B3580" s="2" t="str">
        <f>IFERROR(__xludf.DUMMYFUNCTION("GOOGLETRANSLATE(A3580,""en"",""es"")"),"palmadita")</f>
        <v>palmadita</v>
      </c>
    </row>
    <row r="3581">
      <c r="A3581" s="1" t="s">
        <v>3578</v>
      </c>
      <c r="B3581" s="2" t="str">
        <f>IFERROR(__xludf.DUMMYFUNCTION("GOOGLETRANSLATE(A3581,""en"",""es"")"),"estirarse")</f>
        <v>estirarse</v>
      </c>
    </row>
    <row r="3582">
      <c r="A3582" s="1" t="s">
        <v>3579</v>
      </c>
      <c r="B3582" s="2" t="str">
        <f>IFERROR(__xludf.DUMMYFUNCTION("GOOGLETRANSLATE(A3582,""en"",""es"")"),"el más alto")</f>
        <v>el más alto</v>
      </c>
    </row>
    <row r="3583">
      <c r="A3583" s="1" t="s">
        <v>3580</v>
      </c>
      <c r="B3583" s="2" t="str">
        <f>IFERROR(__xludf.DUMMYFUNCTION("GOOGLETRANSLATE(A3583,""en"",""es"")"),"romance")</f>
        <v>romance</v>
      </c>
    </row>
    <row r="3584">
      <c r="A3584" s="1" t="s">
        <v>3581</v>
      </c>
      <c r="B3584" s="2" t="str">
        <f>IFERROR(__xludf.DUMMYFUNCTION("GOOGLETRANSLATE(A3584,""en"",""es"")"),"papas fritas")</f>
        <v>papas fritas</v>
      </c>
    </row>
    <row r="3585">
      <c r="A3585" s="1" t="s">
        <v>3582</v>
      </c>
      <c r="B3585" s="2" t="str">
        <f>IFERROR(__xludf.DUMMYFUNCTION("GOOGLETRANSLATE(A3585,""en"",""es"")"),"arbusto")</f>
        <v>arbusto</v>
      </c>
    </row>
    <row r="3586">
      <c r="A3586" s="1" t="s">
        <v>3583</v>
      </c>
      <c r="B3586" s="2" t="str">
        <f>IFERROR(__xludf.DUMMYFUNCTION("GOOGLETRANSLATE(A3586,""en"",""es"")"),"jacob")</f>
        <v>jacob</v>
      </c>
    </row>
    <row r="3587">
      <c r="A3587" s="1" t="s">
        <v>3584</v>
      </c>
      <c r="B3587" s="2" t="str">
        <f>IFERROR(__xludf.DUMMYFUNCTION("GOOGLETRANSLATE(A3587,""en"",""es"")"),"hijas")</f>
        <v>hijas</v>
      </c>
    </row>
    <row r="3588">
      <c r="A3588" s="1" t="s">
        <v>3585</v>
      </c>
      <c r="B3588" s="2" t="str">
        <f>IFERROR(__xludf.DUMMYFUNCTION("GOOGLETRANSLATE(A3588,""en"",""es"")"),"Marte")</f>
        <v>Marte</v>
      </c>
    </row>
    <row r="3589">
      <c r="A3589" s="1" t="s">
        <v>3586</v>
      </c>
      <c r="B3589" s="2" t="str">
        <f>IFERROR(__xludf.DUMMYFUNCTION("GOOGLETRANSLATE(A3589,""en"",""es"")"),"helicóptero")</f>
        <v>helicóptero</v>
      </c>
    </row>
    <row r="3590">
      <c r="A3590" s="1" t="s">
        <v>3587</v>
      </c>
      <c r="B3590" s="2" t="str">
        <f>IFERROR(__xludf.DUMMYFUNCTION("GOOGLETRANSLATE(A3590,""en"",""es"")"),"compañías")</f>
        <v>compañías</v>
      </c>
    </row>
    <row r="3591">
      <c r="A3591" s="1" t="s">
        <v>3588</v>
      </c>
      <c r="B3591" s="2" t="str">
        <f>IFERROR(__xludf.DUMMYFUNCTION("GOOGLETRANSLATE(A3591,""en"",""es"")"),"bloques")</f>
        <v>bloques</v>
      </c>
    </row>
    <row r="3592">
      <c r="A3592" s="1" t="s">
        <v>3589</v>
      </c>
      <c r="B3592" s="2" t="str">
        <f>IFERROR(__xludf.DUMMYFUNCTION("GOOGLETRANSLATE(A3592,""en"",""es"")"),"tono")</f>
        <v>tono</v>
      </c>
    </row>
    <row r="3593">
      <c r="A3593" s="1" t="s">
        <v>3590</v>
      </c>
      <c r="B3593" s="2" t="str">
        <f>IFERROR(__xludf.DUMMYFUNCTION("GOOGLETRANSLATE(A3593,""en"",""es"")"),"ruedas")</f>
        <v>ruedas</v>
      </c>
    </row>
    <row r="3594">
      <c r="A3594" s="1" t="s">
        <v>3591</v>
      </c>
      <c r="B3594" s="2" t="str">
        <f>IFERROR(__xludf.DUMMYFUNCTION("GOOGLETRANSLATE(A3594,""en"",""es"")"),"Carrie")</f>
        <v>Carrie</v>
      </c>
    </row>
    <row r="3595">
      <c r="A3595" s="1" t="s">
        <v>3592</v>
      </c>
      <c r="B3595" s="2" t="str">
        <f>IFERROR(__xludf.DUMMYFUNCTION("GOOGLETRANSLATE(A3595,""en"",""es"")"),"absoluto")</f>
        <v>absoluto</v>
      </c>
    </row>
    <row r="3596">
      <c r="A3596" s="1" t="s">
        <v>3593</v>
      </c>
      <c r="B3596" s="2" t="str">
        <f>IFERROR(__xludf.DUMMYFUNCTION("GOOGLETRANSLATE(A3596,""en"",""es"")"),"pases")</f>
        <v>pases</v>
      </c>
    </row>
    <row r="3597">
      <c r="A3597" s="1" t="s">
        <v>3594</v>
      </c>
      <c r="B3597" s="2" t="str">
        <f>IFERROR(__xludf.DUMMYFUNCTION("GOOGLETRANSLATE(A3597,""en"",""es"")"),"Coca")</f>
        <v>Coca</v>
      </c>
    </row>
    <row r="3598">
      <c r="A3598" s="1" t="s">
        <v>3595</v>
      </c>
      <c r="B3598" s="2" t="str">
        <f>IFERROR(__xludf.DUMMYFUNCTION("GOOGLETRANSLATE(A3598,""en"",""es"")"),"atendido")</f>
        <v>atendido</v>
      </c>
    </row>
    <row r="3599">
      <c r="A3599" s="1" t="s">
        <v>3596</v>
      </c>
      <c r="B3599" s="2" t="str">
        <f>IFERROR(__xludf.DUMMYFUNCTION("GOOGLETRANSLATE(A3599,""en"",""es"")"),"instancia")</f>
        <v>instancia</v>
      </c>
    </row>
    <row r="3600">
      <c r="A3600" s="1" t="s">
        <v>3597</v>
      </c>
      <c r="B3600" s="2" t="str">
        <f>IFERROR(__xludf.DUMMYFUNCTION("GOOGLETRANSLATE(A3600,""en"",""es"")"),"partidos")</f>
        <v>partidos</v>
      </c>
    </row>
    <row r="3601">
      <c r="A3601" s="1" t="s">
        <v>3598</v>
      </c>
      <c r="B3601" s="2" t="str">
        <f>IFERROR(__xludf.DUMMYFUNCTION("GOOGLETRANSLATE(A3601,""en"",""es"")"),"escuelas")</f>
        <v>escuelas</v>
      </c>
    </row>
    <row r="3602">
      <c r="A3602" s="1" t="s">
        <v>3599</v>
      </c>
      <c r="B3602" s="2" t="str">
        <f>IFERROR(__xludf.DUMMYFUNCTION("GOOGLETRANSLATE(A3602,""en"",""es"")"),"limón")</f>
        <v>limón</v>
      </c>
    </row>
    <row r="3603">
      <c r="A3603" s="1" t="s">
        <v>3600</v>
      </c>
      <c r="B3603" s="2" t="str">
        <f>IFERROR(__xludf.DUMMYFUNCTION("GOOGLETRANSLATE(A3603,""en"",""es"")"),"conmocionado")</f>
        <v>conmocionado</v>
      </c>
    </row>
    <row r="3604">
      <c r="A3604" s="1" t="s">
        <v>3601</v>
      </c>
      <c r="B3604" s="2" t="str">
        <f>IFERROR(__xludf.DUMMYFUNCTION("GOOGLETRANSLATE(A3604,""en"",""es"")"),"exhausto")</f>
        <v>exhausto</v>
      </c>
    </row>
    <row r="3605">
      <c r="A3605" s="1" t="s">
        <v>3602</v>
      </c>
      <c r="B3605" s="2" t="str">
        <f>IFERROR(__xludf.DUMMYFUNCTION("GOOGLETRANSLATE(A3605,""en"",""es"")"),"carolino")</f>
        <v>carolino</v>
      </c>
    </row>
    <row r="3606">
      <c r="A3606" s="1" t="s">
        <v>3603</v>
      </c>
      <c r="B3606" s="2" t="str">
        <f>IFERROR(__xludf.DUMMYFUNCTION("GOOGLETRANSLATE(A3606,""en"",""es"")"),"dolor de cabeza")</f>
        <v>dolor de cabeza</v>
      </c>
    </row>
    <row r="3607">
      <c r="A3607" s="1" t="s">
        <v>3604</v>
      </c>
      <c r="B3607" s="2" t="str">
        <f>IFERROR(__xludf.DUMMYFUNCTION("GOOGLETRANSLATE(A3607,""en"",""es"")"),"Mateo")</f>
        <v>Mateo</v>
      </c>
    </row>
    <row r="3608">
      <c r="A3608" s="1" t="s">
        <v>3605</v>
      </c>
      <c r="B3608" s="2" t="str">
        <f>IFERROR(__xludf.DUMMYFUNCTION("GOOGLETRANSLATE(A3608,""en"",""es"")"),"basura")</f>
        <v>basura</v>
      </c>
    </row>
    <row r="3609">
      <c r="A3609" s="1" t="s">
        <v>3606</v>
      </c>
      <c r="B3609" s="2" t="str">
        <f>IFERROR(__xludf.DUMMYFUNCTION("GOOGLETRANSLATE(A3609,""en"",""es"")"),"divino")</f>
        <v>divino</v>
      </c>
    </row>
    <row r="3610">
      <c r="A3610" s="1" t="s">
        <v>3607</v>
      </c>
      <c r="B3610" s="2" t="str">
        <f>IFERROR(__xludf.DUMMYFUNCTION("GOOGLETRANSLATE(A3610,""en"",""es"")"),"gemido")</f>
        <v>gemido</v>
      </c>
    </row>
    <row r="3611">
      <c r="A3611" s="1" t="s">
        <v>3608</v>
      </c>
      <c r="B3611" s="2" t="str">
        <f>IFERROR(__xludf.DUMMYFUNCTION("GOOGLETRANSLATE(A3611,""en"",""es"")"),"rita")</f>
        <v>rita</v>
      </c>
    </row>
    <row r="3612">
      <c r="A3612" s="1" t="s">
        <v>3609</v>
      </c>
      <c r="B3612" s="2" t="str">
        <f>IFERROR(__xludf.DUMMYFUNCTION("GOOGLETRANSLATE(A3612,""en"",""es"")"),"sesión")</f>
        <v>sesión</v>
      </c>
    </row>
    <row r="3613">
      <c r="A3613" s="1" t="s">
        <v>3610</v>
      </c>
      <c r="B3613" s="2" t="str">
        <f>IFERROR(__xludf.DUMMYFUNCTION("GOOGLETRANSLATE(A3613,""en"",""es"")"),"fascinante")</f>
        <v>fascinante</v>
      </c>
    </row>
    <row r="3614">
      <c r="A3614" s="1" t="s">
        <v>3611</v>
      </c>
      <c r="B3614" s="2" t="str">
        <f>IFERROR(__xludf.DUMMYFUNCTION("GOOGLETRANSLATE(A3614,""en"",""es"")"),"marshall")</f>
        <v>marshall</v>
      </c>
    </row>
    <row r="3615">
      <c r="A3615" s="1" t="s">
        <v>3612</v>
      </c>
      <c r="B3615" s="2" t="str">
        <f>IFERROR(__xludf.DUMMYFUNCTION("GOOGLETRANSLATE(A3615,""en"",""es"")"),"alfiler")</f>
        <v>alfiler</v>
      </c>
    </row>
    <row r="3616">
      <c r="A3616" s="1" t="s">
        <v>3613</v>
      </c>
      <c r="B3616" s="2" t="str">
        <f>IFERROR(__xludf.DUMMYFUNCTION("GOOGLETRANSLATE(A3616,""en"",""es"")"),"cámara")</f>
        <v>cámara</v>
      </c>
    </row>
    <row r="3617">
      <c r="A3617" s="1" t="s">
        <v>3614</v>
      </c>
      <c r="B3617" s="2" t="str">
        <f>IFERROR(__xludf.DUMMYFUNCTION("GOOGLETRANSLATE(A3617,""en"",""es"")"),"comercial")</f>
        <v>comercial</v>
      </c>
    </row>
    <row r="3618">
      <c r="A3618" s="1" t="s">
        <v>3615</v>
      </c>
      <c r="B3618" s="2" t="str">
        <f>IFERROR(__xludf.DUMMYFUNCTION("GOOGLETRANSLATE(A3618,""en"",""es"")"),"otorgado")</f>
        <v>otorgado</v>
      </c>
    </row>
    <row r="3619">
      <c r="A3619" s="1" t="s">
        <v>3616</v>
      </c>
      <c r="B3619" s="2" t="str">
        <f>IFERROR(__xludf.DUMMYFUNCTION("GOOGLETRANSLATE(A3619,""en"",""es"")"),"agarrado")</f>
        <v>agarrado</v>
      </c>
    </row>
    <row r="3620">
      <c r="A3620" s="1" t="s">
        <v>3617</v>
      </c>
      <c r="B3620" s="2" t="str">
        <f>IFERROR(__xludf.DUMMYFUNCTION("GOOGLETRANSLATE(A3620,""en"",""es"")"),"hígado")</f>
        <v>hígado</v>
      </c>
    </row>
    <row r="3621">
      <c r="A3621" s="1" t="s">
        <v>3618</v>
      </c>
      <c r="B3621" s="2" t="str">
        <f>IFERROR(__xludf.DUMMYFUNCTION("GOOGLETRANSLATE(A3621,""en"",""es"")"),"pene")</f>
        <v>pene</v>
      </c>
    </row>
    <row r="3622">
      <c r="A3622" s="1" t="s">
        <v>3619</v>
      </c>
      <c r="B3622" s="2" t="str">
        <f>IFERROR(__xludf.DUMMYFUNCTION("GOOGLETRANSLATE(A3622,""en"",""es"")"),"sincronización")</f>
        <v>sincronización</v>
      </c>
    </row>
    <row r="3623">
      <c r="A3623" s="1" t="s">
        <v>3620</v>
      </c>
      <c r="B3623" s="2" t="str">
        <f>IFERROR(__xludf.DUMMYFUNCTION("GOOGLETRANSLATE(A3623,""en"",""es"")"),"ataques")</f>
        <v>ataques</v>
      </c>
    </row>
    <row r="3624">
      <c r="A3624" s="1" t="s">
        <v>3621</v>
      </c>
      <c r="B3624" s="2" t="str">
        <f>IFERROR(__xludf.DUMMYFUNCTION("GOOGLETRANSLATE(A3624,""en"",""es"")"),"sediento")</f>
        <v>sediento</v>
      </c>
    </row>
    <row r="3625">
      <c r="A3625" s="1" t="s">
        <v>3622</v>
      </c>
      <c r="B3625" s="2" t="str">
        <f>IFERROR(__xludf.DUMMYFUNCTION("GOOGLETRANSLATE(A3625,""en"",""es"")"),"ingeniero")</f>
        <v>ingeniero</v>
      </c>
    </row>
    <row r="3626">
      <c r="A3626" s="1" t="s">
        <v>3623</v>
      </c>
      <c r="B3626" s="2" t="str">
        <f>IFERROR(__xludf.DUMMYFUNCTION("GOOGLETRANSLATE(A3626,""en"",""es"")"),"caminante")</f>
        <v>caminante</v>
      </c>
    </row>
    <row r="3627">
      <c r="A3627" s="1" t="s">
        <v>3624</v>
      </c>
      <c r="B3627" s="2" t="str">
        <f>IFERROR(__xludf.DUMMYFUNCTION("GOOGLETRANSLATE(A3627,""en"",""es"")"),"toby")</f>
        <v>toby</v>
      </c>
    </row>
    <row r="3628">
      <c r="A3628" s="1" t="s">
        <v>3625</v>
      </c>
      <c r="B3628" s="2" t="str">
        <f>IFERROR(__xludf.DUMMYFUNCTION("GOOGLETRANSLATE(A3628,""en"",""es"")"),"cena")</f>
        <v>cena</v>
      </c>
    </row>
    <row r="3629">
      <c r="A3629" s="1" t="s">
        <v>3626</v>
      </c>
      <c r="B3629" s="2" t="str">
        <f>IFERROR(__xludf.DUMMYFUNCTION("GOOGLETRANSLATE(A3629,""en"",""es"")"),"salto")</f>
        <v>salto</v>
      </c>
    </row>
    <row r="3630">
      <c r="A3630" s="1" t="s">
        <v>3627</v>
      </c>
      <c r="B3630" s="2" t="str">
        <f>IFERROR(__xludf.DUMMYFUNCTION("GOOGLETRANSLATE(A3630,""en"",""es"")"),"zumbido")</f>
        <v>zumbido</v>
      </c>
    </row>
    <row r="3631">
      <c r="A3631" s="1" t="s">
        <v>3628</v>
      </c>
      <c r="B3631" s="2" t="str">
        <f>IFERROR(__xludf.DUMMYFUNCTION("GOOGLETRANSLATE(A3631,""en"",""es"")"),"quince")</f>
        <v>quince</v>
      </c>
    </row>
    <row r="3632">
      <c r="A3632" s="1" t="s">
        <v>3629</v>
      </c>
      <c r="B3632" s="2" t="str">
        <f>IFERROR(__xludf.DUMMYFUNCTION("GOOGLETRANSLATE(A3632,""en"",""es"")"),"furtivo")</f>
        <v>furtivo</v>
      </c>
    </row>
    <row r="3633">
      <c r="A3633" s="1" t="s">
        <v>3630</v>
      </c>
      <c r="B3633" s="2" t="str">
        <f>IFERROR(__xludf.DUMMYFUNCTION("GOOGLETRANSLATE(A3633,""en"",""es"")"),"espíritu")</f>
        <v>espíritu</v>
      </c>
    </row>
    <row r="3634">
      <c r="A3634" s="1" t="s">
        <v>3631</v>
      </c>
      <c r="B3634" s="2" t="str">
        <f>IFERROR(__xludf.DUMMYFUNCTION("GOOGLETRANSLATE(A3634,""en"",""es"")"),"soñado")</f>
        <v>soñado</v>
      </c>
    </row>
    <row r="3635">
      <c r="A3635" s="1" t="s">
        <v>3632</v>
      </c>
      <c r="B3635" s="2" t="str">
        <f>IFERROR(__xludf.DUMMYFUNCTION("GOOGLETRANSLATE(A3635,""en"",""es"")"),"perforar")</f>
        <v>perforar</v>
      </c>
    </row>
    <row r="3636">
      <c r="A3636" s="1" t="s">
        <v>3633</v>
      </c>
      <c r="B3636" s="2" t="str">
        <f>IFERROR(__xludf.DUMMYFUNCTION("GOOGLETRANSLATE(A3636,""en"",""es"")"),"ladrones")</f>
        <v>ladrones</v>
      </c>
    </row>
    <row r="3637">
      <c r="A3637" s="1" t="s">
        <v>3634</v>
      </c>
      <c r="B3637" s="2" t="str">
        <f>IFERROR(__xludf.DUMMYFUNCTION("GOOGLETRANSLATE(A3637,""en"",""es"")"),"experimentado")</f>
        <v>experimentado</v>
      </c>
    </row>
    <row r="3638">
      <c r="A3638" s="1" t="s">
        <v>3635</v>
      </c>
      <c r="B3638" s="2" t="str">
        <f>IFERROR(__xludf.DUMMYFUNCTION("GOOGLETRANSLATE(A3638,""en"",""es"")"),"juan")</f>
        <v>juan</v>
      </c>
    </row>
    <row r="3639">
      <c r="A3639" s="1" t="s">
        <v>3636</v>
      </c>
      <c r="B3639" s="2" t="str">
        <f>IFERROR(__xludf.DUMMYFUNCTION("GOOGLETRANSLATE(A3639,""en"",""es"")"),"amenazante")</f>
        <v>amenazante</v>
      </c>
    </row>
    <row r="3640">
      <c r="A3640" s="1" t="s">
        <v>3637</v>
      </c>
      <c r="B3640" s="2" t="str">
        <f>IFERROR(__xludf.DUMMYFUNCTION("GOOGLETRANSLATE(A3640,""en"",""es"")"),"callejón")</f>
        <v>callejón</v>
      </c>
    </row>
    <row r="3641">
      <c r="A3641" s="1" t="s">
        <v>3638</v>
      </c>
      <c r="B3641" s="2" t="str">
        <f>IFERROR(__xludf.DUMMYFUNCTION("GOOGLETRANSLATE(A3641,""en"",""es"")"),"brincar")</f>
        <v>brincar</v>
      </c>
    </row>
    <row r="3642">
      <c r="A3642" s="1" t="s">
        <v>3639</v>
      </c>
      <c r="B3642" s="2" t="str">
        <f>IFERROR(__xludf.DUMMYFUNCTION("GOOGLETRANSLATE(A3642,""en"",""es"")"),"servicio")</f>
        <v>servicio</v>
      </c>
    </row>
    <row r="3643">
      <c r="A3643" s="1" t="s">
        <v>3640</v>
      </c>
      <c r="B3643" s="2" t="str">
        <f>IFERROR(__xludf.DUMMYFUNCTION("GOOGLETRANSLATE(A3643,""en"",""es"")"),"destrucción")</f>
        <v>destrucción</v>
      </c>
    </row>
    <row r="3644">
      <c r="A3644" s="1" t="s">
        <v>3641</v>
      </c>
      <c r="B3644" s="2" t="str">
        <f>IFERROR(__xludf.DUMMYFUNCTION("GOOGLETRANSLATE(A3644,""en"",""es"")"),"basura")</f>
        <v>basura</v>
      </c>
    </row>
    <row r="3645">
      <c r="A3645" s="1" t="s">
        <v>3642</v>
      </c>
      <c r="B3645" s="2" t="str">
        <f>IFERROR(__xludf.DUMMYFUNCTION("GOOGLETRANSLATE(A3645,""en"",""es"")"),"comparado")</f>
        <v>comparado</v>
      </c>
    </row>
    <row r="3646">
      <c r="A3646" s="1" t="s">
        <v>3643</v>
      </c>
      <c r="B3646" s="2" t="str">
        <f>IFERROR(__xludf.DUMMYFUNCTION("GOOGLETRANSLATE(A3646,""en"",""es"")"),"cohete")</f>
        <v>cohete</v>
      </c>
    </row>
    <row r="3647">
      <c r="A3647" s="1" t="s">
        <v>3644</v>
      </c>
      <c r="B3647" s="2" t="str">
        <f>IFERROR(__xludf.DUMMYFUNCTION("GOOGLETRANSLATE(A3647,""en"",""es"")"),"comenzar")</f>
        <v>comenzar</v>
      </c>
    </row>
    <row r="3648">
      <c r="A3648" s="1" t="s">
        <v>3645</v>
      </c>
      <c r="B3648" s="2" t="str">
        <f>IFERROR(__xludf.DUMMYFUNCTION("GOOGLETRANSLATE(A3648,""en"",""es"")"),"mayor")</f>
        <v>mayor</v>
      </c>
    </row>
    <row r="3649">
      <c r="A3649" s="1" t="s">
        <v>3646</v>
      </c>
      <c r="B3649" s="2" t="str">
        <f>IFERROR(__xludf.DUMMYFUNCTION("GOOGLETRANSLATE(A3649,""en"",""es"")"),"ópera")</f>
        <v>ópera</v>
      </c>
    </row>
    <row r="3650">
      <c r="A3650" s="1" t="s">
        <v>3647</v>
      </c>
      <c r="B3650" s="2" t="str">
        <f>IFERROR(__xludf.DUMMYFUNCTION("GOOGLETRANSLATE(A3650,""en"",""es"")"),"autopista")</f>
        <v>autopista</v>
      </c>
    </row>
    <row r="3651">
      <c r="A3651" s="1" t="s">
        <v>3648</v>
      </c>
      <c r="B3651" s="2" t="str">
        <f>IFERROR(__xludf.DUMMYFUNCTION("GOOGLETRANSLATE(A3651,""en"",""es"")"),"combatiente")</f>
        <v>combatiente</v>
      </c>
    </row>
    <row r="3652">
      <c r="A3652" s="1" t="s">
        <v>3649</v>
      </c>
      <c r="B3652" s="2" t="str">
        <f>IFERROR(__xludf.DUMMYFUNCTION("GOOGLETRANSLATE(A3652,""en"",""es"")"),"patada")</f>
        <v>patada</v>
      </c>
    </row>
    <row r="3653">
      <c r="A3653" s="1" t="s">
        <v>3650</v>
      </c>
      <c r="B3653" s="2" t="str">
        <f>IFERROR(__xludf.DUMMYFUNCTION("GOOGLETRANSLATE(A3653,""en"",""es"")"),"típico")</f>
        <v>típico</v>
      </c>
    </row>
    <row r="3654">
      <c r="A3654" s="1" t="s">
        <v>3651</v>
      </c>
      <c r="B3654" s="2" t="str">
        <f>IFERROR(__xludf.DUMMYFUNCTION("GOOGLETRANSLATE(A3654,""en"",""es"")"),"llantos")</f>
        <v>llantos</v>
      </c>
    </row>
    <row r="3655">
      <c r="A3655" s="1" t="s">
        <v>3652</v>
      </c>
      <c r="B3655" s="2" t="str">
        <f>IFERROR(__xludf.DUMMYFUNCTION("GOOGLETRANSLATE(A3655,""en"",""es"")"),"caparazón")</f>
        <v>caparazón</v>
      </c>
    </row>
    <row r="3656">
      <c r="A3656" s="1" t="s">
        <v>3653</v>
      </c>
      <c r="B3656" s="2" t="str">
        <f>IFERROR(__xludf.DUMMYFUNCTION("GOOGLETRANSLATE(A3656,""en"",""es"")"),"alfa")</f>
        <v>alfa</v>
      </c>
    </row>
    <row r="3657">
      <c r="A3657" s="1" t="s">
        <v>3654</v>
      </c>
      <c r="B3657" s="2" t="str">
        <f>IFERROR(__xludf.DUMMYFUNCTION("GOOGLETRANSLATE(A3657,""en"",""es"")"),"maestros")</f>
        <v>maestros</v>
      </c>
    </row>
    <row r="3658">
      <c r="A3658" s="1" t="s">
        <v>3655</v>
      </c>
      <c r="B3658" s="2" t="str">
        <f>IFERROR(__xludf.DUMMYFUNCTION("GOOGLETRANSLATE(A3658,""en"",""es"")"),"libertad")</f>
        <v>libertad</v>
      </c>
    </row>
    <row r="3659">
      <c r="A3659" s="1" t="s">
        <v>3656</v>
      </c>
      <c r="B3659" s="2" t="str">
        <f>IFERROR(__xludf.DUMMYFUNCTION("GOOGLETRANSLATE(A3659,""en"",""es"")"),"oi")</f>
        <v>oi</v>
      </c>
    </row>
    <row r="3660">
      <c r="A3660" s="1" t="s">
        <v>3657</v>
      </c>
      <c r="B3660" s="2" t="str">
        <f>IFERROR(__xludf.DUMMYFUNCTION("GOOGLETRANSLATE(A3660,""en"",""es"")"),"castigar")</f>
        <v>castigar</v>
      </c>
    </row>
    <row r="3661">
      <c r="A3661" s="1" t="s">
        <v>3658</v>
      </c>
      <c r="B3661" s="2" t="str">
        <f>IFERROR(__xludf.DUMMYFUNCTION("GOOGLETRANSLATE(A3661,""en"",""es"")"),"cirujano")</f>
        <v>cirujano</v>
      </c>
    </row>
    <row r="3662">
      <c r="A3662" s="1" t="s">
        <v>3659</v>
      </c>
      <c r="B3662" s="2" t="str">
        <f>IFERROR(__xludf.DUMMYFUNCTION("GOOGLETRANSLATE(A3662,""en"",""es"")"),"Consecuencias")</f>
        <v>Consecuencias</v>
      </c>
    </row>
    <row r="3663">
      <c r="A3663" s="1" t="s">
        <v>3660</v>
      </c>
      <c r="B3663" s="2" t="str">
        <f>IFERROR(__xludf.DUMMYFUNCTION("GOOGLETRANSLATE(A3663,""en"",""es"")"),"protegido")</f>
        <v>protegido</v>
      </c>
    </row>
    <row r="3664">
      <c r="A3664" s="1" t="s">
        <v>3661</v>
      </c>
      <c r="B3664" s="2" t="str">
        <f>IFERROR(__xludf.DUMMYFUNCTION("GOOGLETRANSLATE(A3664,""en"",""es"")"),"fabuloso")</f>
        <v>fabuloso</v>
      </c>
    </row>
    <row r="3665">
      <c r="A3665" s="1" t="s">
        <v>3662</v>
      </c>
      <c r="B3665" s="2" t="str">
        <f>IFERROR(__xludf.DUMMYFUNCTION("GOOGLETRANSLATE(A3665,""en"",""es"")"),"compartido")</f>
        <v>compartido</v>
      </c>
    </row>
    <row r="3666">
      <c r="A3666" s="1" t="s">
        <v>3663</v>
      </c>
      <c r="B3666" s="2" t="str">
        <f>IFERROR(__xludf.DUMMYFUNCTION("GOOGLETRANSLATE(A3666,""en"",""es"")"),"culo")</f>
        <v>culo</v>
      </c>
    </row>
    <row r="3667">
      <c r="A3667" s="1" t="s">
        <v>3664</v>
      </c>
      <c r="B3667" s="2" t="str">
        <f>IFERROR(__xludf.DUMMYFUNCTION("GOOGLETRANSLATE(A3667,""en"",""es"")"),"academia")</f>
        <v>academia</v>
      </c>
    </row>
    <row r="3668">
      <c r="A3668" s="1" t="s">
        <v>3665</v>
      </c>
      <c r="B3668" s="2" t="str">
        <f>IFERROR(__xludf.DUMMYFUNCTION("GOOGLETRANSLATE(A3668,""en"",""es"")"),"investigar")</f>
        <v>investigar</v>
      </c>
    </row>
    <row r="3669">
      <c r="A3669" s="1" t="s">
        <v>3666</v>
      </c>
      <c r="B3669" s="2" t="str">
        <f>IFERROR(__xludf.DUMMYFUNCTION("GOOGLETRANSLATE(A3669,""en"",""es"")"),"fuerte")</f>
        <v>fuerte</v>
      </c>
    </row>
    <row r="3670">
      <c r="A3670" s="1" t="s">
        <v>3667</v>
      </c>
      <c r="B3670" s="2" t="str">
        <f>IFERROR(__xludf.DUMMYFUNCTION("GOOGLETRANSLATE(A3670,""en"",""es"")"),"captura")</f>
        <v>captura</v>
      </c>
    </row>
    <row r="3671">
      <c r="A3671" s="1" t="s">
        <v>3668</v>
      </c>
      <c r="B3671" s="2" t="str">
        <f>IFERROR(__xludf.DUMMYFUNCTION("GOOGLETRANSLATE(A3671,""en"",""es"")"),"piedad")</f>
        <v>piedad</v>
      </c>
    </row>
    <row r="3672">
      <c r="A3672" s="1" t="s">
        <v>3669</v>
      </c>
      <c r="B3672" s="2" t="str">
        <f>IFERROR(__xludf.DUMMYFUNCTION("GOOGLETRANSLATE(A3672,""en"",""es"")"),"arrastrado")</f>
        <v>arrastrado</v>
      </c>
    </row>
    <row r="3673">
      <c r="A3673" s="1" t="s">
        <v>3670</v>
      </c>
      <c r="B3673" s="2" t="str">
        <f>IFERROR(__xludf.DUMMYFUNCTION("GOOGLETRANSLATE(A3673,""en"",""es"")"),"viuda")</f>
        <v>viuda</v>
      </c>
    </row>
    <row r="3674">
      <c r="A3674" s="1" t="s">
        <v>3671</v>
      </c>
      <c r="B3674" s="2" t="str">
        <f>IFERROR(__xludf.DUMMYFUNCTION("GOOGLETRANSLATE(A3674,""en"",""es"")"),"emociones")</f>
        <v>emociones</v>
      </c>
    </row>
    <row r="3675">
      <c r="A3675" s="1" t="s">
        <v>3672</v>
      </c>
      <c r="B3675" s="2" t="str">
        <f>IFERROR(__xludf.DUMMYFUNCTION("GOOGLETRANSLATE(A3675,""en"",""es"")"),"reverendo")</f>
        <v>reverendo</v>
      </c>
    </row>
    <row r="3676">
      <c r="A3676" s="1" t="s">
        <v>3673</v>
      </c>
      <c r="B3676" s="2" t="str">
        <f>IFERROR(__xludf.DUMMYFUNCTION("GOOGLETRANSLATE(A3676,""en"",""es"")"),"eterno")</f>
        <v>eterno</v>
      </c>
    </row>
    <row r="3677">
      <c r="A3677" s="1" t="s">
        <v>3674</v>
      </c>
      <c r="B3677" s="2" t="str">
        <f>IFERROR(__xludf.DUMMYFUNCTION("GOOGLETRANSLATE(A3677,""en"",""es"")"),"insulto")</f>
        <v>insulto</v>
      </c>
    </row>
    <row r="3678">
      <c r="A3678" s="1" t="s">
        <v>3675</v>
      </c>
      <c r="B3678" s="2" t="str">
        <f>IFERROR(__xludf.DUMMYFUNCTION("GOOGLETRANSLATE(A3678,""en"",""es"")"),"Olivia")</f>
        <v>Olivia</v>
      </c>
    </row>
    <row r="3679">
      <c r="A3679" s="1" t="s">
        <v>3676</v>
      </c>
      <c r="B3679" s="2" t="str">
        <f>IFERROR(__xludf.DUMMYFUNCTION("GOOGLETRANSLATE(A3679,""en"",""es"")"),"comentario")</f>
        <v>comentario</v>
      </c>
    </row>
    <row r="3680">
      <c r="A3680" s="1" t="s">
        <v>3677</v>
      </c>
      <c r="B3680" s="2" t="str">
        <f>IFERROR(__xludf.DUMMYFUNCTION("GOOGLETRANSLATE(A3680,""en"",""es"")"),"artistas")</f>
        <v>artistas</v>
      </c>
    </row>
    <row r="3681">
      <c r="A3681" s="1" t="s">
        <v>3678</v>
      </c>
      <c r="B3681" s="2" t="str">
        <f>IFERROR(__xludf.DUMMYFUNCTION("GOOGLETRANSLATE(A3681,""en"",""es"")"),"letras")</f>
        <v>letras</v>
      </c>
    </row>
    <row r="3682">
      <c r="A3682" s="1" t="s">
        <v>3679</v>
      </c>
      <c r="B3682" s="2" t="str">
        <f>IFERROR(__xludf.DUMMYFUNCTION("GOOGLETRANSLATE(A3682,""en"",""es"")"),"jabón")</f>
        <v>jabón</v>
      </c>
    </row>
    <row r="3683">
      <c r="A3683" s="1" t="s">
        <v>3680</v>
      </c>
      <c r="B3683" s="2" t="str">
        <f>IFERROR(__xludf.DUMMYFUNCTION("GOOGLETRANSLATE(A3683,""en"",""es"")"),"pinchazo")</f>
        <v>pinchazo</v>
      </c>
    </row>
    <row r="3684">
      <c r="A3684" s="1" t="s">
        <v>3681</v>
      </c>
      <c r="B3684" s="2" t="str">
        <f>IFERROR(__xludf.DUMMYFUNCTION("GOOGLETRANSLATE(A3684,""en"",""es"")"),"sospechosos")</f>
        <v>sospechosos</v>
      </c>
    </row>
    <row r="3685">
      <c r="A3685" s="1" t="s">
        <v>3682</v>
      </c>
      <c r="B3685" s="2" t="str">
        <f>IFERROR(__xludf.DUMMYFUNCTION("GOOGLETRANSLATE(A3685,""en"",""es"")"),"escala")</f>
        <v>escala</v>
      </c>
    </row>
    <row r="3686">
      <c r="A3686" s="1" t="s">
        <v>3683</v>
      </c>
      <c r="B3686" s="2" t="str">
        <f>IFERROR(__xludf.DUMMYFUNCTION("GOOGLETRANSLATE(A3686,""en"",""es"")"),"Gettin")</f>
        <v>Gettin</v>
      </c>
    </row>
    <row r="3687">
      <c r="A3687" s="1" t="s">
        <v>3684</v>
      </c>
      <c r="B3687" s="2" t="str">
        <f>IFERROR(__xludf.DUMMYFUNCTION("GOOGLETRANSLATE(A3687,""en"",""es"")"),"maya")</f>
        <v>maya</v>
      </c>
    </row>
    <row r="3688">
      <c r="A3688" s="1" t="s">
        <v>3685</v>
      </c>
      <c r="B3688" s="2" t="str">
        <f>IFERROR(__xludf.DUMMYFUNCTION("GOOGLETRANSLATE(A3688,""en"",""es"")"),"pena")</f>
        <v>pena</v>
      </c>
    </row>
    <row r="3689">
      <c r="A3689" s="1" t="s">
        <v>3686</v>
      </c>
      <c r="B3689" s="2" t="str">
        <f>IFERROR(__xludf.DUMMYFUNCTION("GOOGLETRANSLATE(A3689,""en"",""es"")"),"travieso")</f>
        <v>travieso</v>
      </c>
    </row>
    <row r="3690">
      <c r="A3690" s="1" t="s">
        <v>3687</v>
      </c>
      <c r="B3690" s="2" t="str">
        <f>IFERROR(__xludf.DUMMYFUNCTION("GOOGLETRANSLATE(A3690,""en"",""es"")"),"Florida")</f>
        <v>Florida</v>
      </c>
    </row>
    <row r="3691">
      <c r="A3691" s="1" t="s">
        <v>3688</v>
      </c>
      <c r="B3691" s="2" t="str">
        <f>IFERROR(__xludf.DUMMYFUNCTION("GOOGLETRANSLATE(A3691,""en"",""es"")"),"nervios")</f>
        <v>nervios</v>
      </c>
    </row>
    <row r="3692">
      <c r="A3692" s="1" t="s">
        <v>3689</v>
      </c>
      <c r="B3692" s="2" t="str">
        <f>IFERROR(__xludf.DUMMYFUNCTION("GOOGLETRANSLATE(A3692,""en"",""es"")"),"remoto")</f>
        <v>remoto</v>
      </c>
    </row>
    <row r="3693">
      <c r="A3693" s="1" t="s">
        <v>3690</v>
      </c>
      <c r="B3693" s="2" t="str">
        <f>IFERROR(__xludf.DUMMYFUNCTION("GOOGLETRANSLATE(A3693,""en"",""es"")"),"moral")</f>
        <v>moral</v>
      </c>
    </row>
    <row r="3694">
      <c r="A3694" s="1" t="s">
        <v>3691</v>
      </c>
      <c r="B3694" s="2" t="str">
        <f>IFERROR(__xludf.DUMMYFUNCTION("GOOGLETRANSLATE(A3694,""en"",""es"")"),"alterar")</f>
        <v>alterar</v>
      </c>
    </row>
    <row r="3695">
      <c r="A3695" s="1" t="s">
        <v>3692</v>
      </c>
      <c r="B3695" s="2" t="str">
        <f>IFERROR(__xludf.DUMMYFUNCTION("GOOGLETRANSLATE(A3695,""en"",""es"")"),"nubes")</f>
        <v>nubes</v>
      </c>
    </row>
    <row r="3696">
      <c r="A3696" s="1" t="s">
        <v>3693</v>
      </c>
      <c r="B3696" s="2" t="str">
        <f>IFERROR(__xludf.DUMMYFUNCTION("GOOGLETRANSLATE(A3696,""en"",""es"")"),"iluminación")</f>
        <v>iluminación</v>
      </c>
    </row>
    <row r="3697">
      <c r="A3697" s="1" t="s">
        <v>3694</v>
      </c>
      <c r="B3697" s="2" t="str">
        <f>IFERROR(__xludf.DUMMYFUNCTION("GOOGLETRANSLATE(A3697,""en"",""es"")"),"rodilla")</f>
        <v>rodilla</v>
      </c>
    </row>
    <row r="3698">
      <c r="A3698" s="1" t="s">
        <v>3695</v>
      </c>
      <c r="B3698" s="2" t="str">
        <f>IFERROR(__xludf.DUMMYFUNCTION("GOOGLETRANSLATE(A3698,""en"",""es"")"),"arenoso")</f>
        <v>arenoso</v>
      </c>
    </row>
    <row r="3699">
      <c r="A3699" s="1" t="s">
        <v>3696</v>
      </c>
      <c r="B3699" s="2" t="str">
        <f>IFERROR(__xludf.DUMMYFUNCTION("GOOGLETRANSLATE(A3699,""en"",""es"")"),"Más adentro")</f>
        <v>Más adentro</v>
      </c>
    </row>
    <row r="3700">
      <c r="A3700" s="1" t="s">
        <v>3697</v>
      </c>
      <c r="B3700" s="2" t="str">
        <f>IFERROR(__xludf.DUMMYFUNCTION("GOOGLETRANSLATE(A3700,""en"",""es"")"),"suministros")</f>
        <v>suministros</v>
      </c>
    </row>
    <row r="3701">
      <c r="A3701" s="1" t="s">
        <v>3698</v>
      </c>
      <c r="B3701" s="2" t="str">
        <f>IFERROR(__xludf.DUMMYFUNCTION("GOOGLETRANSLATE(A3701,""en"",""es"")"),"testificar")</f>
        <v>testificar</v>
      </c>
    </row>
    <row r="3702">
      <c r="A3702" s="1" t="s">
        <v>3699</v>
      </c>
      <c r="B3702" s="2" t="str">
        <f>IFERROR(__xludf.DUMMYFUNCTION("GOOGLETRANSLATE(A3702,""en"",""es"")"),"puta")</f>
        <v>puta</v>
      </c>
    </row>
    <row r="3703">
      <c r="A3703" s="1" t="s">
        <v>3700</v>
      </c>
      <c r="B3703" s="2" t="str">
        <f>IFERROR(__xludf.DUMMYFUNCTION("GOOGLETRANSLATE(A3703,""en"",""es"")"),"Hurra")</f>
        <v>Hurra</v>
      </c>
    </row>
    <row r="3704">
      <c r="A3704" s="1" t="s">
        <v>3701</v>
      </c>
      <c r="B3704" s="2" t="str">
        <f>IFERROR(__xludf.DUMMYFUNCTION("GOOGLETRANSLATE(A3704,""en"",""es"")"),"álbum")</f>
        <v>álbum</v>
      </c>
    </row>
    <row r="3705">
      <c r="A3705" s="1" t="s">
        <v>3702</v>
      </c>
      <c r="B3705" s="2" t="str">
        <f>IFERROR(__xludf.DUMMYFUNCTION("GOOGLETRANSLATE(A3705,""en"",""es"")"),"acusado")</f>
        <v>acusado</v>
      </c>
    </row>
    <row r="3706">
      <c r="A3706" s="1" t="s">
        <v>3703</v>
      </c>
      <c r="B3706" s="2" t="str">
        <f>IFERROR(__xludf.DUMMYFUNCTION("GOOGLETRANSLATE(A3706,""en"",""es"")"),"diosa")</f>
        <v>diosa</v>
      </c>
    </row>
    <row r="3707">
      <c r="A3707" s="1" t="s">
        <v>3704</v>
      </c>
      <c r="B3707" s="2" t="str">
        <f>IFERROR(__xludf.DUMMYFUNCTION("GOOGLETRANSLATE(A3707,""en"",""es"")"),"curva")</f>
        <v>curva</v>
      </c>
    </row>
    <row r="3708">
      <c r="A3708" s="1" t="s">
        <v>3705</v>
      </c>
      <c r="B3708" s="2" t="str">
        <f>IFERROR(__xludf.DUMMYFUNCTION("GOOGLETRANSLATE(A3708,""en"",""es"")"),"Siniestro")</f>
        <v>Siniestro</v>
      </c>
    </row>
    <row r="3709">
      <c r="A3709" s="1" t="s">
        <v>3706</v>
      </c>
      <c r="B3709" s="2" t="str">
        <f>IFERROR(__xludf.DUMMYFUNCTION("GOOGLETRANSLATE(A3709,""en"",""es"")"),"lavado")</f>
        <v>lavado</v>
      </c>
    </row>
    <row r="3710">
      <c r="A3710" s="1" t="s">
        <v>3707</v>
      </c>
      <c r="B3710" s="2" t="str">
        <f>IFERROR(__xludf.DUMMYFUNCTION("GOOGLETRANSLATE(A3710,""en"",""es"")"),"Elena")</f>
        <v>Elena</v>
      </c>
    </row>
    <row r="3711">
      <c r="A3711" s="1" t="s">
        <v>3708</v>
      </c>
      <c r="B3711" s="2" t="str">
        <f>IFERROR(__xludf.DUMMYFUNCTION("GOOGLETRANSLATE(A3711,""en"",""es"")"),"Miami")</f>
        <v>Miami</v>
      </c>
    </row>
    <row r="3712">
      <c r="A3712" s="1" t="s">
        <v>3709</v>
      </c>
      <c r="B3712" s="2" t="str">
        <f>IFERROR(__xludf.DUMMYFUNCTION("GOOGLETRANSLATE(A3712,""en"",""es"")"),"maquillaje")</f>
        <v>maquillaje</v>
      </c>
    </row>
    <row r="3713">
      <c r="A3713" s="1" t="s">
        <v>3710</v>
      </c>
      <c r="B3713" s="2" t="str">
        <f>IFERROR(__xludf.DUMMYFUNCTION("GOOGLETRANSLATE(A3713,""en"",""es"")"),"lealtad")</f>
        <v>lealtad</v>
      </c>
    </row>
    <row r="3714">
      <c r="A3714" s="1" t="s">
        <v>3711</v>
      </c>
      <c r="B3714" s="2" t="str">
        <f>IFERROR(__xludf.DUMMYFUNCTION("GOOGLETRANSLATE(A3714,""en"",""es"")"),"grupos")</f>
        <v>grupos</v>
      </c>
    </row>
    <row r="3715">
      <c r="A3715" s="1" t="s">
        <v>3712</v>
      </c>
      <c r="B3715" s="2" t="str">
        <f>IFERROR(__xludf.DUMMYFUNCTION("GOOGLETRANSLATE(A3715,""en"",""es"")"),"polvo")</f>
        <v>polvo</v>
      </c>
    </row>
    <row r="3716">
      <c r="A3716" s="1" t="s">
        <v>3713</v>
      </c>
      <c r="B3716" s="2" t="str">
        <f>IFERROR(__xludf.DUMMYFUNCTION("GOOGLETRANSLATE(A3716,""en"",""es"")"),"gene")</f>
        <v>gene</v>
      </c>
    </row>
    <row r="3717">
      <c r="A3717" s="1" t="s">
        <v>3714</v>
      </c>
      <c r="B3717" s="2" t="str">
        <f>IFERROR(__xludf.DUMMYFUNCTION("GOOGLETRANSLATE(A3717,""en"",""es"")"),"chicas")</f>
        <v>chicas</v>
      </c>
    </row>
    <row r="3718">
      <c r="A3718" s="1" t="s">
        <v>3715</v>
      </c>
      <c r="B3718" s="2" t="str">
        <f>IFERROR(__xludf.DUMMYFUNCTION("GOOGLETRANSLATE(A3718,""en"",""es"")"),"dieta")</f>
        <v>dieta</v>
      </c>
    </row>
    <row r="3719">
      <c r="A3719" s="1" t="s">
        <v>3716</v>
      </c>
      <c r="B3719" s="2" t="str">
        <f>IFERROR(__xludf.DUMMYFUNCTION("GOOGLETRANSLATE(A3719,""en"",""es"")"),"padre")</f>
        <v>padre</v>
      </c>
    </row>
    <row r="3720">
      <c r="A3720" s="1" t="s">
        <v>3717</v>
      </c>
      <c r="B3720" s="2" t="str">
        <f>IFERROR(__xludf.DUMMYFUNCTION("GOOGLETRANSLATE(A3720,""en"",""es"")"),"cuenta")</f>
        <v>cuenta</v>
      </c>
    </row>
    <row r="3721">
      <c r="A3721" s="1" t="s">
        <v>3718</v>
      </c>
      <c r="B3721" s="2" t="str">
        <f>IFERROR(__xludf.DUMMYFUNCTION("GOOGLETRANSLATE(A3721,""en"",""es"")"),"mermelada")</f>
        <v>mermelada</v>
      </c>
    </row>
    <row r="3722">
      <c r="A3722" s="1" t="s">
        <v>3719</v>
      </c>
      <c r="B3722" s="2" t="str">
        <f>IFERROR(__xludf.DUMMYFUNCTION("GOOGLETRANSLATE(A3722,""en"",""es"")"),"sueldo")</f>
        <v>sueldo</v>
      </c>
    </row>
    <row r="3723">
      <c r="A3723" s="1" t="s">
        <v>3720</v>
      </c>
      <c r="B3723" s="2" t="str">
        <f>IFERROR(__xludf.DUMMYFUNCTION("GOOGLETRANSLATE(A3723,""en"",""es"")"),"coartada")</f>
        <v>coartada</v>
      </c>
    </row>
    <row r="3724">
      <c r="A3724" s="1" t="s">
        <v>3721</v>
      </c>
      <c r="B3724" s="2" t="str">
        <f>IFERROR(__xludf.DUMMYFUNCTION("GOOGLETRANSLATE(A3724,""en"",""es"")"),"latín")</f>
        <v>latín</v>
      </c>
    </row>
    <row r="3725">
      <c r="A3725" s="1" t="s">
        <v>3722</v>
      </c>
      <c r="B3725" s="2" t="str">
        <f>IFERROR(__xludf.DUMMYFUNCTION("GOOGLETRANSLATE(A3725,""en"",""es"")"),"parientes")</f>
        <v>parientes</v>
      </c>
    </row>
    <row r="3726">
      <c r="A3726" s="1" t="s">
        <v>3723</v>
      </c>
      <c r="B3726" s="2" t="str">
        <f>IFERROR(__xludf.DUMMYFUNCTION("GOOGLETRANSLATE(A3726,""en"",""es"")"),"col")</f>
        <v>col</v>
      </c>
    </row>
    <row r="3727">
      <c r="A3727" s="1" t="s">
        <v>3724</v>
      </c>
      <c r="B3727" s="2" t="str">
        <f>IFERROR(__xludf.DUMMYFUNCTION("GOOGLETRANSLATE(A3727,""en"",""es"")"),"Steven")</f>
        <v>Steven</v>
      </c>
    </row>
    <row r="3728">
      <c r="A3728" s="1" t="s">
        <v>3725</v>
      </c>
      <c r="B3728" s="2" t="str">
        <f>IFERROR(__xludf.DUMMYFUNCTION("GOOGLETRANSLATE(A3728,""en"",""es"")"),"unión")</f>
        <v>unión</v>
      </c>
    </row>
    <row r="3729">
      <c r="A3729" s="1" t="s">
        <v>3726</v>
      </c>
      <c r="B3729" s="2" t="str">
        <f>IFERROR(__xludf.DUMMYFUNCTION("GOOGLETRANSLATE(A3729,""en"",""es"")"),"impulsos")</f>
        <v>impulsos</v>
      </c>
    </row>
    <row r="3730">
      <c r="A3730" s="1" t="s">
        <v>3727</v>
      </c>
      <c r="B3730" s="2" t="str">
        <f>IFERROR(__xludf.DUMMYFUNCTION("GOOGLETRANSLATE(A3730,""en"",""es"")"),"población")</f>
        <v>población</v>
      </c>
    </row>
    <row r="3731">
      <c r="A3731" s="1" t="s">
        <v>3728</v>
      </c>
      <c r="B3731" s="2" t="str">
        <f>IFERROR(__xludf.DUMMYFUNCTION("GOOGLETRANSLATE(A3731,""en"",""es"")"),"pacífico")</f>
        <v>pacífico</v>
      </c>
    </row>
    <row r="3732">
      <c r="A3732" s="1" t="s">
        <v>3729</v>
      </c>
      <c r="B3732" s="2" t="str">
        <f>IFERROR(__xludf.DUMMYFUNCTION("GOOGLETRANSLATE(A3732,""en"",""es"")"),"amargo")</f>
        <v>amargo</v>
      </c>
    </row>
    <row r="3733">
      <c r="A3733" s="1" t="s">
        <v>3730</v>
      </c>
      <c r="B3733" s="2" t="str">
        <f>IFERROR(__xludf.DUMMYFUNCTION("GOOGLETRANSLATE(A3733,""en"",""es"")"),"dar a luz")</f>
        <v>dar a luz</v>
      </c>
    </row>
    <row r="3734">
      <c r="A3734" s="1" t="s">
        <v>3731</v>
      </c>
      <c r="B3734" s="2" t="str">
        <f>IFERROR(__xludf.DUMMYFUNCTION("GOOGLETRANSLATE(A3734,""en"",""es"")"),"embajador")</f>
        <v>embajador</v>
      </c>
    </row>
    <row r="3735">
      <c r="A3735" s="1" t="s">
        <v>3732</v>
      </c>
      <c r="B3735" s="2" t="str">
        <f>IFERROR(__xludf.DUMMYFUNCTION("GOOGLETRANSLATE(A3735,""en"",""es"")"),"armario")</f>
        <v>armario</v>
      </c>
    </row>
    <row r="3736">
      <c r="A3736" s="1" t="s">
        <v>3733</v>
      </c>
      <c r="B3736" s="2" t="str">
        <f>IFERROR(__xludf.DUMMYFUNCTION("GOOGLETRANSLATE(A3736,""en"",""es"")"),"interno")</f>
        <v>interno</v>
      </c>
    </row>
    <row r="3737">
      <c r="A3737" s="1" t="s">
        <v>3734</v>
      </c>
      <c r="B3737" s="2" t="str">
        <f>IFERROR(__xludf.DUMMYFUNCTION("GOOGLETRANSLATE(A3737,""en"",""es"")"),"elogio")</f>
        <v>elogio</v>
      </c>
    </row>
    <row r="3738">
      <c r="A3738" s="1" t="s">
        <v>3735</v>
      </c>
      <c r="B3738" s="2" t="str">
        <f>IFERROR(__xludf.DUMMYFUNCTION("GOOGLETRANSLATE(A3738,""en"",""es"")"),"hablar")</f>
        <v>hablar</v>
      </c>
    </row>
    <row r="3739">
      <c r="A3739" s="1" t="s">
        <v>3736</v>
      </c>
      <c r="B3739" s="2" t="str">
        <f>IFERROR(__xludf.DUMMYFUNCTION("GOOGLETRANSLATE(A3739,""en"",""es"")"),"victoria")</f>
        <v>victoria</v>
      </c>
    </row>
    <row r="3740">
      <c r="A3740" s="1" t="s">
        <v>3737</v>
      </c>
      <c r="B3740" s="2" t="str">
        <f>IFERROR(__xludf.DUMMYFUNCTION("GOOGLETRANSLATE(A3740,""en"",""es"")"),"proponer")</f>
        <v>proponer</v>
      </c>
    </row>
    <row r="3741">
      <c r="A3741" s="1" t="s">
        <v>3738</v>
      </c>
      <c r="B3741" s="2" t="str">
        <f>IFERROR(__xludf.DUMMYFUNCTION("GOOGLETRANSLATE(A3741,""en"",""es"")"),"Aaron")</f>
        <v>Aaron</v>
      </c>
    </row>
    <row r="3742">
      <c r="A3742" s="1" t="s">
        <v>3739</v>
      </c>
      <c r="B3742" s="2" t="str">
        <f>IFERROR(__xludf.DUMMYFUNCTION("GOOGLETRANSLATE(A3742,""en"",""es"")"),"del Sur")</f>
        <v>del Sur</v>
      </c>
    </row>
    <row r="3743">
      <c r="A3743" s="1" t="s">
        <v>3740</v>
      </c>
      <c r="B3743" s="2" t="str">
        <f>IFERROR(__xludf.DUMMYFUNCTION("GOOGLETRANSLATE(A3743,""en"",""es"")"),"trauma")</f>
        <v>trauma</v>
      </c>
    </row>
    <row r="3744">
      <c r="A3744" s="1" t="s">
        <v>3741</v>
      </c>
      <c r="B3744" s="2" t="str">
        <f>IFERROR(__xludf.DUMMYFUNCTION("GOOGLETRANSLATE(A3744,""en"",""es"")"),"orilla")</f>
        <v>orilla</v>
      </c>
    </row>
    <row r="3745">
      <c r="A3745" s="1" t="s">
        <v>3742</v>
      </c>
      <c r="B3745" s="2" t="str">
        <f>IFERROR(__xludf.DUMMYFUNCTION("GOOGLETRANSLATE(A3745,""en"",""es"")"),"monstruos")</f>
        <v>monstruos</v>
      </c>
    </row>
    <row r="3746">
      <c r="A3746" s="1" t="s">
        <v>3743</v>
      </c>
      <c r="B3746" s="2" t="str">
        <f>IFERROR(__xludf.DUMMYFUNCTION("GOOGLETRANSLATE(A3746,""en"",""es"")"),"poder")</f>
        <v>poder</v>
      </c>
    </row>
    <row r="3747">
      <c r="A3747" s="1" t="s">
        <v>3744</v>
      </c>
      <c r="B3747" s="2" t="str">
        <f>IFERROR(__xludf.DUMMYFUNCTION("GOOGLETRANSLATE(A3747,""en"",""es"")"),"bien")</f>
        <v>bien</v>
      </c>
    </row>
    <row r="3748">
      <c r="A3748" s="1" t="s">
        <v>3745</v>
      </c>
      <c r="B3748" s="2" t="str">
        <f>IFERROR(__xludf.DUMMYFUNCTION("GOOGLETRANSLATE(A3748,""en"",""es"")"),"Luna de miel")</f>
        <v>Luna de miel</v>
      </c>
    </row>
    <row r="3749">
      <c r="A3749" s="1" t="s">
        <v>3746</v>
      </c>
      <c r="B3749" s="2" t="str">
        <f>IFERROR(__xludf.DUMMYFUNCTION("GOOGLETRANSLATE(A3749,""en"",""es"")"),"aleatorio")</f>
        <v>aleatorio</v>
      </c>
    </row>
    <row r="3750">
      <c r="A3750" s="1" t="s">
        <v>3747</v>
      </c>
      <c r="B3750" s="2" t="str">
        <f>IFERROR(__xludf.DUMMYFUNCTION("GOOGLETRANSLATE(A3750,""en"",""es"")"),"espada")</f>
        <v>espada</v>
      </c>
    </row>
    <row r="3751">
      <c r="A3751" s="1" t="s">
        <v>3748</v>
      </c>
      <c r="B3751" s="2" t="str">
        <f>IFERROR(__xludf.DUMMYFUNCTION("GOOGLETRANSLATE(A3751,""en"",""es"")"),"indios")</f>
        <v>indios</v>
      </c>
    </row>
    <row r="3752">
      <c r="A3752" s="1" t="s">
        <v>3749</v>
      </c>
      <c r="B3752" s="2" t="str">
        <f>IFERROR(__xludf.DUMMYFUNCTION("GOOGLETRANSLATE(A3752,""en"",""es"")"),"invisible")</f>
        <v>invisible</v>
      </c>
    </row>
    <row r="3753">
      <c r="A3753" s="1" t="s">
        <v>3750</v>
      </c>
      <c r="B3753" s="2" t="str">
        <f>IFERROR(__xludf.DUMMYFUNCTION("GOOGLETRANSLATE(A3753,""en"",""es"")"),"intenso")</f>
        <v>intenso</v>
      </c>
    </row>
    <row r="3754">
      <c r="A3754" s="1" t="s">
        <v>3751</v>
      </c>
      <c r="B3754" s="2" t="str">
        <f>IFERROR(__xludf.DUMMYFUNCTION("GOOGLETRANSLATE(A3754,""en"",""es"")"),"pintado")</f>
        <v>pintado</v>
      </c>
    </row>
    <row r="3755">
      <c r="A3755" s="1" t="s">
        <v>3752</v>
      </c>
      <c r="B3755" s="2" t="str">
        <f>IFERROR(__xludf.DUMMYFUNCTION("GOOGLETRANSLATE(A3755,""en"",""es"")"),"breve")</f>
        <v>breve</v>
      </c>
    </row>
    <row r="3756">
      <c r="A3756" s="1" t="s">
        <v>3753</v>
      </c>
      <c r="B3756" s="2" t="str">
        <f>IFERROR(__xludf.DUMMYFUNCTION("GOOGLETRANSLATE(A3756,""en"",""es"")"),"whisky")</f>
        <v>whisky</v>
      </c>
    </row>
    <row r="3757">
      <c r="A3757" s="1" t="s">
        <v>3754</v>
      </c>
      <c r="B3757" s="2" t="str">
        <f>IFERROR(__xludf.DUMMYFUNCTION("GOOGLETRANSLATE(A3757,""en"",""es"")"),"núcleo")</f>
        <v>núcleo</v>
      </c>
    </row>
    <row r="3758">
      <c r="A3758" s="1" t="s">
        <v>3755</v>
      </c>
      <c r="B3758" s="2" t="str">
        <f>IFERROR(__xludf.DUMMYFUNCTION("GOOGLETRANSLATE(A3758,""en"",""es"")"),"ayuda")</f>
        <v>ayuda</v>
      </c>
    </row>
    <row r="3759">
      <c r="A3759" s="1" t="s">
        <v>3756</v>
      </c>
      <c r="B3759" s="2" t="str">
        <f>IFERROR(__xludf.DUMMYFUNCTION("GOOGLETRANSLATE(A3759,""en"",""es"")"),"encaja")</f>
        <v>encaja</v>
      </c>
    </row>
    <row r="3760">
      <c r="A3760" s="1" t="s">
        <v>3757</v>
      </c>
      <c r="B3760" s="2" t="str">
        <f>IFERROR(__xludf.DUMMYFUNCTION("GOOGLETRANSLATE(A3760,""en"",""es"")"),"Joan")</f>
        <v>Joan</v>
      </c>
    </row>
    <row r="3761">
      <c r="A3761" s="1" t="s">
        <v>3758</v>
      </c>
      <c r="B3761" s="2" t="str">
        <f>IFERROR(__xludf.DUMMYFUNCTION("GOOGLETRANSLATE(A3761,""en"",""es"")"),"lúcido")</f>
        <v>lúcido</v>
      </c>
    </row>
    <row r="3762">
      <c r="A3762" s="1" t="s">
        <v>3759</v>
      </c>
      <c r="B3762" s="2" t="str">
        <f>IFERROR(__xludf.DUMMYFUNCTION("GOOGLETRANSLATE(A3762,""en"",""es"")"),"impulsado")</f>
        <v>impulsado</v>
      </c>
    </row>
    <row r="3763">
      <c r="A3763" s="1" t="s">
        <v>3760</v>
      </c>
      <c r="B3763" s="2" t="str">
        <f>IFERROR(__xludf.DUMMYFUNCTION("GOOGLETRANSLATE(A3763,""en"",""es"")"),"chillido")</f>
        <v>chillido</v>
      </c>
    </row>
    <row r="3764">
      <c r="A3764" s="1" t="s">
        <v>3761</v>
      </c>
      <c r="B3764" s="2" t="str">
        <f>IFERROR(__xludf.DUMMYFUNCTION("GOOGLETRANSLATE(A3764,""en"",""es"")"),"pecados")</f>
        <v>pecados</v>
      </c>
    </row>
    <row r="3765">
      <c r="A3765" s="1" t="s">
        <v>3762</v>
      </c>
      <c r="B3765" s="2" t="str">
        <f>IFERROR(__xludf.DUMMYFUNCTION("GOOGLETRANSLATE(A3765,""en"",""es"")"),"carpa")</f>
        <v>carpa</v>
      </c>
    </row>
    <row r="3766">
      <c r="A3766" s="1" t="s">
        <v>3763</v>
      </c>
      <c r="B3766" s="2" t="str">
        <f>IFERROR(__xludf.DUMMYFUNCTION("GOOGLETRANSLATE(A3766,""en"",""es"")"),"cocido")</f>
        <v>cocido</v>
      </c>
    </row>
    <row r="3767">
      <c r="A3767" s="1" t="s">
        <v>3764</v>
      </c>
      <c r="B3767" s="2" t="str">
        <f>IFERROR(__xludf.DUMMYFUNCTION("GOOGLETRANSLATE(A3767,""en"",""es"")"),"rubio")</f>
        <v>rubio</v>
      </c>
    </row>
    <row r="3768">
      <c r="A3768" s="1" t="s">
        <v>3765</v>
      </c>
      <c r="B3768" s="2" t="str">
        <f>IFERROR(__xludf.DUMMYFUNCTION("GOOGLETRANSLATE(A3768,""en"",""es"")"),"intención")</f>
        <v>intención</v>
      </c>
    </row>
    <row r="3769">
      <c r="A3769" s="1" t="s">
        <v>3766</v>
      </c>
      <c r="B3769" s="2" t="str">
        <f>IFERROR(__xludf.DUMMYFUNCTION("GOOGLETRANSLATE(A3769,""en"",""es"")"),"abuso")</f>
        <v>abuso</v>
      </c>
    </row>
    <row r="3770">
      <c r="A3770" s="1" t="s">
        <v>3767</v>
      </c>
      <c r="B3770" s="2" t="str">
        <f>IFERROR(__xludf.DUMMYFUNCTION("GOOGLETRANSLATE(A3770,""en"",""es"")"),"adivinación")</f>
        <v>adivinación</v>
      </c>
    </row>
    <row r="3771">
      <c r="A3771" s="1" t="s">
        <v>3768</v>
      </c>
      <c r="B3771" s="2" t="str">
        <f>IFERROR(__xludf.DUMMYFUNCTION("GOOGLETRANSLATE(A3771,""en"",""es"")"),"formularios")</f>
        <v>formularios</v>
      </c>
    </row>
    <row r="3772">
      <c r="A3772" s="1" t="s">
        <v>3769</v>
      </c>
      <c r="B3772" s="2" t="str">
        <f>IFERROR(__xludf.DUMMYFUNCTION("GOOGLETRANSLATE(A3772,""en"",""es"")"),"poesía")</f>
        <v>poesía</v>
      </c>
    </row>
    <row r="3773">
      <c r="A3773" s="1" t="s">
        <v>3770</v>
      </c>
      <c r="B3773" s="2" t="str">
        <f>IFERROR(__xludf.DUMMYFUNCTION("GOOGLETRANSLATE(A3773,""en"",""es"")"),"activo")</f>
        <v>activo</v>
      </c>
    </row>
    <row r="3774">
      <c r="A3774" s="1" t="s">
        <v>3771</v>
      </c>
      <c r="B3774" s="2" t="str">
        <f>IFERROR(__xludf.DUMMYFUNCTION("GOOGLETRANSLATE(A3774,""en"",""es"")"),"mellizos")</f>
        <v>mellizos</v>
      </c>
    </row>
    <row r="3775">
      <c r="A3775" s="1" t="s">
        <v>3772</v>
      </c>
      <c r="B3775" s="2" t="str">
        <f>IFERROR(__xludf.DUMMYFUNCTION("GOOGLETRANSLATE(A3775,""en"",""es"")"),"chorro")</f>
        <v>chorro</v>
      </c>
    </row>
    <row r="3776">
      <c r="A3776" s="1" t="s">
        <v>3773</v>
      </c>
      <c r="B3776" s="2" t="str">
        <f>IFERROR(__xludf.DUMMYFUNCTION("GOOGLETRANSLATE(A3776,""en"",""es"")"),"de serie")</f>
        <v>de serie</v>
      </c>
    </row>
    <row r="3777">
      <c r="A3777" s="1" t="s">
        <v>3774</v>
      </c>
      <c r="B3777" s="2" t="str">
        <f>IFERROR(__xludf.DUMMYFUNCTION("GOOGLETRANSLATE(A3777,""en"",""es"")"),"talentoso")</f>
        <v>talentoso</v>
      </c>
    </row>
    <row r="3778">
      <c r="A3778" s="1" t="s">
        <v>3775</v>
      </c>
      <c r="B3778" s="2" t="str">
        <f>IFERROR(__xludf.DUMMYFUNCTION("GOOGLETRANSLATE(A3778,""en"",""es"")"),"resistencia")</f>
        <v>resistencia</v>
      </c>
    </row>
    <row r="3779">
      <c r="A3779" s="1" t="s">
        <v>3776</v>
      </c>
      <c r="B3779" s="2" t="str">
        <f>IFERROR(__xludf.DUMMYFUNCTION("GOOGLETRANSLATE(A3779,""en"",""es"")"),"ashley")</f>
        <v>ashley</v>
      </c>
    </row>
    <row r="3780">
      <c r="A3780" s="1" t="s">
        <v>3777</v>
      </c>
      <c r="B3780" s="2" t="str">
        <f>IFERROR(__xludf.DUMMYFUNCTION("GOOGLETRANSLATE(A3780,""en"",""es"")"),"herramientas")</f>
        <v>herramientas</v>
      </c>
    </row>
    <row r="3781">
      <c r="A3781" s="1" t="s">
        <v>3778</v>
      </c>
      <c r="B3781" s="2" t="str">
        <f>IFERROR(__xludf.DUMMYFUNCTION("GOOGLETRANSLATE(A3781,""en"",""es"")"),"barba")</f>
        <v>barba</v>
      </c>
    </row>
    <row r="3782">
      <c r="A3782" s="1" t="s">
        <v>3779</v>
      </c>
      <c r="B3782" s="2" t="str">
        <f>IFERROR(__xludf.DUMMYFUNCTION("GOOGLETRANSLATE(A3782,""en"",""es"")"),"gemidos")</f>
        <v>gemidos</v>
      </c>
    </row>
    <row r="3783">
      <c r="A3783" s="1" t="s">
        <v>3780</v>
      </c>
      <c r="B3783" s="2" t="str">
        <f>IFERROR(__xludf.DUMMYFUNCTION("GOOGLETRANSLATE(A3783,""en"",""es"")"),"tetas")</f>
        <v>tetas</v>
      </c>
    </row>
    <row r="3784">
      <c r="A3784" s="1" t="s">
        <v>3781</v>
      </c>
      <c r="B3784" s="2" t="str">
        <f>IFERROR(__xludf.DUMMYFUNCTION("GOOGLETRANSLATE(A3784,""en"",""es"")"),"requerido")</f>
        <v>requerido</v>
      </c>
    </row>
    <row r="3785">
      <c r="A3785" s="1" t="s">
        <v>3782</v>
      </c>
      <c r="B3785" s="2" t="str">
        <f>IFERROR(__xludf.DUMMYFUNCTION("GOOGLETRANSLATE(A3785,""en"",""es"")"),"investigador")</f>
        <v>investigador</v>
      </c>
    </row>
    <row r="3786">
      <c r="A3786" s="1" t="s">
        <v>3783</v>
      </c>
      <c r="B3786" s="2" t="str">
        <f>IFERROR(__xludf.DUMMYFUNCTION("GOOGLETRANSLATE(A3786,""en"",""es"")"),"estrategia")</f>
        <v>estrategia</v>
      </c>
    </row>
    <row r="3787">
      <c r="A3787" s="1" t="s">
        <v>3784</v>
      </c>
      <c r="B3787" s="2" t="str">
        <f>IFERROR(__xludf.DUMMYFUNCTION("GOOGLETRANSLATE(A3787,""en"",""es"")"),"útil")</f>
        <v>útil</v>
      </c>
    </row>
    <row r="3788">
      <c r="A3788" s="1" t="s">
        <v>3785</v>
      </c>
      <c r="B3788" s="2" t="str">
        <f>IFERROR(__xludf.DUMMYFUNCTION("GOOGLETRANSLATE(A3788,""en"",""es"")"),"cabra")</f>
        <v>cabra</v>
      </c>
    </row>
    <row r="3789">
      <c r="A3789" s="1" t="s">
        <v>3786</v>
      </c>
      <c r="B3789" s="2" t="str">
        <f>IFERROR(__xludf.DUMMYFUNCTION("GOOGLETRANSLATE(A3789,""en"",""es"")"),"aguas")</f>
        <v>aguas</v>
      </c>
    </row>
    <row r="3790">
      <c r="A3790" s="1" t="s">
        <v>3787</v>
      </c>
      <c r="B3790" s="2" t="str">
        <f>IFERROR(__xludf.DUMMYFUNCTION("GOOGLETRANSLATE(A3790,""en"",""es"")"),"apartado")</f>
        <v>apartado</v>
      </c>
    </row>
    <row r="3791">
      <c r="A3791" s="1" t="s">
        <v>3788</v>
      </c>
      <c r="B3791" s="2" t="str">
        <f>IFERROR(__xludf.DUMMYFUNCTION("GOOGLETRANSLATE(A3791,""en"",""es"")"),"discutiendo")</f>
        <v>discutiendo</v>
      </c>
    </row>
    <row r="3792">
      <c r="A3792" s="1" t="s">
        <v>3789</v>
      </c>
      <c r="B3792" s="2" t="str">
        <f>IFERROR(__xludf.DUMMYFUNCTION("GOOGLETRANSLATE(A3792,""en"",""es"")"),"perras")</f>
        <v>perras</v>
      </c>
    </row>
    <row r="3793">
      <c r="A3793" s="1" t="s">
        <v>3790</v>
      </c>
      <c r="B3793" s="2" t="str">
        <f>IFERROR(__xludf.DUMMYFUNCTION("GOOGLETRANSLATE(A3793,""en"",""es"")"),"premio")</f>
        <v>premio</v>
      </c>
    </row>
    <row r="3794">
      <c r="A3794" s="1" t="s">
        <v>3791</v>
      </c>
      <c r="B3794" s="2" t="str">
        <f>IFERROR(__xludf.DUMMYFUNCTION("GOOGLETRANSLATE(A3794,""en"",""es"")"),"sin peligro")</f>
        <v>sin peligro</v>
      </c>
    </row>
    <row r="3795">
      <c r="A3795" s="1" t="s">
        <v>3792</v>
      </c>
      <c r="B3795" s="2" t="str">
        <f>IFERROR(__xludf.DUMMYFUNCTION("GOOGLETRANSLATE(A3795,""en"",""es"")"),"maíz")</f>
        <v>maíz</v>
      </c>
    </row>
    <row r="3796">
      <c r="A3796" s="1" t="s">
        <v>3793</v>
      </c>
      <c r="B3796" s="2" t="str">
        <f>IFERROR(__xludf.DUMMYFUNCTION("GOOGLETRANSLATE(A3796,""en"",""es"")"),"opción")</f>
        <v>opción</v>
      </c>
    </row>
    <row r="3797">
      <c r="A3797" s="1" t="s">
        <v>3794</v>
      </c>
      <c r="B3797" s="2" t="str">
        <f>IFERROR(__xludf.DUMMYFUNCTION("GOOGLETRANSLATE(A3797,""en"",""es"")"),"Williams")</f>
        <v>Williams</v>
      </c>
    </row>
    <row r="3798">
      <c r="A3798" s="1" t="s">
        <v>3795</v>
      </c>
      <c r="B3798" s="2" t="str">
        <f>IFERROR(__xludf.DUMMYFUNCTION("GOOGLETRANSLATE(A3798,""en"",""es"")"),"Pro")</f>
        <v>Pro</v>
      </c>
    </row>
    <row r="3799">
      <c r="A3799" s="1" t="s">
        <v>3796</v>
      </c>
      <c r="B3799" s="2" t="str">
        <f>IFERROR(__xludf.DUMMYFUNCTION("GOOGLETRANSLATE(A3799,""en"",""es"")"),"Superior")</f>
        <v>Superior</v>
      </c>
    </row>
    <row r="3800">
      <c r="A3800" s="1" t="s">
        <v>3797</v>
      </c>
      <c r="B3800" s="2" t="str">
        <f>IFERROR(__xludf.DUMMYFUNCTION("GOOGLETRANSLATE(A3800,""en"",""es"")"),"adjunto")</f>
        <v>adjunto</v>
      </c>
    </row>
    <row r="3801">
      <c r="A3801" s="1" t="s">
        <v>3798</v>
      </c>
      <c r="B3801" s="2" t="str">
        <f>IFERROR(__xludf.DUMMYFUNCTION("GOOGLETRANSLATE(A3801,""en"",""es"")"),"madres")</f>
        <v>madres</v>
      </c>
    </row>
    <row r="3802">
      <c r="A3802" s="1" t="s">
        <v>3799</v>
      </c>
      <c r="B3802" s="2" t="str">
        <f>IFERROR(__xludf.DUMMYFUNCTION("GOOGLETRANSLATE(A3802,""en"",""es"")"),"malvado")</f>
        <v>malvado</v>
      </c>
    </row>
    <row r="3803">
      <c r="A3803" s="1" t="s">
        <v>3800</v>
      </c>
      <c r="B3803" s="2" t="str">
        <f>IFERROR(__xludf.DUMMYFUNCTION("GOOGLETRANSLATE(A3803,""en"",""es"")"),"César")</f>
        <v>César</v>
      </c>
    </row>
    <row r="3804">
      <c r="A3804" s="1" t="s">
        <v>3801</v>
      </c>
      <c r="B3804" s="2" t="str">
        <f>IFERROR(__xludf.DUMMYFUNCTION("GOOGLETRANSLATE(A3804,""en"",""es"")"),"S.M")</f>
        <v>S.M</v>
      </c>
    </row>
    <row r="3805">
      <c r="A3805" s="1" t="s">
        <v>3802</v>
      </c>
      <c r="B3805" s="2" t="str">
        <f>IFERROR(__xludf.DUMMYFUNCTION("GOOGLETRANSLATE(A3805,""en"",""es"")"),"zoe")</f>
        <v>zoe</v>
      </c>
    </row>
    <row r="3806">
      <c r="A3806" s="1" t="s">
        <v>3803</v>
      </c>
      <c r="B3806" s="2" t="str">
        <f>IFERROR(__xludf.DUMMYFUNCTION("GOOGLETRANSLATE(A3806,""en"",""es"")"),"guardabosques")</f>
        <v>guardabosques</v>
      </c>
    </row>
    <row r="3807">
      <c r="A3807" s="1" t="s">
        <v>3804</v>
      </c>
      <c r="B3807" s="2" t="str">
        <f>IFERROR(__xludf.DUMMYFUNCTION("GOOGLETRANSLATE(A3807,""en"",""es"")"),"neto")</f>
        <v>neto</v>
      </c>
    </row>
    <row r="3808">
      <c r="A3808" s="1" t="s">
        <v>3805</v>
      </c>
      <c r="B3808" s="2" t="str">
        <f>IFERROR(__xludf.DUMMYFUNCTION("GOOGLETRANSLATE(A3808,""en"",""es"")"),"espalda")</f>
        <v>espalda</v>
      </c>
    </row>
    <row r="3809">
      <c r="A3809" s="1" t="s">
        <v>3806</v>
      </c>
      <c r="B3809" s="2" t="str">
        <f>IFERROR(__xludf.DUMMYFUNCTION("GOOGLETRANSLATE(A3809,""en"",""es"")"),"tatuaje")</f>
        <v>tatuaje</v>
      </c>
    </row>
    <row r="3810">
      <c r="A3810" s="1" t="s">
        <v>3807</v>
      </c>
      <c r="B3810" s="2" t="str">
        <f>IFERROR(__xludf.DUMMYFUNCTION("GOOGLETRANSLATE(A3810,""en"",""es"")"),"tender")</f>
        <v>tender</v>
      </c>
    </row>
    <row r="3811">
      <c r="A3811" s="1" t="s">
        <v>3808</v>
      </c>
      <c r="B3811" s="2" t="str">
        <f>IFERROR(__xludf.DUMMYFUNCTION("GOOGLETRANSLATE(A3811,""en"",""es"")"),"Bretaña")</f>
        <v>Bretaña</v>
      </c>
    </row>
    <row r="3812">
      <c r="A3812" s="1" t="s">
        <v>3809</v>
      </c>
      <c r="B3812" s="2" t="str">
        <f>IFERROR(__xludf.DUMMYFUNCTION("GOOGLETRANSLATE(A3812,""en"",""es"")"),"carrera")</f>
        <v>carrera</v>
      </c>
    </row>
    <row r="3813">
      <c r="A3813" s="1" t="s">
        <v>3810</v>
      </c>
      <c r="B3813" s="2" t="str">
        <f>IFERROR(__xludf.DUMMYFUNCTION("GOOGLETRANSLATE(A3813,""en"",""es"")"),"novela")</f>
        <v>novela</v>
      </c>
    </row>
    <row r="3814">
      <c r="A3814" s="1" t="s">
        <v>3811</v>
      </c>
      <c r="B3814" s="2" t="str">
        <f>IFERROR(__xludf.DUMMYFUNCTION("GOOGLETRANSLATE(A3814,""en"",""es"")"),"caos")</f>
        <v>caos</v>
      </c>
    </row>
    <row r="3815">
      <c r="A3815" s="1" t="s">
        <v>3812</v>
      </c>
      <c r="B3815" s="2" t="str">
        <f>IFERROR(__xludf.DUMMYFUNCTION("GOOGLETRANSLATE(A3815,""en"",""es"")"),"apuñalado")</f>
        <v>apuñalado</v>
      </c>
    </row>
    <row r="3816">
      <c r="A3816" s="1" t="s">
        <v>3813</v>
      </c>
      <c r="B3816" s="2" t="str">
        <f>IFERROR(__xludf.DUMMYFUNCTION("GOOGLETRANSLATE(A3816,""en"",""es"")"),"quemado")</f>
        <v>quemado</v>
      </c>
    </row>
    <row r="3817">
      <c r="A3817" s="1" t="s">
        <v>3814</v>
      </c>
      <c r="B3817" s="2" t="str">
        <f>IFERROR(__xludf.DUMMYFUNCTION("GOOGLETRANSLATE(A3817,""en"",""es"")"),"medias")</f>
        <v>medias</v>
      </c>
    </row>
    <row r="3818">
      <c r="A3818" s="1" t="s">
        <v>3815</v>
      </c>
      <c r="B3818" s="2" t="str">
        <f>IFERROR(__xludf.DUMMYFUNCTION("GOOGLETRANSLATE(A3818,""en"",""es"")"),"k")</f>
        <v>k</v>
      </c>
    </row>
    <row r="3819">
      <c r="A3819" s="1" t="s">
        <v>3816</v>
      </c>
      <c r="B3819" s="2" t="str">
        <f>IFERROR(__xludf.DUMMYFUNCTION("GOOGLETRANSLATE(A3819,""en"",""es"")"),"resuelto")</f>
        <v>resuelto</v>
      </c>
    </row>
    <row r="3820">
      <c r="A3820" s="1" t="s">
        <v>3817</v>
      </c>
      <c r="B3820" s="2" t="str">
        <f>IFERROR(__xludf.DUMMYFUNCTION("GOOGLETRANSLATE(A3820,""en"",""es"")"),"Canadá")</f>
        <v>Canadá</v>
      </c>
    </row>
    <row r="3821">
      <c r="A3821" s="1" t="s">
        <v>3818</v>
      </c>
      <c r="B3821" s="2" t="str">
        <f>IFERROR(__xludf.DUMMYFUNCTION("GOOGLETRANSLATE(A3821,""en"",""es"")"),"votos")</f>
        <v>votos</v>
      </c>
    </row>
    <row r="3822">
      <c r="A3822" s="1" t="s">
        <v>3819</v>
      </c>
      <c r="B3822" s="2" t="str">
        <f>IFERROR(__xludf.DUMMYFUNCTION("GOOGLETRANSLATE(A3822,""en"",""es"")"),"colega")</f>
        <v>colega</v>
      </c>
    </row>
    <row r="3823">
      <c r="A3823" s="1" t="s">
        <v>3820</v>
      </c>
      <c r="B3823" s="2" t="str">
        <f>IFERROR(__xludf.DUMMYFUNCTION("GOOGLETRANSLATE(A3823,""en"",""es"")"),"científico")</f>
        <v>científico</v>
      </c>
    </row>
    <row r="3824">
      <c r="A3824" s="1" t="s">
        <v>3821</v>
      </c>
      <c r="B3824" s="2" t="str">
        <f>IFERROR(__xludf.DUMMYFUNCTION("GOOGLETRANSLATE(A3824,""en"",""es"")"),"almirante")</f>
        <v>almirante</v>
      </c>
    </row>
    <row r="3825">
      <c r="A3825" s="1" t="s">
        <v>3822</v>
      </c>
      <c r="B3825" s="2" t="str">
        <f>IFERROR(__xludf.DUMMYFUNCTION("GOOGLETRANSLATE(A3825,""en"",""es"")"),"frijoles")</f>
        <v>frijoles</v>
      </c>
    </row>
    <row r="3826">
      <c r="A3826" s="1" t="s">
        <v>3823</v>
      </c>
      <c r="B3826" s="2" t="str">
        <f>IFERROR(__xludf.DUMMYFUNCTION("GOOGLETRANSLATE(A3826,""en"",""es"")"),"fuil")</f>
        <v>fuil</v>
      </c>
    </row>
    <row r="3827">
      <c r="A3827" s="1" t="s">
        <v>3824</v>
      </c>
      <c r="B3827" s="2" t="str">
        <f>IFERROR(__xludf.DUMMYFUNCTION("GOOGLETRANSLATE(A3827,""en"",""es"")"),"cuento")</f>
        <v>cuento</v>
      </c>
    </row>
    <row r="3828">
      <c r="A3828" s="1" t="s">
        <v>3825</v>
      </c>
      <c r="B3828" s="2" t="str">
        <f>IFERROR(__xludf.DUMMYFUNCTION("GOOGLETRANSLATE(A3828,""en"",""es"")"),"cuerda")</f>
        <v>cuerda</v>
      </c>
    </row>
    <row r="3829">
      <c r="A3829" s="1" t="s">
        <v>3826</v>
      </c>
      <c r="B3829" s="2" t="str">
        <f>IFERROR(__xludf.DUMMYFUNCTION("GOOGLETRANSLATE(A3829,""en"",""es"")"),"envío")</f>
        <v>envío</v>
      </c>
    </row>
    <row r="3830">
      <c r="A3830" s="1" t="s">
        <v>3827</v>
      </c>
      <c r="B3830" s="2" t="str">
        <f>IFERROR(__xludf.DUMMYFUNCTION("GOOGLETRANSLATE(A3830,""en"",""es"")"),"peleas")</f>
        <v>peleas</v>
      </c>
    </row>
    <row r="3831">
      <c r="A3831" s="1" t="s">
        <v>3828</v>
      </c>
      <c r="B3831" s="2" t="str">
        <f>IFERROR(__xludf.DUMMYFUNCTION("GOOGLETRANSLATE(A3831,""en"",""es"")"),"vendaje")</f>
        <v>vendaje</v>
      </c>
    </row>
    <row r="3832">
      <c r="A3832" s="1" t="s">
        <v>3829</v>
      </c>
      <c r="B3832" s="2" t="str">
        <f>IFERROR(__xludf.DUMMYFUNCTION("GOOGLETRANSLATE(A3832,""en"",""es"")"),"depósito")</f>
        <v>depósito</v>
      </c>
    </row>
    <row r="3833">
      <c r="A3833" s="1" t="s">
        <v>3830</v>
      </c>
      <c r="B3833" s="2" t="str">
        <f>IFERROR(__xludf.DUMMYFUNCTION("GOOGLETRANSLATE(A3833,""en"",""es"")"),"platos")</f>
        <v>platos</v>
      </c>
    </row>
    <row r="3834">
      <c r="A3834" s="1" t="s">
        <v>3831</v>
      </c>
      <c r="B3834" s="2" t="str">
        <f>IFERROR(__xludf.DUMMYFUNCTION("GOOGLETRANSLATE(A3834,""en"",""es"")"),"seguimiento")</f>
        <v>seguimiento</v>
      </c>
    </row>
    <row r="3835">
      <c r="A3835" s="1" t="s">
        <v>3832</v>
      </c>
      <c r="B3835" s="2" t="str">
        <f>IFERROR(__xludf.DUMMYFUNCTION("GOOGLETRANSLATE(A3835,""en"",""es"")"),"elefante")</f>
        <v>elefante</v>
      </c>
    </row>
    <row r="3836">
      <c r="A3836" s="1" t="s">
        <v>3833</v>
      </c>
      <c r="B3836" s="2" t="str">
        <f>IFERROR(__xludf.DUMMYFUNCTION("GOOGLETRANSLATE(A3836,""en"",""es"")"),"natalie")</f>
        <v>natalie</v>
      </c>
    </row>
    <row r="3837">
      <c r="A3837" s="1" t="s">
        <v>3834</v>
      </c>
      <c r="B3837" s="2" t="str">
        <f>IFERROR(__xludf.DUMMYFUNCTION("GOOGLETRANSLATE(A3837,""en"",""es"")"),"mantener")</f>
        <v>mantener</v>
      </c>
    </row>
    <row r="3838">
      <c r="A3838" s="1" t="s">
        <v>3835</v>
      </c>
      <c r="B3838" s="2" t="str">
        <f>IFERROR(__xludf.DUMMYFUNCTION("GOOGLETRANSLATE(A3838,""en"",""es"")"),"rehén")</f>
        <v>rehén</v>
      </c>
    </row>
    <row r="3839">
      <c r="A3839" s="1" t="s">
        <v>3836</v>
      </c>
      <c r="B3839" s="2" t="str">
        <f>IFERROR(__xludf.DUMMYFUNCTION("GOOGLETRANSLATE(A3839,""en"",""es"")"),"patatas")</f>
        <v>patatas</v>
      </c>
    </row>
    <row r="3840">
      <c r="A3840" s="1" t="s">
        <v>3837</v>
      </c>
      <c r="B3840" s="2" t="str">
        <f>IFERROR(__xludf.DUMMYFUNCTION("GOOGLETRANSLATE(A3840,""en"",""es"")"),"vago")</f>
        <v>vago</v>
      </c>
    </row>
    <row r="3841">
      <c r="A3841" s="1" t="s">
        <v>3838</v>
      </c>
      <c r="B3841" s="2" t="str">
        <f>IFERROR(__xludf.DUMMYFUNCTION("GOOGLETRANSLATE(A3841,""en"",""es"")"),"relaciones")</f>
        <v>relaciones</v>
      </c>
    </row>
    <row r="3842">
      <c r="A3842" s="1" t="s">
        <v>3839</v>
      </c>
      <c r="B3842" s="2" t="str">
        <f>IFERROR(__xludf.DUMMYFUNCTION("GOOGLETRANSLATE(A3842,""en"",""es"")"),"Owen")</f>
        <v>Owen</v>
      </c>
    </row>
    <row r="3843">
      <c r="A3843" s="1" t="s">
        <v>3840</v>
      </c>
      <c r="B3843" s="2" t="str">
        <f>IFERROR(__xludf.DUMMYFUNCTION("GOOGLETRANSLATE(A3843,""en"",""es"")"),"Sydney")</f>
        <v>Sydney</v>
      </c>
    </row>
    <row r="3844">
      <c r="A3844" s="1" t="s">
        <v>3841</v>
      </c>
      <c r="B3844" s="2" t="str">
        <f>IFERROR(__xludf.DUMMYFUNCTION("GOOGLETRANSLATE(A3844,""en"",""es"")"),"pornografía")</f>
        <v>pornografía</v>
      </c>
    </row>
    <row r="3845">
      <c r="A3845" s="1" t="s">
        <v>3842</v>
      </c>
      <c r="B3845" s="2" t="str">
        <f>IFERROR(__xludf.DUMMYFUNCTION("GOOGLETRANSLATE(A3845,""en"",""es"")"),"sucursal")</f>
        <v>sucursal</v>
      </c>
    </row>
    <row r="3846">
      <c r="A3846" s="1" t="s">
        <v>3843</v>
      </c>
      <c r="B3846" s="2" t="str">
        <f>IFERROR(__xludf.DUMMYFUNCTION("GOOGLETRANSLATE(A3846,""en"",""es"")"),"objeción")</f>
        <v>objeción</v>
      </c>
    </row>
    <row r="3847">
      <c r="A3847" s="1" t="s">
        <v>3844</v>
      </c>
      <c r="B3847" s="2" t="str">
        <f>IFERROR(__xludf.DUMMYFUNCTION("GOOGLETRANSLATE(A3847,""en"",""es"")"),"regazo")</f>
        <v>regazo</v>
      </c>
    </row>
    <row r="3848">
      <c r="A3848" s="1" t="s">
        <v>3845</v>
      </c>
      <c r="B3848" s="2" t="str">
        <f>IFERROR(__xludf.DUMMYFUNCTION("GOOGLETRANSLATE(A3848,""en"",""es"")"),"Deprimido")</f>
        <v>Deprimido</v>
      </c>
    </row>
    <row r="3849">
      <c r="A3849" s="1" t="s">
        <v>3846</v>
      </c>
      <c r="B3849" s="2" t="str">
        <f>IFERROR(__xludf.DUMMYFUNCTION("GOOGLETRANSLATE(A3849,""en"",""es"")"),"posesión")</f>
        <v>posesión</v>
      </c>
    </row>
    <row r="3850">
      <c r="A3850" s="1" t="s">
        <v>3847</v>
      </c>
      <c r="B3850" s="2" t="str">
        <f>IFERROR(__xludf.DUMMYFUNCTION("GOOGLETRANSLATE(A3850,""en"",""es"")"),"septiembre")</f>
        <v>septiembre</v>
      </c>
    </row>
    <row r="3851">
      <c r="A3851" s="1" t="s">
        <v>3848</v>
      </c>
      <c r="B3851" s="2" t="str">
        <f>IFERROR(__xludf.DUMMYFUNCTION("GOOGLETRANSLATE(A3851,""en"",""es"")"),"visitantes")</f>
        <v>visitantes</v>
      </c>
    </row>
    <row r="3852">
      <c r="A3852" s="1" t="s">
        <v>3849</v>
      </c>
      <c r="B3852" s="2" t="str">
        <f>IFERROR(__xludf.DUMMYFUNCTION("GOOGLETRANSLATE(A3852,""en"",""es"")"),"ocurrió")</f>
        <v>ocurrió</v>
      </c>
    </row>
    <row r="3853">
      <c r="A3853" s="1" t="s">
        <v>3850</v>
      </c>
      <c r="B3853" s="2" t="str">
        <f>IFERROR(__xludf.DUMMYFUNCTION("GOOGLETRANSLATE(A3853,""en"",""es"")"),"Mónica")</f>
        <v>Mónica</v>
      </c>
    </row>
    <row r="3854">
      <c r="A3854" s="1" t="s">
        <v>3851</v>
      </c>
      <c r="B3854" s="2" t="str">
        <f>IFERROR(__xludf.DUMMYFUNCTION("GOOGLETRANSLATE(A3854,""en"",""es"")"),"von")</f>
        <v>von</v>
      </c>
    </row>
    <row r="3855">
      <c r="A3855" s="1" t="s">
        <v>3852</v>
      </c>
      <c r="B3855" s="2" t="str">
        <f>IFERROR(__xludf.DUMMYFUNCTION("GOOGLETRANSLATE(A3855,""en"",""es"")"),"nicole")</f>
        <v>nicole</v>
      </c>
    </row>
    <row r="3856">
      <c r="A3856" s="1" t="s">
        <v>3853</v>
      </c>
      <c r="B3856" s="2" t="str">
        <f>IFERROR(__xludf.DUMMYFUNCTION("GOOGLETRANSLATE(A3856,""en"",""es"")"),"grabado")</f>
        <v>grabado</v>
      </c>
    </row>
    <row r="3857">
      <c r="A3857" s="1" t="s">
        <v>3854</v>
      </c>
      <c r="B3857" s="2" t="str">
        <f>IFERROR(__xludf.DUMMYFUNCTION("GOOGLETRANSLATE(A3857,""en"",""es"")"),"grifo")</f>
        <v>grifo</v>
      </c>
    </row>
    <row r="3858">
      <c r="A3858" s="1" t="s">
        <v>3855</v>
      </c>
      <c r="B3858" s="2" t="str">
        <f>IFERROR(__xludf.DUMMYFUNCTION("GOOGLETRANSLATE(A3858,""en"",""es"")"),"superior")</f>
        <v>superior</v>
      </c>
    </row>
    <row r="3859">
      <c r="A3859" s="1" t="s">
        <v>3856</v>
      </c>
      <c r="B3859" s="2" t="str">
        <f>IFERROR(__xludf.DUMMYFUNCTION("GOOGLETRANSLATE(A3859,""en"",""es"")"),"barbilla")</f>
        <v>barbilla</v>
      </c>
    </row>
    <row r="3860">
      <c r="A3860" s="1" t="s">
        <v>3857</v>
      </c>
      <c r="B3860" s="2" t="str">
        <f>IFERROR(__xludf.DUMMYFUNCTION("GOOGLETRANSLATE(A3860,""en"",""es"")"),"promesas")</f>
        <v>promesas</v>
      </c>
    </row>
    <row r="3861">
      <c r="A3861" s="1" t="s">
        <v>3858</v>
      </c>
      <c r="B3861" s="2" t="str">
        <f>IFERROR(__xludf.DUMMYFUNCTION("GOOGLETRANSLATE(A3861,""en"",""es"")"),"soda")</f>
        <v>soda</v>
      </c>
    </row>
    <row r="3862">
      <c r="A3862" s="1" t="s">
        <v>3859</v>
      </c>
      <c r="B3862" s="2" t="str">
        <f>IFERROR(__xludf.DUMMYFUNCTION("GOOGLETRANSLATE(A3862,""en"",""es"")"),"frotar")</f>
        <v>frotar</v>
      </c>
    </row>
    <row r="3863">
      <c r="A3863" s="1" t="s">
        <v>3860</v>
      </c>
      <c r="B3863" s="2" t="str">
        <f>IFERROR(__xludf.DUMMYFUNCTION("GOOGLETRANSLATE(A3863,""en"",""es"")"),"imágenes")</f>
        <v>imágenes</v>
      </c>
    </row>
    <row r="3864">
      <c r="A3864" s="1" t="s">
        <v>3861</v>
      </c>
      <c r="B3864" s="2" t="str">
        <f>IFERROR(__xludf.DUMMYFUNCTION("GOOGLETRANSLATE(A3864,""en"",""es"")"),"comisión")</f>
        <v>comisión</v>
      </c>
    </row>
    <row r="3865">
      <c r="A3865" s="1" t="s">
        <v>3862</v>
      </c>
      <c r="B3865" s="2" t="str">
        <f>IFERROR(__xludf.DUMMYFUNCTION("GOOGLETRANSLATE(A3865,""en"",""es"")"),"Harold")</f>
        <v>Harold</v>
      </c>
    </row>
    <row r="3866">
      <c r="A3866" s="1" t="s">
        <v>3863</v>
      </c>
      <c r="B3866" s="2" t="str">
        <f>IFERROR(__xludf.DUMMYFUNCTION("GOOGLETRANSLATE(A3866,""en"",""es"")"),"cine")</f>
        <v>cine</v>
      </c>
    </row>
    <row r="3867">
      <c r="A3867" s="1" t="s">
        <v>3864</v>
      </c>
      <c r="B3867" s="2" t="str">
        <f>IFERROR(__xludf.DUMMYFUNCTION("GOOGLETRANSLATE(A3867,""en"",""es"")"),"felizmente")</f>
        <v>felizmente</v>
      </c>
    </row>
    <row r="3868">
      <c r="A3868" s="1" t="s">
        <v>3865</v>
      </c>
      <c r="B3868" s="2" t="str">
        <f>IFERROR(__xludf.DUMMYFUNCTION("GOOGLETRANSLATE(A3868,""en"",""es"")"),"cubierta")</f>
        <v>cubierta</v>
      </c>
    </row>
    <row r="3869">
      <c r="A3869" s="1" t="s">
        <v>3866</v>
      </c>
      <c r="B3869" s="2" t="str">
        <f>IFERROR(__xludf.DUMMYFUNCTION("GOOGLETRANSLATE(A3869,""en"",""es"")"),"transferido")</f>
        <v>transferido</v>
      </c>
    </row>
    <row r="3870">
      <c r="A3870" s="1" t="s">
        <v>3867</v>
      </c>
      <c r="B3870" s="2" t="str">
        <f>IFERROR(__xludf.DUMMYFUNCTION("GOOGLETRANSLATE(A3870,""en"",""es"")"),"músculo")</f>
        <v>músculo</v>
      </c>
    </row>
    <row r="3871">
      <c r="A3871" s="1" t="s">
        <v>3868</v>
      </c>
      <c r="B3871" s="2" t="str">
        <f>IFERROR(__xludf.DUMMYFUNCTION("GOOGLETRANSLATE(A3871,""en"",""es"")"),"poema")</f>
        <v>poema</v>
      </c>
    </row>
    <row r="3872">
      <c r="A3872" s="1" t="s">
        <v>3869</v>
      </c>
      <c r="B3872" s="2" t="str">
        <f>IFERROR(__xludf.DUMMYFUNCTION("GOOGLETRANSLATE(A3872,""en"",""es"")"),"Corea")</f>
        <v>Corea</v>
      </c>
    </row>
    <row r="3873">
      <c r="A3873" s="1" t="s">
        <v>3870</v>
      </c>
      <c r="B3873" s="2" t="str">
        <f>IFERROR(__xludf.DUMMYFUNCTION("GOOGLETRANSLATE(A3873,""en"",""es"")"),"jin")</f>
        <v>jin</v>
      </c>
    </row>
    <row r="3874">
      <c r="A3874" s="1" t="s">
        <v>3871</v>
      </c>
      <c r="B3874" s="2" t="str">
        <f>IFERROR(__xludf.DUMMYFUNCTION("GOOGLETRANSLATE(A3874,""en"",""es"")"),"apelación")</f>
        <v>apelación</v>
      </c>
    </row>
    <row r="3875">
      <c r="A3875" s="1" t="s">
        <v>3872</v>
      </c>
      <c r="B3875" s="2" t="str">
        <f>IFERROR(__xludf.DUMMYFUNCTION("GOOGLETRANSLATE(A3875,""en"",""es"")"),"sacudida")</f>
        <v>sacudida</v>
      </c>
    </row>
    <row r="3876">
      <c r="A3876" s="1" t="s">
        <v>3873</v>
      </c>
      <c r="B3876" s="2" t="str">
        <f>IFERROR(__xludf.DUMMYFUNCTION("GOOGLETRANSLATE(A3876,""en"",""es"")"),"filete")</f>
        <v>filete</v>
      </c>
    </row>
    <row r="3877">
      <c r="A3877" s="1" t="s">
        <v>3874</v>
      </c>
      <c r="B3877" s="2" t="str">
        <f>IFERROR(__xludf.DUMMYFUNCTION("GOOGLETRANSLATE(A3877,""en"",""es"")"),"supervivencia")</f>
        <v>supervivencia</v>
      </c>
    </row>
    <row r="3878">
      <c r="A3878" s="1" t="s">
        <v>3875</v>
      </c>
      <c r="B3878" s="2" t="str">
        <f>IFERROR(__xludf.DUMMYFUNCTION("GOOGLETRANSLATE(A3878,""en"",""es"")"),"craig")</f>
        <v>craig</v>
      </c>
    </row>
    <row r="3879">
      <c r="A3879" s="1" t="s">
        <v>3876</v>
      </c>
      <c r="B3879" s="2" t="str">
        <f>IFERROR(__xludf.DUMMYFUNCTION("GOOGLETRANSLATE(A3879,""en"",""es"")"),"intercambio")</f>
        <v>intercambio</v>
      </c>
    </row>
    <row r="3880">
      <c r="A3880" s="1" t="s">
        <v>3877</v>
      </c>
      <c r="B3880" s="2" t="str">
        <f>IFERROR(__xludf.DUMMYFUNCTION("GOOGLETRANSLATE(A3880,""en"",""es"")"),"superhombre")</f>
        <v>superhombre</v>
      </c>
    </row>
    <row r="3881">
      <c r="A3881" s="1" t="s">
        <v>3878</v>
      </c>
      <c r="B3881" s="2" t="str">
        <f>IFERROR(__xludf.DUMMYFUNCTION("GOOGLETRANSLATE(A3881,""en"",""es"")"),"wendy")</f>
        <v>wendy</v>
      </c>
    </row>
    <row r="3882">
      <c r="A3882" s="1" t="s">
        <v>3879</v>
      </c>
      <c r="B3882" s="2" t="str">
        <f>IFERROR(__xludf.DUMMYFUNCTION("GOOGLETRANSLATE(A3882,""en"",""es"")"),"musical")</f>
        <v>musical</v>
      </c>
    </row>
    <row r="3883">
      <c r="A3883" s="1" t="s">
        <v>3880</v>
      </c>
      <c r="B3883" s="2" t="str">
        <f>IFERROR(__xludf.DUMMYFUNCTION("GOOGLETRANSLATE(A3883,""en"",""es"")"),"sanar")</f>
        <v>sanar</v>
      </c>
    </row>
    <row r="3884">
      <c r="A3884" s="1" t="s">
        <v>3881</v>
      </c>
      <c r="B3884" s="2" t="str">
        <f>IFERROR(__xludf.DUMMYFUNCTION("GOOGLETRANSLATE(A3884,""en"",""es"")"),"raymond")</f>
        <v>raymond</v>
      </c>
    </row>
    <row r="3885">
      <c r="A3885" s="1" t="s">
        <v>3882</v>
      </c>
      <c r="B3885" s="2" t="str">
        <f>IFERROR(__xludf.DUMMYFUNCTION("GOOGLETRANSLATE(A3885,""en"",""es"")"),"páginas")</f>
        <v>páginas</v>
      </c>
    </row>
    <row r="3886">
      <c r="A3886" s="1" t="s">
        <v>3883</v>
      </c>
      <c r="B3886" s="2" t="str">
        <f>IFERROR(__xludf.DUMMYFUNCTION("GOOGLETRANSLATE(A3886,""en"",""es"")"),"magnífico")</f>
        <v>magnífico</v>
      </c>
    </row>
    <row r="3887">
      <c r="A3887" s="1" t="s">
        <v>3884</v>
      </c>
      <c r="B3887" s="2" t="str">
        <f>IFERROR(__xludf.DUMMYFUNCTION("GOOGLETRANSLATE(A3887,""en"",""es"")"),"Julian")</f>
        <v>Julian</v>
      </c>
    </row>
    <row r="3888">
      <c r="A3888" s="1" t="s">
        <v>3885</v>
      </c>
      <c r="B3888" s="2" t="str">
        <f>IFERROR(__xludf.DUMMYFUNCTION("GOOGLETRANSLATE(A3888,""en"",""es"")"),"Filipes")</f>
        <v>Filipes</v>
      </c>
    </row>
    <row r="3889">
      <c r="A3889" s="1" t="s">
        <v>3886</v>
      </c>
      <c r="B3889" s="2" t="str">
        <f>IFERROR(__xludf.DUMMYFUNCTION("GOOGLETRANSLATE(A3889,""en"",""es"")"),"lucro")</f>
        <v>lucro</v>
      </c>
    </row>
    <row r="3890">
      <c r="A3890" s="1" t="s">
        <v>3887</v>
      </c>
      <c r="B3890" s="2" t="str">
        <f>IFERROR(__xludf.DUMMYFUNCTION("GOOGLETRANSLATE(A3890,""en"",""es"")"),"enorme")</f>
        <v>enorme</v>
      </c>
    </row>
    <row r="3891">
      <c r="A3891" s="1" t="s">
        <v>3888</v>
      </c>
      <c r="B3891" s="2" t="str">
        <f>IFERROR(__xludf.DUMMYFUNCTION("GOOGLETRANSLATE(A3891,""en"",""es"")"),"jersey")</f>
        <v>jersey</v>
      </c>
    </row>
    <row r="3892">
      <c r="A3892" s="1" t="s">
        <v>3889</v>
      </c>
      <c r="B3892" s="2" t="str">
        <f>IFERROR(__xludf.DUMMYFUNCTION("GOOGLETRANSLATE(A3892,""en"",""es"")"),"símbolo")</f>
        <v>símbolo</v>
      </c>
    </row>
    <row r="3893">
      <c r="A3893" s="1" t="s">
        <v>3890</v>
      </c>
      <c r="B3893" s="2" t="str">
        <f>IFERROR(__xludf.DUMMYFUNCTION("GOOGLETRANSLATE(A3893,""en"",""es"")"),"crudo")</f>
        <v>crudo</v>
      </c>
    </row>
    <row r="3894">
      <c r="A3894" s="1" t="s">
        <v>3891</v>
      </c>
      <c r="B3894" s="2" t="str">
        <f>IFERROR(__xludf.DUMMYFUNCTION("GOOGLETRANSLATE(A3894,""en"",""es"")"),"aficionado")</f>
        <v>aficionado</v>
      </c>
    </row>
    <row r="3895">
      <c r="A3895" s="1" t="s">
        <v>3892</v>
      </c>
      <c r="B3895" s="2" t="str">
        <f>IFERROR(__xludf.DUMMYFUNCTION("GOOGLETRANSLATE(A3895,""en"",""es"")"),"Locura")</f>
        <v>Locura</v>
      </c>
    </row>
    <row r="3896">
      <c r="A3896" s="1" t="s">
        <v>3893</v>
      </c>
      <c r="B3896" s="2" t="str">
        <f>IFERROR(__xludf.DUMMYFUNCTION("GOOGLETRANSLATE(A3896,""en"",""es"")"),"desarrollo")</f>
        <v>desarrollo</v>
      </c>
    </row>
    <row r="3897">
      <c r="A3897" s="1" t="s">
        <v>3894</v>
      </c>
      <c r="B3897" s="2" t="str">
        <f>IFERROR(__xludf.DUMMYFUNCTION("GOOGLETRANSLATE(A3897,""en"",""es"")"),"galletas")</f>
        <v>galletas</v>
      </c>
    </row>
    <row r="3898">
      <c r="A3898" s="1" t="s">
        <v>3895</v>
      </c>
      <c r="B3898" s="2" t="str">
        <f>IFERROR(__xludf.DUMMYFUNCTION("GOOGLETRANSLATE(A3898,""en"",""es"")"),"navegar")</f>
        <v>navegar</v>
      </c>
    </row>
    <row r="3899">
      <c r="A3899" s="1" t="s">
        <v>3896</v>
      </c>
      <c r="B3899" s="2" t="str">
        <f>IFERROR(__xludf.DUMMYFUNCTION("GOOGLETRANSLATE(A3899,""en"",""es"")"),"Han")</f>
        <v>Han</v>
      </c>
    </row>
    <row r="3900">
      <c r="A3900" s="1" t="s">
        <v>3897</v>
      </c>
      <c r="B3900" s="2" t="str">
        <f>IFERROR(__xludf.DUMMYFUNCTION("GOOGLETRANSLATE(A3900,""en"",""es"")"),"diente")</f>
        <v>diente</v>
      </c>
    </row>
    <row r="3901">
      <c r="A3901" s="1" t="s">
        <v>3898</v>
      </c>
      <c r="B3901" s="2" t="str">
        <f>IFERROR(__xludf.DUMMYFUNCTION("GOOGLETRANSLATE(A3901,""en"",""es"")"),"guantes")</f>
        <v>guantes</v>
      </c>
    </row>
    <row r="3902">
      <c r="A3902" s="1" t="s">
        <v>3899</v>
      </c>
      <c r="B3902" s="2" t="str">
        <f>IFERROR(__xludf.DUMMYFUNCTION("GOOGLETRANSLATE(A3902,""en"",""es"")"),"Alejandro")</f>
        <v>Alejandro</v>
      </c>
    </row>
    <row r="3903">
      <c r="A3903" s="1" t="s">
        <v>3900</v>
      </c>
      <c r="B3903" s="2" t="str">
        <f>IFERROR(__xludf.DUMMYFUNCTION("GOOGLETRANSLATE(A3903,""en"",""es"")"),"cria")</f>
        <v>cria</v>
      </c>
    </row>
    <row r="3904">
      <c r="A3904" s="1" t="s">
        <v>3901</v>
      </c>
      <c r="B3904" s="2" t="str">
        <f>IFERROR(__xludf.DUMMYFUNCTION("GOOGLETRANSLATE(A3904,""en"",""es"")"),"cheques")</f>
        <v>cheques</v>
      </c>
    </row>
    <row r="3905">
      <c r="A3905" s="1" t="s">
        <v>3902</v>
      </c>
      <c r="B3905" s="2" t="str">
        <f>IFERROR(__xludf.DUMMYFUNCTION("GOOGLETRANSLATE(A3905,""en"",""es"")"),"revisión")</f>
        <v>revisión</v>
      </c>
    </row>
    <row r="3906">
      <c r="A3906" s="1" t="s">
        <v>3903</v>
      </c>
      <c r="B3906" s="2" t="str">
        <f>IFERROR(__xludf.DUMMYFUNCTION("GOOGLETRANSLATE(A3906,""en"",""es"")"),"baloncesto")</f>
        <v>baloncesto</v>
      </c>
    </row>
    <row r="3907">
      <c r="A3907" s="1" t="s">
        <v>3904</v>
      </c>
      <c r="B3907" s="2" t="str">
        <f>IFERROR(__xludf.DUMMYFUNCTION("GOOGLETRANSLATE(A3907,""en"",""es"")"),"administración")</f>
        <v>administración</v>
      </c>
    </row>
    <row r="3908">
      <c r="A3908" s="1" t="s">
        <v>3905</v>
      </c>
      <c r="B3908" s="2" t="str">
        <f>IFERROR(__xludf.DUMMYFUNCTION("GOOGLETRANSLATE(A3908,""en"",""es"")"),"carreteras")</f>
        <v>carreteras</v>
      </c>
    </row>
    <row r="3909">
      <c r="A3909" s="1" t="s">
        <v>3906</v>
      </c>
      <c r="B3909" s="2" t="str">
        <f>IFERROR(__xludf.DUMMYFUNCTION("GOOGLETRANSLATE(A3909,""en"",""es"")"),"tubo")</f>
        <v>tubo</v>
      </c>
    </row>
    <row r="3910">
      <c r="A3910" s="1" t="s">
        <v>3907</v>
      </c>
      <c r="B3910" s="2" t="str">
        <f>IFERROR(__xludf.DUMMYFUNCTION("GOOGLETRANSLATE(A3910,""en"",""es"")"),"alimentación")</f>
        <v>alimentación</v>
      </c>
    </row>
    <row r="3911">
      <c r="A3911" s="1" t="s">
        <v>3908</v>
      </c>
      <c r="B3911" s="2" t="str">
        <f>IFERROR(__xludf.DUMMYFUNCTION("GOOGLETRANSLATE(A3911,""en"",""es"")"),"rifle")</f>
        <v>rifle</v>
      </c>
    </row>
    <row r="3912">
      <c r="A3912" s="1" t="s">
        <v>3909</v>
      </c>
      <c r="B3912" s="2" t="str">
        <f>IFERROR(__xludf.DUMMYFUNCTION("GOOGLETRANSLATE(A3912,""en"",""es"")"),"osos")</f>
        <v>osos</v>
      </c>
    </row>
    <row r="3913">
      <c r="A3913" s="1" t="s">
        <v>3910</v>
      </c>
      <c r="B3913" s="2" t="str">
        <f>IFERROR(__xludf.DUMMYFUNCTION("GOOGLETRANSLATE(A3913,""en"",""es"")"),"Iniciar sesión")</f>
        <v>Iniciar sesión</v>
      </c>
    </row>
    <row r="3914">
      <c r="A3914" s="1" t="s">
        <v>3911</v>
      </c>
      <c r="B3914" s="2" t="str">
        <f>IFERROR(__xludf.DUMMYFUNCTION("GOOGLETRANSLATE(A3914,""en"",""es"")"),"causa")</f>
        <v>causa</v>
      </c>
    </row>
    <row r="3915">
      <c r="A3915" s="1" t="s">
        <v>3912</v>
      </c>
      <c r="B3915" s="2" t="str">
        <f>IFERROR(__xludf.DUMMYFUNCTION("GOOGLETRANSLATE(A3915,""en"",""es"")"),"admirar")</f>
        <v>admirar</v>
      </c>
    </row>
    <row r="3916">
      <c r="A3916" s="1" t="s">
        <v>3913</v>
      </c>
      <c r="B3916" s="2" t="str">
        <f>IFERROR(__xludf.DUMMYFUNCTION("GOOGLETRANSLATE(A3916,""en"",""es"")"),"adecuado")</f>
        <v>adecuado</v>
      </c>
    </row>
    <row r="3917">
      <c r="A3917" s="1" t="s">
        <v>3914</v>
      </c>
      <c r="B3917" s="2" t="str">
        <f>IFERROR(__xludf.DUMMYFUNCTION("GOOGLETRANSLATE(A3917,""en"",""es"")"),"pajita")</f>
        <v>pajita</v>
      </c>
    </row>
    <row r="3918">
      <c r="A3918" s="1" t="s">
        <v>3915</v>
      </c>
      <c r="B3918" s="2" t="str">
        <f>IFERROR(__xludf.DUMMYFUNCTION("GOOGLETRANSLATE(A3918,""en"",""es"")"),"juguetes")</f>
        <v>juguetes</v>
      </c>
    </row>
    <row r="3919">
      <c r="A3919" s="1" t="s">
        <v>3916</v>
      </c>
      <c r="B3919" s="2" t="str">
        <f>IFERROR(__xludf.DUMMYFUNCTION("GOOGLETRANSLATE(A3919,""en"",""es"")"),"rusos")</f>
        <v>rusos</v>
      </c>
    </row>
    <row r="3920">
      <c r="A3920" s="1" t="s">
        <v>3917</v>
      </c>
      <c r="B3920" s="2" t="str">
        <f>IFERROR(__xludf.DUMMYFUNCTION("GOOGLETRANSLATE(A3920,""en"",""es"")"),"cuarteles")</f>
        <v>cuarteles</v>
      </c>
    </row>
    <row r="3921">
      <c r="A3921" s="1" t="s">
        <v>3918</v>
      </c>
      <c r="B3921" s="2" t="str">
        <f>IFERROR(__xludf.DUMMYFUNCTION("GOOGLETRANSLATE(A3921,""en"",""es"")"),"abeja")</f>
        <v>abeja</v>
      </c>
    </row>
    <row r="3922">
      <c r="A3922" s="1" t="s">
        <v>3919</v>
      </c>
      <c r="B3922" s="2" t="str">
        <f>IFERROR(__xludf.DUMMYFUNCTION("GOOGLETRANSLATE(A3922,""en"",""es"")"),"estrujar")</f>
        <v>estrujar</v>
      </c>
    </row>
    <row r="3923">
      <c r="A3923" s="1" t="s">
        <v>3920</v>
      </c>
      <c r="B3923" s="2" t="str">
        <f>IFERROR(__xludf.DUMMYFUNCTION("GOOGLETRANSLATE(A3923,""en"",""es"")"),"expuesto")</f>
        <v>expuesto</v>
      </c>
    </row>
    <row r="3924">
      <c r="A3924" s="1" t="s">
        <v>3921</v>
      </c>
      <c r="B3924" s="2" t="str">
        <f>IFERROR(__xludf.DUMMYFUNCTION("GOOGLETRANSLATE(A3924,""en"",""es"")"),"conectar")</f>
        <v>conectar</v>
      </c>
    </row>
    <row r="3925">
      <c r="A3925" s="1" t="s">
        <v>3922</v>
      </c>
      <c r="B3925" s="2" t="str">
        <f>IFERROR(__xludf.DUMMYFUNCTION("GOOGLETRANSLATE(A3925,""en"",""es"")"),"ciudades")</f>
        <v>ciudades</v>
      </c>
    </row>
    <row r="3926">
      <c r="A3926" s="1" t="s">
        <v>3923</v>
      </c>
      <c r="B3926" s="2" t="str">
        <f>IFERROR(__xludf.DUMMYFUNCTION("GOOGLETRANSLATE(A3926,""en"",""es"")"),"siglos")</f>
        <v>siglos</v>
      </c>
    </row>
    <row r="3927">
      <c r="A3927" s="1" t="s">
        <v>3924</v>
      </c>
      <c r="B3927" s="2" t="str">
        <f>IFERROR(__xludf.DUMMYFUNCTION("GOOGLETRANSLATE(A3927,""en"",""es"")"),"conducta")</f>
        <v>conducta</v>
      </c>
    </row>
    <row r="3928">
      <c r="A3928" s="1" t="s">
        <v>3925</v>
      </c>
      <c r="B3928" s="2" t="str">
        <f>IFERROR(__xludf.DUMMYFUNCTION("GOOGLETRANSLATE(A3928,""en"",""es"")"),"congelación")</f>
        <v>congelación</v>
      </c>
    </row>
    <row r="3929">
      <c r="A3929" s="1" t="s">
        <v>3926</v>
      </c>
      <c r="B3929" s="2" t="str">
        <f>IFERROR(__xludf.DUMMYFUNCTION("GOOGLETRANSLATE(A3929,""en"",""es"")"),"bendición")</f>
        <v>bendición</v>
      </c>
    </row>
    <row r="3930">
      <c r="A3930" s="1" t="s">
        <v>3927</v>
      </c>
      <c r="B3930" s="2" t="str">
        <f>IFERROR(__xludf.DUMMYFUNCTION("GOOGLETRANSLATE(A3930,""en"",""es"")"),"shane")</f>
        <v>shane</v>
      </c>
    </row>
    <row r="3931">
      <c r="A3931" s="1" t="s">
        <v>3928</v>
      </c>
      <c r="B3931" s="2" t="str">
        <f>IFERROR(__xludf.DUMMYFUNCTION("GOOGLETRANSLATE(A3931,""en"",""es"")"),"entrada")</f>
        <v>entrada</v>
      </c>
    </row>
    <row r="3932">
      <c r="A3932" s="1" t="s">
        <v>3929</v>
      </c>
      <c r="B3932" s="2" t="str">
        <f>IFERROR(__xludf.DUMMYFUNCTION("GOOGLETRANSLATE(A3932,""en"",""es"")"),"cable")</f>
        <v>cable</v>
      </c>
    </row>
    <row r="3933">
      <c r="A3933" s="1" t="s">
        <v>3930</v>
      </c>
      <c r="B3933" s="2" t="str">
        <f>IFERROR(__xludf.DUMMYFUNCTION("GOOGLETRANSLATE(A3933,""en"",""es"")"),"cacerola")</f>
        <v>cacerola</v>
      </c>
    </row>
    <row r="3934">
      <c r="A3934" s="1" t="s">
        <v>3931</v>
      </c>
      <c r="B3934" s="2" t="str">
        <f>IFERROR(__xludf.DUMMYFUNCTION("GOOGLETRANSLATE(A3934,""en"",""es"")"),"nativo")</f>
        <v>nativo</v>
      </c>
    </row>
    <row r="3935">
      <c r="A3935" s="1" t="s">
        <v>3932</v>
      </c>
      <c r="B3935" s="2" t="str">
        <f>IFERROR(__xludf.DUMMYFUNCTION("GOOGLETRANSLATE(A3935,""en"",""es"")"),"marco")</f>
        <v>marco</v>
      </c>
    </row>
    <row r="3936">
      <c r="A3936" s="1" t="s">
        <v>3933</v>
      </c>
      <c r="B3936" s="2" t="str">
        <f>IFERROR(__xludf.DUMMYFUNCTION("GOOGLETRANSLATE(A3936,""en"",""es"")"),"centavos")</f>
        <v>centavos</v>
      </c>
    </row>
    <row r="3937">
      <c r="A3937" s="1" t="s">
        <v>3934</v>
      </c>
      <c r="B3937" s="2" t="str">
        <f>IFERROR(__xludf.DUMMYFUNCTION("GOOGLETRANSLATE(A3937,""en"",""es"")"),"crítico")</f>
        <v>crítico</v>
      </c>
    </row>
    <row r="3938">
      <c r="A3938" s="1" t="s">
        <v>3935</v>
      </c>
      <c r="B3938" s="2" t="str">
        <f>IFERROR(__xludf.DUMMYFUNCTION("GOOGLETRANSLATE(A3938,""en"",""es"")"),"constantemente")</f>
        <v>constantemente</v>
      </c>
    </row>
    <row r="3939">
      <c r="A3939" s="1" t="s">
        <v>3936</v>
      </c>
      <c r="B3939" s="2" t="str">
        <f>IFERROR(__xludf.DUMMYFUNCTION("GOOGLETRANSLATE(A3939,""en"",""es"")"),"diferentemente")</f>
        <v>diferentemente</v>
      </c>
    </row>
    <row r="3940">
      <c r="A3940" s="1" t="s">
        <v>3937</v>
      </c>
      <c r="B3940" s="2" t="str">
        <f>IFERROR(__xludf.DUMMYFUNCTION("GOOGLETRANSLATE(A3940,""en"",""es"")"),"mesero")</f>
        <v>mesero</v>
      </c>
    </row>
    <row r="3941">
      <c r="A3941" s="1" t="s">
        <v>3938</v>
      </c>
      <c r="B3941" s="2" t="str">
        <f>IFERROR(__xludf.DUMMYFUNCTION("GOOGLETRANSLATE(A3941,""en"",""es"")"),"global")</f>
        <v>global</v>
      </c>
    </row>
    <row r="3942">
      <c r="A3942" s="1" t="s">
        <v>3939</v>
      </c>
      <c r="B3942" s="2" t="str">
        <f>IFERROR(__xludf.DUMMYFUNCTION("GOOGLETRANSLATE(A3942,""en"",""es"")"),"zumbido")</f>
        <v>zumbido</v>
      </c>
    </row>
    <row r="3943">
      <c r="A3943" s="1" t="s">
        <v>3940</v>
      </c>
      <c r="B3943" s="2" t="str">
        <f>IFERROR(__xludf.DUMMYFUNCTION("GOOGLETRANSLATE(A3943,""en"",""es"")"),"jueces")</f>
        <v>jueces</v>
      </c>
    </row>
    <row r="3944">
      <c r="A3944" s="1" t="s">
        <v>3941</v>
      </c>
      <c r="B3944" s="2" t="str">
        <f>IFERROR(__xludf.DUMMYFUNCTION("GOOGLETRANSLATE(A3944,""en"",""es"")"),"ladrillo")</f>
        <v>ladrillo</v>
      </c>
    </row>
    <row r="3945">
      <c r="A3945" s="1" t="s">
        <v>3942</v>
      </c>
      <c r="B3945" s="2" t="str">
        <f>IFERROR(__xludf.DUMMYFUNCTION("GOOGLETRANSLATE(A3945,""en"",""es"")"),"mortal")</f>
        <v>mortal</v>
      </c>
    </row>
    <row r="3946">
      <c r="A3946" s="1" t="s">
        <v>3943</v>
      </c>
      <c r="B3946" s="2" t="str">
        <f>IFERROR(__xludf.DUMMYFUNCTION("GOOGLETRANSLATE(A3946,""en"",""es"")"),"Cerdo")</f>
        <v>Cerdo</v>
      </c>
    </row>
    <row r="3947">
      <c r="A3947" s="1" t="s">
        <v>3944</v>
      </c>
      <c r="B3947" s="2" t="str">
        <f>IFERROR(__xludf.DUMMYFUNCTION("GOOGLETRANSLATE(A3947,""en"",""es"")"),"pila")</f>
        <v>pila</v>
      </c>
    </row>
    <row r="3948">
      <c r="A3948" s="1" t="s">
        <v>3945</v>
      </c>
      <c r="B3948" s="2" t="str">
        <f>IFERROR(__xludf.DUMMYFUNCTION("GOOGLETRANSLATE(A3948,""en"",""es"")"),"expresión")</f>
        <v>expresión</v>
      </c>
    </row>
    <row r="3949">
      <c r="A3949" s="1" t="s">
        <v>3946</v>
      </c>
      <c r="B3949" s="2" t="str">
        <f>IFERROR(__xludf.DUMMYFUNCTION("GOOGLETRANSLATE(A3949,""en"",""es"")"),"clan")</f>
        <v>clan</v>
      </c>
    </row>
    <row r="3950">
      <c r="A3950" s="1" t="s">
        <v>3947</v>
      </c>
      <c r="B3950" s="2" t="str">
        <f>IFERROR(__xludf.DUMMYFUNCTION("GOOGLETRANSLATE(A3950,""en"",""es"")"),"instalaciones")</f>
        <v>instalaciones</v>
      </c>
    </row>
    <row r="3951">
      <c r="A3951" s="1" t="s">
        <v>3948</v>
      </c>
      <c r="B3951" s="2" t="str">
        <f>IFERROR(__xludf.DUMMYFUNCTION("GOOGLETRANSLATE(A3951,""en"",""es"")"),"empleados")</f>
        <v>empleados</v>
      </c>
    </row>
    <row r="3952">
      <c r="A3952" s="1" t="s">
        <v>3949</v>
      </c>
      <c r="B3952" s="2" t="str">
        <f>IFERROR(__xludf.DUMMYFUNCTION("GOOGLETRANSLATE(A3952,""en"",""es"")"),"recepción")</f>
        <v>recepción</v>
      </c>
    </row>
    <row r="3953">
      <c r="A3953" s="1" t="s">
        <v>3950</v>
      </c>
      <c r="B3953" s="2" t="str">
        <f>IFERROR(__xludf.DUMMYFUNCTION("GOOGLETRANSLATE(A3953,""en"",""es"")"),"atrapando")</f>
        <v>atrapando</v>
      </c>
    </row>
    <row r="3954">
      <c r="A3954" s="1" t="s">
        <v>3951</v>
      </c>
      <c r="B3954" s="2" t="str">
        <f>IFERROR(__xludf.DUMMYFUNCTION("GOOGLETRANSLATE(A3954,""en"",""es"")"),"RAM")</f>
        <v>RAM</v>
      </c>
    </row>
    <row r="3955">
      <c r="A3955" s="1" t="s">
        <v>3952</v>
      </c>
      <c r="B3955" s="2" t="str">
        <f>IFERROR(__xludf.DUMMYFUNCTION("GOOGLETRANSLATE(A3955,""en"",""es"")"),"explicado")</f>
        <v>explicado</v>
      </c>
    </row>
    <row r="3956">
      <c r="A3956" s="1" t="s">
        <v>3953</v>
      </c>
      <c r="B3956" s="2" t="str">
        <f>IFERROR(__xludf.DUMMYFUNCTION("GOOGLETRANSLATE(A3956,""en"",""es"")"),"estatua")</f>
        <v>estatua</v>
      </c>
    </row>
    <row r="3957">
      <c r="A3957" s="1" t="s">
        <v>3954</v>
      </c>
      <c r="B3957" s="2" t="str">
        <f>IFERROR(__xludf.DUMMYFUNCTION("GOOGLETRANSLATE(A3957,""en"",""es"")"),"satélite")</f>
        <v>satélite</v>
      </c>
    </row>
    <row r="3958">
      <c r="A3958" s="1" t="s">
        <v>3955</v>
      </c>
      <c r="B3958" s="2" t="str">
        <f>IFERROR(__xludf.DUMMYFUNCTION("GOOGLETRANSLATE(A3958,""en"",""es"")"),"Diana")</f>
        <v>Diana</v>
      </c>
    </row>
    <row r="3959">
      <c r="A3959" s="1" t="s">
        <v>3956</v>
      </c>
      <c r="B3959" s="2" t="str">
        <f>IFERROR(__xludf.DUMMYFUNCTION("GOOGLETRANSLATE(A3959,""en"",""es"")"),"polaco")</f>
        <v>polaco</v>
      </c>
    </row>
    <row r="3960">
      <c r="A3960" s="1" t="s">
        <v>3957</v>
      </c>
      <c r="B3960" s="2" t="str">
        <f>IFERROR(__xludf.DUMMYFUNCTION("GOOGLETRANSLATE(A3960,""en"",""es"")"),"libra")</f>
        <v>libra</v>
      </c>
    </row>
    <row r="3961">
      <c r="A3961" s="1" t="s">
        <v>3958</v>
      </c>
      <c r="B3961" s="2" t="str">
        <f>IFERROR(__xludf.DUMMYFUNCTION("GOOGLETRANSLATE(A3961,""en"",""es"")"),"comunicación")</f>
        <v>comunicación</v>
      </c>
    </row>
    <row r="3962">
      <c r="A3962" s="1" t="s">
        <v>3959</v>
      </c>
      <c r="B3962" s="2" t="str">
        <f>IFERROR(__xludf.DUMMYFUNCTION("GOOGLETRANSLATE(A3962,""en"",""es"")"),"Nelson")</f>
        <v>Nelson</v>
      </c>
    </row>
    <row r="3963">
      <c r="A3963" s="1" t="s">
        <v>3960</v>
      </c>
      <c r="B3963" s="2" t="str">
        <f>IFERROR(__xludf.DUMMYFUNCTION("GOOGLETRANSLATE(A3963,""en"",""es"")"),"nevera")</f>
        <v>nevera</v>
      </c>
    </row>
    <row r="3964">
      <c r="A3964" s="1" t="s">
        <v>3961</v>
      </c>
      <c r="B3964" s="2" t="str">
        <f>IFERROR(__xludf.DUMMYFUNCTION("GOOGLETRANSLATE(A3964,""en"",""es"")"),"caracteres")</f>
        <v>caracteres</v>
      </c>
    </row>
    <row r="3965">
      <c r="A3965" s="1" t="s">
        <v>3962</v>
      </c>
      <c r="B3965" s="2" t="str">
        <f>IFERROR(__xludf.DUMMYFUNCTION("GOOGLETRANSLATE(A3965,""en"",""es"")"),"Moscú")</f>
        <v>Moscú</v>
      </c>
    </row>
    <row r="3966">
      <c r="A3966" s="1" t="s">
        <v>3963</v>
      </c>
      <c r="B3966" s="2" t="str">
        <f>IFERROR(__xludf.DUMMYFUNCTION("GOOGLETRANSLATE(A3966,""en"",""es"")"),"recomendar")</f>
        <v>recomendar</v>
      </c>
    </row>
    <row r="3967">
      <c r="A3967" s="1" t="s">
        <v>3964</v>
      </c>
      <c r="B3967" s="2" t="str">
        <f>IFERROR(__xludf.DUMMYFUNCTION("GOOGLETRANSLATE(A3967,""en"",""es"")"),"líder")</f>
        <v>líder</v>
      </c>
    </row>
    <row r="3968">
      <c r="A3968" s="1" t="s">
        <v>3965</v>
      </c>
      <c r="B3968" s="2" t="str">
        <f>IFERROR(__xludf.DUMMYFUNCTION("GOOGLETRANSLATE(A3968,""en"",""es"")"),"abandonar")</f>
        <v>abandonar</v>
      </c>
    </row>
    <row r="3969">
      <c r="A3969" s="1" t="s">
        <v>3966</v>
      </c>
      <c r="B3969" s="2" t="str">
        <f>IFERROR(__xludf.DUMMYFUNCTION("GOOGLETRANSLATE(A3969,""en"",""es"")"),"Fundación")</f>
        <v>Fundación</v>
      </c>
    </row>
    <row r="3970">
      <c r="A3970" s="1" t="s">
        <v>3967</v>
      </c>
      <c r="B3970" s="2" t="str">
        <f>IFERROR(__xludf.DUMMYFUNCTION("GOOGLETRANSLATE(A3970,""en"",""es"")"),"ansioso")</f>
        <v>ansioso</v>
      </c>
    </row>
    <row r="3971">
      <c r="A3971" s="1" t="s">
        <v>3968</v>
      </c>
      <c r="B3971" s="2" t="str">
        <f>IFERROR(__xludf.DUMMYFUNCTION("GOOGLETRANSLATE(A3971,""en"",""es"")"),"áreas")</f>
        <v>áreas</v>
      </c>
    </row>
    <row r="3972">
      <c r="A3972" s="1" t="s">
        <v>3969</v>
      </c>
      <c r="B3972" s="2" t="str">
        <f>IFERROR(__xludf.DUMMYFUNCTION("GOOGLETRANSLATE(A3972,""en"",""es"")"),"escalonado")</f>
        <v>escalonado</v>
      </c>
    </row>
    <row r="3973">
      <c r="A3973" s="1" t="s">
        <v>3970</v>
      </c>
      <c r="B3973" s="2" t="str">
        <f>IFERROR(__xludf.DUMMYFUNCTION("GOOGLETRANSLATE(A3973,""en"",""es"")"),"edificios")</f>
        <v>edificios</v>
      </c>
    </row>
    <row r="3974">
      <c r="A3974" s="1" t="s">
        <v>3971</v>
      </c>
      <c r="B3974" s="2" t="str">
        <f>IFERROR(__xludf.DUMMYFUNCTION("GOOGLETRANSLATE(A3974,""en"",""es"")"),"notable")</f>
        <v>notable</v>
      </c>
    </row>
    <row r="3975">
      <c r="A3975" s="1" t="s">
        <v>3972</v>
      </c>
      <c r="B3975" s="2" t="str">
        <f>IFERROR(__xludf.DUMMYFUNCTION("GOOGLETRANSLATE(A3975,""en"",""es"")"),"dibujado")</f>
        <v>dibujado</v>
      </c>
    </row>
    <row r="3976">
      <c r="A3976" s="1" t="s">
        <v>3973</v>
      </c>
      <c r="B3976" s="2" t="str">
        <f>IFERROR(__xludf.DUMMYFUNCTION("GOOGLETRANSLATE(A3976,""en"",""es"")"),"apariencia")</f>
        <v>apariencia</v>
      </c>
    </row>
    <row r="3977">
      <c r="A3977" s="1" t="s">
        <v>3974</v>
      </c>
      <c r="B3977" s="2" t="str">
        <f>IFERROR(__xludf.DUMMYFUNCTION("GOOGLETRANSLATE(A3977,""en"",""es"")"),"nivel")</f>
        <v>nivel</v>
      </c>
    </row>
    <row r="3978">
      <c r="A3978" s="1" t="s">
        <v>3975</v>
      </c>
      <c r="B3978" s="2" t="str">
        <f>IFERROR(__xludf.DUMMYFUNCTION("GOOGLETRANSLATE(A3978,""en"",""es"")"),"golpe")</f>
        <v>golpe</v>
      </c>
    </row>
    <row r="3979">
      <c r="A3979" s="1" t="s">
        <v>3976</v>
      </c>
      <c r="B3979" s="2" t="str">
        <f>IFERROR(__xludf.DUMMYFUNCTION("GOOGLETRANSLATE(A3979,""en"",""es"")"),"propuesta")</f>
        <v>propuesta</v>
      </c>
    </row>
    <row r="3980">
      <c r="A3980" s="1" t="s">
        <v>3977</v>
      </c>
      <c r="B3980" s="2" t="str">
        <f>IFERROR(__xludf.DUMMYFUNCTION("GOOGLETRANSLATE(A3980,""en"",""es"")"),"sammy")</f>
        <v>sammy</v>
      </c>
    </row>
    <row r="3981">
      <c r="A3981" s="1" t="s">
        <v>3978</v>
      </c>
      <c r="B3981" s="2" t="str">
        <f>IFERROR(__xludf.DUMMYFUNCTION("GOOGLETRANSLATE(A3981,""en"",""es"")"),"combate")</f>
        <v>combate</v>
      </c>
    </row>
    <row r="3982">
      <c r="A3982" s="1" t="s">
        <v>3979</v>
      </c>
      <c r="B3982" s="2" t="str">
        <f>IFERROR(__xludf.DUMMYFUNCTION("GOOGLETRANSLATE(A3982,""en"",""es"")"),"diapositiva")</f>
        <v>diapositiva</v>
      </c>
    </row>
    <row r="3983">
      <c r="A3983" s="1" t="s">
        <v>3980</v>
      </c>
      <c r="B3983" s="2" t="str">
        <f>IFERROR(__xludf.DUMMYFUNCTION("GOOGLETRANSLATE(A3983,""en"",""es"")"),"recursos")</f>
        <v>recursos</v>
      </c>
    </row>
    <row r="3984">
      <c r="A3984" s="1" t="s">
        <v>3981</v>
      </c>
      <c r="B3984" s="2" t="str">
        <f>IFERROR(__xludf.DUMMYFUNCTION("GOOGLETRANSLATE(A3984,""en"",""es"")"),"colegas")</f>
        <v>colegas</v>
      </c>
    </row>
    <row r="3985">
      <c r="A3985" s="1" t="s">
        <v>3982</v>
      </c>
      <c r="B3985" s="2" t="str">
        <f>IFERROR(__xludf.DUMMYFUNCTION("GOOGLETRANSLATE(A3985,""en"",""es"")"),"conversaciones")</f>
        <v>conversaciones</v>
      </c>
    </row>
    <row r="3986">
      <c r="A3986" s="1" t="s">
        <v>3983</v>
      </c>
      <c r="B3986" s="2" t="str">
        <f>IFERROR(__xludf.DUMMYFUNCTION("GOOGLETRANSLATE(A3986,""en"",""es"")"),"demora")</f>
        <v>demora</v>
      </c>
    </row>
    <row r="3987">
      <c r="A3987" s="1" t="s">
        <v>3984</v>
      </c>
      <c r="B3987" s="2" t="str">
        <f>IFERROR(__xludf.DUMMYFUNCTION("GOOGLETRANSLATE(A3987,""en"",""es"")"),"guerras")</f>
        <v>guerras</v>
      </c>
    </row>
    <row r="3988">
      <c r="A3988" s="1" t="s">
        <v>3985</v>
      </c>
      <c r="B3988" s="2" t="str">
        <f>IFERROR(__xludf.DUMMYFUNCTION("GOOGLETRANSLATE(A3988,""en"",""es"")"),"labor")</f>
        <v>labor</v>
      </c>
    </row>
    <row r="3989">
      <c r="A3989" s="1" t="s">
        <v>3986</v>
      </c>
      <c r="B3989" s="2" t="str">
        <f>IFERROR(__xludf.DUMMYFUNCTION("GOOGLETRANSLATE(A3989,""en"",""es"")"),"carga")</f>
        <v>carga</v>
      </c>
    </row>
    <row r="3990">
      <c r="A3990" s="1" t="s">
        <v>3987</v>
      </c>
      <c r="B3990" s="2" t="str">
        <f>IFERROR(__xludf.DUMMYFUNCTION("GOOGLETRANSLATE(A3990,""en"",""es"")"),"modales")</f>
        <v>modales</v>
      </c>
    </row>
    <row r="3991">
      <c r="A3991" s="1" t="s">
        <v>3988</v>
      </c>
      <c r="B3991" s="2" t="str">
        <f>IFERROR(__xludf.DUMMYFUNCTION("GOOGLETRANSLATE(A3991,""en"",""es"")"),"muy")</f>
        <v>muy</v>
      </c>
    </row>
    <row r="3992">
      <c r="A3992" s="1" t="s">
        <v>3989</v>
      </c>
      <c r="B3992" s="2" t="str">
        <f>IFERROR(__xludf.DUMMYFUNCTION("GOOGLETRANSLATE(A3992,""en"",""es"")"),"entretenimiento")</f>
        <v>entretenimiento</v>
      </c>
    </row>
    <row r="3993">
      <c r="A3993" s="1" t="s">
        <v>3990</v>
      </c>
      <c r="B3993" s="2" t="str">
        <f>IFERROR(__xludf.DUMMYFUNCTION("GOOGLETRANSLATE(A3993,""en"",""es"")"),"actores")</f>
        <v>actores</v>
      </c>
    </row>
    <row r="3994">
      <c r="A3994" s="1" t="s">
        <v>3991</v>
      </c>
      <c r="B3994" s="2" t="str">
        <f>IFERROR(__xludf.DUMMYFUNCTION("GOOGLETRANSLATE(A3994,""en"",""es"")"),"pago")</f>
        <v>pago</v>
      </c>
    </row>
    <row r="3995">
      <c r="A3995" s="1" t="s">
        <v>3992</v>
      </c>
      <c r="B3995" s="2" t="str">
        <f>IFERROR(__xludf.DUMMYFUNCTION("GOOGLETRANSLATE(A3995,""en"",""es"")"),"creación")</f>
        <v>creación</v>
      </c>
    </row>
    <row r="3996">
      <c r="A3996" s="1" t="s">
        <v>3993</v>
      </c>
      <c r="B3996" s="2" t="str">
        <f>IFERROR(__xludf.DUMMYFUNCTION("GOOGLETRANSLATE(A3996,""en"",""es"")"),"zumbador")</f>
        <v>zumbador</v>
      </c>
    </row>
    <row r="3997">
      <c r="A3997" s="1" t="s">
        <v>3994</v>
      </c>
      <c r="B3997" s="2" t="str">
        <f>IFERROR(__xludf.DUMMYFUNCTION("GOOGLETRANSLATE(A3997,""en"",""es"")"),"centro comercial")</f>
        <v>centro comercial</v>
      </c>
    </row>
    <row r="3998">
      <c r="A3998" s="1" t="s">
        <v>3995</v>
      </c>
      <c r="B3998" s="2" t="str">
        <f>IFERROR(__xludf.DUMMYFUNCTION("GOOGLETRANSLATE(A3998,""en"",""es"")"),"dentro de poco")</f>
        <v>dentro de poco</v>
      </c>
    </row>
    <row r="3999">
      <c r="A3999" s="1" t="s">
        <v>3996</v>
      </c>
      <c r="B3999" s="2" t="str">
        <f>IFERROR(__xludf.DUMMYFUNCTION("GOOGLETRANSLATE(A3999,""en"",""es"")"),"visitó")</f>
        <v>visitó</v>
      </c>
    </row>
    <row r="4000">
      <c r="A4000" s="1" t="s">
        <v>3997</v>
      </c>
      <c r="B4000" s="2" t="str">
        <f>IFERROR(__xludf.DUMMYFUNCTION("GOOGLETRANSLATE(A4000,""en"",""es"")"),"papeleo")</f>
        <v>papeleo</v>
      </c>
    </row>
    <row r="4001">
      <c r="A4001" s="1" t="s">
        <v>3998</v>
      </c>
      <c r="B4001" s="2" t="str">
        <f>IFERROR(__xludf.DUMMYFUNCTION("GOOGLETRANSLATE(A4001,""en"",""es"")"),"cordero")</f>
        <v>cordero</v>
      </c>
    </row>
    <row r="4002">
      <c r="A4002" s="1" t="s">
        <v>3999</v>
      </c>
      <c r="B4002" s="2" t="str">
        <f>IFERROR(__xludf.DUMMYFUNCTION("GOOGLETRANSLATE(A4002,""en"",""es"")"),"Medio camino")</f>
        <v>Medio camino</v>
      </c>
    </row>
    <row r="4003">
      <c r="A4003" s="1" t="s">
        <v>4000</v>
      </c>
      <c r="B4003" s="2" t="str">
        <f>IFERROR(__xludf.DUMMYFUNCTION("GOOGLETRANSLATE(A4003,""en"",""es"")"),"artículo")</f>
        <v>artículo</v>
      </c>
    </row>
    <row r="4004">
      <c r="A4004" s="1" t="s">
        <v>4001</v>
      </c>
      <c r="B4004" s="2" t="str">
        <f>IFERROR(__xludf.DUMMYFUNCTION("GOOGLETRANSLATE(A4004,""en"",""es"")"),"testimonio")</f>
        <v>testimonio</v>
      </c>
    </row>
    <row r="4005">
      <c r="A4005" s="1" t="s">
        <v>4002</v>
      </c>
      <c r="B4005" s="2" t="str">
        <f>IFERROR(__xludf.DUMMYFUNCTION("GOOGLETRANSLATE(A4005,""en"",""es"")"),"cadera")</f>
        <v>cadera</v>
      </c>
    </row>
    <row r="4006">
      <c r="A4006" s="1" t="s">
        <v>4003</v>
      </c>
      <c r="B4006" s="2" t="str">
        <f>IFERROR(__xludf.DUMMYFUNCTION("GOOGLETRANSLATE(A4006,""en"",""es"")"),"paseo")</f>
        <v>paseo</v>
      </c>
    </row>
    <row r="4007">
      <c r="A4007" s="1" t="s">
        <v>4004</v>
      </c>
      <c r="B4007" s="2" t="str">
        <f>IFERROR(__xludf.DUMMYFUNCTION("GOOGLETRANSLATE(A4007,""en"",""es"")"),"parche")</f>
        <v>parche</v>
      </c>
    </row>
    <row r="4008">
      <c r="A4008" s="1" t="s">
        <v>4005</v>
      </c>
      <c r="B4008" s="2" t="str">
        <f>IFERROR(__xludf.DUMMYFUNCTION("GOOGLETRANSLATE(A4008,""en"",""es"")"),"asignación")</f>
        <v>asignación</v>
      </c>
    </row>
    <row r="4009">
      <c r="A4009" s="1" t="s">
        <v>4006</v>
      </c>
      <c r="B4009" s="2" t="str">
        <f>IFERROR(__xludf.DUMMYFUNCTION("GOOGLETRANSLATE(A4009,""en"",""es"")"),"motel")</f>
        <v>motel</v>
      </c>
    </row>
    <row r="4010">
      <c r="A4010" s="1" t="s">
        <v>4007</v>
      </c>
      <c r="B4010" s="2" t="str">
        <f>IFERROR(__xludf.DUMMYFUNCTION("GOOGLETRANSLATE(A4010,""en"",""es"")"),"fraude")</f>
        <v>fraude</v>
      </c>
    </row>
    <row r="4011">
      <c r="A4011" s="1" t="s">
        <v>4008</v>
      </c>
      <c r="B4011" s="2" t="str">
        <f>IFERROR(__xludf.DUMMYFUNCTION("GOOGLETRANSLATE(A4011,""en"",""es"")"),"Vagabundo")</f>
        <v>Vagabundo</v>
      </c>
    </row>
    <row r="4012">
      <c r="A4012" s="1" t="s">
        <v>4009</v>
      </c>
      <c r="B4012" s="2" t="str">
        <f>IFERROR(__xludf.DUMMYFUNCTION("GOOGLETRANSLATE(A4012,""en"",""es"")"),"postre")</f>
        <v>postre</v>
      </c>
    </row>
    <row r="4013">
      <c r="A4013" s="1" t="s">
        <v>4010</v>
      </c>
      <c r="B4013" s="2" t="str">
        <f>IFERROR(__xludf.DUMMYFUNCTION("GOOGLETRANSLATE(A4013,""en"",""es"")"),"lesión")</f>
        <v>lesión</v>
      </c>
    </row>
    <row r="4014">
      <c r="A4014" s="1" t="s">
        <v>4011</v>
      </c>
      <c r="B4014" s="2" t="str">
        <f>IFERROR(__xludf.DUMMYFUNCTION("GOOGLETRANSLATE(A4014,""en"",""es"")"),"web")</f>
        <v>web</v>
      </c>
    </row>
    <row r="4015">
      <c r="A4015" s="1" t="s">
        <v>4012</v>
      </c>
      <c r="B4015" s="2" t="str">
        <f>IFERROR(__xludf.DUMMYFUNCTION("GOOGLETRANSLATE(A4015,""en"",""es"")"),"obsesionado")</f>
        <v>obsesionado</v>
      </c>
    </row>
    <row r="4016">
      <c r="A4016" s="1" t="s">
        <v>4013</v>
      </c>
      <c r="B4016" s="2" t="str">
        <f>IFERROR(__xludf.DUMMYFUNCTION("GOOGLETRANSLATE(A4016,""en"",""es"")"),"traicionar")</f>
        <v>traicionar</v>
      </c>
    </row>
    <row r="4017">
      <c r="A4017" s="1" t="s">
        <v>4014</v>
      </c>
      <c r="B4017" s="2" t="str">
        <f>IFERROR(__xludf.DUMMYFUNCTION("GOOGLETRANSLATE(A4017,""en"",""es"")"),"gotas")</f>
        <v>gotas</v>
      </c>
    </row>
    <row r="4018">
      <c r="A4018" s="1" t="s">
        <v>4015</v>
      </c>
      <c r="B4018" s="2" t="str">
        <f>IFERROR(__xludf.DUMMYFUNCTION("GOOGLETRANSLATE(A4018,""en"",""es"")"),"combate")</f>
        <v>combate</v>
      </c>
    </row>
    <row r="4019">
      <c r="A4019" s="1" t="s">
        <v>4016</v>
      </c>
      <c r="B4019" s="2" t="str">
        <f>IFERROR(__xludf.DUMMYFUNCTION("GOOGLETRANSLATE(A4019,""en"",""es"")"),"bolsa")</f>
        <v>bolsa</v>
      </c>
    </row>
    <row r="4020">
      <c r="A4020" s="1" t="s">
        <v>4017</v>
      </c>
      <c r="B4020" s="2" t="str">
        <f>IFERROR(__xludf.DUMMYFUNCTION("GOOGLETRANSLATE(A4020,""en"",""es"")"),"tierra")</f>
        <v>tierra</v>
      </c>
    </row>
    <row r="4021">
      <c r="A4021" s="1" t="s">
        <v>4018</v>
      </c>
      <c r="B4021" s="2" t="str">
        <f>IFERROR(__xludf.DUMMYFUNCTION("GOOGLETRANSLATE(A4021,""en"",""es"")"),"Insignia")</f>
        <v>Insignia</v>
      </c>
    </row>
    <row r="4022">
      <c r="A4022" s="1" t="s">
        <v>4019</v>
      </c>
      <c r="B4022" s="2" t="str">
        <f>IFERROR(__xludf.DUMMYFUNCTION("GOOGLETRANSLATE(A4022,""en"",""es"")"),"montar")</f>
        <v>montar</v>
      </c>
    </row>
    <row r="4023">
      <c r="A4023" s="1" t="s">
        <v>4020</v>
      </c>
      <c r="B4023" s="2" t="str">
        <f>IFERROR(__xludf.DUMMYFUNCTION("GOOGLETRANSLATE(A4023,""en"",""es"")"),"Lavado")</f>
        <v>Lavado</v>
      </c>
    </row>
    <row r="4024">
      <c r="A4024" s="1" t="s">
        <v>4021</v>
      </c>
      <c r="B4024" s="2" t="str">
        <f>IFERROR(__xludf.DUMMYFUNCTION("GOOGLETRANSLATE(A4024,""en"",""es"")"),"palos")</f>
        <v>palos</v>
      </c>
    </row>
    <row r="4025">
      <c r="A4025" s="1" t="s">
        <v>4022</v>
      </c>
      <c r="B4025" s="2" t="str">
        <f>IFERROR(__xludf.DUMMYFUNCTION("GOOGLETRANSLATE(A4025,""en"",""es"")"),"Christine")</f>
        <v>Christine</v>
      </c>
    </row>
    <row r="4026">
      <c r="A4026" s="1" t="s">
        <v>4023</v>
      </c>
      <c r="B4026" s="2" t="str">
        <f>IFERROR(__xludf.DUMMYFUNCTION("GOOGLETRANSLATE(A4026,""en"",""es"")"),"medidores")</f>
        <v>medidores</v>
      </c>
    </row>
    <row r="4027">
      <c r="A4027" s="1" t="s">
        <v>4024</v>
      </c>
      <c r="B4027" s="2" t="str">
        <f>IFERROR(__xludf.DUMMYFUNCTION("GOOGLETRANSLATE(A4027,""en"",""es"")"),"motor")</f>
        <v>motor</v>
      </c>
    </row>
    <row r="4028">
      <c r="A4028" s="1" t="s">
        <v>4025</v>
      </c>
      <c r="B4028" s="2" t="str">
        <f>IFERROR(__xludf.DUMMYFUNCTION("GOOGLETRANSLATE(A4028,""en"",""es"")"),"gloria")</f>
        <v>gloria</v>
      </c>
    </row>
    <row r="4029">
      <c r="A4029" s="1" t="s">
        <v>4026</v>
      </c>
      <c r="B4029" s="2" t="str">
        <f>IFERROR(__xludf.DUMMYFUNCTION("GOOGLETRANSLATE(A4029,""en"",""es"")"),"devoluciones")</f>
        <v>devoluciones</v>
      </c>
    </row>
    <row r="4030">
      <c r="A4030" s="1" t="s">
        <v>4027</v>
      </c>
      <c r="B4030" s="2" t="str">
        <f>IFERROR(__xludf.DUMMYFUNCTION("GOOGLETRANSLATE(A4030,""en"",""es"")"),"descripción")</f>
        <v>descripción</v>
      </c>
    </row>
    <row r="4031">
      <c r="A4031" s="1" t="s">
        <v>4028</v>
      </c>
      <c r="B4031" s="2" t="str">
        <f>IFERROR(__xludf.DUMMYFUNCTION("GOOGLETRANSLATE(A4031,""en"",""es"")"),"batería")</f>
        <v>batería</v>
      </c>
    </row>
    <row r="4032">
      <c r="A4032" s="1" t="s">
        <v>4029</v>
      </c>
      <c r="B4032" s="2" t="str">
        <f>IFERROR(__xludf.DUMMYFUNCTION("GOOGLETRANSLATE(A4032,""en"",""es"")"),"último")</f>
        <v>último</v>
      </c>
    </row>
    <row r="4033">
      <c r="A4033" s="1" t="s">
        <v>4030</v>
      </c>
      <c r="B4033" s="2" t="str">
        <f>IFERROR(__xludf.DUMMYFUNCTION("GOOGLETRANSLATE(A4033,""en"",""es"")"),"queja")</f>
        <v>queja</v>
      </c>
    </row>
    <row r="4034">
      <c r="A4034" s="1" t="s">
        <v>4031</v>
      </c>
      <c r="B4034" s="2" t="str">
        <f>IFERROR(__xludf.DUMMYFUNCTION("GOOGLETRANSLATE(A4034,""en"",""es"")"),"vaquero")</f>
        <v>vaquero</v>
      </c>
    </row>
    <row r="4035">
      <c r="A4035" s="1" t="s">
        <v>4032</v>
      </c>
      <c r="B4035" s="2" t="str">
        <f>IFERROR(__xludf.DUMMYFUNCTION("GOOGLETRANSLATE(A4035,""en"",""es"")"),"desgraciado")</f>
        <v>desgraciado</v>
      </c>
    </row>
    <row r="4036">
      <c r="A4036" s="1" t="s">
        <v>4033</v>
      </c>
      <c r="B4036" s="2" t="str">
        <f>IFERROR(__xludf.DUMMYFUNCTION("GOOGLETRANSLATE(A4036,""en"",""es"")"),"demostrado")</f>
        <v>demostrado</v>
      </c>
    </row>
    <row r="4037">
      <c r="A4037" s="1" t="s">
        <v>4034</v>
      </c>
      <c r="B4037" s="2" t="str">
        <f>IFERROR(__xludf.DUMMYFUNCTION("GOOGLETRANSLATE(A4037,""en"",""es"")"),"reyes")</f>
        <v>reyes</v>
      </c>
    </row>
    <row r="4038">
      <c r="A4038" s="1" t="s">
        <v>4035</v>
      </c>
      <c r="B4038" s="2" t="str">
        <f>IFERROR(__xludf.DUMMYFUNCTION("GOOGLETRANSLATE(A4038,""en"",""es"")"),"reuniones")</f>
        <v>reuniones</v>
      </c>
    </row>
    <row r="4039">
      <c r="A4039" s="1" t="s">
        <v>4036</v>
      </c>
      <c r="B4039" s="2" t="str">
        <f>IFERROR(__xludf.DUMMYFUNCTION("GOOGLETRANSLATE(A4039,""en"",""es"")"),"privacidad")</f>
        <v>privacidad</v>
      </c>
    </row>
    <row r="4040">
      <c r="A4040" s="1" t="s">
        <v>4037</v>
      </c>
      <c r="B4040" s="2" t="str">
        <f>IFERROR(__xludf.DUMMYFUNCTION("GOOGLETRANSLATE(A4040,""en"",""es"")"),"prohibido")</f>
        <v>prohibido</v>
      </c>
    </row>
    <row r="4041">
      <c r="A4041" s="1" t="s">
        <v>4038</v>
      </c>
      <c r="B4041" s="2" t="str">
        <f>IFERROR(__xludf.DUMMYFUNCTION("GOOGLETRANSLATE(A4041,""en"",""es"")"),"sabiduría")</f>
        <v>sabiduría</v>
      </c>
    </row>
    <row r="4042">
      <c r="A4042" s="1" t="s">
        <v>4039</v>
      </c>
      <c r="B4042" s="2" t="str">
        <f>IFERROR(__xludf.DUMMYFUNCTION("GOOGLETRANSLATE(A4042,""en"",""es"")"),"contrario")</f>
        <v>contrario</v>
      </c>
    </row>
    <row r="4043">
      <c r="A4043" s="1" t="s">
        <v>4040</v>
      </c>
      <c r="B4043" s="2" t="str">
        <f>IFERROR(__xludf.DUMMYFUNCTION("GOOGLETRANSLATE(A4043,""en"",""es"")"),"tratando")</f>
        <v>tratando</v>
      </c>
    </row>
    <row r="4044">
      <c r="A4044" s="1" t="s">
        <v>4041</v>
      </c>
      <c r="B4044" s="2" t="str">
        <f>IFERROR(__xludf.DUMMYFUNCTION("GOOGLETRANSLATE(A4044,""en"",""es"")"),"pase a ver")</f>
        <v>pase a ver</v>
      </c>
    </row>
    <row r="4045">
      <c r="A4045" s="1" t="s">
        <v>4042</v>
      </c>
      <c r="B4045" s="2" t="str">
        <f>IFERROR(__xludf.DUMMYFUNCTION("GOOGLETRANSLATE(A4045,""en"",""es"")"),"rasgado")</f>
        <v>rasgado</v>
      </c>
    </row>
    <row r="4046">
      <c r="A4046" s="1" t="s">
        <v>4043</v>
      </c>
      <c r="B4046" s="2" t="str">
        <f>IFERROR(__xludf.DUMMYFUNCTION("GOOGLETRANSLATE(A4046,""en"",""es"")"),"buscado")</f>
        <v>buscado</v>
      </c>
    </row>
    <row r="4047">
      <c r="A4047" s="1" t="s">
        <v>4044</v>
      </c>
      <c r="B4047" s="2" t="str">
        <f>IFERROR(__xludf.DUMMYFUNCTION("GOOGLETRANSLATE(A4047,""en"",""es"")"),"en el extranjero")</f>
        <v>en el extranjero</v>
      </c>
    </row>
    <row r="4048">
      <c r="A4048" s="1" t="s">
        <v>4045</v>
      </c>
      <c r="B4048" s="2" t="str">
        <f>IFERROR(__xludf.DUMMYFUNCTION("GOOGLETRANSLATE(A4048,""en"",""es"")"),"grua")</f>
        <v>grua</v>
      </c>
    </row>
    <row r="4049">
      <c r="A4049" s="1" t="s">
        <v>4046</v>
      </c>
      <c r="B4049" s="2" t="str">
        <f>IFERROR(__xludf.DUMMYFUNCTION("GOOGLETRANSLATE(A4049,""en"",""es"")"),"filtración")</f>
        <v>filtración</v>
      </c>
    </row>
    <row r="4050">
      <c r="A4050" s="1" t="s">
        <v>4047</v>
      </c>
      <c r="B4050" s="2" t="str">
        <f>IFERROR(__xludf.DUMMYFUNCTION("GOOGLETRANSLATE(A4050,""en"",""es"")"),"píldora")</f>
        <v>píldora</v>
      </c>
    </row>
    <row r="4051">
      <c r="A4051" s="1" t="s">
        <v>4048</v>
      </c>
      <c r="B4051" s="2" t="str">
        <f>IFERROR(__xludf.DUMMYFUNCTION("GOOGLETRANSLATE(A4051,""en"",""es"")"),"valija")</f>
        <v>valija</v>
      </c>
    </row>
    <row r="4052">
      <c r="A4052" s="1" t="s">
        <v>4049</v>
      </c>
      <c r="B4052" s="2" t="str">
        <f>IFERROR(__xludf.DUMMYFUNCTION("GOOGLETRANSLATE(A4052,""en"",""es"")"),"vodka")</f>
        <v>vodka</v>
      </c>
    </row>
    <row r="4053">
      <c r="A4053" s="1" t="s">
        <v>4050</v>
      </c>
      <c r="B4053" s="2" t="str">
        <f>IFERROR(__xludf.DUMMYFUNCTION("GOOGLETRANSLATE(A4053,""en"",""es"")"),"Mel")</f>
        <v>Mel</v>
      </c>
    </row>
    <row r="4054">
      <c r="A4054" s="1" t="s">
        <v>4051</v>
      </c>
      <c r="B4054" s="2" t="str">
        <f>IFERROR(__xludf.DUMMYFUNCTION("GOOGLETRANSLATE(A4054,""en"",""es"")"),"normando")</f>
        <v>normando</v>
      </c>
    </row>
    <row r="4055">
      <c r="A4055" s="1" t="s">
        <v>4052</v>
      </c>
      <c r="B4055" s="2" t="str">
        <f>IFERROR(__xludf.DUMMYFUNCTION("GOOGLETRANSLATE(A4055,""en"",""es"")"),"águila")</f>
        <v>águila</v>
      </c>
    </row>
    <row r="4056">
      <c r="A4056" s="1" t="s">
        <v>4053</v>
      </c>
      <c r="B4056" s="2" t="str">
        <f>IFERROR(__xludf.DUMMYFUNCTION("GOOGLETRANSLATE(A4056,""en"",""es"")"),"colores")</f>
        <v>colores</v>
      </c>
    </row>
    <row r="4057">
      <c r="A4057" s="1" t="s">
        <v>4054</v>
      </c>
      <c r="B4057" s="2" t="str">
        <f>IFERROR(__xludf.DUMMYFUNCTION("GOOGLETRANSLATE(A4057,""en"",""es"")"),"incendios")</f>
        <v>incendios</v>
      </c>
    </row>
    <row r="4058">
      <c r="A4058" s="1" t="s">
        <v>4055</v>
      </c>
      <c r="B4058" s="2" t="str">
        <f>IFERROR(__xludf.DUMMYFUNCTION("GOOGLETRANSLATE(A4058,""en"",""es"")"),"químico")</f>
        <v>químico</v>
      </c>
    </row>
    <row r="4059">
      <c r="A4059" s="1" t="s">
        <v>4056</v>
      </c>
      <c r="B4059" s="2" t="str">
        <f>IFERROR(__xludf.DUMMYFUNCTION("GOOGLETRANSLATE(A4059,""en"",""es"")"),"católico")</f>
        <v>católico</v>
      </c>
    </row>
    <row r="4060">
      <c r="A4060" s="1" t="s">
        <v>4057</v>
      </c>
      <c r="B4060" s="2" t="str">
        <f>IFERROR(__xludf.DUMMYFUNCTION("GOOGLETRANSLATE(A4060,""en"",""es"")"),"come")</f>
        <v>come</v>
      </c>
    </row>
    <row r="4061">
      <c r="A4061" s="1" t="s">
        <v>4058</v>
      </c>
      <c r="B4061" s="2" t="str">
        <f>IFERROR(__xludf.DUMMYFUNCTION("GOOGLETRANSLATE(A4061,""en"",""es"")"),"barón")</f>
        <v>barón</v>
      </c>
    </row>
    <row r="4062">
      <c r="A4062" s="1" t="s">
        <v>4059</v>
      </c>
      <c r="B4062" s="2" t="str">
        <f>IFERROR(__xludf.DUMMYFUNCTION("GOOGLETRANSLATE(A4062,""en"",""es"")"),"fútbol")</f>
        <v>fútbol</v>
      </c>
    </row>
    <row r="4063">
      <c r="A4063" s="1" t="s">
        <v>4060</v>
      </c>
      <c r="B4063" s="2" t="str">
        <f>IFERROR(__xludf.DUMMYFUNCTION("GOOGLETRANSLATE(A4063,""en"",""es"")"),"as")</f>
        <v>as</v>
      </c>
    </row>
    <row r="4064">
      <c r="A4064" s="1" t="s">
        <v>4061</v>
      </c>
      <c r="B4064" s="2" t="str">
        <f>IFERROR(__xludf.DUMMYFUNCTION("GOOGLETRANSLATE(A4064,""en"",""es"")"),"cepillar")</f>
        <v>cepillar</v>
      </c>
    </row>
    <row r="4065">
      <c r="A4065" s="1" t="s">
        <v>4062</v>
      </c>
      <c r="B4065" s="2" t="str">
        <f>IFERROR(__xludf.DUMMYFUNCTION("GOOGLETRANSLATE(A4065,""en"",""es"")"),"jubilado")</f>
        <v>jubilado</v>
      </c>
    </row>
    <row r="4066">
      <c r="A4066" s="1" t="s">
        <v>4063</v>
      </c>
      <c r="B4066" s="2" t="str">
        <f>IFERROR(__xludf.DUMMYFUNCTION("GOOGLETRANSLATE(A4066,""en"",""es"")"),"enfermedad")</f>
        <v>enfermedad</v>
      </c>
    </row>
    <row r="4067">
      <c r="A4067" s="1" t="s">
        <v>4064</v>
      </c>
      <c r="B4067" s="2" t="str">
        <f>IFERROR(__xludf.DUMMYFUNCTION("GOOGLETRANSLATE(A4067,""en"",""es"")"),"cantó")</f>
        <v>cantó</v>
      </c>
    </row>
    <row r="4068">
      <c r="A4068" s="1" t="s">
        <v>4065</v>
      </c>
      <c r="B4068" s="2" t="str">
        <f>IFERROR(__xludf.DUMMYFUNCTION("GOOGLETRANSLATE(A4068,""en"",""es"")"),"voltear")</f>
        <v>voltear</v>
      </c>
    </row>
    <row r="4069">
      <c r="A4069" s="1" t="s">
        <v>4066</v>
      </c>
      <c r="B4069" s="2" t="str">
        <f>IFERROR(__xludf.DUMMYFUNCTION("GOOGLETRANSLATE(A4069,""en"",""es"")"),"montones")</f>
        <v>montones</v>
      </c>
    </row>
    <row r="4070">
      <c r="A4070" s="1" t="s">
        <v>4067</v>
      </c>
      <c r="B4070" s="2" t="str">
        <f>IFERROR(__xludf.DUMMYFUNCTION("GOOGLETRANSLATE(A4070,""en"",""es"")"),"giro")</f>
        <v>giro</v>
      </c>
    </row>
    <row r="4071">
      <c r="A4071" s="1" t="s">
        <v>4068</v>
      </c>
      <c r="B4071" s="2" t="str">
        <f>IFERROR(__xludf.DUMMYFUNCTION("GOOGLETRANSLATE(A4071,""en"",""es"")"),"octubre")</f>
        <v>octubre</v>
      </c>
    </row>
    <row r="4072">
      <c r="A4072" s="1" t="s">
        <v>4069</v>
      </c>
      <c r="B4072" s="2" t="str">
        <f>IFERROR(__xludf.DUMMYFUNCTION("GOOGLETRANSLATE(A4072,""en"",""es"")"),"marina")</f>
        <v>marina</v>
      </c>
    </row>
    <row r="4073">
      <c r="A4073" s="1" t="s">
        <v>4070</v>
      </c>
      <c r="B4073" s="2" t="str">
        <f>IFERROR(__xludf.DUMMYFUNCTION("GOOGLETRANSLATE(A4073,""en"",""es"")"),"capítulo")</f>
        <v>capítulo</v>
      </c>
    </row>
    <row r="4074">
      <c r="A4074" s="1" t="s">
        <v>4071</v>
      </c>
      <c r="B4074" s="2" t="str">
        <f>IFERROR(__xludf.DUMMYFUNCTION("GOOGLETRANSLATE(A4074,""en"",""es"")"),"holgazanería")</f>
        <v>holgazanería</v>
      </c>
    </row>
    <row r="4075">
      <c r="A4075" s="1" t="s">
        <v>4072</v>
      </c>
      <c r="B4075" s="2" t="str">
        <f>IFERROR(__xludf.DUMMYFUNCTION("GOOGLETRANSLATE(A4075,""en"",""es"")"),"medida")</f>
        <v>medida</v>
      </c>
    </row>
    <row r="4076">
      <c r="A4076" s="1" t="s">
        <v>4073</v>
      </c>
      <c r="B4076" s="2" t="str">
        <f>IFERROR(__xludf.DUMMYFUNCTION("GOOGLETRANSLATE(A4076,""en"",""es"")"),"chicas")</f>
        <v>chicas</v>
      </c>
    </row>
    <row r="4077">
      <c r="A4077" s="1" t="s">
        <v>4074</v>
      </c>
      <c r="B4077" s="2" t="str">
        <f>IFERROR(__xludf.DUMMYFUNCTION("GOOGLETRANSLATE(A4077,""en"",""es"")"),"desaparecido en combate")</f>
        <v>desaparecido en combate</v>
      </c>
    </row>
    <row r="4078">
      <c r="A4078" s="1" t="s">
        <v>4075</v>
      </c>
      <c r="B4078" s="2" t="str">
        <f>IFERROR(__xludf.DUMMYFUNCTION("GOOGLETRANSLATE(A4078,""en"",""es"")"),"carreras")</f>
        <v>carreras</v>
      </c>
    </row>
    <row r="4079">
      <c r="A4079" s="1" t="s">
        <v>4076</v>
      </c>
      <c r="B4079" s="2" t="str">
        <f>IFERROR(__xludf.DUMMYFUNCTION("GOOGLETRANSLATE(A4079,""en"",""es"")"),"Radar")</f>
        <v>Radar</v>
      </c>
    </row>
    <row r="4080">
      <c r="A4080" s="1" t="s">
        <v>4077</v>
      </c>
      <c r="B4080" s="2" t="str">
        <f>IFERROR(__xludf.DUMMYFUNCTION("GOOGLETRANSLATE(A4080,""en"",""es"")"),"Soviético")</f>
        <v>Soviético</v>
      </c>
    </row>
    <row r="4081">
      <c r="A4081" s="1" t="s">
        <v>4078</v>
      </c>
      <c r="B4081" s="2" t="str">
        <f>IFERROR(__xludf.DUMMYFUNCTION("GOOGLETRANSLATE(A4081,""en"",""es"")"),"cortes")</f>
        <v>cortes</v>
      </c>
    </row>
    <row r="4082">
      <c r="A4082" s="1" t="s">
        <v>4079</v>
      </c>
      <c r="B4082" s="2" t="str">
        <f>IFERROR(__xludf.DUMMYFUNCTION("GOOGLETRANSLATE(A4082,""en"",""es"")"),"editor")</f>
        <v>editor</v>
      </c>
    </row>
    <row r="4083">
      <c r="A4083" s="1" t="s">
        <v>4080</v>
      </c>
      <c r="B4083" s="2" t="str">
        <f>IFERROR(__xludf.DUMMYFUNCTION("GOOGLETRANSLATE(A4083,""en"",""es"")"),"mágico")</f>
        <v>mágico</v>
      </c>
    </row>
    <row r="4084">
      <c r="A4084" s="1" t="s">
        <v>4081</v>
      </c>
      <c r="B4084" s="2" t="str">
        <f>IFERROR(__xludf.DUMMYFUNCTION("GOOGLETRANSLATE(A4084,""en"",""es"")"),"temporario")</f>
        <v>temporario</v>
      </c>
    </row>
    <row r="4085">
      <c r="A4085" s="1" t="s">
        <v>4082</v>
      </c>
      <c r="B4085" s="2" t="str">
        <f>IFERROR(__xludf.DUMMYFUNCTION("GOOGLETRANSLATE(A4085,""en"",""es"")"),"afectar")</f>
        <v>afectar</v>
      </c>
    </row>
    <row r="4086">
      <c r="A4086" s="1" t="s">
        <v>4083</v>
      </c>
      <c r="B4086" s="2" t="str">
        <f>IFERROR(__xludf.DUMMYFUNCTION("GOOGLETRANSLATE(A4086,""en"",""es"")"),"estructura")</f>
        <v>estructura</v>
      </c>
    </row>
    <row r="4087">
      <c r="A4087" s="1" t="s">
        <v>4084</v>
      </c>
      <c r="B4087" s="2" t="str">
        <f>IFERROR(__xludf.DUMMYFUNCTION("GOOGLETRANSLATE(A4087,""en"",""es"")"),"recuperar")</f>
        <v>recuperar</v>
      </c>
    </row>
    <row r="4088">
      <c r="A4088" s="1" t="s">
        <v>4085</v>
      </c>
      <c r="B4088" s="2" t="str">
        <f>IFERROR(__xludf.DUMMYFUNCTION("GOOGLETRANSLATE(A4088,""en"",""es"")"),"mariscal")</f>
        <v>mariscal</v>
      </c>
    </row>
    <row r="4089">
      <c r="A4089" s="1" t="s">
        <v>4086</v>
      </c>
      <c r="B4089" s="2" t="str">
        <f>IFERROR(__xludf.DUMMYFUNCTION("GOOGLETRANSLATE(A4089,""en"",""es"")"),"hijo")</f>
        <v>hijo</v>
      </c>
    </row>
    <row r="4090">
      <c r="A4090" s="1" t="s">
        <v>4087</v>
      </c>
      <c r="B4090" s="2" t="str">
        <f>IFERROR(__xludf.DUMMYFUNCTION("GOOGLETRANSLATE(A4090,""en"",""es"")"),"licitación")</f>
        <v>licitación</v>
      </c>
    </row>
    <row r="4091">
      <c r="A4091" s="1" t="s">
        <v>4088</v>
      </c>
      <c r="B4091" s="2" t="str">
        <f>IFERROR(__xludf.DUMMYFUNCTION("GOOGLETRANSLATE(A4091,""en"",""es"")"),"palmera")</f>
        <v>palmera</v>
      </c>
    </row>
    <row r="4092">
      <c r="A4092" s="1" t="s">
        <v>4089</v>
      </c>
      <c r="B4092" s="2" t="str">
        <f>IFERROR(__xludf.DUMMYFUNCTION("GOOGLETRANSLATE(A4092,""en"",""es"")"),"interno")</f>
        <v>interno</v>
      </c>
    </row>
    <row r="4093">
      <c r="A4093" s="1" t="s">
        <v>4090</v>
      </c>
      <c r="B4093" s="2" t="str">
        <f>IFERROR(__xludf.DUMMYFUNCTION("GOOGLETRANSLATE(A4093,""en"",""es"")"),"entregó")</f>
        <v>entregó</v>
      </c>
    </row>
    <row r="4094">
      <c r="A4094" s="1" t="s">
        <v>4091</v>
      </c>
      <c r="B4094" s="2" t="str">
        <f>IFERROR(__xludf.DUMMYFUNCTION("GOOGLETRANSLATE(A4094,""en"",""es"")"),"silbido")</f>
        <v>silbido</v>
      </c>
    </row>
    <row r="4095">
      <c r="A4095" s="1" t="s">
        <v>4092</v>
      </c>
      <c r="B4095" s="2" t="str">
        <f>IFERROR(__xludf.DUMMYFUNCTION("GOOGLETRANSLATE(A4095,""en"",""es"")"),"pub")</f>
        <v>pub</v>
      </c>
    </row>
    <row r="4096">
      <c r="A4096" s="1" t="s">
        <v>4093</v>
      </c>
      <c r="B4096" s="2" t="str">
        <f>IFERROR(__xludf.DUMMYFUNCTION("GOOGLETRANSLATE(A4096,""en"",""es"")"),"huellas digitales")</f>
        <v>huellas digitales</v>
      </c>
    </row>
    <row r="4097">
      <c r="A4097" s="1" t="s">
        <v>4094</v>
      </c>
      <c r="B4097" s="2" t="str">
        <f>IFERROR(__xludf.DUMMYFUNCTION("GOOGLETRANSLATE(A4097,""en"",""es"")"),"análisis")</f>
        <v>análisis</v>
      </c>
    </row>
    <row r="4098">
      <c r="A4098" s="1" t="s">
        <v>4095</v>
      </c>
      <c r="B4098" s="2" t="str">
        <f>IFERROR(__xludf.DUMMYFUNCTION("GOOGLETRANSLATE(A4098,""en"",""es"")"),"trono")</f>
        <v>trono</v>
      </c>
    </row>
    <row r="4099">
      <c r="A4099" s="1" t="s">
        <v>4096</v>
      </c>
      <c r="B4099" s="2" t="str">
        <f>IFERROR(__xludf.DUMMYFUNCTION("GOOGLETRANSLATE(A4099,""en"",""es"")"),"granero")</f>
        <v>granero</v>
      </c>
    </row>
    <row r="4100">
      <c r="A4100" s="1" t="s">
        <v>4097</v>
      </c>
      <c r="B4100" s="2" t="str">
        <f>IFERROR(__xludf.DUMMYFUNCTION("GOOGLETRANSLATE(A4100,""en"",""es"")"),"sospechoso")</f>
        <v>sospechoso</v>
      </c>
    </row>
    <row r="4101">
      <c r="A4101" s="1" t="s">
        <v>4098</v>
      </c>
      <c r="B4101" s="2" t="str">
        <f>IFERROR(__xludf.DUMMYFUNCTION("GOOGLETRANSLATE(A4101,""en"",""es"")"),"usos")</f>
        <v>usos</v>
      </c>
    </row>
    <row r="4102">
      <c r="A4102" s="1" t="s">
        <v>4099</v>
      </c>
      <c r="B4102" s="2" t="str">
        <f>IFERROR(__xludf.DUMMYFUNCTION("GOOGLETRANSLATE(A4102,""en"",""es"")"),"perturbado")</f>
        <v>perturbado</v>
      </c>
    </row>
    <row r="4103">
      <c r="A4103" s="1" t="s">
        <v>4100</v>
      </c>
      <c r="B4103" s="2" t="str">
        <f>IFERROR(__xludf.DUMMYFUNCTION("GOOGLETRANSLATE(A4103,""en"",""es"")"),"mejor")</f>
        <v>mejor</v>
      </c>
    </row>
    <row r="4104">
      <c r="A4104" s="1" t="s">
        <v>4101</v>
      </c>
      <c r="B4104" s="2" t="str">
        <f>IFERROR(__xludf.DUMMYFUNCTION("GOOGLETRANSLATE(A4104,""en"",""es"")"),"furia")</f>
        <v>furia</v>
      </c>
    </row>
    <row r="4105">
      <c r="A4105" s="1" t="s">
        <v>4102</v>
      </c>
      <c r="B4105" s="2" t="str">
        <f>IFERROR(__xludf.DUMMYFUNCTION("GOOGLETRANSLATE(A4105,""en"",""es"")"),"flota")</f>
        <v>flota</v>
      </c>
    </row>
    <row r="4106">
      <c r="A4106" s="1" t="s">
        <v>4103</v>
      </c>
      <c r="B4106" s="2" t="str">
        <f>IFERROR(__xludf.DUMMYFUNCTION("GOOGLETRANSLATE(A4106,""en"",""es"")"),"rondas")</f>
        <v>rondas</v>
      </c>
    </row>
    <row r="4107">
      <c r="A4107" s="1" t="s">
        <v>4104</v>
      </c>
      <c r="B4107" s="2" t="str">
        <f>IFERROR(__xludf.DUMMYFUNCTION("GOOGLETRANSLATE(A4107,""en"",""es"")"),"rosas")</f>
        <v>rosas</v>
      </c>
    </row>
    <row r="4108">
      <c r="A4108" s="1" t="s">
        <v>4105</v>
      </c>
      <c r="B4108" s="2" t="str">
        <f>IFERROR(__xludf.DUMMYFUNCTION("GOOGLETRANSLATE(A4108,""en"",""es"")"),"irlandesa")</f>
        <v>irlandesa</v>
      </c>
    </row>
    <row r="4109">
      <c r="A4109" s="1" t="s">
        <v>4106</v>
      </c>
      <c r="B4109" s="2" t="str">
        <f>IFERROR(__xludf.DUMMYFUNCTION("GOOGLETRANSLATE(A4109,""en"",""es"")"),"introducido")</f>
        <v>introducido</v>
      </c>
    </row>
    <row r="4110">
      <c r="A4110" s="1" t="s">
        <v>4107</v>
      </c>
      <c r="B4110" s="2" t="str">
        <f>IFERROR(__xludf.DUMMYFUNCTION("GOOGLETRANSLATE(A4110,""en"",""es"")"),"dañado")</f>
        <v>dañado</v>
      </c>
    </row>
    <row r="4111">
      <c r="A4111" s="1" t="s">
        <v>4108</v>
      </c>
      <c r="B4111" s="2" t="str">
        <f>IFERROR(__xludf.DUMMYFUNCTION("GOOGLETRANSLATE(A4111,""en"",""es"")"),"trágico")</f>
        <v>trágico</v>
      </c>
    </row>
    <row r="4112">
      <c r="A4112" s="1" t="s">
        <v>4109</v>
      </c>
      <c r="B4112" s="2" t="str">
        <f>IFERROR(__xludf.DUMMYFUNCTION("GOOGLETRANSLATE(A4112,""en"",""es"")"),"Pierre")</f>
        <v>Pierre</v>
      </c>
    </row>
    <row r="4113">
      <c r="A4113" s="1" t="s">
        <v>4110</v>
      </c>
      <c r="B4113" s="2" t="str">
        <f>IFERROR(__xludf.DUMMYFUNCTION("GOOGLETRANSLATE(A4113,""en"",""es"")"),"presupuesto")</f>
        <v>presupuesto</v>
      </c>
    </row>
    <row r="4114">
      <c r="A4114" s="1" t="s">
        <v>4111</v>
      </c>
      <c r="B4114" s="2" t="str">
        <f>IFERROR(__xludf.DUMMYFUNCTION("GOOGLETRANSLATE(A4114,""en"",""es"")"),"reservado")</f>
        <v>reservado</v>
      </c>
    </row>
    <row r="4115">
      <c r="A4115" s="1" t="s">
        <v>4112</v>
      </c>
      <c r="B4115" s="2" t="str">
        <f>IFERROR(__xludf.DUMMYFUNCTION("GOOGLETRANSLATE(A4115,""en"",""es"")"),"V")</f>
        <v>V</v>
      </c>
    </row>
    <row r="4116">
      <c r="A4116" s="1" t="s">
        <v>4113</v>
      </c>
      <c r="B4116" s="2" t="str">
        <f>IFERROR(__xludf.DUMMYFUNCTION("GOOGLETRANSLATE(A4116,""en"",""es"")"),"rocoso")</f>
        <v>rocoso</v>
      </c>
    </row>
    <row r="4117">
      <c r="A4117" s="1" t="s">
        <v>4114</v>
      </c>
      <c r="B4117" s="2" t="str">
        <f>IFERROR(__xludf.DUMMYFUNCTION("GOOGLETRANSLATE(A4117,""en"",""es"")"),"humor")</f>
        <v>humor</v>
      </c>
    </row>
    <row r="4118">
      <c r="A4118" s="1" t="s">
        <v>4115</v>
      </c>
      <c r="B4118" s="2" t="str">
        <f>IFERROR(__xludf.DUMMYFUNCTION("GOOGLETRANSLATE(A4118,""en"",""es"")"),"suavemente")</f>
        <v>suavemente</v>
      </c>
    </row>
    <row r="4119">
      <c r="A4119" s="1" t="s">
        <v>4116</v>
      </c>
      <c r="B4119" s="2" t="str">
        <f>IFERROR(__xludf.DUMMYFUNCTION("GOOGLETRANSLATE(A4119,""en"",""es"")"),"empleado")</f>
        <v>empleado</v>
      </c>
    </row>
    <row r="4120">
      <c r="A4120" s="1" t="s">
        <v>4117</v>
      </c>
      <c r="B4120" s="2" t="str">
        <f>IFERROR(__xludf.DUMMYFUNCTION("GOOGLETRANSLATE(A4120,""en"",""es"")"),"medicamento")</f>
        <v>medicamento</v>
      </c>
    </row>
    <row r="4121">
      <c r="A4121" s="1" t="s">
        <v>4118</v>
      </c>
      <c r="B4121" s="2" t="str">
        <f>IFERROR(__xludf.DUMMYFUNCTION("GOOGLETRANSLATE(A4121,""en"",""es"")"),"Willie")</f>
        <v>Willie</v>
      </c>
    </row>
    <row r="4122">
      <c r="A4122" s="1" t="s">
        <v>4119</v>
      </c>
      <c r="B4122" s="2" t="str">
        <f>IFERROR(__xludf.DUMMYFUNCTION("GOOGLETRANSLATE(A4122,""en"",""es"")"),"Lauren")</f>
        <v>Lauren</v>
      </c>
    </row>
    <row r="4123">
      <c r="A4123" s="1" t="s">
        <v>4120</v>
      </c>
      <c r="B4123" s="2" t="str">
        <f>IFERROR(__xludf.DUMMYFUNCTION("GOOGLETRANSLATE(A4123,""en"",""es"")"),"múltiple")</f>
        <v>múltiple</v>
      </c>
    </row>
    <row r="4124">
      <c r="A4124" s="1" t="s">
        <v>4121</v>
      </c>
      <c r="B4124" s="2" t="str">
        <f>IFERROR(__xludf.DUMMYFUNCTION("GOOGLETRANSLATE(A4124,""en"",""es"")"),"neil")</f>
        <v>neil</v>
      </c>
    </row>
    <row r="4125">
      <c r="A4125" s="1" t="s">
        <v>4122</v>
      </c>
      <c r="B4125" s="2" t="str">
        <f>IFERROR(__xludf.DUMMYFUNCTION("GOOGLETRANSLATE(A4125,""en"",""es"")"),"bebida alcohólica")</f>
        <v>bebida alcohólica</v>
      </c>
    </row>
    <row r="4126">
      <c r="A4126" s="1" t="s">
        <v>4123</v>
      </c>
      <c r="B4126" s="2" t="str">
        <f>IFERROR(__xludf.DUMMYFUNCTION("GOOGLETRANSLATE(A4126,""en"",""es"")"),"hermana")</f>
        <v>hermana</v>
      </c>
    </row>
    <row r="4127">
      <c r="A4127" s="1" t="s">
        <v>4124</v>
      </c>
      <c r="B4127" s="2" t="str">
        <f>IFERROR(__xludf.DUMMYFUNCTION("GOOGLETRANSLATE(A4127,""en"",""es"")"),"Felix")</f>
        <v>Felix</v>
      </c>
    </row>
    <row r="4128">
      <c r="A4128" s="1" t="s">
        <v>4125</v>
      </c>
      <c r="B4128" s="2" t="str">
        <f>IFERROR(__xludf.DUMMYFUNCTION("GOOGLETRANSLATE(A4128,""en"",""es"")"),"Tortuga")</f>
        <v>Tortuga</v>
      </c>
    </row>
    <row r="4129">
      <c r="A4129" s="1" t="s">
        <v>4126</v>
      </c>
      <c r="B4129" s="2" t="str">
        <f>IFERROR(__xludf.DUMMYFUNCTION("GOOGLETRANSLATE(A4129,""en"",""es"")"),"tuerca")</f>
        <v>tuerca</v>
      </c>
    </row>
    <row r="4130">
      <c r="A4130" s="1" t="s">
        <v>4127</v>
      </c>
      <c r="B4130" s="2" t="str">
        <f>IFERROR(__xludf.DUMMYFUNCTION("GOOGLETRANSLATE(A4130,""en"",""es"")"),"moneda")</f>
        <v>moneda</v>
      </c>
    </row>
    <row r="4131">
      <c r="A4131" s="1" t="s">
        <v>4128</v>
      </c>
      <c r="B4131" s="2" t="str">
        <f>IFERROR(__xludf.DUMMYFUNCTION("GOOGLETRANSLATE(A4131,""en"",""es"")"),"actualmente")</f>
        <v>actualmente</v>
      </c>
    </row>
    <row r="4132">
      <c r="A4132" s="1" t="s">
        <v>4129</v>
      </c>
      <c r="B4132" s="2" t="str">
        <f>IFERROR(__xludf.DUMMYFUNCTION("GOOGLETRANSLATE(A4132,""en"",""es"")"),"yardas")</f>
        <v>yardas</v>
      </c>
    </row>
    <row r="4133">
      <c r="A4133" s="1" t="s">
        <v>4130</v>
      </c>
      <c r="B4133" s="2" t="str">
        <f>IFERROR(__xludf.DUMMYFUNCTION("GOOGLETRANSLATE(A4133,""en"",""es"")"),"esclavos")</f>
        <v>esclavos</v>
      </c>
    </row>
    <row r="4134">
      <c r="A4134" s="1" t="s">
        <v>4131</v>
      </c>
      <c r="B4134" s="2" t="str">
        <f>IFERROR(__xludf.DUMMYFUNCTION("GOOGLETRANSLATE(A4134,""en"",""es"")"),"base")</f>
        <v>base</v>
      </c>
    </row>
    <row r="4135">
      <c r="A4135" s="1" t="s">
        <v>4132</v>
      </c>
      <c r="B4135" s="2" t="str">
        <f>IFERROR(__xludf.DUMMYFUNCTION("GOOGLETRANSLATE(A4135,""en"",""es"")"),"hoy en día")</f>
        <v>hoy en día</v>
      </c>
    </row>
    <row r="4136">
      <c r="A4136" s="1" t="s">
        <v>4133</v>
      </c>
      <c r="B4136" s="2" t="str">
        <f>IFERROR(__xludf.DUMMYFUNCTION("GOOGLETRANSLATE(A4136,""en"",""es"")"),"eficaz")</f>
        <v>eficaz</v>
      </c>
    </row>
    <row r="4137">
      <c r="A4137" s="1" t="s">
        <v>4134</v>
      </c>
      <c r="B4137" s="2" t="str">
        <f>IFERROR(__xludf.DUMMYFUNCTION("GOOGLETRANSLATE(A4137,""en"",""es"")"),"Iván")</f>
        <v>Iván</v>
      </c>
    </row>
    <row r="4138">
      <c r="A4138" s="1" t="s">
        <v>4135</v>
      </c>
      <c r="B4138" s="2" t="str">
        <f>IFERROR(__xludf.DUMMYFUNCTION("GOOGLETRANSLATE(A4138,""en"",""es"")"),"discusión")</f>
        <v>discusión</v>
      </c>
    </row>
    <row r="4139">
      <c r="A4139" s="1" t="s">
        <v>4136</v>
      </c>
      <c r="B4139" s="2" t="str">
        <f>IFERROR(__xludf.DUMMYFUNCTION("GOOGLETRANSLATE(A4139,""en"",""es"")"),"temperamento")</f>
        <v>temperamento</v>
      </c>
    </row>
    <row r="4140">
      <c r="A4140" s="1" t="s">
        <v>4137</v>
      </c>
      <c r="B4140" s="2" t="str">
        <f>IFERROR(__xludf.DUMMYFUNCTION("GOOGLETRANSLATE(A4140,""en"",""es"")"),"trama")</f>
        <v>trama</v>
      </c>
    </row>
    <row r="4141">
      <c r="A4141" s="1" t="s">
        <v>4138</v>
      </c>
      <c r="B4141" s="2" t="str">
        <f>IFERROR(__xludf.DUMMYFUNCTION("GOOGLETRANSLATE(A4141,""en"",""es"")"),"creativo")</f>
        <v>creativo</v>
      </c>
    </row>
    <row r="4142">
      <c r="A4142" s="1" t="s">
        <v>4139</v>
      </c>
      <c r="B4142" s="2" t="str">
        <f>IFERROR(__xludf.DUMMYFUNCTION("GOOGLETRANSLATE(A4142,""en"",""es"")"),"casino")</f>
        <v>casino</v>
      </c>
    </row>
    <row r="4143">
      <c r="A4143" s="1" t="s">
        <v>4140</v>
      </c>
      <c r="B4143" s="2" t="str">
        <f>IFERROR(__xludf.DUMMYFUNCTION("GOOGLETRANSLATE(A4143,""en"",""es"")"),"póker")</f>
        <v>póker</v>
      </c>
    </row>
    <row r="4144">
      <c r="A4144" s="1" t="s">
        <v>4141</v>
      </c>
      <c r="B4144" s="2" t="str">
        <f>IFERROR(__xludf.DUMMYFUNCTION("GOOGLETRANSLATE(A4144,""en"",""es"")"),"quinn")</f>
        <v>quinn</v>
      </c>
    </row>
    <row r="4145">
      <c r="A4145" s="1" t="s">
        <v>4142</v>
      </c>
      <c r="B4145" s="2" t="str">
        <f>IFERROR(__xludf.DUMMYFUNCTION("GOOGLETRANSLATE(A4145,""en"",""es"")"),"agricultor")</f>
        <v>agricultor</v>
      </c>
    </row>
    <row r="4146">
      <c r="A4146" s="1" t="s">
        <v>4143</v>
      </c>
      <c r="B4146" s="2" t="str">
        <f>IFERROR(__xludf.DUMMYFUNCTION("GOOGLETRANSLATE(A4146,""en"",""es"")"),"lograr")</f>
        <v>lograr</v>
      </c>
    </row>
    <row r="4147">
      <c r="A4147" s="1" t="s">
        <v>4144</v>
      </c>
      <c r="B4147" s="2" t="str">
        <f>IFERROR(__xludf.DUMMYFUNCTION("GOOGLETRANSLATE(A4147,""en"",""es"")"),"encimera")</f>
        <v>encimera</v>
      </c>
    </row>
    <row r="4148">
      <c r="A4148" s="1" t="s">
        <v>4145</v>
      </c>
      <c r="B4148" s="2" t="str">
        <f>IFERROR(__xludf.DUMMYFUNCTION("GOOGLETRANSLATE(A4148,""en"",""es"")"),"brocas")</f>
        <v>brocas</v>
      </c>
    </row>
    <row r="4149">
      <c r="A4149" s="1" t="s">
        <v>4146</v>
      </c>
      <c r="B4149" s="2" t="str">
        <f>IFERROR(__xludf.DUMMYFUNCTION("GOOGLETRANSLATE(A4149,""en"",""es"")"),"exigir")</f>
        <v>exigir</v>
      </c>
    </row>
    <row r="4150">
      <c r="A4150" s="1" t="s">
        <v>4147</v>
      </c>
      <c r="B4150" s="2" t="str">
        <f>IFERROR(__xludf.DUMMYFUNCTION("GOOGLETRANSLATE(A4150,""en"",""es"")"),"Cabron")</f>
        <v>Cabron</v>
      </c>
    </row>
    <row r="4151">
      <c r="A4151" s="1" t="s">
        <v>4148</v>
      </c>
      <c r="B4151" s="2" t="str">
        <f>IFERROR(__xludf.DUMMYFUNCTION("GOOGLETRANSLATE(A4151,""en"",""es"")"),"aviones")</f>
        <v>aviones</v>
      </c>
    </row>
    <row r="4152">
      <c r="A4152" s="1" t="s">
        <v>4149</v>
      </c>
      <c r="B4152" s="2" t="str">
        <f>IFERROR(__xludf.DUMMYFUNCTION("GOOGLETRANSLATE(A4152,""en"",""es"")"),"pega")</f>
        <v>pega</v>
      </c>
    </row>
    <row r="4153">
      <c r="A4153" s="1" t="s">
        <v>4150</v>
      </c>
      <c r="B4153" s="2" t="str">
        <f>IFERROR(__xludf.DUMMYFUNCTION("GOOGLETRANSLATE(A4153,""en"",""es"")"),"Logan")</f>
        <v>Logan</v>
      </c>
    </row>
    <row r="4154">
      <c r="A4154" s="1" t="s">
        <v>4151</v>
      </c>
      <c r="B4154" s="2" t="str">
        <f>IFERROR(__xludf.DUMMYFUNCTION("GOOGLETRANSLATE(A4154,""en"",""es"")"),"Reconocido")</f>
        <v>Reconocido</v>
      </c>
    </row>
    <row r="4155">
      <c r="A4155" s="1" t="s">
        <v>4152</v>
      </c>
      <c r="B4155" s="2" t="str">
        <f>IFERROR(__xludf.DUMMYFUNCTION("GOOGLETRANSLATE(A4155,""en"",""es"")"),"kan")</f>
        <v>kan</v>
      </c>
    </row>
    <row r="4156">
      <c r="A4156" s="1" t="s">
        <v>4153</v>
      </c>
      <c r="B4156" s="2" t="str">
        <f>IFERROR(__xludf.DUMMYFUNCTION("GOOGLETRANSLATE(A4156,""en"",""es"")"),"contento")</f>
        <v>contento</v>
      </c>
    </row>
    <row r="4157">
      <c r="A4157" s="1" t="s">
        <v>4154</v>
      </c>
      <c r="B4157" s="2" t="str">
        <f>IFERROR(__xludf.DUMMYFUNCTION("GOOGLETRANSLATE(A4157,""en"",""es"")"),"proporcionó")</f>
        <v>proporcionó</v>
      </c>
    </row>
    <row r="4158">
      <c r="A4158" s="1" t="s">
        <v>4155</v>
      </c>
      <c r="B4158" s="2" t="str">
        <f>IFERROR(__xludf.DUMMYFUNCTION("GOOGLETRANSLATE(A4158,""en"",""es"")"),"reparar")</f>
        <v>reparar</v>
      </c>
    </row>
    <row r="4159">
      <c r="A4159" s="1" t="s">
        <v>4156</v>
      </c>
      <c r="B4159" s="2" t="str">
        <f>IFERROR(__xludf.DUMMYFUNCTION("GOOGLETRANSLATE(A4159,""en"",""es"")"),"creciente")</f>
        <v>creciente</v>
      </c>
    </row>
    <row r="4160">
      <c r="A4160" s="1" t="s">
        <v>4157</v>
      </c>
      <c r="B4160" s="2" t="str">
        <f>IFERROR(__xludf.DUMMYFUNCTION("GOOGLETRANSLATE(A4160,""en"",""es"")"),"chan")</f>
        <v>chan</v>
      </c>
    </row>
    <row r="4161">
      <c r="A4161" s="1" t="s">
        <v>4158</v>
      </c>
      <c r="B4161" s="2" t="str">
        <f>IFERROR(__xludf.DUMMYFUNCTION("GOOGLETRANSLATE(A4161,""en"",""es"")"),"colin")</f>
        <v>colin</v>
      </c>
    </row>
    <row r="4162">
      <c r="A4162" s="1" t="s">
        <v>4159</v>
      </c>
      <c r="B4162" s="2" t="str">
        <f>IFERROR(__xludf.DUMMYFUNCTION("GOOGLETRANSLATE(A4162,""en"",""es"")"),"Janet")</f>
        <v>Janet</v>
      </c>
    </row>
    <row r="4163">
      <c r="A4163" s="1" t="s">
        <v>4160</v>
      </c>
      <c r="B4163" s="2" t="str">
        <f>IFERROR(__xludf.DUMMYFUNCTION("GOOGLETRANSLATE(A4163,""en"",""es"")"),"avanzado")</f>
        <v>avanzado</v>
      </c>
    </row>
    <row r="4164">
      <c r="A4164" s="1" t="s">
        <v>4161</v>
      </c>
      <c r="B4164" s="2" t="str">
        <f>IFERROR(__xludf.DUMMYFUNCTION("GOOGLETRANSLATE(A4164,""en"",""es"")"),"causas")</f>
        <v>causas</v>
      </c>
    </row>
    <row r="4165">
      <c r="A4165" s="1" t="s">
        <v>4162</v>
      </c>
      <c r="B4165" s="2" t="str">
        <f>IFERROR(__xludf.DUMMYFUNCTION("GOOGLETRANSLATE(A4165,""en"",""es"")"),"varios")</f>
        <v>varios</v>
      </c>
    </row>
    <row r="4166">
      <c r="A4166" s="1" t="s">
        <v>4163</v>
      </c>
      <c r="B4166" s="2" t="str">
        <f>IFERROR(__xludf.DUMMYFUNCTION("GOOGLETRANSLATE(A4166,""en"",""es"")"),"motores")</f>
        <v>motores</v>
      </c>
    </row>
    <row r="4167">
      <c r="A4167" s="1" t="s">
        <v>4164</v>
      </c>
      <c r="B4167" s="2" t="str">
        <f>IFERROR(__xludf.DUMMYFUNCTION("GOOGLETRANSLATE(A4167,""en"",""es"")"),"Galleta")</f>
        <v>Galleta</v>
      </c>
    </row>
    <row r="4168">
      <c r="A4168" s="1" t="s">
        <v>4165</v>
      </c>
      <c r="B4168" s="2" t="str">
        <f>IFERROR(__xludf.DUMMYFUNCTION("GOOGLETRANSLATE(A4168,""en"",""es"")"),"necesariamente")</f>
        <v>necesariamente</v>
      </c>
    </row>
    <row r="4169">
      <c r="A4169" s="1" t="s">
        <v>4166</v>
      </c>
      <c r="B4169" s="2" t="str">
        <f>IFERROR(__xludf.DUMMYFUNCTION("GOOGLETRANSLATE(A4169,""en"",""es"")"),"demonios")</f>
        <v>demonios</v>
      </c>
    </row>
    <row r="4170">
      <c r="A4170" s="1" t="s">
        <v>4167</v>
      </c>
      <c r="B4170" s="2" t="str">
        <f>IFERROR(__xludf.DUMMYFUNCTION("GOOGLETRANSLATE(A4170,""en"",""es"")"),"aburrido")</f>
        <v>aburrido</v>
      </c>
    </row>
    <row r="4171">
      <c r="A4171" s="1" t="s">
        <v>4168</v>
      </c>
      <c r="B4171" s="2" t="str">
        <f>IFERROR(__xludf.DUMMYFUNCTION("GOOGLETRANSLATE(A4171,""en"",""es"")"),"preparando")</f>
        <v>preparando</v>
      </c>
    </row>
    <row r="4172">
      <c r="A4172" s="1" t="s">
        <v>4169</v>
      </c>
      <c r="B4172" s="2" t="str">
        <f>IFERROR(__xludf.DUMMYFUNCTION("GOOGLETRANSLATE(A4172,""en"",""es"")"),"th")</f>
        <v>th</v>
      </c>
    </row>
    <row r="4173">
      <c r="A4173" s="1" t="s">
        <v>4170</v>
      </c>
      <c r="B4173" s="2" t="str">
        <f>IFERROR(__xludf.DUMMYFUNCTION("GOOGLETRANSLATE(A4173,""en"",""es"")"),"panadero")</f>
        <v>panadero</v>
      </c>
    </row>
    <row r="4174">
      <c r="A4174" s="1" t="s">
        <v>4171</v>
      </c>
      <c r="B4174" s="2" t="str">
        <f>IFERROR(__xludf.DUMMYFUNCTION("GOOGLETRANSLATE(A4174,""en"",""es"")"),"masaje")</f>
        <v>masaje</v>
      </c>
    </row>
    <row r="4175">
      <c r="A4175" s="1" t="s">
        <v>4172</v>
      </c>
      <c r="B4175" s="2" t="str">
        <f>IFERROR(__xludf.DUMMYFUNCTION("GOOGLETRANSLATE(A4175,""en"",""es"")"),"graham")</f>
        <v>graham</v>
      </c>
    </row>
    <row r="4176">
      <c r="A4176" s="1" t="s">
        <v>4173</v>
      </c>
      <c r="B4176" s="2" t="str">
        <f>IFERROR(__xludf.DUMMYFUNCTION("GOOGLETRANSLATE(A4176,""en"",""es"")"),"Antonio")</f>
        <v>Antonio</v>
      </c>
    </row>
    <row r="4177">
      <c r="A4177" s="1" t="s">
        <v>4174</v>
      </c>
      <c r="B4177" s="2" t="str">
        <f>IFERROR(__xludf.DUMMYFUNCTION("GOOGLETRANSLATE(A4177,""en"",""es"")"),"entretenimiento")</f>
        <v>entretenimiento</v>
      </c>
    </row>
    <row r="4178">
      <c r="A4178" s="1" t="s">
        <v>4175</v>
      </c>
      <c r="B4178" s="2" t="str">
        <f>IFERROR(__xludf.DUMMYFUNCTION("GOOGLETRANSLATE(A4178,""en"",""es"")"),"balde")</f>
        <v>balde</v>
      </c>
    </row>
    <row r="4179">
      <c r="A4179" s="1" t="s">
        <v>4176</v>
      </c>
      <c r="B4179" s="2" t="str">
        <f>IFERROR(__xludf.DUMMYFUNCTION("GOOGLETRANSLATE(A4179,""en"",""es"")"),"propietario")</f>
        <v>propietario</v>
      </c>
    </row>
    <row r="4180">
      <c r="A4180" s="1" t="s">
        <v>4177</v>
      </c>
      <c r="B4180" s="2" t="str">
        <f>IFERROR(__xludf.DUMMYFUNCTION("GOOGLETRANSLATE(A4180,""en"",""es"")"),"látigo")</f>
        <v>látigo</v>
      </c>
    </row>
    <row r="4181">
      <c r="A4181" s="1" t="s">
        <v>4178</v>
      </c>
      <c r="B4181" s="2" t="str">
        <f>IFERROR(__xludf.DUMMYFUNCTION("GOOGLETRANSLATE(A4181,""en"",""es"")"),"perdón")</f>
        <v>perdón</v>
      </c>
    </row>
    <row r="4182">
      <c r="A4182" s="1" t="s">
        <v>4179</v>
      </c>
      <c r="B4182" s="2" t="str">
        <f>IFERROR(__xludf.DUMMYFUNCTION("GOOGLETRANSLATE(A4182,""en"",""es"")"),"delicado")</f>
        <v>delicado</v>
      </c>
    </row>
    <row r="4183">
      <c r="A4183" s="1" t="s">
        <v>4180</v>
      </c>
      <c r="B4183" s="2" t="str">
        <f>IFERROR(__xludf.DUMMYFUNCTION("GOOGLETRANSLATE(A4183,""en"",""es"")"),"solar")</f>
        <v>solar</v>
      </c>
    </row>
    <row r="4184">
      <c r="A4184" s="1" t="s">
        <v>4181</v>
      </c>
      <c r="B4184" s="2" t="str">
        <f>IFERROR(__xludf.DUMMYFUNCTION("GOOGLETRANSLATE(A4184,""en"",""es"")"),"Adrio")</f>
        <v>Adrio</v>
      </c>
    </row>
    <row r="4185">
      <c r="A4185" s="1" t="s">
        <v>4182</v>
      </c>
      <c r="B4185" s="2" t="str">
        <f>IFERROR(__xludf.DUMMYFUNCTION("GOOGLETRANSLATE(A4185,""en"",""es"")"),"bolsillos")</f>
        <v>bolsillos</v>
      </c>
    </row>
    <row r="4186">
      <c r="A4186" s="1" t="s">
        <v>4183</v>
      </c>
      <c r="B4186" s="2" t="str">
        <f>IFERROR(__xludf.DUMMYFUNCTION("GOOGLETRANSLATE(A4186,""en"",""es"")"),"Hércules")</f>
        <v>Hércules</v>
      </c>
    </row>
    <row r="4187">
      <c r="A4187" s="1" t="s">
        <v>4184</v>
      </c>
      <c r="B4187" s="2" t="str">
        <f>IFERROR(__xludf.DUMMYFUNCTION("GOOGLETRANSLATE(A4187,""en"",""es"")"),"araña")</f>
        <v>araña</v>
      </c>
    </row>
    <row r="4188">
      <c r="A4188" s="1" t="s">
        <v>4185</v>
      </c>
      <c r="B4188" s="2" t="str">
        <f>IFERROR(__xludf.DUMMYFUNCTION("GOOGLETRANSLATE(A4188,""en"",""es"")"),"oraciones")</f>
        <v>oraciones</v>
      </c>
    </row>
    <row r="4189">
      <c r="A4189" s="1" t="s">
        <v>4186</v>
      </c>
      <c r="B4189" s="2" t="str">
        <f>IFERROR(__xludf.DUMMYFUNCTION("GOOGLETRANSLATE(A4189,""en"",""es"")"),"fase")</f>
        <v>fase</v>
      </c>
    </row>
    <row r="4190">
      <c r="A4190" s="1" t="s">
        <v>4187</v>
      </c>
      <c r="B4190" s="2" t="str">
        <f>IFERROR(__xludf.DUMMYFUNCTION("GOOGLETRANSLATE(A4190,""en"",""es"")"),"pasajeros")</f>
        <v>pasajeros</v>
      </c>
    </row>
    <row r="4191">
      <c r="A4191" s="1" t="s">
        <v>4188</v>
      </c>
      <c r="B4191" s="2" t="str">
        <f>IFERROR(__xludf.DUMMYFUNCTION("GOOGLETRANSLATE(A4191,""en"",""es"")"),"diario")</f>
        <v>diario</v>
      </c>
    </row>
    <row r="4192">
      <c r="A4192" s="1" t="s">
        <v>4189</v>
      </c>
      <c r="B4192" s="2" t="str">
        <f>IFERROR(__xludf.DUMMYFUNCTION("GOOGLETRANSLATE(A4192,""en"",""es"")"),"manta")</f>
        <v>manta</v>
      </c>
    </row>
    <row r="4193">
      <c r="A4193" s="1" t="s">
        <v>4190</v>
      </c>
      <c r="B4193" s="2" t="str">
        <f>IFERROR(__xludf.DUMMYFUNCTION("GOOGLETRANSLATE(A4193,""en"",""es"")"),"comedia")</f>
        <v>comedia</v>
      </c>
    </row>
    <row r="4194">
      <c r="A4194" s="1" t="s">
        <v>4191</v>
      </c>
      <c r="B4194" s="2" t="str">
        <f>IFERROR(__xludf.DUMMYFUNCTION("GOOGLETRANSLATE(A4194,""en"",""es"")"),"altura")</f>
        <v>altura</v>
      </c>
    </row>
    <row r="4195">
      <c r="A4195" s="1" t="s">
        <v>4192</v>
      </c>
      <c r="B4195" s="2" t="str">
        <f>IFERROR(__xludf.DUMMYFUNCTION("GOOGLETRANSLATE(A4195,""en"",""es"")"),"bucear")</f>
        <v>bucear</v>
      </c>
    </row>
    <row r="4196">
      <c r="A4196" s="1" t="s">
        <v>4193</v>
      </c>
      <c r="B4196" s="2" t="str">
        <f>IFERROR(__xludf.DUMMYFUNCTION("GOOGLETRANSLATE(A4196,""en"",""es"")"),"tenis")</f>
        <v>tenis</v>
      </c>
    </row>
    <row r="4197">
      <c r="A4197" s="1" t="s">
        <v>4194</v>
      </c>
      <c r="B4197" s="2" t="str">
        <f>IFERROR(__xludf.DUMMYFUNCTION("GOOGLETRANSLATE(A4197,""en"",""es"")"),"coreano")</f>
        <v>coreano</v>
      </c>
    </row>
    <row r="4198">
      <c r="A4198" s="1" t="s">
        <v>4195</v>
      </c>
      <c r="B4198" s="2" t="str">
        <f>IFERROR(__xludf.DUMMYFUNCTION("GOOGLETRANSLATE(A4198,""en"",""es"")"),"senos")</f>
        <v>senos</v>
      </c>
    </row>
    <row r="4199">
      <c r="A4199" s="1" t="s">
        <v>4196</v>
      </c>
      <c r="B4199" s="2" t="str">
        <f>IFERROR(__xludf.DUMMYFUNCTION("GOOGLETRANSLATE(A4199,""en"",""es"")"),"camaradas")</f>
        <v>camaradas</v>
      </c>
    </row>
    <row r="4200">
      <c r="A4200" s="1" t="s">
        <v>4197</v>
      </c>
      <c r="B4200" s="2" t="str">
        <f>IFERROR(__xludf.DUMMYFUNCTION("GOOGLETRANSLATE(A4200,""en"",""es"")"),"Gabriel")</f>
        <v>Gabriel</v>
      </c>
    </row>
    <row r="4201">
      <c r="A4201" s="1" t="s">
        <v>4198</v>
      </c>
      <c r="B4201" s="2" t="str">
        <f>IFERROR(__xludf.DUMMYFUNCTION("GOOGLETRANSLATE(A4201,""en"",""es"")"),"aplastar")</f>
        <v>aplastar</v>
      </c>
    </row>
    <row r="4202">
      <c r="A4202" s="1" t="s">
        <v>4199</v>
      </c>
      <c r="B4202" s="2" t="str">
        <f>IFERROR(__xludf.DUMMYFUNCTION("GOOGLETRANSLATE(A4202,""en"",""es"")"),"Brillo Solar")</f>
        <v>Brillo Solar</v>
      </c>
    </row>
    <row r="4203">
      <c r="A4203" s="1" t="s">
        <v>4200</v>
      </c>
      <c r="B4203" s="2" t="str">
        <f>IFERROR(__xludf.DUMMYFUNCTION("GOOGLETRANSLATE(A4203,""en"",""es"")"),"enorme")</f>
        <v>enorme</v>
      </c>
    </row>
    <row r="4204">
      <c r="A4204" s="1" t="s">
        <v>4201</v>
      </c>
      <c r="B4204" s="2" t="str">
        <f>IFERROR(__xludf.DUMMYFUNCTION("GOOGLETRANSLATE(A4204,""en"",""es"")"),"droga")</f>
        <v>droga</v>
      </c>
    </row>
    <row r="4205">
      <c r="A4205" s="1" t="s">
        <v>4202</v>
      </c>
      <c r="B4205" s="2" t="str">
        <f>IFERROR(__xludf.DUMMYFUNCTION("GOOGLETRANSLATE(A4205,""en"",""es"")"),"suavemente")</f>
        <v>suavemente</v>
      </c>
    </row>
    <row r="4206">
      <c r="A4206" s="1" t="s">
        <v>4203</v>
      </c>
      <c r="B4206" s="2" t="str">
        <f>IFERROR(__xludf.DUMMYFUNCTION("GOOGLETRANSLATE(A4206,""en"",""es"")"),"ordenadores")</f>
        <v>ordenadores</v>
      </c>
    </row>
    <row r="4207">
      <c r="A4207" s="1" t="s">
        <v>4204</v>
      </c>
      <c r="B4207" s="2" t="str">
        <f>IFERROR(__xludf.DUMMYFUNCTION("GOOGLETRANSLATE(A4207,""en"",""es"")"),"permiso")</f>
        <v>permiso</v>
      </c>
    </row>
    <row r="4208">
      <c r="A4208" s="1" t="s">
        <v>4205</v>
      </c>
      <c r="B4208" s="2" t="str">
        <f>IFERROR(__xludf.DUMMYFUNCTION("GOOGLETRANSLATE(A4208,""en"",""es"")"),"vadear")</f>
        <v>vadear</v>
      </c>
    </row>
    <row r="4209">
      <c r="A4209" s="1" t="s">
        <v>4206</v>
      </c>
      <c r="B4209" s="2" t="str">
        <f>IFERROR(__xludf.DUMMYFUNCTION("GOOGLETRANSLATE(A4209,""en"",""es"")"),"lloviendo")</f>
        <v>lloviendo</v>
      </c>
    </row>
    <row r="4210">
      <c r="A4210" s="1" t="s">
        <v>4207</v>
      </c>
      <c r="B4210" s="2" t="str">
        <f>IFERROR(__xludf.DUMMYFUNCTION("GOOGLETRANSLATE(A4210,""en"",""es"")"),"masón")</f>
        <v>masón</v>
      </c>
    </row>
    <row r="4211">
      <c r="A4211" s="1" t="s">
        <v>4208</v>
      </c>
      <c r="B4211" s="2" t="str">
        <f>IFERROR(__xludf.DUMMYFUNCTION("GOOGLETRANSLATE(A4211,""en"",""es"")"),"jazz")</f>
        <v>jazz</v>
      </c>
    </row>
    <row r="4212">
      <c r="A4212" s="1" t="s">
        <v>4209</v>
      </c>
      <c r="B4212" s="2" t="str">
        <f>IFERROR(__xludf.DUMMYFUNCTION("GOOGLETRANSLATE(A4212,""en"",""es"")"),"clandestino")</f>
        <v>clandestino</v>
      </c>
    </row>
    <row r="4213">
      <c r="A4213" s="1" t="s">
        <v>4210</v>
      </c>
      <c r="B4213" s="2" t="str">
        <f>IFERROR(__xludf.DUMMYFUNCTION("GOOGLETRANSLATE(A4213,""en"",""es"")"),"tragar")</f>
        <v>tragar</v>
      </c>
    </row>
    <row r="4214">
      <c r="A4214" s="1" t="s">
        <v>4211</v>
      </c>
      <c r="B4214" s="2" t="str">
        <f>IFERROR(__xludf.DUMMYFUNCTION("GOOGLETRANSLATE(A4214,""en"",""es"")"),"toalla")</f>
        <v>toalla</v>
      </c>
    </row>
    <row r="4215">
      <c r="A4215" s="1" t="s">
        <v>4212</v>
      </c>
      <c r="B4215" s="2" t="str">
        <f>IFERROR(__xludf.DUMMYFUNCTION("GOOGLETRANSLATE(A4215,""en"",""es"")"),"frito")</f>
        <v>frito</v>
      </c>
    </row>
    <row r="4216">
      <c r="A4216" s="1" t="s">
        <v>4213</v>
      </c>
      <c r="B4216" s="2" t="str">
        <f>IFERROR(__xludf.DUMMYFUNCTION("GOOGLETRANSLATE(A4216,""en"",""es"")"),"función")</f>
        <v>función</v>
      </c>
    </row>
    <row r="4217">
      <c r="A4217" s="1" t="s">
        <v>4214</v>
      </c>
      <c r="B4217" s="2" t="str">
        <f>IFERROR(__xludf.DUMMYFUNCTION("GOOGLETRANSLATE(A4217,""en"",""es"")"),"sugirió")</f>
        <v>sugirió</v>
      </c>
    </row>
    <row r="4218">
      <c r="A4218" s="1" t="s">
        <v>4215</v>
      </c>
      <c r="B4218" s="2" t="str">
        <f>IFERROR(__xludf.DUMMYFUNCTION("GOOGLETRANSLATE(A4218,""en"",""es"")"),"zumbido")</f>
        <v>zumbido</v>
      </c>
    </row>
    <row r="4219">
      <c r="A4219" s="1" t="s">
        <v>4216</v>
      </c>
      <c r="B4219" s="2" t="str">
        <f>IFERROR(__xludf.DUMMYFUNCTION("GOOGLETRANSLATE(A4219,""en"",""es"")"),"conejito")</f>
        <v>conejito</v>
      </c>
    </row>
    <row r="4220">
      <c r="A4220" s="1" t="s">
        <v>4217</v>
      </c>
      <c r="B4220" s="2" t="str">
        <f>IFERROR(__xludf.DUMMYFUNCTION("GOOGLETRANSLATE(A4220,""en"",""es"")"),"educado")</f>
        <v>educado</v>
      </c>
    </row>
    <row r="4221">
      <c r="A4221" s="1" t="s">
        <v>4218</v>
      </c>
      <c r="B4221" s="2" t="str">
        <f>IFERROR(__xludf.DUMMYFUNCTION("GOOGLETRANSLATE(A4221,""en"",""es"")"),"actuado")</f>
        <v>actuado</v>
      </c>
    </row>
    <row r="4222">
      <c r="A4222" s="1" t="s">
        <v>4219</v>
      </c>
      <c r="B4222" s="2" t="str">
        <f>IFERROR(__xludf.DUMMYFUNCTION("GOOGLETRANSLATE(A4222,""en"",""es"")"),"ficticio")</f>
        <v>ficticio</v>
      </c>
    </row>
    <row r="4223">
      <c r="A4223" s="1" t="s">
        <v>4220</v>
      </c>
      <c r="B4223" s="2" t="str">
        <f>IFERROR(__xludf.DUMMYFUNCTION("GOOGLETRANSLATE(A4223,""en"",""es"")"),"sobrina")</f>
        <v>sobrina</v>
      </c>
    </row>
    <row r="4224">
      <c r="A4224" s="1" t="s">
        <v>4221</v>
      </c>
      <c r="B4224" s="2" t="str">
        <f>IFERROR(__xludf.DUMMYFUNCTION("GOOGLETRANSLATE(A4224,""en"",""es"")"),"fiscal")</f>
        <v>fiscal</v>
      </c>
    </row>
    <row r="4225">
      <c r="A4225" s="1" t="s">
        <v>4222</v>
      </c>
      <c r="B4225" s="2" t="str">
        <f>IFERROR(__xludf.DUMMYFUNCTION("GOOGLETRANSLATE(A4225,""en"",""es"")"),"extraterrestres")</f>
        <v>extraterrestres</v>
      </c>
    </row>
    <row r="4226">
      <c r="A4226" s="1" t="s">
        <v>4223</v>
      </c>
      <c r="B4226" s="2" t="str">
        <f>IFERROR(__xludf.DUMMYFUNCTION("GOOGLETRANSLATE(A4226,""en"",""es"")"),"fondo")</f>
        <v>fondo</v>
      </c>
    </row>
    <row r="4227">
      <c r="A4227" s="1" t="s">
        <v>4224</v>
      </c>
      <c r="B4227" s="2" t="str">
        <f>IFERROR(__xludf.DUMMYFUNCTION("GOOGLETRANSLATE(A4227,""en"",""es"")"),"Leslie")</f>
        <v>Leslie</v>
      </c>
    </row>
    <row r="4228">
      <c r="A4228" s="1" t="s">
        <v>4225</v>
      </c>
      <c r="B4228" s="2" t="str">
        <f>IFERROR(__xludf.DUMMYFUNCTION("GOOGLETRANSLATE(A4228,""en"",""es"")"),"cruce")</f>
        <v>cruce</v>
      </c>
    </row>
    <row r="4229">
      <c r="A4229" s="1" t="s">
        <v>4226</v>
      </c>
      <c r="B4229" s="2" t="str">
        <f>IFERROR(__xludf.DUMMYFUNCTION("GOOGLETRANSLATE(A4229,""en"",""es"")"),"ordena")</f>
        <v>ordena</v>
      </c>
    </row>
    <row r="4230">
      <c r="A4230" s="1" t="s">
        <v>4227</v>
      </c>
      <c r="B4230" s="2" t="str">
        <f>IFERROR(__xludf.DUMMYFUNCTION("GOOGLETRANSLATE(A4230,""en"",""es"")"),"funcionar")</f>
        <v>funcionar</v>
      </c>
    </row>
    <row r="4231">
      <c r="A4231" s="1" t="s">
        <v>4228</v>
      </c>
      <c r="B4231" s="2" t="str">
        <f>IFERROR(__xludf.DUMMYFUNCTION("GOOGLETRANSLATE(A4231,""en"",""es"")"),"ralph")</f>
        <v>ralph</v>
      </c>
    </row>
    <row r="4232">
      <c r="A4232" s="1" t="s">
        <v>4229</v>
      </c>
      <c r="B4232" s="2" t="str">
        <f>IFERROR(__xludf.DUMMYFUNCTION("GOOGLETRANSLATE(A4232,""en"",""es"")"),"cascarrabias")</f>
        <v>cascarrabias</v>
      </c>
    </row>
    <row r="4233">
      <c r="A4233" s="1" t="s">
        <v>4230</v>
      </c>
      <c r="B4233" s="2" t="str">
        <f>IFERROR(__xludf.DUMMYFUNCTION("GOOGLETRANSLATE(A4233,""en"",""es"")"),"holandés")</f>
        <v>holandés</v>
      </c>
    </row>
    <row r="4234">
      <c r="A4234" s="1" t="s">
        <v>4231</v>
      </c>
      <c r="B4234" s="2" t="str">
        <f>IFERROR(__xludf.DUMMYFUNCTION("GOOGLETRANSLATE(A4234,""en"",""es"")"),"Harris")</f>
        <v>Harris</v>
      </c>
    </row>
    <row r="4235">
      <c r="A4235" s="1" t="s">
        <v>4232</v>
      </c>
      <c r="B4235" s="2" t="str">
        <f>IFERROR(__xludf.DUMMYFUNCTION("GOOGLETRANSLATE(A4235,""en"",""es"")"),"audición")</f>
        <v>audición</v>
      </c>
    </row>
    <row r="4236">
      <c r="A4236" s="1" t="s">
        <v>4233</v>
      </c>
      <c r="B4236" s="2" t="str">
        <f>IFERROR(__xludf.DUMMYFUNCTION("GOOGLETRANSLATE(A4236,""en"",""es"")"),"Sentidos")</f>
        <v>Sentidos</v>
      </c>
    </row>
    <row r="4237">
      <c r="A4237" s="1" t="s">
        <v>4234</v>
      </c>
      <c r="B4237" s="2" t="str">
        <f>IFERROR(__xludf.DUMMYFUNCTION("GOOGLETRANSLATE(A4237,""en"",""es"")"),"Holmes")</f>
        <v>Holmes</v>
      </c>
    </row>
    <row r="4238">
      <c r="A4238" s="1" t="s">
        <v>4235</v>
      </c>
      <c r="B4238" s="2" t="str">
        <f>IFERROR(__xludf.DUMMYFUNCTION("GOOGLETRANSLATE(A4238,""en"",""es"")"),"bomba")</f>
        <v>bomba</v>
      </c>
    </row>
    <row r="4239">
      <c r="A4239" s="1" t="s">
        <v>4236</v>
      </c>
      <c r="B4239" s="2" t="str">
        <f>IFERROR(__xludf.DUMMYFUNCTION("GOOGLETRANSLATE(A4239,""en"",""es"")"),"región")</f>
        <v>región</v>
      </c>
    </row>
    <row r="4240">
      <c r="A4240" s="1" t="s">
        <v>4237</v>
      </c>
      <c r="B4240" s="2" t="str">
        <f>IFERROR(__xludf.DUMMYFUNCTION("GOOGLETRANSLATE(A4240,""en"",""es"")"),"diane")</f>
        <v>diane</v>
      </c>
    </row>
    <row r="4241">
      <c r="A4241" s="1" t="s">
        <v>4238</v>
      </c>
      <c r="B4241" s="2" t="str">
        <f>IFERROR(__xludf.DUMMYFUNCTION("GOOGLETRANSLATE(A4241,""en"",""es"")"),"debilidad")</f>
        <v>debilidad</v>
      </c>
    </row>
    <row r="4242">
      <c r="A4242" s="1" t="s">
        <v>4239</v>
      </c>
      <c r="B4242" s="2" t="str">
        <f>IFERROR(__xludf.DUMMYFUNCTION("GOOGLETRANSLATE(A4242,""en"",""es"")"),"probado")</f>
        <v>probado</v>
      </c>
    </row>
    <row r="4243">
      <c r="A4243" s="1" t="s">
        <v>4240</v>
      </c>
      <c r="B4243" s="2" t="str">
        <f>IFERROR(__xludf.DUMMYFUNCTION("GOOGLETRANSLATE(A4243,""en"",""es"")"),"constante")</f>
        <v>constante</v>
      </c>
    </row>
    <row r="4244">
      <c r="A4244" s="1" t="s">
        <v>4241</v>
      </c>
      <c r="B4244" s="2" t="str">
        <f>IFERROR(__xludf.DUMMYFUNCTION("GOOGLETRANSLATE(A4244,""en"",""es"")"),"entre")</f>
        <v>entre</v>
      </c>
    </row>
    <row r="4245">
      <c r="A4245" s="1" t="s">
        <v>4242</v>
      </c>
      <c r="B4245" s="2" t="str">
        <f>IFERROR(__xludf.DUMMYFUNCTION("GOOGLETRANSLATE(A4245,""en"",""es"")"),"descubrimiento")</f>
        <v>descubrimiento</v>
      </c>
    </row>
    <row r="4246">
      <c r="A4246" s="1" t="s">
        <v>4243</v>
      </c>
      <c r="B4246" s="2" t="str">
        <f>IFERROR(__xludf.DUMMYFUNCTION("GOOGLETRANSLATE(A4246,""en"",""es"")"),"pinturas")</f>
        <v>pinturas</v>
      </c>
    </row>
    <row r="4247">
      <c r="A4247" s="1" t="s">
        <v>4244</v>
      </c>
      <c r="B4247" s="2" t="str">
        <f>IFERROR(__xludf.DUMMYFUNCTION("GOOGLETRANSLATE(A4247,""en"",""es"")"),"agregado")</f>
        <v>agregado</v>
      </c>
    </row>
    <row r="4248">
      <c r="A4248" s="1" t="s">
        <v>4245</v>
      </c>
      <c r="B4248" s="2" t="str">
        <f>IFERROR(__xludf.DUMMYFUNCTION("GOOGLETRANSLATE(A4248,""en"",""es"")"),"Lincoln")</f>
        <v>Lincoln</v>
      </c>
    </row>
    <row r="4249">
      <c r="A4249" s="1" t="s">
        <v>4246</v>
      </c>
      <c r="B4249" s="2" t="str">
        <f>IFERROR(__xludf.DUMMYFUNCTION("GOOGLETRANSLATE(A4249,""en"",""es"")"),"clic")</f>
        <v>clic</v>
      </c>
    </row>
    <row r="4250">
      <c r="A4250" s="1" t="s">
        <v>4247</v>
      </c>
      <c r="B4250" s="2" t="str">
        <f>IFERROR(__xludf.DUMMYFUNCTION("GOOGLETRANSLATE(A4250,""en"",""es"")"),"envuelto")</f>
        <v>envuelto</v>
      </c>
    </row>
    <row r="4251">
      <c r="A4251" s="1" t="s">
        <v>4248</v>
      </c>
      <c r="B4251" s="2" t="str">
        <f>IFERROR(__xludf.DUMMYFUNCTION("GOOGLETRANSLATE(A4251,""en"",""es"")"),"lanza")</f>
        <v>lanza</v>
      </c>
    </row>
    <row r="4252">
      <c r="A4252" s="1" t="s">
        <v>4249</v>
      </c>
      <c r="B4252" s="2" t="str">
        <f>IFERROR(__xludf.DUMMYFUNCTION("GOOGLETRANSLATE(A4252,""en"",""es"")"),"aguja")</f>
        <v>aguja</v>
      </c>
    </row>
    <row r="4253">
      <c r="A4253" s="1" t="s">
        <v>4250</v>
      </c>
      <c r="B4253" s="2" t="str">
        <f>IFERROR(__xludf.DUMMYFUNCTION("GOOGLETRANSLATE(A4253,""en"",""es"")"),"mi")</f>
        <v>mi</v>
      </c>
    </row>
    <row r="4254">
      <c r="A4254" s="1" t="s">
        <v>4251</v>
      </c>
      <c r="B4254" s="2" t="str">
        <f>IFERROR(__xludf.DUMMYFUNCTION("GOOGLETRANSLATE(A4254,""en"",""es"")"),"tos")</f>
        <v>tos</v>
      </c>
    </row>
    <row r="4255">
      <c r="A4255" s="1" t="s">
        <v>4252</v>
      </c>
      <c r="B4255" s="2" t="str">
        <f>IFERROR(__xludf.DUMMYFUNCTION("GOOGLETRANSLATE(A4255,""en"",""es"")"),"ejecutivo")</f>
        <v>ejecutivo</v>
      </c>
    </row>
    <row r="4256">
      <c r="A4256" s="1" t="s">
        <v>4253</v>
      </c>
      <c r="B4256" s="2" t="str">
        <f>IFERROR(__xludf.DUMMYFUNCTION("GOOGLETRANSLATE(A4256,""en"",""es"")"),"detener")</f>
        <v>detener</v>
      </c>
    </row>
    <row r="4257">
      <c r="A4257" s="1" t="s">
        <v>4254</v>
      </c>
      <c r="B4257" s="2" t="str">
        <f>IFERROR(__xludf.DUMMYFUNCTION("GOOGLETRANSLATE(A4257,""en"",""es"")"),"pequeño")</f>
        <v>pequeño</v>
      </c>
    </row>
    <row r="4258">
      <c r="A4258" s="1" t="s">
        <v>4255</v>
      </c>
      <c r="B4258" s="2" t="str">
        <f>IFERROR(__xludf.DUMMYFUNCTION("GOOGLETRANSLATE(A4258,""en"",""es"")"),"Orando")</f>
        <v>Orando</v>
      </c>
    </row>
    <row r="4259">
      <c r="A4259" s="1" t="s">
        <v>4256</v>
      </c>
      <c r="B4259" s="2" t="str">
        <f>IFERROR(__xludf.DUMMYFUNCTION("GOOGLETRANSLATE(A4259,""en"",""es"")"),"sellado")</f>
        <v>sellado</v>
      </c>
    </row>
    <row r="4260">
      <c r="A4260" s="1" t="s">
        <v>4257</v>
      </c>
      <c r="B4260" s="2" t="str">
        <f>IFERROR(__xludf.DUMMYFUNCTION("GOOGLETRANSLATE(A4260,""en"",""es"")"),"aterrorizado")</f>
        <v>aterrorizado</v>
      </c>
    </row>
    <row r="4261">
      <c r="A4261" s="1" t="s">
        <v>4258</v>
      </c>
      <c r="B4261" s="2" t="str">
        <f>IFERROR(__xludf.DUMMYFUNCTION("GOOGLETRANSLATE(A4261,""en"",""es"")"),"interno")</f>
        <v>interno</v>
      </c>
    </row>
    <row r="4262">
      <c r="A4262" s="1" t="s">
        <v>4259</v>
      </c>
      <c r="B4262" s="2" t="str">
        <f>IFERROR(__xludf.DUMMYFUNCTION("GOOGLETRANSLATE(A4262,""en"",""es"")"),"establo")</f>
        <v>establo</v>
      </c>
    </row>
    <row r="4263">
      <c r="A4263" s="1" t="s">
        <v>4260</v>
      </c>
      <c r="B4263" s="2" t="str">
        <f>IFERROR(__xludf.DUMMYFUNCTION("GOOGLETRANSLATE(A4263,""en"",""es"")"),"nido")</f>
        <v>nido</v>
      </c>
    </row>
    <row r="4264">
      <c r="A4264" s="1" t="s">
        <v>4261</v>
      </c>
      <c r="B4264" s="2" t="str">
        <f>IFERROR(__xludf.DUMMYFUNCTION("GOOGLETRANSLATE(A4264,""en"",""es"")"),"gravedad")</f>
        <v>gravedad</v>
      </c>
    </row>
    <row r="4265">
      <c r="A4265" s="1" t="s">
        <v>4262</v>
      </c>
      <c r="B4265" s="2" t="str">
        <f>IFERROR(__xludf.DUMMYFUNCTION("GOOGLETRANSLATE(A4265,""en"",""es"")"),"interferir")</f>
        <v>interferir</v>
      </c>
    </row>
    <row r="4266">
      <c r="A4266" s="1" t="s">
        <v>4263</v>
      </c>
      <c r="B4266" s="2" t="str">
        <f>IFERROR(__xludf.DUMMYFUNCTION("GOOGLETRANSLATE(A4266,""en"",""es"")"),"secuestro")</f>
        <v>secuestro</v>
      </c>
    </row>
    <row r="4267">
      <c r="A4267" s="1" t="s">
        <v>4264</v>
      </c>
      <c r="B4267" s="2" t="str">
        <f>IFERROR(__xludf.DUMMYFUNCTION("GOOGLETRANSLATE(A4267,""en"",""es"")"),"travis")</f>
        <v>travis</v>
      </c>
    </row>
    <row r="4268">
      <c r="A4268" s="1" t="s">
        <v>4265</v>
      </c>
      <c r="B4268" s="2" t="str">
        <f>IFERROR(__xludf.DUMMYFUNCTION("GOOGLETRANSLATE(A4268,""en"",""es"")"),"reunido")</f>
        <v>reunido</v>
      </c>
    </row>
    <row r="4269">
      <c r="A4269" s="1" t="s">
        <v>4266</v>
      </c>
      <c r="B4269" s="2" t="str">
        <f>IFERROR(__xludf.DUMMYFUNCTION("GOOGLETRANSLATE(A4269,""en"",""es"")"),"limitado")</f>
        <v>limitado</v>
      </c>
    </row>
    <row r="4270">
      <c r="A4270" s="1" t="s">
        <v>4267</v>
      </c>
      <c r="B4270" s="2" t="str">
        <f>IFERROR(__xludf.DUMMYFUNCTION("GOOGLETRANSLATE(A4270,""en"",""es"")"),"hacia atrás")</f>
        <v>hacia atrás</v>
      </c>
    </row>
    <row r="4271">
      <c r="A4271" s="1" t="s">
        <v>4268</v>
      </c>
      <c r="B4271" s="2" t="str">
        <f>IFERROR(__xludf.DUMMYFUNCTION("GOOGLETRANSLATE(A4271,""en"",""es"")"),"Mario")</f>
        <v>Mario</v>
      </c>
    </row>
    <row r="4272">
      <c r="A4272" s="1" t="s">
        <v>4269</v>
      </c>
      <c r="B4272" s="2" t="str">
        <f>IFERROR(__xludf.DUMMYFUNCTION("GOOGLETRANSLATE(A4272,""en"",""es"")"),"excelencia")</f>
        <v>excelencia</v>
      </c>
    </row>
    <row r="4273">
      <c r="A4273" s="1" t="s">
        <v>4270</v>
      </c>
      <c r="B4273" s="2" t="str">
        <f>IFERROR(__xludf.DUMMYFUNCTION("GOOGLETRANSLATE(A4273,""en"",""es"")"),"demandas")</f>
        <v>demandas</v>
      </c>
    </row>
    <row r="4274">
      <c r="A4274" s="1" t="s">
        <v>4271</v>
      </c>
      <c r="B4274" s="2" t="str">
        <f>IFERROR(__xludf.DUMMYFUNCTION("GOOGLETRANSLATE(A4274,""en"",""es"")"),"vagón")</f>
        <v>vagón</v>
      </c>
    </row>
    <row r="4275">
      <c r="A4275" s="1" t="s">
        <v>4272</v>
      </c>
      <c r="B4275" s="2" t="str">
        <f>IFERROR(__xludf.DUMMYFUNCTION("GOOGLETRANSLATE(A4275,""en"",""es"")"),"absurdo")</f>
        <v>absurdo</v>
      </c>
    </row>
    <row r="4276">
      <c r="A4276" s="1" t="s">
        <v>4273</v>
      </c>
      <c r="B4276" s="2" t="str">
        <f>IFERROR(__xludf.DUMMYFUNCTION("GOOGLETRANSLATE(A4276,""en"",""es"")"),"estafa")</f>
        <v>estafa</v>
      </c>
    </row>
    <row r="4277">
      <c r="A4277" s="1" t="s">
        <v>4274</v>
      </c>
      <c r="B4277" s="2" t="str">
        <f>IFERROR(__xludf.DUMMYFUNCTION("GOOGLETRANSLATE(A4277,""en"",""es"")"),"más grande")</f>
        <v>más grande</v>
      </c>
    </row>
    <row r="4278">
      <c r="A4278" s="1" t="s">
        <v>4275</v>
      </c>
      <c r="B4278" s="2" t="str">
        <f>IFERROR(__xludf.DUMMYFUNCTION("GOOGLETRANSLATE(A4278,""en"",""es"")"),"carson")</f>
        <v>carson</v>
      </c>
    </row>
    <row r="4279">
      <c r="A4279" s="1" t="s">
        <v>4276</v>
      </c>
      <c r="B4279" s="2" t="str">
        <f>IFERROR(__xludf.DUMMYFUNCTION("GOOGLETRANSLATE(A4279,""en"",""es"")"),"Estallar")</f>
        <v>Estallar</v>
      </c>
    </row>
    <row r="4280">
      <c r="A4280" s="1" t="s">
        <v>4277</v>
      </c>
      <c r="B4280" s="2" t="str">
        <f>IFERROR(__xludf.DUMMYFUNCTION("GOOGLETRANSLATE(A4280,""en"",""es"")"),"uhh")</f>
        <v>uhh</v>
      </c>
    </row>
    <row r="4281">
      <c r="A4281" s="1" t="s">
        <v>4278</v>
      </c>
      <c r="B4281" s="2" t="str">
        <f>IFERROR(__xludf.DUMMYFUNCTION("GOOGLETRANSLATE(A4281,""en"",""es"")"),"periódicos")</f>
        <v>periódicos</v>
      </c>
    </row>
    <row r="4282">
      <c r="A4282" s="1" t="s">
        <v>4279</v>
      </c>
      <c r="B4282" s="2" t="str">
        <f>IFERROR(__xludf.DUMMYFUNCTION("GOOGLETRANSLATE(A4282,""en"",""es"")"),"besos")</f>
        <v>besos</v>
      </c>
    </row>
    <row r="4283">
      <c r="A4283" s="1" t="s">
        <v>4280</v>
      </c>
      <c r="B4283" s="2" t="str">
        <f>IFERROR(__xludf.DUMMYFUNCTION("GOOGLETRANSLATE(A4283,""en"",""es"")"),"riley")</f>
        <v>riley</v>
      </c>
    </row>
    <row r="4284">
      <c r="A4284" s="1" t="s">
        <v>4281</v>
      </c>
      <c r="B4284" s="2" t="str">
        <f>IFERROR(__xludf.DUMMYFUNCTION("GOOGLETRANSLATE(A4284,""en"",""es"")"),"hierba")</f>
        <v>hierba</v>
      </c>
    </row>
    <row r="4285">
      <c r="A4285" s="1" t="s">
        <v>4282</v>
      </c>
      <c r="B4285" s="2" t="str">
        <f>IFERROR(__xludf.DUMMYFUNCTION("GOOGLETRANSLATE(A4285,""en"",""es"")"),"sobrio")</f>
        <v>sobrio</v>
      </c>
    </row>
    <row r="4286">
      <c r="A4286" s="1" t="s">
        <v>4283</v>
      </c>
      <c r="B4286" s="2" t="str">
        <f>IFERROR(__xludf.DUMMYFUNCTION("GOOGLETRANSLATE(A4286,""en"",""es"")"),"destinado")</f>
        <v>destinado</v>
      </c>
    </row>
    <row r="4287">
      <c r="A4287" s="1" t="s">
        <v>4284</v>
      </c>
      <c r="B4287" s="2" t="str">
        <f>IFERROR(__xludf.DUMMYFUNCTION("GOOGLETRANSLATE(A4287,""en"",""es"")"),"clavos")</f>
        <v>clavos</v>
      </c>
    </row>
    <row r="4288">
      <c r="A4288" s="1" t="s">
        <v>4285</v>
      </c>
      <c r="B4288" s="2" t="str">
        <f>IFERROR(__xludf.DUMMYFUNCTION("GOOGLETRANSLATE(A4288,""en"",""es"")"),"registrado")</f>
        <v>registrado</v>
      </c>
    </row>
    <row r="4289">
      <c r="A4289" s="1" t="s">
        <v>4286</v>
      </c>
      <c r="B4289" s="2" t="str">
        <f>IFERROR(__xludf.DUMMYFUNCTION("GOOGLETRANSLATE(A4289,""en"",""es"")"),"abucheo")</f>
        <v>abucheo</v>
      </c>
    </row>
    <row r="4290">
      <c r="A4290" s="1" t="s">
        <v>4287</v>
      </c>
      <c r="B4290" s="2" t="str">
        <f>IFERROR(__xludf.DUMMYFUNCTION("GOOGLETRANSLATE(A4290,""en"",""es"")"),"quejumbroso")</f>
        <v>quejumbroso</v>
      </c>
    </row>
    <row r="4291">
      <c r="A4291" s="1" t="s">
        <v>4288</v>
      </c>
      <c r="B4291" s="2" t="str">
        <f>IFERROR(__xludf.DUMMYFUNCTION("GOOGLETRANSLATE(A4291,""en"",""es"")"),"eli")</f>
        <v>eli</v>
      </c>
    </row>
    <row r="4292">
      <c r="A4292" s="1" t="s">
        <v>4289</v>
      </c>
      <c r="B4292" s="2" t="str">
        <f>IFERROR(__xludf.DUMMYFUNCTION("GOOGLETRANSLATE(A4292,""en"",""es"")"),"concepto")</f>
        <v>concepto</v>
      </c>
    </row>
    <row r="4293">
      <c r="A4293" s="1" t="s">
        <v>4290</v>
      </c>
      <c r="B4293" s="2" t="str">
        <f>IFERROR(__xludf.DUMMYFUNCTION("GOOGLETRANSLATE(A4293,""en"",""es"")"),"brillante")</f>
        <v>brillante</v>
      </c>
    </row>
    <row r="4294">
      <c r="A4294" s="1" t="s">
        <v>4291</v>
      </c>
      <c r="B4294" s="2" t="str">
        <f>IFERROR(__xludf.DUMMYFUNCTION("GOOGLETRANSLATE(A4294,""en"",""es"")"),"buque")</f>
        <v>buque</v>
      </c>
    </row>
    <row r="4295">
      <c r="A4295" s="1" t="s">
        <v>4292</v>
      </c>
      <c r="B4295" s="2" t="str">
        <f>IFERROR(__xludf.DUMMYFUNCTION("GOOGLETRANSLATE(A4295,""en"",""es"")"),"Víspera de Todos los Santos")</f>
        <v>Víspera de Todos los Santos</v>
      </c>
    </row>
    <row r="4296">
      <c r="A4296" s="1" t="s">
        <v>4293</v>
      </c>
      <c r="B4296" s="2" t="str">
        <f>IFERROR(__xludf.DUMMYFUNCTION("GOOGLETRANSLATE(A4296,""en"",""es"")"),"avenida")</f>
        <v>avenida</v>
      </c>
    </row>
    <row r="4297">
      <c r="A4297" s="1" t="s">
        <v>4294</v>
      </c>
      <c r="B4297" s="2" t="str">
        <f>IFERROR(__xludf.DUMMYFUNCTION("GOOGLETRANSLATE(A4297,""en"",""es"")"),"sugerencia")</f>
        <v>sugerencia</v>
      </c>
    </row>
    <row r="4298">
      <c r="A4298" s="1" t="s">
        <v>4295</v>
      </c>
      <c r="B4298" s="2" t="str">
        <f>IFERROR(__xludf.DUMMYFUNCTION("GOOGLETRANSLATE(A4298,""en"",""es"")"),"crece")</f>
        <v>crece</v>
      </c>
    </row>
    <row r="4299">
      <c r="A4299" s="1" t="s">
        <v>4296</v>
      </c>
      <c r="B4299" s="2" t="str">
        <f>IFERROR(__xludf.DUMMYFUNCTION("GOOGLETRANSLATE(A4299,""en"",""es"")"),"zoo")</f>
        <v>zoo</v>
      </c>
    </row>
    <row r="4300">
      <c r="A4300" s="1" t="s">
        <v>4297</v>
      </c>
      <c r="B4300" s="2" t="str">
        <f>IFERROR(__xludf.DUMMYFUNCTION("GOOGLETRANSLATE(A4300,""en"",""es"")"),"gruñidos")</f>
        <v>gruñidos</v>
      </c>
    </row>
    <row r="4301">
      <c r="A4301" s="1" t="s">
        <v>4298</v>
      </c>
      <c r="B4301" s="2" t="str">
        <f>IFERROR(__xludf.DUMMYFUNCTION("GOOGLETRANSLATE(A4301,""en"",""es"")"),"embalaje")</f>
        <v>embalaje</v>
      </c>
    </row>
    <row r="4302">
      <c r="A4302" s="1" t="s">
        <v>4299</v>
      </c>
      <c r="B4302" s="2" t="str">
        <f>IFERROR(__xludf.DUMMYFUNCTION("GOOGLETRANSLATE(A4302,""en"",""es"")"),"hedor")</f>
        <v>hedor</v>
      </c>
    </row>
    <row r="4303">
      <c r="A4303" s="1" t="s">
        <v>4300</v>
      </c>
      <c r="B4303" s="2" t="str">
        <f>IFERROR(__xludf.DUMMYFUNCTION("GOOGLETRANSLATE(A4303,""en"",""es"")"),"acerca de")</f>
        <v>acerca de</v>
      </c>
    </row>
    <row r="4304">
      <c r="A4304" s="1" t="s">
        <v>4301</v>
      </c>
      <c r="B4304" s="2" t="str">
        <f>IFERROR(__xludf.DUMMYFUNCTION("GOOGLETRANSLATE(A4304,""en"",""es"")"),"maldito")</f>
        <v>maldito</v>
      </c>
    </row>
    <row r="4305">
      <c r="A4305" s="1" t="s">
        <v>4302</v>
      </c>
      <c r="B4305" s="2" t="str">
        <f>IFERROR(__xludf.DUMMYFUNCTION("GOOGLETRANSLATE(A4305,""en"",""es"")"),"enganchado")</f>
        <v>enganchado</v>
      </c>
    </row>
    <row r="4306">
      <c r="A4306" s="1" t="s">
        <v>4303</v>
      </c>
      <c r="B4306" s="2" t="str">
        <f>IFERROR(__xludf.DUMMYFUNCTION("GOOGLETRANSLATE(A4306,""en"",""es"")"),"recuperado")</f>
        <v>recuperado</v>
      </c>
    </row>
    <row r="4307">
      <c r="A4307" s="1" t="s">
        <v>4304</v>
      </c>
      <c r="B4307" s="2" t="str">
        <f>IFERROR(__xludf.DUMMYFUNCTION("GOOGLETRANSLATE(A4307,""en"",""es"")"),"cuero")</f>
        <v>cuero</v>
      </c>
    </row>
    <row r="4308">
      <c r="A4308" s="1" t="s">
        <v>4305</v>
      </c>
      <c r="B4308" s="2" t="str">
        <f>IFERROR(__xludf.DUMMYFUNCTION("GOOGLETRANSLATE(A4308,""en"",""es"")"),"Christina")</f>
        <v>Christina</v>
      </c>
    </row>
    <row r="4309">
      <c r="A4309" s="1" t="s">
        <v>4306</v>
      </c>
      <c r="B4309" s="2" t="str">
        <f>IFERROR(__xludf.DUMMYFUNCTION("GOOGLETRANSLATE(A4309,""en"",""es"")"),"mexicano")</f>
        <v>mexicano</v>
      </c>
    </row>
    <row r="4310">
      <c r="A4310" s="1" t="s">
        <v>4307</v>
      </c>
      <c r="B4310" s="2" t="str">
        <f>IFERROR(__xludf.DUMMYFUNCTION("GOOGLETRANSLATE(A4310,""en"",""es"")"),"homero")</f>
        <v>homero</v>
      </c>
    </row>
    <row r="4311">
      <c r="A4311" s="1" t="s">
        <v>4308</v>
      </c>
      <c r="B4311" s="2" t="str">
        <f>IFERROR(__xludf.DUMMYFUNCTION("GOOGLETRANSLATE(A4311,""en"",""es"")"),"gastado")</f>
        <v>gastado</v>
      </c>
    </row>
    <row r="4312">
      <c r="A4312" s="1" t="s">
        <v>4309</v>
      </c>
      <c r="B4312" s="2" t="str">
        <f>IFERROR(__xludf.DUMMYFUNCTION("GOOGLETRANSLATE(A4312,""en"",""es"")"),"Liam")</f>
        <v>Liam</v>
      </c>
    </row>
    <row r="4313">
      <c r="A4313" s="1" t="s">
        <v>4310</v>
      </c>
      <c r="B4313" s="2" t="str">
        <f>IFERROR(__xludf.DUMMYFUNCTION("GOOGLETRANSLATE(A4313,""en"",""es"")"),"hoja")</f>
        <v>hoja</v>
      </c>
    </row>
    <row r="4314">
      <c r="A4314" s="1" t="s">
        <v>4311</v>
      </c>
      <c r="B4314" s="2" t="str">
        <f>IFERROR(__xludf.DUMMYFUNCTION("GOOGLETRANSLATE(A4314,""en"",""es"")"),"bota")</f>
        <v>bota</v>
      </c>
    </row>
    <row r="4315">
      <c r="A4315" s="1" t="s">
        <v>4312</v>
      </c>
      <c r="B4315" s="2" t="str">
        <f>IFERROR(__xludf.DUMMYFUNCTION("GOOGLETRANSLATE(A4315,""en"",""es"")"),"contrarrestar")</f>
        <v>contrarrestar</v>
      </c>
    </row>
    <row r="4316">
      <c r="A4316" s="1" t="s">
        <v>4313</v>
      </c>
      <c r="B4316" s="2" t="str">
        <f>IFERROR(__xludf.DUMMYFUNCTION("GOOGLETRANSLATE(A4316,""en"",""es"")"),"permanente")</f>
        <v>permanente</v>
      </c>
    </row>
    <row r="4317">
      <c r="A4317" s="1" t="s">
        <v>4314</v>
      </c>
      <c r="B4317" s="2" t="str">
        <f>IFERROR(__xludf.DUMMYFUNCTION("GOOGLETRANSLATE(A4317,""en"",""es"")"),"asumiendo")</f>
        <v>asumiendo</v>
      </c>
    </row>
    <row r="4318">
      <c r="A4318" s="1" t="s">
        <v>4315</v>
      </c>
      <c r="B4318" s="2" t="str">
        <f>IFERROR(__xludf.DUMMYFUNCTION("GOOGLETRANSLATE(A4318,""en"",""es"")"),"barcos")</f>
        <v>barcos</v>
      </c>
    </row>
    <row r="4319">
      <c r="A4319" s="1" t="s">
        <v>4316</v>
      </c>
      <c r="B4319" s="2" t="str">
        <f>IFERROR(__xludf.DUMMYFUNCTION("GOOGLETRANSLATE(A4319,""en"",""es"")"),"DI")</f>
        <v>DI</v>
      </c>
    </row>
    <row r="4320">
      <c r="A4320" s="1" t="s">
        <v>4317</v>
      </c>
      <c r="B4320" s="2" t="str">
        <f>IFERROR(__xludf.DUMMYFUNCTION("GOOGLETRANSLATE(A4320,""en"",""es"")"),"Ellie")</f>
        <v>Ellie</v>
      </c>
    </row>
    <row r="4321">
      <c r="A4321" s="1" t="s">
        <v>4318</v>
      </c>
      <c r="B4321" s="2" t="str">
        <f>IFERROR(__xludf.DUMMYFUNCTION("GOOGLETRANSLATE(A4321,""en"",""es"")"),"nieto")</f>
        <v>nieto</v>
      </c>
    </row>
    <row r="4322">
      <c r="A4322" s="1" t="s">
        <v>4319</v>
      </c>
      <c r="B4322" s="2" t="str">
        <f>IFERROR(__xludf.DUMMYFUNCTION("GOOGLETRANSLATE(A4322,""en"",""es"")"),"levantamiento")</f>
        <v>levantamiento</v>
      </c>
    </row>
    <row r="4323">
      <c r="A4323" s="1" t="s">
        <v>4320</v>
      </c>
      <c r="B4323" s="2" t="str">
        <f>IFERROR(__xludf.DUMMYFUNCTION("GOOGLETRANSLATE(A4323,""en"",""es"")"),"blindaje")</f>
        <v>blindaje</v>
      </c>
    </row>
    <row r="4324">
      <c r="A4324" s="1" t="s">
        <v>4321</v>
      </c>
      <c r="B4324" s="2" t="str">
        <f>IFERROR(__xludf.DUMMYFUNCTION("GOOGLETRANSLATE(A4324,""en"",""es"")"),"ahogar")</f>
        <v>ahogar</v>
      </c>
    </row>
    <row r="4325">
      <c r="A4325" s="1" t="s">
        <v>4322</v>
      </c>
      <c r="B4325" s="2" t="str">
        <f>IFERROR(__xludf.DUMMYFUNCTION("GOOGLETRANSLATE(A4325,""en"",""es"")"),"conducta")</f>
        <v>conducta</v>
      </c>
    </row>
    <row r="4326">
      <c r="A4326" s="1" t="s">
        <v>4323</v>
      </c>
      <c r="B4326" s="2" t="str">
        <f>IFERROR(__xludf.DUMMYFUNCTION("GOOGLETRANSLATE(A4326,""en"",""es"")"),"equipaje")</f>
        <v>equipaje</v>
      </c>
    </row>
    <row r="4327">
      <c r="A4327" s="1" t="s">
        <v>4324</v>
      </c>
      <c r="B4327" s="2" t="str">
        <f>IFERROR(__xludf.DUMMYFUNCTION("GOOGLETRANSLATE(A4327,""en"",""es"")"),"mundos")</f>
        <v>mundos</v>
      </c>
    </row>
    <row r="4328">
      <c r="A4328" s="1" t="s">
        <v>4325</v>
      </c>
      <c r="B4328" s="2" t="str">
        <f>IFERROR(__xludf.DUMMYFUNCTION("GOOGLETRANSLATE(A4328,""en"",""es"")"),"cenizas")</f>
        <v>cenizas</v>
      </c>
    </row>
    <row r="4329">
      <c r="A4329" s="1" t="s">
        <v>4326</v>
      </c>
      <c r="B4329" s="2" t="str">
        <f>IFERROR(__xludf.DUMMYFUNCTION("GOOGLETRANSLATE(A4329,""en"",""es"")"),"promoción")</f>
        <v>promoción</v>
      </c>
    </row>
    <row r="4330">
      <c r="A4330" s="1" t="s">
        <v>4327</v>
      </c>
      <c r="B4330" s="2" t="str">
        <f>IFERROR(__xludf.DUMMYFUNCTION("GOOGLETRANSLATE(A4330,""en"",""es"")"),"carla")</f>
        <v>carla</v>
      </c>
    </row>
    <row r="4331">
      <c r="A4331" s="1" t="s">
        <v>4328</v>
      </c>
      <c r="B4331" s="2" t="str">
        <f>IFERROR(__xludf.DUMMYFUNCTION("GOOGLETRANSLATE(A4331,""en"",""es"")"),"Australia")</f>
        <v>Australia</v>
      </c>
    </row>
    <row r="4332">
      <c r="A4332" s="1" t="s">
        <v>4329</v>
      </c>
      <c r="B4332" s="2" t="str">
        <f>IFERROR(__xludf.DUMMYFUNCTION("GOOGLETRANSLATE(A4332,""en"",""es"")"),"menú")</f>
        <v>menú</v>
      </c>
    </row>
    <row r="4333">
      <c r="A4333" s="1" t="s">
        <v>4330</v>
      </c>
      <c r="B4333" s="2" t="str">
        <f>IFERROR(__xludf.DUMMYFUNCTION("GOOGLETRANSLATE(A4333,""en"",""es"")"),"tocino")</f>
        <v>tocino</v>
      </c>
    </row>
    <row r="4334">
      <c r="A4334" s="1" t="s">
        <v>4331</v>
      </c>
      <c r="B4334" s="2" t="str">
        <f>IFERROR(__xludf.DUMMYFUNCTION("GOOGLETRANSLATE(A4334,""en"",""es"")"),"diego")</f>
        <v>diego</v>
      </c>
    </row>
    <row r="4335">
      <c r="A4335" s="1" t="s">
        <v>4332</v>
      </c>
      <c r="B4335" s="2" t="str">
        <f>IFERROR(__xludf.DUMMYFUNCTION("GOOGLETRANSLATE(A4335,""en"",""es"")"),"arruinar")</f>
        <v>arruinar</v>
      </c>
    </row>
    <row r="4336">
      <c r="A4336" s="1" t="s">
        <v>4333</v>
      </c>
      <c r="B4336" s="2" t="str">
        <f>IFERROR(__xludf.DUMMYFUNCTION("GOOGLETRANSLATE(A4336,""en"",""es"")"),"risita")</f>
        <v>risita</v>
      </c>
    </row>
    <row r="4337">
      <c r="A4337" s="1" t="s">
        <v>4334</v>
      </c>
      <c r="B4337" s="2" t="str">
        <f>IFERROR(__xludf.DUMMYFUNCTION("GOOGLETRANSLATE(A4337,""en"",""es"")"),"inmunidad")</f>
        <v>inmunidad</v>
      </c>
    </row>
    <row r="4338">
      <c r="A4338" s="1" t="s">
        <v>4335</v>
      </c>
      <c r="B4338" s="2" t="str">
        <f>IFERROR(__xludf.DUMMYFUNCTION("GOOGLETRANSLATE(A4338,""en"",""es"")"),"reconocer")</f>
        <v>reconocer</v>
      </c>
    </row>
    <row r="4339">
      <c r="A4339" s="1" t="s">
        <v>4336</v>
      </c>
      <c r="B4339" s="2" t="str">
        <f>IFERROR(__xludf.DUMMYFUNCTION("GOOGLETRANSLATE(A4339,""en"",""es"")"),"del Norte")</f>
        <v>del Norte</v>
      </c>
    </row>
    <row r="4340">
      <c r="A4340" s="1" t="s">
        <v>4337</v>
      </c>
      <c r="B4340" s="2" t="str">
        <f>IFERROR(__xludf.DUMMYFUNCTION("GOOGLETRANSLATE(A4340,""en"",""es"")"),"terminado")</f>
        <v>terminado</v>
      </c>
    </row>
    <row r="4341">
      <c r="A4341" s="1" t="s">
        <v>4338</v>
      </c>
      <c r="B4341" s="2" t="str">
        <f>IFERROR(__xludf.DUMMYFUNCTION("GOOGLETRANSLATE(A4341,""en"",""es"")"),"método")</f>
        <v>método</v>
      </c>
    </row>
    <row r="4342">
      <c r="A4342" s="1" t="s">
        <v>4339</v>
      </c>
      <c r="B4342" s="2" t="str">
        <f>IFERROR(__xludf.DUMMYFUNCTION("GOOGLETRANSLATE(A4342,""en"",""es"")"),"escena")</f>
        <v>escena</v>
      </c>
    </row>
    <row r="4343">
      <c r="A4343" s="1" t="s">
        <v>4340</v>
      </c>
      <c r="B4343" s="2" t="str">
        <f>IFERROR(__xludf.DUMMYFUNCTION("GOOGLETRANSLATE(A4343,""en"",""es"")"),"madriguera")</f>
        <v>madriguera</v>
      </c>
    </row>
    <row r="4344">
      <c r="A4344" s="1" t="s">
        <v>4341</v>
      </c>
      <c r="B4344" s="2" t="str">
        <f>IFERROR(__xludf.DUMMYFUNCTION("GOOGLETRANSLATE(A4344,""en"",""es"")"),"desfile")</f>
        <v>desfile</v>
      </c>
    </row>
    <row r="4345">
      <c r="A4345" s="1" t="s">
        <v>4342</v>
      </c>
      <c r="B4345" s="2" t="str">
        <f>IFERROR(__xludf.DUMMYFUNCTION("GOOGLETRANSLATE(A4345,""en"",""es"")"),"neumático")</f>
        <v>neumático</v>
      </c>
    </row>
    <row r="4346">
      <c r="A4346" s="1" t="s">
        <v>4343</v>
      </c>
      <c r="B4346" s="2" t="str">
        <f>IFERROR(__xludf.DUMMYFUNCTION("GOOGLETRANSLATE(A4346,""en"",""es"")"),"Se rió")</f>
        <v>Se rió</v>
      </c>
    </row>
    <row r="4347">
      <c r="A4347" s="1" t="s">
        <v>4344</v>
      </c>
      <c r="B4347" s="2" t="str">
        <f>IFERROR(__xludf.DUMMYFUNCTION("GOOGLETRANSLATE(A4347,""en"",""es"")"),"patata")</f>
        <v>patata</v>
      </c>
    </row>
    <row r="4348">
      <c r="A4348" s="1" t="s">
        <v>4345</v>
      </c>
      <c r="B4348" s="2" t="str">
        <f>IFERROR(__xludf.DUMMYFUNCTION("GOOGLETRANSLATE(A4348,""en"",""es"")"),"celebrando")</f>
        <v>celebrando</v>
      </c>
    </row>
    <row r="4349">
      <c r="A4349" s="1" t="s">
        <v>4346</v>
      </c>
      <c r="B4349" s="2" t="str">
        <f>IFERROR(__xludf.DUMMYFUNCTION("GOOGLETRANSLATE(A4349,""en"",""es"")"),"ancestros")</f>
        <v>ancestros</v>
      </c>
    </row>
    <row r="4350">
      <c r="A4350" s="1" t="s">
        <v>4347</v>
      </c>
      <c r="B4350" s="2" t="str">
        <f>IFERROR(__xludf.DUMMYFUNCTION("GOOGLETRANSLATE(A4350,""en"",""es"")"),"injusto")</f>
        <v>injusto</v>
      </c>
    </row>
    <row r="4351">
      <c r="A4351" s="1" t="s">
        <v>4348</v>
      </c>
      <c r="B4351" s="2" t="str">
        <f>IFERROR(__xludf.DUMMYFUNCTION("GOOGLETRANSLATE(A4351,""en"",""es"")"),"más seguro")</f>
        <v>más seguro</v>
      </c>
    </row>
    <row r="4352">
      <c r="A4352" s="1" t="s">
        <v>4349</v>
      </c>
      <c r="B4352" s="2" t="str">
        <f>IFERROR(__xludf.DUMMYFUNCTION("GOOGLETRANSLATE(A4352,""en"",""es"")"),"indistintamente")</f>
        <v>indistintamente</v>
      </c>
    </row>
    <row r="4353">
      <c r="A4353" s="1" t="s">
        <v>4350</v>
      </c>
      <c r="B4353" s="2" t="str">
        <f>IFERROR(__xludf.DUMMYFUNCTION("GOOGLETRANSLATE(A4353,""en"",""es"")"),"Elliot")</f>
        <v>Elliot</v>
      </c>
    </row>
    <row r="4354">
      <c r="A4354" s="1" t="s">
        <v>4351</v>
      </c>
      <c r="B4354" s="2" t="str">
        <f>IFERROR(__xludf.DUMMYFUNCTION("GOOGLETRANSLATE(A4354,""en"",""es"")"),"pulmones")</f>
        <v>pulmones</v>
      </c>
    </row>
    <row r="4355">
      <c r="A4355" s="1" t="s">
        <v>4352</v>
      </c>
      <c r="B4355" s="2" t="str">
        <f>IFERROR(__xludf.DUMMYFUNCTION("GOOGLETRANSLATE(A4355,""en"",""es"")"),"malentendido")</f>
        <v>malentendido</v>
      </c>
    </row>
    <row r="4356">
      <c r="A4356" s="1" t="s">
        <v>4353</v>
      </c>
      <c r="B4356" s="2" t="str">
        <f>IFERROR(__xludf.DUMMYFUNCTION("GOOGLETRANSLATE(A4356,""en"",""es"")"),"etiqueta")</f>
        <v>etiqueta</v>
      </c>
    </row>
    <row r="4357">
      <c r="A4357" s="1" t="s">
        <v>4354</v>
      </c>
      <c r="B4357" s="2" t="str">
        <f>IFERROR(__xludf.DUMMYFUNCTION("GOOGLETRANSLATE(A4357,""en"",""es"")"),"radiación")</f>
        <v>radiación</v>
      </c>
    </row>
    <row r="4358">
      <c r="A4358" s="1" t="s">
        <v>4355</v>
      </c>
      <c r="B4358" s="2" t="str">
        <f>IFERROR(__xludf.DUMMYFUNCTION("GOOGLETRANSLATE(A4358,""en"",""es"")"),"independiente")</f>
        <v>independiente</v>
      </c>
    </row>
    <row r="4359">
      <c r="A4359" s="1" t="s">
        <v>4356</v>
      </c>
      <c r="B4359" s="2" t="str">
        <f>IFERROR(__xludf.DUMMYFUNCTION("GOOGLETRANSLATE(A4359,""en"",""es"")"),"más feliz")</f>
        <v>más feliz</v>
      </c>
    </row>
    <row r="4360">
      <c r="A4360" s="1" t="s">
        <v>4357</v>
      </c>
      <c r="B4360" s="2" t="str">
        <f>IFERROR(__xludf.DUMMYFUNCTION("GOOGLETRANSLATE(A4360,""en"",""es"")"),"concentrado")</f>
        <v>concentrado</v>
      </c>
    </row>
    <row r="4361">
      <c r="A4361" s="1" t="s">
        <v>4358</v>
      </c>
      <c r="B4361" s="2" t="str">
        <f>IFERROR(__xludf.DUMMYFUNCTION("GOOGLETRANSLATE(A4361,""en"",""es"")"),"requerimiento")</f>
        <v>requerimiento</v>
      </c>
    </row>
    <row r="4362">
      <c r="A4362" s="1" t="s">
        <v>4359</v>
      </c>
      <c r="B4362" s="2" t="str">
        <f>IFERROR(__xludf.DUMMYFUNCTION("GOOGLETRANSLATE(A4362,""en"",""es"")"),"aceptado")</f>
        <v>aceptado</v>
      </c>
    </row>
    <row r="4363">
      <c r="A4363" s="1" t="s">
        <v>4360</v>
      </c>
      <c r="B4363" s="2" t="str">
        <f>IFERROR(__xludf.DUMMYFUNCTION("GOOGLETRANSLATE(A4363,""en"",""es"")"),"técnica")</f>
        <v>técnica</v>
      </c>
    </row>
    <row r="4364">
      <c r="A4364" s="1" t="s">
        <v>4361</v>
      </c>
      <c r="B4364" s="2" t="str">
        <f>IFERROR(__xludf.DUMMYFUNCTION("GOOGLETRANSLATE(A4364,""en"",""es"")"),"república")</f>
        <v>república</v>
      </c>
    </row>
    <row r="4365">
      <c r="A4365" s="1" t="s">
        <v>4362</v>
      </c>
      <c r="B4365" s="2" t="str">
        <f>IFERROR(__xludf.DUMMYFUNCTION("GOOGLETRANSLATE(A4365,""en"",""es"")"),"enamorado")</f>
        <v>enamorado</v>
      </c>
    </row>
    <row r="4366">
      <c r="A4366" s="1" t="s">
        <v>4363</v>
      </c>
      <c r="B4366" s="2" t="str">
        <f>IFERROR(__xludf.DUMMYFUNCTION("GOOGLETRANSLATE(A4366,""en"",""es"")"),"joyas")</f>
        <v>joyas</v>
      </c>
    </row>
    <row r="4367">
      <c r="A4367" s="1" t="s">
        <v>4364</v>
      </c>
      <c r="B4367" s="2" t="str">
        <f>IFERROR(__xludf.DUMMYFUNCTION("GOOGLETRANSLATE(A4367,""en"",""es"")"),"entendimiento")</f>
        <v>entendimiento</v>
      </c>
    </row>
    <row r="4368">
      <c r="A4368" s="1" t="s">
        <v>4365</v>
      </c>
      <c r="B4368" s="2" t="str">
        <f>IFERROR(__xludf.DUMMYFUNCTION("GOOGLETRANSLATE(A4368,""en"",""es"")"),"niñera")</f>
        <v>niñera</v>
      </c>
    </row>
    <row r="4369">
      <c r="A4369" s="1" t="s">
        <v>4366</v>
      </c>
      <c r="B4369" s="2" t="str">
        <f>IFERROR(__xludf.DUMMYFUNCTION("GOOGLETRANSLATE(A4369,""en"",""es"")"),"yen")</f>
        <v>yen</v>
      </c>
    </row>
    <row r="4370">
      <c r="A4370" s="1" t="s">
        <v>4367</v>
      </c>
      <c r="B4370" s="2" t="str">
        <f>IFERROR(__xludf.DUMMYFUNCTION("GOOGLETRANSLATE(A4370,""en"",""es"")"),"ronnie")</f>
        <v>ronnie</v>
      </c>
    </row>
    <row r="4371">
      <c r="A4371" s="1" t="s">
        <v>4368</v>
      </c>
      <c r="B4371" s="2" t="str">
        <f>IFERROR(__xludf.DUMMYFUNCTION("GOOGLETRANSLATE(A4371,""en"",""es"")"),"envenenado")</f>
        <v>envenenado</v>
      </c>
    </row>
    <row r="4372">
      <c r="A4372" s="1" t="s">
        <v>4369</v>
      </c>
      <c r="B4372" s="2" t="str">
        <f>IFERROR(__xludf.DUMMYFUNCTION("GOOGLETRANSLATE(A4372,""en"",""es"")"),"padre")</f>
        <v>padre</v>
      </c>
    </row>
    <row r="4373">
      <c r="A4373" s="1" t="s">
        <v>4370</v>
      </c>
      <c r="B4373" s="2" t="str">
        <f>IFERROR(__xludf.DUMMYFUNCTION("GOOGLETRANSLATE(A4373,""en"",""es"")"),"carro")</f>
        <v>carro</v>
      </c>
    </row>
    <row r="4374">
      <c r="A4374" s="1" t="s">
        <v>4371</v>
      </c>
      <c r="B4374" s="2" t="str">
        <f>IFERROR(__xludf.DUMMYFUNCTION("GOOGLETRANSLATE(A4374,""en"",""es"")"),"gritos")</f>
        <v>gritos</v>
      </c>
    </row>
    <row r="4375">
      <c r="A4375" s="1" t="s">
        <v>4372</v>
      </c>
      <c r="B4375" s="2" t="str">
        <f>IFERROR(__xludf.DUMMYFUNCTION("GOOGLETRANSLATE(A4375,""en"",""es"")"),"acción de gracias")</f>
        <v>acción de gracias</v>
      </c>
    </row>
    <row r="4376">
      <c r="A4376" s="1" t="s">
        <v>4373</v>
      </c>
      <c r="B4376" s="2" t="str">
        <f>IFERROR(__xludf.DUMMYFUNCTION("GOOGLETRANSLATE(A4376,""en"",""es"")"),"pañuelo de papel")</f>
        <v>pañuelo de papel</v>
      </c>
    </row>
    <row r="4377">
      <c r="A4377" s="1" t="s">
        <v>4374</v>
      </c>
      <c r="B4377" s="2" t="str">
        <f>IFERROR(__xludf.DUMMYFUNCTION("GOOGLETRANSLATE(A4377,""en"",""es"")"),"tirador")</f>
        <v>tirador</v>
      </c>
    </row>
    <row r="4378">
      <c r="A4378" s="1" t="s">
        <v>4375</v>
      </c>
      <c r="B4378" s="2" t="str">
        <f>IFERROR(__xludf.DUMMYFUNCTION("GOOGLETRANSLATE(A4378,""en"",""es"")"),"operaciones")</f>
        <v>operaciones</v>
      </c>
    </row>
    <row r="4379">
      <c r="A4379" s="1" t="s">
        <v>4376</v>
      </c>
      <c r="B4379" s="2" t="str">
        <f>IFERROR(__xludf.DUMMYFUNCTION("GOOGLETRANSLATE(A4379,""en"",""es"")"),"judío")</f>
        <v>judío</v>
      </c>
    </row>
    <row r="4380">
      <c r="A4380" s="1" t="s">
        <v>4377</v>
      </c>
      <c r="B4380" s="2" t="str">
        <f>IFERROR(__xludf.DUMMYFUNCTION("GOOGLETRANSLATE(A4380,""en"",""es"")"),"llegada")</f>
        <v>llegada</v>
      </c>
    </row>
    <row r="4381">
      <c r="A4381" s="1" t="s">
        <v>4378</v>
      </c>
      <c r="B4381" s="2" t="str">
        <f>IFERROR(__xludf.DUMMYFUNCTION("GOOGLETRANSLATE(A4381,""en"",""es"")"),"raíz")</f>
        <v>raíz</v>
      </c>
    </row>
    <row r="4382">
      <c r="A4382" s="1" t="s">
        <v>4379</v>
      </c>
      <c r="B4382" s="2" t="str">
        <f>IFERROR(__xludf.DUMMYFUNCTION("GOOGLETRANSLATE(A4382,""en"",""es"")"),"galaxia")</f>
        <v>galaxia</v>
      </c>
    </row>
    <row r="4383">
      <c r="A4383" s="1" t="s">
        <v>4380</v>
      </c>
      <c r="B4383" s="2" t="str">
        <f>IFERROR(__xludf.DUMMYFUNCTION("GOOGLETRANSLATE(A4383,""en"",""es"")"),"noviembre")</f>
        <v>noviembre</v>
      </c>
    </row>
    <row r="4384">
      <c r="A4384" s="1" t="s">
        <v>4381</v>
      </c>
      <c r="B4384" s="2" t="str">
        <f>IFERROR(__xludf.DUMMYFUNCTION("GOOGLETRANSLATE(A4384,""en"",""es"")"),"organizado")</f>
        <v>organizado</v>
      </c>
    </row>
    <row r="4385">
      <c r="A4385" s="1" t="s">
        <v>4382</v>
      </c>
      <c r="B4385" s="2" t="str">
        <f>IFERROR(__xludf.DUMMYFUNCTION("GOOGLETRANSLATE(A4385,""en"",""es"")"),"corregido")</f>
        <v>corregido</v>
      </c>
    </row>
    <row r="4386">
      <c r="A4386" s="1" t="s">
        <v>4383</v>
      </c>
      <c r="B4386" s="2" t="str">
        <f>IFERROR(__xludf.DUMMYFUNCTION("GOOGLETRANSLATE(A4386,""en"",""es"")"),"oscuridad")</f>
        <v>oscuridad</v>
      </c>
    </row>
    <row r="4387">
      <c r="A4387" s="1" t="s">
        <v>4384</v>
      </c>
      <c r="B4387" s="2" t="str">
        <f>IFERROR(__xludf.DUMMYFUNCTION("GOOGLETRANSLATE(A4387,""en"",""es"")"),"chisme")</f>
        <v>chisme</v>
      </c>
    </row>
    <row r="4388">
      <c r="A4388" s="1" t="s">
        <v>4385</v>
      </c>
      <c r="B4388" s="2" t="str">
        <f>IFERROR(__xludf.DUMMYFUNCTION("GOOGLETRANSLATE(A4388,""en"",""es"")"),"tipo")</f>
        <v>tipo</v>
      </c>
    </row>
    <row r="4389">
      <c r="A4389" s="1" t="s">
        <v>4386</v>
      </c>
      <c r="B4389" s="2" t="str">
        <f>IFERROR(__xludf.DUMMYFUNCTION("GOOGLETRANSLATE(A4389,""en"",""es"")"),"habilidad")</f>
        <v>habilidad</v>
      </c>
    </row>
    <row r="4390">
      <c r="A4390" s="1" t="s">
        <v>4387</v>
      </c>
      <c r="B4390" s="2" t="str">
        <f>IFERROR(__xludf.DUMMYFUNCTION("GOOGLETRANSLATE(A4390,""en"",""es"")"),"similar")</f>
        <v>similar</v>
      </c>
    </row>
    <row r="4391">
      <c r="A4391" s="1" t="s">
        <v>4388</v>
      </c>
      <c r="B4391" s="2" t="str">
        <f>IFERROR(__xludf.DUMMYFUNCTION("GOOGLETRANSLATE(A4391,""en"",""es"")"),"ámbar")</f>
        <v>ámbar</v>
      </c>
    </row>
    <row r="4392">
      <c r="A4392" s="1" t="s">
        <v>4389</v>
      </c>
      <c r="B4392" s="2" t="str">
        <f>IFERROR(__xludf.DUMMYFUNCTION("GOOGLETRANSLATE(A4392,""en"",""es"")"),"amigos")</f>
        <v>amigos</v>
      </c>
    </row>
    <row r="4393">
      <c r="A4393" s="1" t="s">
        <v>4390</v>
      </c>
      <c r="B4393" s="2" t="str">
        <f>IFERROR(__xludf.DUMMYFUNCTION("GOOGLETRANSLATE(A4393,""en"",""es"")"),"conspiración")</f>
        <v>conspiración</v>
      </c>
    </row>
    <row r="4394">
      <c r="A4394" s="1" t="s">
        <v>4391</v>
      </c>
      <c r="B4394" s="2" t="str">
        <f>IFERROR(__xludf.DUMMYFUNCTION("GOOGLETRANSLATE(A4394,""en"",""es"")"),"seth")</f>
        <v>seth</v>
      </c>
    </row>
    <row r="4395">
      <c r="A4395" s="1" t="s">
        <v>4392</v>
      </c>
      <c r="B4395" s="2" t="str">
        <f>IFERROR(__xludf.DUMMYFUNCTION("GOOGLETRANSLATE(A4395,""en"",""es"")"),"merecido")</f>
        <v>merecido</v>
      </c>
    </row>
    <row r="4396">
      <c r="A4396" s="1" t="s">
        <v>4393</v>
      </c>
      <c r="B4396" s="2" t="str">
        <f>IFERROR(__xludf.DUMMYFUNCTION("GOOGLETRANSLATE(A4396,""en"",""es"")"),"acicalar")</f>
        <v>acicalar</v>
      </c>
    </row>
    <row r="4397">
      <c r="A4397" s="1" t="s">
        <v>4394</v>
      </c>
      <c r="B4397" s="2" t="str">
        <f>IFERROR(__xludf.DUMMYFUNCTION("GOOGLETRANSLATE(A4397,""en"",""es"")"),"dirigido")</f>
        <v>dirigido</v>
      </c>
    </row>
    <row r="4398">
      <c r="A4398" s="1" t="s">
        <v>4395</v>
      </c>
      <c r="B4398" s="2" t="str">
        <f>IFERROR(__xludf.DUMMYFUNCTION("GOOGLETRANSLATE(A4398,""en"",""es"")"),"gibbs")</f>
        <v>gibbs</v>
      </c>
    </row>
    <row r="4399">
      <c r="A4399" s="1" t="s">
        <v>4396</v>
      </c>
      <c r="B4399" s="2" t="str">
        <f>IFERROR(__xludf.DUMMYFUNCTION("GOOGLETRANSLATE(A4399,""en"",""es"")"),"dana")</f>
        <v>dana</v>
      </c>
    </row>
    <row r="4400">
      <c r="A4400" s="1" t="s">
        <v>4397</v>
      </c>
      <c r="B4400" s="2" t="str">
        <f>IFERROR(__xludf.DUMMYFUNCTION("GOOGLETRANSLATE(A4400,""en"",""es"")"),"cereza")</f>
        <v>cereza</v>
      </c>
    </row>
    <row r="4401">
      <c r="A4401" s="1" t="s">
        <v>4398</v>
      </c>
      <c r="B4401" s="2" t="str">
        <f>IFERROR(__xludf.DUMMYFUNCTION("GOOGLETRANSLATE(A4401,""en"",""es"")"),"explotar")</f>
        <v>explotar</v>
      </c>
    </row>
    <row r="4402">
      <c r="A4402" s="1" t="s">
        <v>4399</v>
      </c>
      <c r="B4402" s="2" t="str">
        <f>IFERROR(__xludf.DUMMYFUNCTION("GOOGLETRANSLATE(A4402,""en"",""es"")"),"hambre")</f>
        <v>hambre</v>
      </c>
    </row>
    <row r="4403">
      <c r="A4403" s="1" t="s">
        <v>4400</v>
      </c>
      <c r="B4403" s="2" t="str">
        <f>IFERROR(__xludf.DUMMYFUNCTION("GOOGLETRANSLATE(A4403,""en"",""es"")"),"spencer")</f>
        <v>spencer</v>
      </c>
    </row>
    <row r="4404">
      <c r="A4404" s="1" t="s">
        <v>4401</v>
      </c>
      <c r="B4404" s="2" t="str">
        <f>IFERROR(__xludf.DUMMYFUNCTION("GOOGLETRANSLATE(A4404,""en"",""es"")"),"Escocia")</f>
        <v>Escocia</v>
      </c>
    </row>
    <row r="4405">
      <c r="A4405" s="1" t="s">
        <v>4402</v>
      </c>
      <c r="B4405" s="2" t="str">
        <f>IFERROR(__xludf.DUMMYFUNCTION("GOOGLETRANSLATE(A4405,""en"",""es"")"),"rumores")</f>
        <v>rumores</v>
      </c>
    </row>
    <row r="4406">
      <c r="A4406" s="1" t="s">
        <v>4403</v>
      </c>
      <c r="B4406" s="2" t="str">
        <f>IFERROR(__xludf.DUMMYFUNCTION("GOOGLETRANSLATE(A4406,""en"",""es"")"),"ideal")</f>
        <v>ideal</v>
      </c>
    </row>
    <row r="4407">
      <c r="A4407" s="1" t="s">
        <v>4404</v>
      </c>
      <c r="B4407" s="2" t="str">
        <f>IFERROR(__xludf.DUMMYFUNCTION("GOOGLETRANSLATE(A4407,""en"",""es"")"),"adulto")</f>
        <v>adulto</v>
      </c>
    </row>
    <row r="4408">
      <c r="A4408" s="1" t="s">
        <v>4405</v>
      </c>
      <c r="B4408" s="2" t="str">
        <f>IFERROR(__xludf.DUMMYFUNCTION("GOOGLETRANSLATE(A4408,""en"",""es"")"),"pertenecido")</f>
        <v>pertenecido</v>
      </c>
    </row>
    <row r="4409">
      <c r="A4409" s="1" t="s">
        <v>4406</v>
      </c>
      <c r="B4409" s="2" t="str">
        <f>IFERROR(__xludf.DUMMYFUNCTION("GOOGLETRANSLATE(A4409,""en"",""es"")"),"masa")</f>
        <v>masa</v>
      </c>
    </row>
    <row r="4410">
      <c r="A4410" s="1" t="s">
        <v>4407</v>
      </c>
      <c r="B4410" s="2" t="str">
        <f>IFERROR(__xludf.DUMMYFUNCTION("GOOGLETRANSLATE(A4410,""en"",""es"")"),"terror")</f>
        <v>terror</v>
      </c>
    </row>
    <row r="4411">
      <c r="A4411" s="1" t="s">
        <v>4408</v>
      </c>
      <c r="B4411" s="2" t="str">
        <f>IFERROR(__xludf.DUMMYFUNCTION("GOOGLETRANSLATE(A4411,""en"",""es"")"),"Evan")</f>
        <v>Evan</v>
      </c>
    </row>
    <row r="4412">
      <c r="A4412" s="1" t="s">
        <v>4409</v>
      </c>
      <c r="B4412" s="2" t="str">
        <f>IFERROR(__xludf.DUMMYFUNCTION("GOOGLETRANSLATE(A4412,""en"",""es"")"),"tradicional")</f>
        <v>tradicional</v>
      </c>
    </row>
    <row r="4413">
      <c r="A4413" s="1" t="s">
        <v>4410</v>
      </c>
      <c r="B4413" s="2" t="str">
        <f>IFERROR(__xludf.DUMMYFUNCTION("GOOGLETRANSLATE(A4413,""en"",""es"")"),"despedido")</f>
        <v>despedido</v>
      </c>
    </row>
    <row r="4414">
      <c r="A4414" s="1" t="s">
        <v>4411</v>
      </c>
      <c r="B4414" s="2" t="str">
        <f>IFERROR(__xludf.DUMMYFUNCTION("GOOGLETRANSLATE(A4414,""en"",""es"")"),"vado")</f>
        <v>vado</v>
      </c>
    </row>
    <row r="4415">
      <c r="A4415" s="1" t="s">
        <v>4412</v>
      </c>
      <c r="B4415" s="2" t="str">
        <f>IFERROR(__xludf.DUMMYFUNCTION("GOOGLETRANSLATE(A4415,""en"",""es"")"),"jamón")</f>
        <v>jamón</v>
      </c>
    </row>
    <row r="4416">
      <c r="A4416" s="1" t="s">
        <v>4413</v>
      </c>
      <c r="B4416" s="2" t="str">
        <f>IFERROR(__xludf.DUMMYFUNCTION("GOOGLETRANSLATE(A4416,""en"",""es"")"),"Días festivos")</f>
        <v>Días festivos</v>
      </c>
    </row>
    <row r="4417">
      <c r="A4417" s="1" t="s">
        <v>4414</v>
      </c>
      <c r="B4417" s="2" t="str">
        <f>IFERROR(__xludf.DUMMYFUNCTION("GOOGLETRANSLATE(A4417,""en"",""es"")"),"anunciar")</f>
        <v>anunciar</v>
      </c>
    </row>
    <row r="4418">
      <c r="A4418" s="1" t="s">
        <v>4415</v>
      </c>
      <c r="B4418" s="2" t="str">
        <f>IFERROR(__xludf.DUMMYFUNCTION("GOOGLETRANSLATE(A4418,""en"",""es"")"),"yang")</f>
        <v>yang</v>
      </c>
    </row>
    <row r="4419">
      <c r="A4419" s="1" t="s">
        <v>4416</v>
      </c>
      <c r="B4419" s="2" t="str">
        <f>IFERROR(__xludf.DUMMYFUNCTION("GOOGLETRANSLATE(A4419,""en"",""es"")"),"prioridad")</f>
        <v>prioridad</v>
      </c>
    </row>
    <row r="4420">
      <c r="A4420" s="1" t="s">
        <v>4417</v>
      </c>
      <c r="B4420" s="2" t="str">
        <f>IFERROR(__xludf.DUMMYFUNCTION("GOOGLETRANSLATE(A4420,""en"",""es"")"),"pulgada")</f>
        <v>pulgada</v>
      </c>
    </row>
    <row r="4421">
      <c r="A4421" s="1" t="s">
        <v>4418</v>
      </c>
      <c r="B4421" s="2" t="str">
        <f>IFERROR(__xludf.DUMMYFUNCTION("GOOGLETRANSLATE(A4421,""en"",""es"")"),"tiempo")</f>
        <v>tiempo</v>
      </c>
    </row>
    <row r="4422">
      <c r="A4422" s="1" t="s">
        <v>4419</v>
      </c>
      <c r="B4422" s="2" t="str">
        <f>IFERROR(__xludf.DUMMYFUNCTION("GOOGLETRANSLATE(A4422,""en"",""es"")"),"mes")</f>
        <v>mes</v>
      </c>
    </row>
    <row r="4423">
      <c r="A4423" s="1" t="s">
        <v>4420</v>
      </c>
      <c r="B4423" s="2" t="str">
        <f>IFERROR(__xludf.DUMMYFUNCTION("GOOGLETRANSLATE(A4423,""en"",""es"")"),"humanidad")</f>
        <v>humanidad</v>
      </c>
    </row>
    <row r="4424">
      <c r="A4424" s="1" t="s">
        <v>4421</v>
      </c>
      <c r="B4424" s="2" t="str">
        <f>IFERROR(__xludf.DUMMYFUNCTION("GOOGLETRANSLATE(A4424,""en"",""es"")"),"hacer clic")</f>
        <v>hacer clic</v>
      </c>
    </row>
    <row r="4425">
      <c r="A4425" s="1" t="s">
        <v>4422</v>
      </c>
      <c r="B4425" s="2" t="str">
        <f>IFERROR(__xludf.DUMMYFUNCTION("GOOGLETRANSLATE(A4425,""en"",""es"")"),"rumor")</f>
        <v>rumor</v>
      </c>
    </row>
    <row r="4426">
      <c r="A4426" s="1" t="s">
        <v>4423</v>
      </c>
      <c r="B4426" s="2" t="str">
        <f>IFERROR(__xludf.DUMMYFUNCTION("GOOGLETRANSLATE(A4426,""en"",""es"")"),"olvidado")</f>
        <v>olvidado</v>
      </c>
    </row>
    <row r="4427">
      <c r="A4427" s="1" t="s">
        <v>4424</v>
      </c>
      <c r="B4427" s="2" t="str">
        <f>IFERROR(__xludf.DUMMYFUNCTION("GOOGLETRANSLATE(A4427,""en"",""es"")"),"europeo")</f>
        <v>europeo</v>
      </c>
    </row>
    <row r="4428">
      <c r="A4428" s="1" t="s">
        <v>4425</v>
      </c>
      <c r="B4428" s="2" t="str">
        <f>IFERROR(__xludf.DUMMYFUNCTION("GOOGLETRANSLATE(A4428,""en"",""es"")"),"almohada")</f>
        <v>almohada</v>
      </c>
    </row>
    <row r="4429">
      <c r="A4429" s="1" t="s">
        <v>4426</v>
      </c>
      <c r="B4429" s="2" t="str">
        <f>IFERROR(__xludf.DUMMYFUNCTION("GOOGLETRANSLATE(A4429,""en"",""es"")"),"insectos")</f>
        <v>insectos</v>
      </c>
    </row>
    <row r="4430">
      <c r="A4430" s="1" t="s">
        <v>4427</v>
      </c>
      <c r="B4430" s="2" t="str">
        <f>IFERROR(__xludf.DUMMYFUNCTION("GOOGLETRANSLATE(A4430,""en"",""es"")"),"escanear")</f>
        <v>escanear</v>
      </c>
    </row>
    <row r="4431">
      <c r="A4431" s="1" t="s">
        <v>4428</v>
      </c>
      <c r="B4431" s="2" t="str">
        <f>IFERROR(__xludf.DUMMYFUNCTION("GOOGLETRANSLATE(A4431,""en"",""es"")"),"ensayo")</f>
        <v>ensayo</v>
      </c>
    </row>
    <row r="4432">
      <c r="A4432" s="1" t="s">
        <v>4429</v>
      </c>
      <c r="B4432" s="2" t="str">
        <f>IFERROR(__xludf.DUMMYFUNCTION("GOOGLETRANSLATE(A4432,""en"",""es"")"),"poeta")</f>
        <v>poeta</v>
      </c>
    </row>
    <row r="4433">
      <c r="A4433" s="1" t="s">
        <v>4430</v>
      </c>
      <c r="B4433" s="2" t="str">
        <f>IFERROR(__xludf.DUMMYFUNCTION("GOOGLETRANSLATE(A4433,""en"",""es"")"),"celebracion")</f>
        <v>celebracion</v>
      </c>
    </row>
    <row r="4434">
      <c r="A4434" s="1" t="s">
        <v>4431</v>
      </c>
      <c r="B4434" s="2" t="str">
        <f>IFERROR(__xludf.DUMMYFUNCTION("GOOGLETRANSLATE(A4434,""en"",""es"")"),"rubí")</f>
        <v>rubí</v>
      </c>
    </row>
    <row r="4435">
      <c r="A4435" s="1" t="s">
        <v>4432</v>
      </c>
      <c r="B4435" s="2" t="str">
        <f>IFERROR(__xludf.DUMMYFUNCTION("GOOGLETRANSLATE(A4435,""en"",""es"")"),"ganado")</f>
        <v>ganado</v>
      </c>
    </row>
    <row r="4436">
      <c r="A4436" s="1" t="s">
        <v>4433</v>
      </c>
      <c r="B4436" s="2" t="str">
        <f>IFERROR(__xludf.DUMMYFUNCTION("GOOGLETRANSLATE(A4436,""en"",""es"")"),"severo")</f>
        <v>severo</v>
      </c>
    </row>
    <row r="4437">
      <c r="A4437" s="1" t="s">
        <v>4434</v>
      </c>
      <c r="B4437" s="2" t="str">
        <f>IFERROR(__xludf.DUMMYFUNCTION("GOOGLETRANSLATE(A4437,""en"",""es"")"),"cajón")</f>
        <v>cajón</v>
      </c>
    </row>
    <row r="4438">
      <c r="A4438" s="1" t="s">
        <v>4435</v>
      </c>
      <c r="B4438" s="2" t="str">
        <f>IFERROR(__xludf.DUMMYFUNCTION("GOOGLETRANSLATE(A4438,""en"",""es"")"),"denegado")</f>
        <v>denegado</v>
      </c>
    </row>
    <row r="4439">
      <c r="A4439" s="1" t="s">
        <v>4436</v>
      </c>
      <c r="B4439" s="2" t="str">
        <f>IFERROR(__xludf.DUMMYFUNCTION("GOOGLETRANSLATE(A4439,""en"",""es"")"),"úlcera")</f>
        <v>úlcera</v>
      </c>
    </row>
    <row r="4440">
      <c r="A4440" s="1" t="s">
        <v>4437</v>
      </c>
      <c r="B4440" s="2" t="str">
        <f>IFERROR(__xludf.DUMMYFUNCTION("GOOGLETRANSLATE(A4440,""en"",""es"")"),"inconsciente")</f>
        <v>inconsciente</v>
      </c>
    </row>
    <row r="4441">
      <c r="A4441" s="1" t="s">
        <v>4438</v>
      </c>
      <c r="B4441" s="2" t="str">
        <f>IFERROR(__xludf.DUMMYFUNCTION("GOOGLETRANSLATE(A4441,""en"",""es"")"),"encendedor")</f>
        <v>encendedor</v>
      </c>
    </row>
    <row r="4442">
      <c r="A4442" s="1" t="s">
        <v>4439</v>
      </c>
      <c r="B4442" s="2" t="str">
        <f>IFERROR(__xludf.DUMMYFUNCTION("GOOGLETRANSLATE(A4442,""en"",""es"")"),"hojas")</f>
        <v>hojas</v>
      </c>
    </row>
    <row r="4443">
      <c r="A4443" s="1" t="s">
        <v>4440</v>
      </c>
      <c r="B4443" s="2" t="str">
        <f>IFERROR(__xludf.DUMMYFUNCTION("GOOGLETRANSLATE(A4443,""en"",""es"")"),"en")</f>
        <v>en</v>
      </c>
    </row>
    <row r="4444">
      <c r="A4444" s="1" t="s">
        <v>4441</v>
      </c>
      <c r="B4444" s="2" t="str">
        <f>IFERROR(__xludf.DUMMYFUNCTION("GOOGLETRANSLATE(A4444,""en"",""es"")"),"estaciones")</f>
        <v>estaciones</v>
      </c>
    </row>
    <row r="4445">
      <c r="A4445" s="1" t="s">
        <v>4442</v>
      </c>
      <c r="B4445" s="2" t="str">
        <f>IFERROR(__xludf.DUMMYFUNCTION("GOOGLETRANSLATE(A4445,""en"",""es"")"),"ropa")</f>
        <v>ropa</v>
      </c>
    </row>
    <row r="4446">
      <c r="A4446" s="1" t="s">
        <v>4443</v>
      </c>
      <c r="B4446" s="2" t="str">
        <f>IFERROR(__xludf.DUMMYFUNCTION("GOOGLETRANSLATE(A4446,""en"",""es"")"),"interrogatorio")</f>
        <v>interrogatorio</v>
      </c>
    </row>
    <row r="4447">
      <c r="A4447" s="1" t="s">
        <v>4444</v>
      </c>
      <c r="B4447" s="2" t="str">
        <f>IFERROR(__xludf.DUMMYFUNCTION("GOOGLETRANSLATE(A4447,""en"",""es"")"),"jen")</f>
        <v>jen</v>
      </c>
    </row>
    <row r="4448">
      <c r="A4448" s="1" t="s">
        <v>4445</v>
      </c>
      <c r="B4448" s="2" t="str">
        <f>IFERROR(__xludf.DUMMYFUNCTION("GOOGLETRANSLATE(A4448,""en"",""es"")"),"tierras")</f>
        <v>tierras</v>
      </c>
    </row>
    <row r="4449">
      <c r="A4449" s="1" t="s">
        <v>4446</v>
      </c>
      <c r="B4449" s="2" t="str">
        <f>IFERROR(__xludf.DUMMYFUNCTION("GOOGLETRANSLATE(A4449,""en"",""es"")"),"inmediato")</f>
        <v>inmediato</v>
      </c>
    </row>
    <row r="4450">
      <c r="A4450" s="1" t="s">
        <v>4447</v>
      </c>
      <c r="B4450" s="2" t="str">
        <f>IFERROR(__xludf.DUMMYFUNCTION("GOOGLETRANSLATE(A4450,""en"",""es"")"),"sí")</f>
        <v>sí</v>
      </c>
    </row>
    <row r="4451">
      <c r="A4451" s="1" t="s">
        <v>4448</v>
      </c>
      <c r="B4451" s="2" t="str">
        <f>IFERROR(__xludf.DUMMYFUNCTION("GOOGLETRANSLATE(A4451,""en"",""es"")"),"asesinos")</f>
        <v>asesinos</v>
      </c>
    </row>
    <row r="4452">
      <c r="A4452" s="1" t="s">
        <v>4449</v>
      </c>
      <c r="B4452" s="2" t="str">
        <f>IFERROR(__xludf.DUMMYFUNCTION("GOOGLETRANSLATE(A4452,""en"",""es"")"),"Registrarse")</f>
        <v>Registrarse</v>
      </c>
    </row>
    <row r="4453">
      <c r="A4453" s="1" t="s">
        <v>4450</v>
      </c>
      <c r="B4453" s="2" t="str">
        <f>IFERROR(__xludf.DUMMYFUNCTION("GOOGLETRANSLATE(A4453,""en"",""es"")"),"amplio")</f>
        <v>amplio</v>
      </c>
    </row>
    <row r="4454">
      <c r="A4454" s="1" t="s">
        <v>4451</v>
      </c>
      <c r="B4454" s="2" t="str">
        <f>IFERROR(__xludf.DUMMYFUNCTION("GOOGLETRANSLATE(A4454,""en"",""es"")"),"cómic")</f>
        <v>cómic</v>
      </c>
    </row>
    <row r="4455">
      <c r="A4455" s="1" t="s">
        <v>4452</v>
      </c>
      <c r="B4455" s="2" t="str">
        <f>IFERROR(__xludf.DUMMYFUNCTION("GOOGLETRANSLATE(A4455,""en"",""es"")"),"lámpara")</f>
        <v>lámpara</v>
      </c>
    </row>
    <row r="4456">
      <c r="A4456" s="1" t="s">
        <v>4453</v>
      </c>
      <c r="B4456" s="2" t="str">
        <f>IFERROR(__xludf.DUMMYFUNCTION("GOOGLETRANSLATE(A4456,""en"",""es"")"),"puñalada")</f>
        <v>puñalada</v>
      </c>
    </row>
    <row r="4457">
      <c r="A4457" s="1" t="s">
        <v>4454</v>
      </c>
      <c r="B4457" s="2" t="str">
        <f>IFERROR(__xludf.DUMMYFUNCTION("GOOGLETRANSLATE(A4457,""en"",""es"")"),"dignidad")</f>
        <v>dignidad</v>
      </c>
    </row>
    <row r="4458">
      <c r="A4458" s="1" t="s">
        <v>4455</v>
      </c>
      <c r="B4458" s="2" t="str">
        <f>IFERROR(__xludf.DUMMYFUNCTION("GOOGLETRANSLATE(A4458,""en"",""es"")"),"naufragio")</f>
        <v>naufragio</v>
      </c>
    </row>
    <row r="4459">
      <c r="A4459" s="1" t="s">
        <v>4456</v>
      </c>
      <c r="B4459" s="2" t="str">
        <f>IFERROR(__xludf.DUMMYFUNCTION("GOOGLETRANSLATE(A4459,""en"",""es"")"),"explica")</f>
        <v>explica</v>
      </c>
    </row>
    <row r="4460">
      <c r="A4460" s="1" t="s">
        <v>4457</v>
      </c>
      <c r="B4460" s="2" t="str">
        <f>IFERROR(__xludf.DUMMYFUNCTION("GOOGLETRANSLATE(A4460,""en"",""es"")"),"prestado")</f>
        <v>prestado</v>
      </c>
    </row>
    <row r="4461">
      <c r="A4461" s="1" t="s">
        <v>4458</v>
      </c>
      <c r="B4461" s="2" t="str">
        <f>IFERROR(__xludf.DUMMYFUNCTION("GOOGLETRANSLATE(A4461,""en"",""es"")"),"pm")</f>
        <v>pm</v>
      </c>
    </row>
    <row r="4462">
      <c r="A4462" s="1" t="s">
        <v>4459</v>
      </c>
      <c r="B4462" s="2" t="str">
        <f>IFERROR(__xludf.DUMMYFUNCTION("GOOGLETRANSLATE(A4462,""en"",""es"")"),"falta")</f>
        <v>falta</v>
      </c>
    </row>
    <row r="4463">
      <c r="A4463" s="1" t="s">
        <v>4460</v>
      </c>
      <c r="B4463" s="2" t="str">
        <f>IFERROR(__xludf.DUMMYFUNCTION("GOOGLETRANSLATE(A4463,""en"",""es"")"),"pariente")</f>
        <v>pariente</v>
      </c>
    </row>
    <row r="4464">
      <c r="A4464" s="1" t="s">
        <v>4461</v>
      </c>
      <c r="B4464" s="2" t="str">
        <f>IFERROR(__xludf.DUMMYFUNCTION("GOOGLETRANSLATE(A4464,""en"",""es"")"),"Posada")</f>
        <v>Posada</v>
      </c>
    </row>
    <row r="4465">
      <c r="A4465" s="1" t="s">
        <v>4462</v>
      </c>
      <c r="B4465" s="2" t="str">
        <f>IFERROR(__xludf.DUMMYFUNCTION("GOOGLETRANSLATE(A4465,""en"",""es"")"),"coma")</f>
        <v>coma</v>
      </c>
    </row>
    <row r="4466">
      <c r="A4466" s="1" t="s">
        <v>4463</v>
      </c>
      <c r="B4466" s="2" t="str">
        <f>IFERROR(__xludf.DUMMYFUNCTION("GOOGLETRANSLATE(A4466,""en"",""es"")"),"corporal")</f>
        <v>corporal</v>
      </c>
    </row>
    <row r="4467">
      <c r="A4467" s="1" t="s">
        <v>4464</v>
      </c>
      <c r="B4467" s="2" t="str">
        <f>IFERROR(__xludf.DUMMYFUNCTION("GOOGLETRANSLATE(A4467,""en"",""es"")"),"Noé")</f>
        <v>Noé</v>
      </c>
    </row>
    <row r="4468">
      <c r="A4468" s="1" t="s">
        <v>4465</v>
      </c>
      <c r="B4468" s="2" t="str">
        <f>IFERROR(__xludf.DUMMYFUNCTION("GOOGLETRANSLATE(A4468,""en"",""es"")"),"oficina")</f>
        <v>oficina</v>
      </c>
    </row>
    <row r="4469">
      <c r="A4469" s="1" t="s">
        <v>4466</v>
      </c>
      <c r="B4469" s="2" t="str">
        <f>IFERROR(__xludf.DUMMYFUNCTION("GOOGLETRANSLATE(A4469,""en"",""es"")"),"servicio")</f>
        <v>servicio</v>
      </c>
    </row>
    <row r="4470">
      <c r="A4470" s="1" t="s">
        <v>4467</v>
      </c>
      <c r="B4470" s="2" t="str">
        <f>IFERROR(__xludf.DUMMYFUNCTION("GOOGLETRANSLATE(A4470,""en"",""es"")"),"cesta")</f>
        <v>cesta</v>
      </c>
    </row>
    <row r="4471">
      <c r="A4471" s="1" t="s">
        <v>4468</v>
      </c>
      <c r="B4471" s="2" t="str">
        <f>IFERROR(__xludf.DUMMYFUNCTION("GOOGLETRANSLATE(A4471,""en"",""es"")"),"Barney")</f>
        <v>Barney</v>
      </c>
    </row>
    <row r="4472">
      <c r="A4472" s="1" t="s">
        <v>4469</v>
      </c>
      <c r="B4472" s="2" t="str">
        <f>IFERROR(__xludf.DUMMYFUNCTION("GOOGLETRANSLATE(A4472,""en"",""es"")"),"margarita")</f>
        <v>margarita</v>
      </c>
    </row>
    <row r="4473">
      <c r="A4473" s="1" t="s">
        <v>4470</v>
      </c>
      <c r="B4473" s="2" t="str">
        <f>IFERROR(__xludf.DUMMYFUNCTION("GOOGLETRANSLATE(A4473,""en"",""es"")"),"Tara")</f>
        <v>Tara</v>
      </c>
    </row>
    <row r="4474">
      <c r="A4474" s="1" t="s">
        <v>4471</v>
      </c>
      <c r="B4474" s="2" t="str">
        <f>IFERROR(__xludf.DUMMYFUNCTION("GOOGLETRANSLATE(A4474,""en"",""es"")"),"desarrollar")</f>
        <v>desarrollar</v>
      </c>
    </row>
    <row r="4475">
      <c r="A4475" s="1" t="s">
        <v>4472</v>
      </c>
      <c r="B4475" s="2" t="str">
        <f>IFERROR(__xludf.DUMMYFUNCTION("GOOGLETRANSLATE(A4475,""en"",""es"")"),"horror")</f>
        <v>horror</v>
      </c>
    </row>
    <row r="4476">
      <c r="A4476" s="1" t="s">
        <v>4473</v>
      </c>
      <c r="B4476" s="2" t="str">
        <f>IFERROR(__xludf.DUMMYFUNCTION("GOOGLETRANSLATE(A4476,""en"",""es"")"),"más cercano")</f>
        <v>más cercano</v>
      </c>
    </row>
    <row r="4477">
      <c r="A4477" s="1" t="s">
        <v>4474</v>
      </c>
      <c r="B4477" s="2" t="str">
        <f>IFERROR(__xludf.DUMMYFUNCTION("GOOGLETRANSLATE(A4477,""en"",""es"")"),"espiritual")</f>
        <v>espiritual</v>
      </c>
    </row>
    <row r="4478">
      <c r="A4478" s="1" t="s">
        <v>4475</v>
      </c>
      <c r="B4478" s="2" t="str">
        <f>IFERROR(__xludf.DUMMYFUNCTION("GOOGLETRANSLATE(A4478,""en"",""es"")"),"cercanamente")</f>
        <v>cercanamente</v>
      </c>
    </row>
    <row r="4479">
      <c r="A4479" s="1" t="s">
        <v>4476</v>
      </c>
      <c r="B4479" s="2" t="str">
        <f>IFERROR(__xludf.DUMMYFUNCTION("GOOGLETRANSLATE(A4479,""en"",""es"")"),"tipos")</f>
        <v>tipos</v>
      </c>
    </row>
    <row r="4480">
      <c r="A4480" s="1" t="s">
        <v>4477</v>
      </c>
      <c r="B4480" s="2" t="str">
        <f>IFERROR(__xludf.DUMMYFUNCTION("GOOGLETRANSLATE(A4480,""en"",""es"")"),"muy delgado")</f>
        <v>muy delgado</v>
      </c>
    </row>
    <row r="4481">
      <c r="A4481" s="1" t="s">
        <v>4478</v>
      </c>
      <c r="B4481" s="2" t="str">
        <f>IFERROR(__xludf.DUMMYFUNCTION("GOOGLETRANSLATE(A4481,""en"",""es"")"),"perturbador")</f>
        <v>perturbador</v>
      </c>
    </row>
    <row r="4482">
      <c r="A4482" s="1" t="s">
        <v>4479</v>
      </c>
      <c r="B4482" s="2" t="str">
        <f>IFERROR(__xludf.DUMMYFUNCTION("GOOGLETRANSLATE(A4482,""en"",""es"")"),"troy")</f>
        <v>troy</v>
      </c>
    </row>
    <row r="4483">
      <c r="A4483" s="1" t="s">
        <v>4480</v>
      </c>
      <c r="B4483" s="2" t="str">
        <f>IFERROR(__xludf.DUMMYFUNCTION("GOOGLETRANSLATE(A4483,""en"",""es"")"),"juramento")</f>
        <v>juramento</v>
      </c>
    </row>
    <row r="4484">
      <c r="A4484" s="1" t="s">
        <v>4481</v>
      </c>
      <c r="B4484" s="2" t="str">
        <f>IFERROR(__xludf.DUMMYFUNCTION("GOOGLETRANSLATE(A4484,""en"",""es"")"),"detectives")</f>
        <v>detectives</v>
      </c>
    </row>
    <row r="4485">
      <c r="A4485" s="1" t="s">
        <v>4482</v>
      </c>
      <c r="B4485" s="2" t="str">
        <f>IFERROR(__xludf.DUMMYFUNCTION("GOOGLETRANSLATE(A4485,""en"",""es"")"),"terroristas")</f>
        <v>terroristas</v>
      </c>
    </row>
    <row r="4486">
      <c r="A4486" s="1" t="s">
        <v>4483</v>
      </c>
      <c r="B4486" s="2" t="str">
        <f>IFERROR(__xludf.DUMMYFUNCTION("GOOGLETRANSLATE(A4486,""en"",""es"")"),"Christopher")</f>
        <v>Christopher</v>
      </c>
    </row>
    <row r="4487">
      <c r="A4487" s="1" t="s">
        <v>4484</v>
      </c>
      <c r="B4487" s="2" t="str">
        <f>IFERROR(__xludf.DUMMYFUNCTION("GOOGLETRANSLATE(A4487,""en"",""es"")"),"vapor")</f>
        <v>vapor</v>
      </c>
    </row>
    <row r="4488">
      <c r="A4488" s="1" t="s">
        <v>4485</v>
      </c>
      <c r="B4488" s="2" t="str">
        <f>IFERROR(__xludf.DUMMYFUNCTION("GOOGLETRANSLATE(A4488,""en"",""es"")"),"afeitar")</f>
        <v>afeitar</v>
      </c>
    </row>
    <row r="4489">
      <c r="A4489" s="1" t="s">
        <v>4486</v>
      </c>
      <c r="B4489" s="2" t="str">
        <f>IFERROR(__xludf.DUMMYFUNCTION("GOOGLETRANSLATE(A4489,""en"",""es"")"),"kang")</f>
        <v>kang</v>
      </c>
    </row>
    <row r="4490">
      <c r="A4490" s="1" t="s">
        <v>4487</v>
      </c>
      <c r="B4490" s="2" t="str">
        <f>IFERROR(__xludf.DUMMYFUNCTION("GOOGLETRANSLATE(A4490,""en"",""es"")"),"más grande")</f>
        <v>más grande</v>
      </c>
    </row>
    <row r="4491">
      <c r="A4491" s="1" t="s">
        <v>4488</v>
      </c>
      <c r="B4491" s="2" t="str">
        <f>IFERROR(__xludf.DUMMYFUNCTION("GOOGLETRANSLATE(A4491,""en"",""es"")"),"solo")</f>
        <v>solo</v>
      </c>
    </row>
    <row r="4492">
      <c r="A4492" s="1" t="s">
        <v>4489</v>
      </c>
      <c r="B4492" s="2" t="str">
        <f>IFERROR(__xludf.DUMMYFUNCTION("GOOGLETRANSLATE(A4492,""en"",""es"")"),"cementerio")</f>
        <v>cementerio</v>
      </c>
    </row>
    <row r="4493">
      <c r="A4493" s="1" t="s">
        <v>4490</v>
      </c>
      <c r="B4493" s="2" t="str">
        <f>IFERROR(__xludf.DUMMYFUNCTION("GOOGLETRANSLATE(A4493,""en"",""es"")"),"jardines")</f>
        <v>jardines</v>
      </c>
    </row>
    <row r="4494">
      <c r="A4494" s="1" t="s">
        <v>4491</v>
      </c>
      <c r="B4494" s="2" t="str">
        <f>IFERROR(__xludf.DUMMYFUNCTION("GOOGLETRANSLATE(A4494,""en"",""es"")"),"bulto")</f>
        <v>bulto</v>
      </c>
    </row>
    <row r="4495">
      <c r="A4495" s="1" t="s">
        <v>4492</v>
      </c>
      <c r="B4495" s="2" t="str">
        <f>IFERROR(__xludf.DUMMYFUNCTION("GOOGLETRANSLATE(A4495,""en"",""es"")"),"singh")</f>
        <v>singh</v>
      </c>
    </row>
    <row r="4496">
      <c r="A4496" s="1" t="s">
        <v>4493</v>
      </c>
      <c r="B4496" s="2" t="str">
        <f>IFERROR(__xludf.DUMMYFUNCTION("GOOGLETRANSLATE(A4496,""en"",""es"")"),"aprobar")</f>
        <v>aprobar</v>
      </c>
    </row>
    <row r="4497">
      <c r="A4497" s="1" t="s">
        <v>4494</v>
      </c>
      <c r="B4497" s="2" t="str">
        <f>IFERROR(__xludf.DUMMYFUNCTION("GOOGLETRANSLATE(A4497,""en"",""es"")"),"personal")</f>
        <v>personal</v>
      </c>
    </row>
    <row r="4498">
      <c r="A4498" s="1" t="s">
        <v>4495</v>
      </c>
      <c r="B4498" s="2" t="str">
        <f>IFERROR(__xludf.DUMMYFUNCTION("GOOGLETRANSLATE(A4498,""en"",""es"")"),"jenna")</f>
        <v>jenna</v>
      </c>
    </row>
    <row r="4499">
      <c r="A4499" s="1" t="s">
        <v>4496</v>
      </c>
      <c r="B4499" s="2" t="str">
        <f>IFERROR(__xludf.DUMMYFUNCTION("GOOGLETRANSLATE(A4499,""en"",""es"")"),"Audrey")</f>
        <v>Audrey</v>
      </c>
    </row>
    <row r="4500">
      <c r="A4500" s="1" t="s">
        <v>4497</v>
      </c>
      <c r="B4500" s="2" t="str">
        <f>IFERROR(__xludf.DUMMYFUNCTION("GOOGLETRANSLATE(A4500,""en"",""es"")"),"espléndido")</f>
        <v>espléndido</v>
      </c>
    </row>
    <row r="4501">
      <c r="A4501" s="1" t="s">
        <v>4498</v>
      </c>
      <c r="B4501" s="2" t="str">
        <f>IFERROR(__xludf.DUMMYFUNCTION("GOOGLETRANSLATE(A4501,""en"",""es"")"),"escoria")</f>
        <v>escoria</v>
      </c>
    </row>
    <row r="4502">
      <c r="A4502" s="1" t="s">
        <v>4499</v>
      </c>
      <c r="B4502" s="2" t="str">
        <f>IFERROR(__xludf.DUMMYFUNCTION("GOOGLETRANSLATE(A4502,""en"",""es"")"),"estacionado")</f>
        <v>estacionado</v>
      </c>
    </row>
    <row r="4503">
      <c r="A4503" s="1" t="s">
        <v>4500</v>
      </c>
      <c r="B4503" s="2" t="str">
        <f>IFERROR(__xludf.DUMMYFUNCTION("GOOGLETRANSLATE(A4503,""en"",""es"")"),"si")</f>
        <v>si</v>
      </c>
    </row>
    <row r="4504">
      <c r="A4504" s="1" t="s">
        <v>4501</v>
      </c>
      <c r="B4504" s="2" t="str">
        <f>IFERROR(__xludf.DUMMYFUNCTION("GOOGLETRANSLATE(A4504,""en"",""es"")"),"multitud")</f>
        <v>multitud</v>
      </c>
    </row>
    <row r="4505">
      <c r="A4505" s="1" t="s">
        <v>4502</v>
      </c>
      <c r="B4505" s="2" t="str">
        <f>IFERROR(__xludf.DUMMYFUNCTION("GOOGLETRANSLATE(A4505,""en"",""es"")"),"perla")</f>
        <v>perla</v>
      </c>
    </row>
    <row r="4506">
      <c r="A4506" s="1" t="s">
        <v>4503</v>
      </c>
      <c r="B4506" s="2" t="str">
        <f>IFERROR(__xludf.DUMMYFUNCTION("GOOGLETRANSLATE(A4506,""en"",""es"")"),"vital")</f>
        <v>vital</v>
      </c>
    </row>
    <row r="4507">
      <c r="A4507" s="1" t="s">
        <v>4504</v>
      </c>
      <c r="B4507" s="2" t="str">
        <f>IFERROR(__xludf.DUMMYFUNCTION("GOOGLETRANSLATE(A4507,""en"",""es"")"),"Connor")</f>
        <v>Connor</v>
      </c>
    </row>
    <row r="4508">
      <c r="A4508" s="1" t="s">
        <v>4505</v>
      </c>
      <c r="B4508" s="2" t="str">
        <f>IFERROR(__xludf.DUMMYFUNCTION("GOOGLETRANSLATE(A4508,""en"",""es"")"),"preocupaciones")</f>
        <v>preocupaciones</v>
      </c>
    </row>
    <row r="4509">
      <c r="A4509" s="1" t="s">
        <v>4506</v>
      </c>
      <c r="B4509" s="2" t="str">
        <f>IFERROR(__xludf.DUMMYFUNCTION("GOOGLETRANSLATE(A4509,""en"",""es"")"),"brandon")</f>
        <v>brandon</v>
      </c>
    </row>
    <row r="4510">
      <c r="A4510" s="1" t="s">
        <v>4507</v>
      </c>
      <c r="B4510" s="2" t="str">
        <f>IFERROR(__xludf.DUMMYFUNCTION("GOOGLETRANSLATE(A4510,""en"",""es"")"),"fiel")</f>
        <v>fiel</v>
      </c>
    </row>
    <row r="4511">
      <c r="A4511" s="1" t="s">
        <v>4508</v>
      </c>
      <c r="B4511" s="2" t="str">
        <f>IFERROR(__xludf.DUMMYFUNCTION("GOOGLETRANSLATE(A4511,""en"",""es"")"),"límites")</f>
        <v>límites</v>
      </c>
    </row>
    <row r="4512">
      <c r="A4512" s="1" t="s">
        <v>4509</v>
      </c>
      <c r="B4512" s="2" t="str">
        <f>IFERROR(__xludf.DUMMYFUNCTION("GOOGLETRANSLATE(A4512,""en"",""es"")"),"combinación")</f>
        <v>combinación</v>
      </c>
    </row>
    <row r="4513">
      <c r="A4513" s="1" t="s">
        <v>4510</v>
      </c>
      <c r="B4513" s="2" t="str">
        <f>IFERROR(__xludf.DUMMYFUNCTION("GOOGLETRANSLATE(A4513,""en"",""es"")"),"rex")</f>
        <v>rex</v>
      </c>
    </row>
    <row r="4514">
      <c r="A4514" s="1" t="s">
        <v>4511</v>
      </c>
      <c r="B4514" s="2" t="str">
        <f>IFERROR(__xludf.DUMMYFUNCTION("GOOGLETRANSLATE(A4514,""en"",""es"")"),"haz")</f>
        <v>haz</v>
      </c>
    </row>
    <row r="4515">
      <c r="A4515" s="1" t="s">
        <v>4512</v>
      </c>
      <c r="B4515" s="2" t="str">
        <f>IFERROR(__xludf.DUMMYFUNCTION("GOOGLETRANSLATE(A4515,""en"",""es"")"),"más fuerte")</f>
        <v>más fuerte</v>
      </c>
    </row>
    <row r="4516">
      <c r="A4516" s="1" t="s">
        <v>4513</v>
      </c>
      <c r="B4516" s="2" t="str">
        <f>IFERROR(__xludf.DUMMYFUNCTION("GOOGLETRANSLATE(A4516,""en"",""es"")"),"impresionar")</f>
        <v>impresionar</v>
      </c>
    </row>
    <row r="4517">
      <c r="A4517" s="1" t="s">
        <v>4514</v>
      </c>
      <c r="B4517" s="2" t="str">
        <f>IFERROR(__xludf.DUMMYFUNCTION("GOOGLETRANSLATE(A4517,""en"",""es"")"),"soleado")</f>
        <v>soleado</v>
      </c>
    </row>
    <row r="4518">
      <c r="A4518" s="1" t="s">
        <v>4515</v>
      </c>
      <c r="B4518" s="2" t="str">
        <f>IFERROR(__xludf.DUMMYFUNCTION("GOOGLETRANSLATE(A4518,""en"",""es"")"),"Judy")</f>
        <v>Judy</v>
      </c>
    </row>
    <row r="4519">
      <c r="A4519" s="1" t="s">
        <v>4516</v>
      </c>
      <c r="B4519" s="2" t="str">
        <f>IFERROR(__xludf.DUMMYFUNCTION("GOOGLETRANSLATE(A4519,""en"",""es"")"),"tracy")</f>
        <v>tracy</v>
      </c>
    </row>
    <row r="4520">
      <c r="A4520" s="1" t="s">
        <v>4517</v>
      </c>
      <c r="B4520" s="2" t="str">
        <f>IFERROR(__xludf.DUMMYFUNCTION("GOOGLETRANSLATE(A4520,""en"",""es"")"),"Alianza")</f>
        <v>Alianza</v>
      </c>
    </row>
    <row r="4521">
      <c r="A4521" s="1" t="s">
        <v>4518</v>
      </c>
      <c r="B4521" s="2" t="str">
        <f>IFERROR(__xludf.DUMMYFUNCTION("GOOGLETRANSLATE(A4521,""en"",""es"")"),"fotografías")</f>
        <v>fotografías</v>
      </c>
    </row>
    <row r="4522">
      <c r="A4522" s="1" t="s">
        <v>4519</v>
      </c>
      <c r="B4522" s="2" t="str">
        <f>IFERROR(__xludf.DUMMYFUNCTION("GOOGLETRANSLATE(A4522,""en"",""es"")"),"canta")</f>
        <v>canta</v>
      </c>
    </row>
    <row r="4523">
      <c r="A4523" s="1" t="s">
        <v>4520</v>
      </c>
      <c r="B4523" s="2" t="str">
        <f>IFERROR(__xludf.DUMMYFUNCTION("GOOGLETRANSLATE(A4523,""en"",""es"")"),"impuestos")</f>
        <v>impuestos</v>
      </c>
    </row>
    <row r="4524">
      <c r="A4524" s="1" t="s">
        <v>4521</v>
      </c>
      <c r="B4524" s="2" t="str">
        <f>IFERROR(__xludf.DUMMYFUNCTION("GOOGLETRANSLATE(A4524,""en"",""es"")"),"UNED")</f>
        <v>UNED</v>
      </c>
    </row>
    <row r="4525">
      <c r="A4525" s="1" t="s">
        <v>4522</v>
      </c>
      <c r="B4525" s="2" t="str">
        <f>IFERROR(__xludf.DUMMYFUNCTION("GOOGLETRANSLATE(A4525,""en"",""es"")"),"benny")</f>
        <v>benny</v>
      </c>
    </row>
    <row r="4526">
      <c r="A4526" s="1" t="s">
        <v>4523</v>
      </c>
      <c r="B4526" s="2" t="str">
        <f>IFERROR(__xludf.DUMMYFUNCTION("GOOGLETRANSLATE(A4526,""en"",""es"")"),"identificado")</f>
        <v>identificado</v>
      </c>
    </row>
    <row r="4527">
      <c r="A4527" s="1" t="s">
        <v>4524</v>
      </c>
      <c r="B4527" s="2" t="str">
        <f>IFERROR(__xludf.DUMMYFUNCTION("GOOGLETRANSLATE(A4527,""en"",""es"")"),"consejero")</f>
        <v>consejero</v>
      </c>
    </row>
    <row r="4528">
      <c r="A4528" s="1" t="s">
        <v>4525</v>
      </c>
      <c r="B4528" s="2" t="str">
        <f>IFERROR(__xludf.DUMMYFUNCTION("GOOGLETRANSLATE(A4528,""en"",""es"")"),"siesta")</f>
        <v>siesta</v>
      </c>
    </row>
    <row r="4529">
      <c r="A4529" s="1" t="s">
        <v>4526</v>
      </c>
      <c r="B4529" s="2" t="str">
        <f>IFERROR(__xludf.DUMMYFUNCTION("GOOGLETRANSLATE(A4529,""en"",""es"")"),"francos")</f>
        <v>francos</v>
      </c>
    </row>
    <row r="4530">
      <c r="A4530" s="1" t="s">
        <v>4527</v>
      </c>
      <c r="B4530" s="2" t="str">
        <f>IFERROR(__xludf.DUMMYFUNCTION("GOOGLETRANSLATE(A4530,""en"",""es"")"),"conflicto")</f>
        <v>conflicto</v>
      </c>
    </row>
    <row r="4531">
      <c r="A4531" s="1" t="s">
        <v>4528</v>
      </c>
      <c r="B4531" s="2" t="str">
        <f>IFERROR(__xludf.DUMMYFUNCTION("GOOGLETRANSLATE(A4531,""en"",""es"")"),"llega")</f>
        <v>llega</v>
      </c>
    </row>
    <row r="4532">
      <c r="A4532" s="1" t="s">
        <v>4529</v>
      </c>
      <c r="B4532" s="2" t="str">
        <f>IFERROR(__xludf.DUMMYFUNCTION("GOOGLETRANSLATE(A4532,""en"",""es"")"),"asistencia")</f>
        <v>asistencia</v>
      </c>
    </row>
    <row r="4533">
      <c r="A4533" s="1" t="s">
        <v>4530</v>
      </c>
      <c r="B4533" s="2" t="str">
        <f>IFERROR(__xludf.DUMMYFUNCTION("GOOGLETRANSLATE(A4533,""en"",""es"")"),"retirada")</f>
        <v>retirada</v>
      </c>
    </row>
    <row r="4534">
      <c r="A4534" s="1" t="s">
        <v>4531</v>
      </c>
      <c r="B4534" s="2" t="str">
        <f>IFERROR(__xludf.DUMMYFUNCTION("GOOGLETRANSLATE(A4534,""en"",""es"")"),"producido")</f>
        <v>producido</v>
      </c>
    </row>
    <row r="4535">
      <c r="A4535" s="1" t="s">
        <v>4532</v>
      </c>
      <c r="B4535" s="2" t="str">
        <f>IFERROR(__xludf.DUMMYFUNCTION("GOOGLETRANSLATE(A4535,""en"",""es"")"),"mitch")</f>
        <v>mitch</v>
      </c>
    </row>
    <row r="4536">
      <c r="A4536" s="1" t="s">
        <v>4533</v>
      </c>
      <c r="B4536" s="2" t="str">
        <f>IFERROR(__xludf.DUMMYFUNCTION("GOOGLETRANSLATE(A4536,""en"",""es"")"),"candidato")</f>
        <v>candidato</v>
      </c>
    </row>
    <row r="4537">
      <c r="A4537" s="1" t="s">
        <v>4534</v>
      </c>
      <c r="B4537" s="2" t="str">
        <f>IFERROR(__xludf.DUMMYFUNCTION("GOOGLETRANSLATE(A4537,""en"",""es"")"),"supremo")</f>
        <v>supremo</v>
      </c>
    </row>
    <row r="4538">
      <c r="A4538" s="1" t="s">
        <v>4535</v>
      </c>
      <c r="B4538" s="2" t="str">
        <f>IFERROR(__xludf.DUMMYFUNCTION("GOOGLETRANSLATE(A4538,""en"",""es"")"),"caucho")</f>
        <v>caucho</v>
      </c>
    </row>
    <row r="4539">
      <c r="A4539" s="1" t="s">
        <v>4536</v>
      </c>
      <c r="B4539" s="2" t="str">
        <f>IFERROR(__xludf.DUMMYFUNCTION("GOOGLETRANSLATE(A4539,""en"",""es"")"),"inspirado")</f>
        <v>inspirado</v>
      </c>
    </row>
    <row r="4540">
      <c r="A4540" s="1" t="s">
        <v>4537</v>
      </c>
      <c r="B4540" s="2" t="str">
        <f>IFERROR(__xludf.DUMMYFUNCTION("GOOGLETRANSLATE(A4540,""en"",""es"")"),"infectado")</f>
        <v>infectado</v>
      </c>
    </row>
    <row r="4541">
      <c r="A4541" s="1" t="s">
        <v>4538</v>
      </c>
      <c r="B4541" s="2" t="str">
        <f>IFERROR(__xludf.DUMMYFUNCTION("GOOGLETRANSLATE(A4541,""en"",""es"")"),"bingo")</f>
        <v>bingo</v>
      </c>
    </row>
    <row r="4542">
      <c r="A4542" s="1" t="s">
        <v>4539</v>
      </c>
      <c r="B4542" s="2" t="str">
        <f>IFERROR(__xludf.DUMMYFUNCTION("GOOGLETRANSLATE(A4542,""en"",""es"")"),"leonard")</f>
        <v>leonard</v>
      </c>
    </row>
    <row r="4543">
      <c r="A4543" s="1" t="s">
        <v>4540</v>
      </c>
      <c r="B4543" s="2" t="str">
        <f>IFERROR(__xludf.DUMMYFUNCTION("GOOGLETRANSLATE(A4543,""en"",""es"")"),"autopsia")</f>
        <v>autopsia</v>
      </c>
    </row>
    <row r="4544">
      <c r="A4544" s="1" t="s">
        <v>4541</v>
      </c>
      <c r="B4544" s="2" t="str">
        <f>IFERROR(__xludf.DUMMYFUNCTION("GOOGLETRANSLATE(A4544,""en"",""es"")"),"kent")</f>
        <v>kent</v>
      </c>
    </row>
    <row r="4545">
      <c r="A4545" s="1" t="s">
        <v>4542</v>
      </c>
      <c r="B4545" s="2" t="str">
        <f>IFERROR(__xludf.DUMMYFUNCTION("GOOGLETRANSLATE(A4545,""en"",""es"")"),"alfombra")</f>
        <v>alfombra</v>
      </c>
    </row>
    <row r="4546">
      <c r="A4546" s="1" t="s">
        <v>4543</v>
      </c>
      <c r="B4546" s="2" t="str">
        <f>IFERROR(__xludf.DUMMYFUNCTION("GOOGLETRANSLATE(A4546,""en"",""es"")"),"cachorro")</f>
        <v>cachorro</v>
      </c>
    </row>
    <row r="4547">
      <c r="A4547" s="1" t="s">
        <v>4544</v>
      </c>
      <c r="B4547" s="2" t="str">
        <f>IFERROR(__xludf.DUMMYFUNCTION("GOOGLETRANSLATE(A4547,""en"",""es"")"),"ups")</f>
        <v>ups</v>
      </c>
    </row>
    <row r="4548">
      <c r="A4548" s="1" t="s">
        <v>4545</v>
      </c>
      <c r="B4548" s="2" t="str">
        <f>IFERROR(__xludf.DUMMYFUNCTION("GOOGLETRANSLATE(A4548,""en"",""es"")"),"dedos de los pies")</f>
        <v>dedos de los pies</v>
      </c>
    </row>
    <row r="4549">
      <c r="A4549" s="1" t="s">
        <v>4546</v>
      </c>
      <c r="B4549" s="2" t="str">
        <f>IFERROR(__xludf.DUMMYFUNCTION("GOOGLETRANSLATE(A4549,""en"",""es"")"),"votado")</f>
        <v>votado</v>
      </c>
    </row>
    <row r="4550">
      <c r="A4550" s="1" t="s">
        <v>4547</v>
      </c>
      <c r="B4550" s="2" t="str">
        <f>IFERROR(__xludf.DUMMYFUNCTION("GOOGLETRANSLATE(A4550,""en"",""es"")"),"intestino")</f>
        <v>intestino</v>
      </c>
    </row>
    <row r="4551">
      <c r="A4551" s="1" t="s">
        <v>4548</v>
      </c>
      <c r="B4551" s="2" t="str">
        <f>IFERROR(__xludf.DUMMYFUNCTION("GOOGLETRANSLATE(A4551,""en"",""es"")"),"ataúd")</f>
        <v>ataúd</v>
      </c>
    </row>
    <row r="4552">
      <c r="A4552" s="1" t="s">
        <v>4549</v>
      </c>
      <c r="B4552" s="2" t="str">
        <f>IFERROR(__xludf.DUMMYFUNCTION("GOOGLETRANSLATE(A4552,""en"",""es"")"),"Vietnam")</f>
        <v>Vietnam</v>
      </c>
    </row>
    <row r="4553">
      <c r="A4553" s="1" t="s">
        <v>4550</v>
      </c>
      <c r="B4553" s="2" t="str">
        <f>IFERROR(__xludf.DUMMYFUNCTION("GOOGLETRANSLATE(A4553,""en"",""es"")"),"instante")</f>
        <v>instante</v>
      </c>
    </row>
    <row r="4554">
      <c r="A4554" s="1" t="s">
        <v>4551</v>
      </c>
      <c r="B4554" s="2" t="str">
        <f>IFERROR(__xludf.DUMMYFUNCTION("GOOGLETRANSLATE(A4554,""en"",""es"")"),"ceniza")</f>
        <v>ceniza</v>
      </c>
    </row>
    <row r="4555">
      <c r="A4555" s="1" t="s">
        <v>4552</v>
      </c>
      <c r="B4555" s="2" t="str">
        <f>IFERROR(__xludf.DUMMYFUNCTION("GOOGLETRANSLATE(A4555,""en"",""es"")"),"escándalo")</f>
        <v>escándalo</v>
      </c>
    </row>
    <row r="4556">
      <c r="A4556" s="1" t="s">
        <v>4553</v>
      </c>
      <c r="B4556" s="2" t="str">
        <f>IFERROR(__xludf.DUMMYFUNCTION("GOOGLETRANSLATE(A4556,""en"",""es"")"),"en otra parte")</f>
        <v>en otra parte</v>
      </c>
    </row>
    <row r="4557">
      <c r="A4557" s="1" t="s">
        <v>4554</v>
      </c>
      <c r="B4557" s="2" t="str">
        <f>IFERROR(__xludf.DUMMYFUNCTION("GOOGLETRANSLATE(A4557,""en"",""es"")"),"aliado")</f>
        <v>aliado</v>
      </c>
    </row>
    <row r="4558">
      <c r="A4558" s="1" t="s">
        <v>4555</v>
      </c>
      <c r="B4558" s="2" t="str">
        <f>IFERROR(__xludf.DUMMYFUNCTION("GOOGLETRANSLATE(A4558,""en"",""es"")"),"flecha")</f>
        <v>flecha</v>
      </c>
    </row>
    <row r="4559">
      <c r="A4559" s="1" t="s">
        <v>4556</v>
      </c>
      <c r="B4559" s="2" t="str">
        <f>IFERROR(__xludf.DUMMYFUNCTION("GOOGLETRANSLATE(A4559,""en"",""es"")"),"Debbie")</f>
        <v>Debbie</v>
      </c>
    </row>
    <row r="4560">
      <c r="A4560" s="1" t="s">
        <v>4557</v>
      </c>
      <c r="B4560" s="2" t="str">
        <f>IFERROR(__xludf.DUMMYFUNCTION("GOOGLETRANSLATE(A4560,""en"",""es"")"),"miseria")</f>
        <v>miseria</v>
      </c>
    </row>
    <row r="4561">
      <c r="A4561" s="1" t="s">
        <v>4558</v>
      </c>
      <c r="B4561" s="2" t="str">
        <f>IFERROR(__xludf.DUMMYFUNCTION("GOOGLETRANSLATE(A4561,""en"",""es"")"),"algodón")</f>
        <v>algodón</v>
      </c>
    </row>
    <row r="4562">
      <c r="A4562" s="1" t="s">
        <v>4559</v>
      </c>
      <c r="B4562" s="2" t="str">
        <f>IFERROR(__xludf.DUMMYFUNCTION("GOOGLETRANSLATE(A4562,""en"",""es"")"),"sebastián")</f>
        <v>sebastián</v>
      </c>
    </row>
    <row r="4563">
      <c r="A4563" s="1" t="s">
        <v>4560</v>
      </c>
      <c r="B4563" s="2" t="str">
        <f>IFERROR(__xludf.DUMMYFUNCTION("GOOGLETRANSLATE(A4563,""en"",""es"")"),"suite")</f>
        <v>suite</v>
      </c>
    </row>
    <row r="4564">
      <c r="A4564" s="1" t="s">
        <v>4561</v>
      </c>
      <c r="B4564" s="2" t="str">
        <f>IFERROR(__xludf.DUMMYFUNCTION("GOOGLETRANSLATE(A4564,""en"",""es"")"),"conferencia")</f>
        <v>conferencia</v>
      </c>
    </row>
    <row r="4565">
      <c r="A4565" s="1" t="s">
        <v>4562</v>
      </c>
      <c r="B4565" s="2" t="str">
        <f>IFERROR(__xludf.DUMMYFUNCTION("GOOGLETRANSLATE(A4565,""en"",""es"")"),"planetas")</f>
        <v>planetas</v>
      </c>
    </row>
    <row r="4566">
      <c r="A4566" s="1" t="s">
        <v>4563</v>
      </c>
      <c r="B4566" s="2" t="str">
        <f>IFERROR(__xludf.DUMMYFUNCTION("GOOGLETRANSLATE(A4566,""en"",""es"")"),"economía")</f>
        <v>economía</v>
      </c>
    </row>
    <row r="4567">
      <c r="A4567" s="1" t="s">
        <v>4564</v>
      </c>
      <c r="B4567" s="2" t="str">
        <f>IFERROR(__xludf.DUMMYFUNCTION("GOOGLETRANSLATE(A4567,""en"",""es"")"),"pam")</f>
        <v>pam</v>
      </c>
    </row>
    <row r="4568">
      <c r="A4568" s="1" t="s">
        <v>4565</v>
      </c>
      <c r="B4568" s="2" t="str">
        <f>IFERROR(__xludf.DUMMYFUNCTION("GOOGLETRANSLATE(A4568,""en"",""es"")"),"mirar fijamente")</f>
        <v>mirar fijamente</v>
      </c>
    </row>
    <row r="4569">
      <c r="A4569" s="1" t="s">
        <v>4566</v>
      </c>
      <c r="B4569" s="2" t="str">
        <f>IFERROR(__xludf.DUMMYFUNCTION("GOOGLETRANSLATE(A4569,""en"",""es"")"),"guardián")</f>
        <v>guardián</v>
      </c>
    </row>
    <row r="4570">
      <c r="A4570" s="1" t="s">
        <v>4567</v>
      </c>
      <c r="B4570" s="2" t="str">
        <f>IFERROR(__xludf.DUMMYFUNCTION("GOOGLETRANSLATE(A4570,""en"",""es"")"),"Curro")</f>
        <v>Curro</v>
      </c>
    </row>
    <row r="4571">
      <c r="A4571" s="1" t="s">
        <v>4568</v>
      </c>
      <c r="B4571" s="2" t="str">
        <f>IFERROR(__xludf.DUMMYFUNCTION("GOOGLETRANSLATE(A4571,""en"",""es"")"),"inversión")</f>
        <v>inversión</v>
      </c>
    </row>
    <row r="4572">
      <c r="A4572" s="1" t="s">
        <v>4569</v>
      </c>
      <c r="B4572" s="2" t="str">
        <f>IFERROR(__xludf.DUMMYFUNCTION("GOOGLETRANSLATE(A4572,""en"",""es"")"),"arquero")</f>
        <v>arquero</v>
      </c>
    </row>
    <row r="4573">
      <c r="A4573" s="1" t="s">
        <v>4570</v>
      </c>
      <c r="B4573" s="2" t="str">
        <f>IFERROR(__xludf.DUMMYFUNCTION("GOOGLETRANSLATE(A4573,""en"",""es"")"),"Egipto")</f>
        <v>Egipto</v>
      </c>
    </row>
    <row r="4574">
      <c r="A4574" s="1" t="s">
        <v>4571</v>
      </c>
      <c r="B4574" s="2" t="str">
        <f>IFERROR(__xludf.DUMMYFUNCTION("GOOGLETRANSLATE(A4574,""en"",""es"")"),"engañado")</f>
        <v>engañado</v>
      </c>
    </row>
    <row r="4575">
      <c r="A4575" s="1" t="s">
        <v>4572</v>
      </c>
      <c r="B4575" s="2" t="str">
        <f>IFERROR(__xludf.DUMMYFUNCTION("GOOGLETRANSLATE(A4575,""en"",""es"")"),"marcial")</f>
        <v>marcial</v>
      </c>
    </row>
    <row r="4576">
      <c r="A4576" s="1" t="s">
        <v>4573</v>
      </c>
      <c r="B4576" s="2" t="str">
        <f>IFERROR(__xludf.DUMMYFUNCTION("GOOGLETRANSLATE(A4576,""en"",""es"")"),"humilde")</f>
        <v>humilde</v>
      </c>
    </row>
    <row r="4577">
      <c r="A4577" s="1" t="s">
        <v>4574</v>
      </c>
      <c r="B4577" s="2" t="str">
        <f>IFERROR(__xludf.DUMMYFUNCTION("GOOGLETRANSLATE(A4577,""en"",""es"")"),"nora")</f>
        <v>nora</v>
      </c>
    </row>
    <row r="4578">
      <c r="A4578" s="1" t="s">
        <v>4575</v>
      </c>
      <c r="B4578" s="2" t="str">
        <f>IFERROR(__xludf.DUMMYFUNCTION("GOOGLETRANSLATE(A4578,""en"",""es"")"),"heroína")</f>
        <v>heroína</v>
      </c>
    </row>
    <row r="4579">
      <c r="A4579" s="1" t="s">
        <v>4576</v>
      </c>
      <c r="B4579" s="2" t="str">
        <f>IFERROR(__xludf.DUMMYFUNCTION("GOOGLETRANSLATE(A4579,""en"",""es"")"),"depósito")</f>
        <v>depósito</v>
      </c>
    </row>
    <row r="4580">
      <c r="A4580" s="1" t="s">
        <v>4577</v>
      </c>
      <c r="B4580" s="2" t="str">
        <f>IFERROR(__xludf.DUMMYFUNCTION("GOOGLETRANSLATE(A4580,""en"",""es"")"),"Allison")</f>
        <v>Allison</v>
      </c>
    </row>
    <row r="4581">
      <c r="A4581" s="1" t="s">
        <v>4578</v>
      </c>
      <c r="B4581" s="2" t="str">
        <f>IFERROR(__xludf.DUMMYFUNCTION("GOOGLETRANSLATE(A4581,""en"",""es"")"),"continuado")</f>
        <v>continuado</v>
      </c>
    </row>
    <row r="4582">
      <c r="A4582" s="1" t="s">
        <v>4579</v>
      </c>
      <c r="B4582" s="2" t="str">
        <f>IFERROR(__xludf.DUMMYFUNCTION("GOOGLETRANSLATE(A4582,""en"",""es"")"),"medalla")</f>
        <v>medalla</v>
      </c>
    </row>
    <row r="4583">
      <c r="A4583" s="1" t="s">
        <v>4580</v>
      </c>
      <c r="B4583" s="2" t="str">
        <f>IFERROR(__xludf.DUMMYFUNCTION("GOOGLETRANSLATE(A4583,""en"",""es"")"),"aconsejar")</f>
        <v>aconsejar</v>
      </c>
    </row>
    <row r="4584">
      <c r="A4584" s="1" t="s">
        <v>4581</v>
      </c>
      <c r="B4584" s="2" t="str">
        <f>IFERROR(__xludf.DUMMYFUNCTION("GOOGLETRANSLATE(A4584,""en"",""es"")"),"durante la noche")</f>
        <v>durante la noche</v>
      </c>
    </row>
    <row r="4585">
      <c r="A4585" s="1" t="s">
        <v>4582</v>
      </c>
      <c r="B4585" s="2" t="str">
        <f>IFERROR(__xludf.DUMMYFUNCTION("GOOGLETRANSLATE(A4585,""en"",""es"")"),"Teléfono móvil")</f>
        <v>Teléfono móvil</v>
      </c>
    </row>
    <row r="4586">
      <c r="A4586" s="1" t="s">
        <v>4583</v>
      </c>
      <c r="B4586" s="2" t="str">
        <f>IFERROR(__xludf.DUMMYFUNCTION("GOOGLETRANSLATE(A4586,""en"",""es"")"),"equitativamente")</f>
        <v>equitativamente</v>
      </c>
    </row>
    <row r="4587">
      <c r="A4587" s="1" t="s">
        <v>4584</v>
      </c>
      <c r="B4587" s="2" t="str">
        <f>IFERROR(__xludf.DUMMYFUNCTION("GOOGLETRANSLATE(A4587,""en"",""es"")"),"goma")</f>
        <v>goma</v>
      </c>
    </row>
    <row r="4588">
      <c r="A4588" s="1" t="s">
        <v>4585</v>
      </c>
      <c r="B4588" s="2" t="str">
        <f>IFERROR(__xludf.DUMMYFUNCTION("GOOGLETRANSLATE(A4588,""en"",""es"")"),"pulgadas")</f>
        <v>pulgadas</v>
      </c>
    </row>
    <row r="4589">
      <c r="A4589" s="1" t="s">
        <v>4586</v>
      </c>
      <c r="B4589" s="2" t="str">
        <f>IFERROR(__xludf.DUMMYFUNCTION("GOOGLETRANSLATE(A4589,""en"",""es"")"),"gritos")</f>
        <v>gritos</v>
      </c>
    </row>
    <row r="4590">
      <c r="A4590" s="1" t="s">
        <v>4587</v>
      </c>
      <c r="B4590" s="2" t="str">
        <f>IFERROR(__xludf.DUMMYFUNCTION("GOOGLETRANSLATE(A4590,""en"",""es"")"),"apestoso")</f>
        <v>apestoso</v>
      </c>
    </row>
    <row r="4591">
      <c r="A4591" s="1" t="s">
        <v>4588</v>
      </c>
      <c r="B4591" s="2" t="str">
        <f>IFERROR(__xludf.DUMMYFUNCTION("GOOGLETRANSLATE(A4591,""en"",""es"")"),"incluir")</f>
        <v>incluir</v>
      </c>
    </row>
    <row r="4592">
      <c r="A4592" s="1" t="s">
        <v>4589</v>
      </c>
      <c r="B4592" s="2" t="str">
        <f>IFERROR(__xludf.DUMMYFUNCTION("GOOGLETRANSLATE(A4592,""en"",""es"")"),"suspiro")</f>
        <v>suspiro</v>
      </c>
    </row>
    <row r="4593">
      <c r="A4593" s="1" t="s">
        <v>4590</v>
      </c>
      <c r="B4593" s="2" t="str">
        <f>IFERROR(__xludf.DUMMYFUNCTION("GOOGLETRANSLATE(A4593,""en"",""es"")"),"inclinarse")</f>
        <v>inclinarse</v>
      </c>
    </row>
    <row r="4594">
      <c r="A4594" s="1" t="s">
        <v>4591</v>
      </c>
      <c r="B4594" s="2" t="str">
        <f>IFERROR(__xludf.DUMMYFUNCTION("GOOGLETRANSLATE(A4594,""en"",""es"")"),"Jill")</f>
        <v>Jill</v>
      </c>
    </row>
    <row r="4595">
      <c r="A4595" s="1" t="s">
        <v>4592</v>
      </c>
      <c r="B4595" s="2" t="str">
        <f>IFERROR(__xludf.DUMMYFUNCTION("GOOGLETRANSLATE(A4595,""en"",""es"")"),"fallecidos")</f>
        <v>fallecidos</v>
      </c>
    </row>
    <row r="4596">
      <c r="A4596" s="1" t="s">
        <v>4593</v>
      </c>
      <c r="B4596" s="2" t="str">
        <f>IFERROR(__xludf.DUMMYFUNCTION("GOOGLETRANSLATE(A4596,""en"",""es"")"),"hinchar")</f>
        <v>hinchar</v>
      </c>
    </row>
    <row r="4597">
      <c r="A4597" s="1" t="s">
        <v>4594</v>
      </c>
      <c r="B4597" s="2" t="str">
        <f>IFERROR(__xludf.DUMMYFUNCTION("GOOGLETRANSLATE(A4597,""en"",""es"")"),"diciembre")</f>
        <v>diciembre</v>
      </c>
    </row>
    <row r="4598">
      <c r="A4598" s="1" t="s">
        <v>4595</v>
      </c>
      <c r="B4598" s="2" t="str">
        <f>IFERROR(__xludf.DUMMYFUNCTION("GOOGLETRANSLATE(A4598,""en"",""es"")"),"físicamente")</f>
        <v>físicamente</v>
      </c>
    </row>
    <row r="4599">
      <c r="A4599" s="1" t="s">
        <v>4596</v>
      </c>
      <c r="B4599" s="2" t="str">
        <f>IFERROR(__xludf.DUMMYFUNCTION("GOOGLETRANSLATE(A4599,""en"",""es"")"),"Franklin")</f>
        <v>Franklin</v>
      </c>
    </row>
    <row r="4600">
      <c r="A4600" s="1" t="s">
        <v>4597</v>
      </c>
      <c r="B4600" s="2" t="str">
        <f>IFERROR(__xludf.DUMMYFUNCTION("GOOGLETRANSLATE(A4600,""en"",""es"")"),"samantha")</f>
        <v>samantha</v>
      </c>
    </row>
    <row r="4601">
      <c r="A4601" s="1" t="s">
        <v>4598</v>
      </c>
      <c r="B4601" s="2" t="str">
        <f>IFERROR(__xludf.DUMMYFUNCTION("GOOGLETRANSLATE(A4601,""en"",""es"")"),"vacas")</f>
        <v>vacas</v>
      </c>
    </row>
    <row r="4602">
      <c r="A4602" s="1" t="s">
        <v>4599</v>
      </c>
      <c r="B4602" s="2" t="str">
        <f>IFERROR(__xludf.DUMMYFUNCTION("GOOGLETRANSLATE(A4602,""en"",""es"")"),"oxidado")</f>
        <v>oxidado</v>
      </c>
    </row>
    <row r="4603">
      <c r="A4603" s="1" t="s">
        <v>4600</v>
      </c>
      <c r="B4603" s="2" t="str">
        <f>IFERROR(__xludf.DUMMYFUNCTION("GOOGLETRANSLATE(A4603,""en"",""es"")"),"compromiso")</f>
        <v>compromiso</v>
      </c>
    </row>
    <row r="4604">
      <c r="A4604" s="1" t="s">
        <v>4601</v>
      </c>
      <c r="B4604" s="2" t="str">
        <f>IFERROR(__xludf.DUMMYFUNCTION("GOOGLETRANSLATE(A4604,""en"",""es"")"),"maestría")</f>
        <v>maestría</v>
      </c>
    </row>
    <row r="4605">
      <c r="A4605" s="1" t="s">
        <v>4602</v>
      </c>
      <c r="B4605" s="2" t="str">
        <f>IFERROR(__xludf.DUMMYFUNCTION("GOOGLETRANSLATE(A4605,""en"",""es"")"),"lana")</f>
        <v>lana</v>
      </c>
    </row>
    <row r="4606">
      <c r="A4606" s="1" t="s">
        <v>4603</v>
      </c>
      <c r="B4606" s="2" t="str">
        <f>IFERROR(__xludf.DUMMYFUNCTION("GOOGLETRANSLATE(A4606,""en"",""es"")"),"valle")</f>
        <v>valle</v>
      </c>
    </row>
    <row r="4607">
      <c r="A4607" s="1" t="s">
        <v>4604</v>
      </c>
      <c r="B4607" s="2" t="str">
        <f>IFERROR(__xludf.DUMMYFUNCTION("GOOGLETRANSLATE(A4607,""en"",""es"")"),"iluminado")</f>
        <v>iluminado</v>
      </c>
    </row>
    <row r="4608">
      <c r="A4608" s="1" t="s">
        <v>4605</v>
      </c>
      <c r="B4608" s="2" t="str">
        <f>IFERROR(__xludf.DUMMYFUNCTION("GOOGLETRANSLATE(A4608,""en"",""es"")"),"amenazar")</f>
        <v>amenazar</v>
      </c>
    </row>
    <row r="4609">
      <c r="A4609" s="1" t="s">
        <v>4606</v>
      </c>
      <c r="B4609" s="2" t="str">
        <f>IFERROR(__xludf.DUMMYFUNCTION("GOOGLETRANSLATE(A4609,""en"",""es"")"),"Gina")</f>
        <v>Gina</v>
      </c>
    </row>
    <row r="4610">
      <c r="A4610" s="1" t="s">
        <v>4607</v>
      </c>
      <c r="B4610" s="2" t="str">
        <f>IFERROR(__xludf.DUMMYFUNCTION("GOOGLETRANSLATE(A4610,""en"",""es"")"),"cabaña")</f>
        <v>cabaña</v>
      </c>
    </row>
    <row r="4611">
      <c r="A4611" s="1" t="s">
        <v>4608</v>
      </c>
      <c r="B4611" s="2" t="str">
        <f>IFERROR(__xludf.DUMMYFUNCTION("GOOGLETRANSLATE(A4611,""en"",""es"")"),"práctico")</f>
        <v>práctico</v>
      </c>
    </row>
    <row r="4612">
      <c r="A4612" s="1" t="s">
        <v>4609</v>
      </c>
      <c r="B4612" s="2" t="str">
        <f>IFERROR(__xludf.DUMMYFUNCTION("GOOGLETRANSLATE(A4612,""en"",""es"")"),"muestras")</f>
        <v>muestras</v>
      </c>
    </row>
    <row r="4613">
      <c r="A4613" s="1" t="s">
        <v>4610</v>
      </c>
      <c r="B4613" s="2" t="str">
        <f>IFERROR(__xludf.DUMMYFUNCTION("GOOGLETRANSLATE(A4613,""en"",""es"")"),"informes")</f>
        <v>informes</v>
      </c>
    </row>
    <row r="4614">
      <c r="A4614" s="1" t="s">
        <v>4611</v>
      </c>
      <c r="B4614" s="2" t="str">
        <f>IFERROR(__xludf.DUMMYFUNCTION("GOOGLETRANSLATE(A4614,""en"",""es"")"),"Padres")</f>
        <v>Padres</v>
      </c>
    </row>
    <row r="4615">
      <c r="A4615" s="1" t="s">
        <v>4612</v>
      </c>
      <c r="B4615" s="2" t="str">
        <f>IFERROR(__xludf.DUMMYFUNCTION("GOOGLETRANSLATE(A4615,""en"",""es"")"),"ahogue")</f>
        <v>ahogue</v>
      </c>
    </row>
    <row r="4616">
      <c r="A4616" s="1" t="s">
        <v>4613</v>
      </c>
      <c r="B4616" s="2" t="str">
        <f>IFERROR(__xludf.DUMMYFUNCTION("GOOGLETRANSLATE(A4616,""en"",""es"")"),"Mitchell")</f>
        <v>Mitchell</v>
      </c>
    </row>
    <row r="4617">
      <c r="A4617" s="1" t="s">
        <v>4614</v>
      </c>
      <c r="B4617" s="2" t="str">
        <f>IFERROR(__xludf.DUMMYFUNCTION("GOOGLETRANSLATE(A4617,""en"",""es"")"),"elementos")</f>
        <v>elementos</v>
      </c>
    </row>
    <row r="4618">
      <c r="A4618" s="1" t="s">
        <v>4615</v>
      </c>
      <c r="B4618" s="2" t="str">
        <f>IFERROR(__xludf.DUMMYFUNCTION("GOOGLETRANSLATE(A4618,""en"",""es"")"),"bocina")</f>
        <v>bocina</v>
      </c>
    </row>
    <row r="4619">
      <c r="A4619" s="1" t="s">
        <v>4616</v>
      </c>
      <c r="B4619" s="2" t="str">
        <f>IFERROR(__xludf.DUMMYFUNCTION("GOOGLETRANSLATE(A4619,""en"",""es"")"),"trasero")</f>
        <v>trasero</v>
      </c>
    </row>
    <row r="4620">
      <c r="A4620" s="1" t="s">
        <v>4617</v>
      </c>
      <c r="B4620" s="2" t="str">
        <f>IFERROR(__xludf.DUMMYFUNCTION("GOOGLETRANSLATE(A4620,""en"",""es"")"),"fotógrafo")</f>
        <v>fotógrafo</v>
      </c>
    </row>
    <row r="4621">
      <c r="A4621" s="1" t="s">
        <v>4618</v>
      </c>
      <c r="B4621" s="2" t="str">
        <f>IFERROR(__xludf.DUMMYFUNCTION("GOOGLETRANSLATE(A4621,""en"",""es"")"),"excitación")</f>
        <v>excitación</v>
      </c>
    </row>
    <row r="4622">
      <c r="A4622" s="1" t="s">
        <v>4619</v>
      </c>
      <c r="B4622" s="2" t="str">
        <f>IFERROR(__xludf.DUMMYFUNCTION("GOOGLETRANSLATE(A4622,""en"",""es"")"),"rancho")</f>
        <v>rancho</v>
      </c>
    </row>
    <row r="4623">
      <c r="A4623" s="1" t="s">
        <v>4620</v>
      </c>
      <c r="B4623" s="2" t="str">
        <f>IFERROR(__xludf.DUMMYFUNCTION("GOOGLETRANSLATE(A4623,""en"",""es"")"),"tarifa")</f>
        <v>tarifa</v>
      </c>
    </row>
    <row r="4624">
      <c r="A4624" s="1" t="s">
        <v>4621</v>
      </c>
      <c r="B4624" s="2" t="str">
        <f>IFERROR(__xludf.DUMMYFUNCTION("GOOGLETRANSLATE(A4624,""en"",""es"")"),"sexto")</f>
        <v>sexto</v>
      </c>
    </row>
    <row r="4625">
      <c r="A4625" s="1" t="s">
        <v>4622</v>
      </c>
      <c r="B4625" s="2" t="str">
        <f>IFERROR(__xludf.DUMMYFUNCTION("GOOGLETRANSLATE(A4625,""en"",""es"")"),"bonnie")</f>
        <v>bonnie</v>
      </c>
    </row>
    <row r="4626">
      <c r="A4626" s="1" t="s">
        <v>4623</v>
      </c>
      <c r="B4626" s="2" t="str">
        <f>IFERROR(__xludf.DUMMYFUNCTION("GOOGLETRANSLATE(A4626,""en"",""es"")"),"herramienta")</f>
        <v>herramienta</v>
      </c>
    </row>
    <row r="4627">
      <c r="A4627" s="1" t="s">
        <v>4624</v>
      </c>
      <c r="B4627" s="2" t="str">
        <f>IFERROR(__xludf.DUMMYFUNCTION("GOOGLETRANSLATE(A4627,""en"",""es"")"),"objetos")</f>
        <v>objetos</v>
      </c>
    </row>
    <row r="4628">
      <c r="A4628" s="1" t="s">
        <v>4625</v>
      </c>
      <c r="B4628" s="2" t="str">
        <f>IFERROR(__xludf.DUMMYFUNCTION("GOOGLETRANSLATE(A4628,""en"",""es"")"),"canto")</f>
        <v>canto</v>
      </c>
    </row>
    <row r="4629">
      <c r="A4629" s="1" t="s">
        <v>4626</v>
      </c>
      <c r="B4629" s="2" t="str">
        <f>IFERROR(__xludf.DUMMYFUNCTION("GOOGLETRANSLATE(A4629,""en"",""es"")"),"brezo")</f>
        <v>brezo</v>
      </c>
    </row>
    <row r="4630">
      <c r="A4630" s="1" t="s">
        <v>4627</v>
      </c>
      <c r="B4630" s="2" t="str">
        <f>IFERROR(__xludf.DUMMYFUNCTION("GOOGLETRANSLATE(A4630,""en"",""es"")"),"profesión")</f>
        <v>profesión</v>
      </c>
    </row>
    <row r="4631">
      <c r="A4631" s="1" t="s">
        <v>4628</v>
      </c>
      <c r="B4631" s="2" t="str">
        <f>IFERROR(__xludf.DUMMYFUNCTION("GOOGLETRANSLATE(A4631,""en"",""es"")"),"documento")</f>
        <v>documento</v>
      </c>
    </row>
    <row r="4632">
      <c r="A4632" s="1" t="s">
        <v>4629</v>
      </c>
      <c r="B4632" s="2" t="str">
        <f>IFERROR(__xludf.DUMMYFUNCTION("GOOGLETRANSLATE(A4632,""en"",""es"")"),"el periodista")</f>
        <v>el periodista</v>
      </c>
    </row>
    <row r="4633">
      <c r="A4633" s="1" t="s">
        <v>4630</v>
      </c>
      <c r="B4633" s="2" t="str">
        <f>IFERROR(__xludf.DUMMYFUNCTION("GOOGLETRANSLATE(A4633,""en"",""es"")"),"lesiones")</f>
        <v>lesiones</v>
      </c>
    </row>
    <row r="4634">
      <c r="A4634" s="1" t="s">
        <v>4631</v>
      </c>
      <c r="B4634" s="2" t="str">
        <f>IFERROR(__xludf.DUMMYFUNCTION("GOOGLETRANSLATE(A4634,""en"",""es"")"),"Yu")</f>
        <v>Yu</v>
      </c>
    </row>
    <row r="4635">
      <c r="A4635" s="1" t="s">
        <v>4632</v>
      </c>
      <c r="B4635" s="2" t="str">
        <f>IFERROR(__xludf.DUMMYFUNCTION("GOOGLETRANSLATE(A4635,""en"",""es"")"),"carnada")</f>
        <v>carnada</v>
      </c>
    </row>
    <row r="4636">
      <c r="A4636" s="1" t="s">
        <v>4633</v>
      </c>
      <c r="B4636" s="2" t="str">
        <f>IFERROR(__xludf.DUMMYFUNCTION("GOOGLETRANSLATE(A4636,""en"",""es"")"),"adorable")</f>
        <v>adorable</v>
      </c>
    </row>
    <row r="4637">
      <c r="A4637" s="1" t="s">
        <v>4634</v>
      </c>
      <c r="B4637" s="2" t="str">
        <f>IFERROR(__xludf.DUMMYFUNCTION("GOOGLETRANSLATE(A4637,""en"",""es"")"),"inesperado")</f>
        <v>inesperado</v>
      </c>
    </row>
    <row r="4638">
      <c r="A4638" s="1" t="s">
        <v>4635</v>
      </c>
      <c r="B4638" s="2" t="str">
        <f>IFERROR(__xludf.DUMMYFUNCTION("GOOGLETRANSLATE(A4638,""en"",""es"")"),"Alicia")</f>
        <v>Alicia</v>
      </c>
    </row>
    <row r="4639">
      <c r="A4639" s="1" t="s">
        <v>4636</v>
      </c>
      <c r="B4639" s="2" t="str">
        <f>IFERROR(__xludf.DUMMYFUNCTION("GOOGLETRANSLATE(A4639,""en"",""es"")"),"seno")</f>
        <v>seno</v>
      </c>
    </row>
    <row r="4640">
      <c r="A4640" s="1" t="s">
        <v>4637</v>
      </c>
      <c r="B4640" s="2" t="str">
        <f>IFERROR(__xludf.DUMMYFUNCTION("GOOGLETRANSLATE(A4640,""en"",""es"")"),"confiar")</f>
        <v>confiar</v>
      </c>
    </row>
    <row r="4641">
      <c r="A4641" s="1" t="s">
        <v>4638</v>
      </c>
      <c r="B4641" s="2" t="str">
        <f>IFERROR(__xludf.DUMMYFUNCTION("GOOGLETRANSLATE(A4641,""en"",""es"")"),"Megan")</f>
        <v>Megan</v>
      </c>
    </row>
    <row r="4642">
      <c r="A4642" s="1" t="s">
        <v>4639</v>
      </c>
      <c r="B4642" s="2" t="str">
        <f>IFERROR(__xludf.DUMMYFUNCTION("GOOGLETRANSLATE(A4642,""en"",""es"")"),"vulnerable")</f>
        <v>vulnerable</v>
      </c>
    </row>
    <row r="4643">
      <c r="A4643" s="1" t="s">
        <v>4640</v>
      </c>
      <c r="B4643" s="2" t="str">
        <f>IFERROR(__xludf.DUMMYFUNCTION("GOOGLETRANSLATE(A4643,""en"",""es"")"),"insistido")</f>
        <v>insistido</v>
      </c>
    </row>
    <row r="4644">
      <c r="A4644" s="1" t="s">
        <v>4641</v>
      </c>
      <c r="B4644" s="2" t="str">
        <f>IFERROR(__xludf.DUMMYFUNCTION("GOOGLETRANSLATE(A4644,""en"",""es"")"),"ídolo")</f>
        <v>ídolo</v>
      </c>
    </row>
    <row r="4645">
      <c r="A4645" s="1" t="s">
        <v>4642</v>
      </c>
      <c r="B4645" s="2" t="str">
        <f>IFERROR(__xludf.DUMMYFUNCTION("GOOGLETRANSLATE(A4645,""en"",""es"")"),"específicamente")</f>
        <v>específicamente</v>
      </c>
    </row>
    <row r="4646">
      <c r="A4646" s="1" t="s">
        <v>4643</v>
      </c>
      <c r="B4646" s="2" t="str">
        <f>IFERROR(__xludf.DUMMYFUNCTION("GOOGLETRANSLATE(A4646,""en"",""es"")"),"pena")</f>
        <v>pena</v>
      </c>
    </row>
    <row r="4647">
      <c r="A4647" s="1" t="s">
        <v>4644</v>
      </c>
      <c r="B4647" s="2" t="str">
        <f>IFERROR(__xludf.DUMMYFUNCTION("GOOGLETRANSLATE(A4647,""en"",""es"")"),"desesperanzado")</f>
        <v>desesperanzado</v>
      </c>
    </row>
    <row r="4648">
      <c r="A4648" s="1" t="s">
        <v>4645</v>
      </c>
      <c r="B4648" s="2" t="str">
        <f>IFERROR(__xludf.DUMMYFUNCTION("GOOGLETRANSLATE(A4648,""en"",""es"")"),"jules")</f>
        <v>jules</v>
      </c>
    </row>
    <row r="4649">
      <c r="A4649" s="1" t="s">
        <v>4646</v>
      </c>
      <c r="B4649" s="2" t="str">
        <f>IFERROR(__xludf.DUMMYFUNCTION("GOOGLETRANSLATE(A4649,""en"",""es"")"),"pálido")</f>
        <v>pálido</v>
      </c>
    </row>
    <row r="4650">
      <c r="A4650" s="1" t="s">
        <v>4647</v>
      </c>
      <c r="B4650" s="2" t="str">
        <f>IFERROR(__xludf.DUMMYFUNCTION("GOOGLETRANSLATE(A4650,""en"",""es"")"),"compañero de habitación")</f>
        <v>compañero de habitación</v>
      </c>
    </row>
    <row r="4651">
      <c r="A4651" s="1" t="s">
        <v>4648</v>
      </c>
      <c r="B4651" s="2" t="str">
        <f>IFERROR(__xludf.DUMMYFUNCTION("GOOGLETRANSLATE(A4651,""en"",""es"")"),"sacudida")</f>
        <v>sacudida</v>
      </c>
    </row>
    <row r="4652">
      <c r="A4652" s="1" t="s">
        <v>4649</v>
      </c>
      <c r="B4652" s="2" t="str">
        <f>IFERROR(__xludf.DUMMYFUNCTION("GOOGLETRANSLATE(A4652,""en"",""es"")"),"maldito")</f>
        <v>maldito</v>
      </c>
    </row>
    <row r="4653">
      <c r="A4653" s="1" t="s">
        <v>4650</v>
      </c>
      <c r="B4653" s="2" t="str">
        <f>IFERROR(__xludf.DUMMYFUNCTION("GOOGLETRANSLATE(A4653,""en"",""es"")"),"afortunadamente")</f>
        <v>afortunadamente</v>
      </c>
    </row>
    <row r="4654">
      <c r="A4654" s="1" t="s">
        <v>4651</v>
      </c>
      <c r="B4654" s="2" t="str">
        <f>IFERROR(__xludf.DUMMYFUNCTION("GOOGLETRANSLATE(A4654,""en"",""es"")"),"luchando")</f>
        <v>luchando</v>
      </c>
    </row>
    <row r="4655">
      <c r="A4655" s="1" t="s">
        <v>4652</v>
      </c>
      <c r="B4655" s="2" t="str">
        <f>IFERROR(__xludf.DUMMYFUNCTION("GOOGLETRANSLATE(A4655,""en"",""es"")"),"consejo")</f>
        <v>consejo</v>
      </c>
    </row>
    <row r="4656">
      <c r="A4656" s="1" t="s">
        <v>4653</v>
      </c>
      <c r="B4656" s="2" t="str">
        <f>IFERROR(__xludf.DUMMYFUNCTION("GOOGLETRANSLATE(A4656,""en"",""es"")"),"Adolescente")</f>
        <v>Adolescente</v>
      </c>
    </row>
    <row r="4657">
      <c r="A4657" s="1" t="s">
        <v>4654</v>
      </c>
      <c r="B4657" s="2" t="str">
        <f>IFERROR(__xludf.DUMMYFUNCTION("GOOGLETRANSLATE(A4657,""en"",""es"")"),"colocación")</f>
        <v>colocación</v>
      </c>
    </row>
    <row r="4658">
      <c r="A4658" s="1" t="s">
        <v>4655</v>
      </c>
      <c r="B4658" s="2" t="str">
        <f>IFERROR(__xludf.DUMMYFUNCTION("GOOGLETRANSLATE(A4658,""en"",""es"")"),"reaccionar")</f>
        <v>reaccionar</v>
      </c>
    </row>
    <row r="4659">
      <c r="A4659" s="1" t="s">
        <v>4656</v>
      </c>
      <c r="B4659" s="2" t="str">
        <f>IFERROR(__xludf.DUMMYFUNCTION("GOOGLETRANSLATE(A4659,""en"",""es"")"),"cañón")</f>
        <v>cañón</v>
      </c>
    </row>
    <row r="4660">
      <c r="A4660" s="1" t="s">
        <v>4657</v>
      </c>
      <c r="B4660" s="2" t="str">
        <f>IFERROR(__xludf.DUMMYFUNCTION("GOOGLETRANSLATE(A4660,""en"",""es"")"),"con fecha de")</f>
        <v>con fecha de</v>
      </c>
    </row>
    <row r="4661">
      <c r="A4661" s="1" t="s">
        <v>4658</v>
      </c>
      <c r="B4661" s="2" t="str">
        <f>IFERROR(__xludf.DUMMYFUNCTION("GOOGLETRANSLATE(A4661,""en"",""es"")"),"multa")</f>
        <v>multa</v>
      </c>
    </row>
    <row r="4662">
      <c r="A4662" s="1" t="s">
        <v>4659</v>
      </c>
      <c r="B4662" s="2" t="str">
        <f>IFERROR(__xludf.DUMMYFUNCTION("GOOGLETRANSLATE(A4662,""en"",""es"")"),"sargento")</f>
        <v>sargento</v>
      </c>
    </row>
    <row r="4663">
      <c r="A4663" s="1" t="s">
        <v>4660</v>
      </c>
      <c r="B4663" s="2" t="str">
        <f>IFERROR(__xludf.DUMMYFUNCTION("GOOGLETRANSLATE(A4663,""en"",""es"")"),"manchado")</f>
        <v>manchado</v>
      </c>
    </row>
    <row r="4664">
      <c r="A4664" s="1" t="s">
        <v>4661</v>
      </c>
      <c r="B4664" s="2" t="str">
        <f>IFERROR(__xludf.DUMMYFUNCTION("GOOGLETRANSLATE(A4664,""en"",""es"")"),"anuncio")</f>
        <v>anuncio</v>
      </c>
    </row>
    <row r="4665">
      <c r="A4665" s="1" t="s">
        <v>4662</v>
      </c>
      <c r="B4665" s="2" t="str">
        <f>IFERROR(__xludf.DUMMYFUNCTION("GOOGLETRANSLATE(A4665,""en"",""es"")"),"cocaína")</f>
        <v>cocaína</v>
      </c>
    </row>
    <row r="4666">
      <c r="A4666" s="1" t="s">
        <v>4663</v>
      </c>
      <c r="B4666" s="2" t="str">
        <f>IFERROR(__xludf.DUMMYFUNCTION("GOOGLETRANSLATE(A4666,""en"",""es"")"),"se estrelló")</f>
        <v>se estrelló</v>
      </c>
    </row>
    <row r="4667">
      <c r="A4667" s="1" t="s">
        <v>4664</v>
      </c>
      <c r="B4667" s="2" t="str">
        <f>IFERROR(__xludf.DUMMYFUNCTION("GOOGLETRANSLATE(A4667,""en"",""es"")"),"abrazar")</f>
        <v>abrazar</v>
      </c>
    </row>
    <row r="4668">
      <c r="A4668" s="1" t="s">
        <v>4665</v>
      </c>
      <c r="B4668" s="2" t="str">
        <f>IFERROR(__xludf.DUMMYFUNCTION("GOOGLETRANSLATE(A4668,""en"",""es"")"),"espiga")</f>
        <v>espiga</v>
      </c>
    </row>
    <row r="4669">
      <c r="A4669" s="1" t="s">
        <v>4666</v>
      </c>
      <c r="B4669" s="2" t="str">
        <f>IFERROR(__xludf.DUMMYFUNCTION("GOOGLETRANSLATE(A4669,""en"",""es"")"),"determinar")</f>
        <v>determinar</v>
      </c>
    </row>
    <row r="4670">
      <c r="A4670" s="1" t="s">
        <v>4667</v>
      </c>
      <c r="B4670" s="2" t="str">
        <f>IFERROR(__xludf.DUMMYFUNCTION("GOOGLETRANSLATE(A4670,""en"",""es"")"),"Satán")</f>
        <v>Satán</v>
      </c>
    </row>
    <row r="4671">
      <c r="A4671" s="1" t="s">
        <v>4668</v>
      </c>
      <c r="B4671" s="2" t="str">
        <f>IFERROR(__xludf.DUMMYFUNCTION("GOOGLETRANSLATE(A4671,""en"",""es"")"),"Allen")</f>
        <v>Allen</v>
      </c>
    </row>
    <row r="4672">
      <c r="A4672" s="1" t="s">
        <v>4669</v>
      </c>
      <c r="B4672" s="2" t="str">
        <f>IFERROR(__xludf.DUMMYFUNCTION("GOOGLETRANSLATE(A4672,""en"",""es"")"),"seda")</f>
        <v>seda</v>
      </c>
    </row>
    <row r="4673">
      <c r="A4673" s="1" t="s">
        <v>4670</v>
      </c>
      <c r="B4673" s="2" t="str">
        <f>IFERROR(__xludf.DUMMYFUNCTION("GOOGLETRANSLATE(A4673,""en"",""es"")"),"Israel")</f>
        <v>Israel</v>
      </c>
    </row>
    <row r="4674">
      <c r="A4674" s="1" t="s">
        <v>4671</v>
      </c>
      <c r="B4674" s="2" t="str">
        <f>IFERROR(__xludf.DUMMYFUNCTION("GOOGLETRANSLATE(A4674,""en"",""es"")"),"anónimo")</f>
        <v>anónimo</v>
      </c>
    </row>
    <row r="4675">
      <c r="A4675" s="1" t="s">
        <v>4672</v>
      </c>
      <c r="B4675" s="2" t="str">
        <f>IFERROR(__xludf.DUMMYFUNCTION("GOOGLETRANSLATE(A4675,""en"",""es"")"),"flotante")</f>
        <v>flotante</v>
      </c>
    </row>
    <row r="4676">
      <c r="A4676" s="1" t="s">
        <v>4673</v>
      </c>
      <c r="B4676" s="2" t="str">
        <f>IFERROR(__xludf.DUMMYFUNCTION("GOOGLETRANSLATE(A4676,""en"",""es"")"),"No sé")</f>
        <v>No sé</v>
      </c>
    </row>
    <row r="4677">
      <c r="A4677" s="1" t="s">
        <v>4674</v>
      </c>
      <c r="B4677" s="2" t="str">
        <f>IFERROR(__xludf.DUMMYFUNCTION("GOOGLETRANSLATE(A4677,""en"",""es"")"),"honor")</f>
        <v>honor</v>
      </c>
    </row>
    <row r="4678">
      <c r="A4678" s="1" t="s">
        <v>4675</v>
      </c>
      <c r="B4678" s="2" t="str">
        <f>IFERROR(__xludf.DUMMYFUNCTION("GOOGLETRANSLATE(A4678,""en"",""es"")"),"aliviado")</f>
        <v>aliviado</v>
      </c>
    </row>
    <row r="4679">
      <c r="A4679" s="1" t="s">
        <v>4676</v>
      </c>
      <c r="B4679" s="2" t="str">
        <f>IFERROR(__xludf.DUMMYFUNCTION("GOOGLETRANSLATE(A4679,""en"",""es"")"),"operando")</f>
        <v>operando</v>
      </c>
    </row>
    <row r="4680">
      <c r="A4680" s="1" t="s">
        <v>4677</v>
      </c>
      <c r="B4680" s="2" t="str">
        <f>IFERROR(__xludf.DUMMYFUNCTION("GOOGLETRANSLATE(A4680,""en"",""es"")"),"valla")</f>
        <v>valla</v>
      </c>
    </row>
    <row r="4681">
      <c r="A4681" s="1" t="s">
        <v>4678</v>
      </c>
      <c r="B4681" s="2" t="str">
        <f>IFERROR(__xludf.DUMMYFUNCTION("GOOGLETRANSLATE(A4681,""en"",""es"")"),"comunicar")</f>
        <v>comunicar</v>
      </c>
    </row>
    <row r="4682">
      <c r="A4682" s="1" t="s">
        <v>4679</v>
      </c>
      <c r="B4682" s="2" t="str">
        <f>IFERROR(__xludf.DUMMYFUNCTION("GOOGLETRANSLATE(A4682,""en"",""es"")"),"oriental")</f>
        <v>oriental</v>
      </c>
    </row>
    <row r="4683">
      <c r="A4683" s="1" t="s">
        <v>4680</v>
      </c>
      <c r="B4683" s="2" t="str">
        <f>IFERROR(__xludf.DUMMYFUNCTION("GOOGLETRANSLATE(A4683,""en"",""es"")"),"robo")</f>
        <v>robo</v>
      </c>
    </row>
    <row r="4684">
      <c r="A4684" s="1" t="s">
        <v>4681</v>
      </c>
      <c r="B4684" s="2" t="str">
        <f>IFERROR(__xludf.DUMMYFUNCTION("GOOGLETRANSLATE(A4684,""en"",""es"")"),"visitante")</f>
        <v>visitante</v>
      </c>
    </row>
    <row r="4685">
      <c r="A4685" s="1" t="s">
        <v>4682</v>
      </c>
      <c r="B4685" s="2" t="str">
        <f>IFERROR(__xludf.DUMMYFUNCTION("GOOGLETRANSLATE(A4685,""en"",""es"")"),"marcado")</f>
        <v>marcado</v>
      </c>
    </row>
    <row r="4686">
      <c r="A4686" s="1" t="s">
        <v>4683</v>
      </c>
      <c r="B4686" s="2" t="str">
        <f>IFERROR(__xludf.DUMMYFUNCTION("GOOGLETRANSLATE(A4686,""en"",""es"")"),"ácido")</f>
        <v>ácido</v>
      </c>
    </row>
    <row r="4687">
      <c r="A4687" s="1" t="s">
        <v>4684</v>
      </c>
      <c r="B4687" s="2" t="str">
        <f>IFERROR(__xludf.DUMMYFUNCTION("GOOGLETRANSLATE(A4687,""en"",""es"")"),"situado")</f>
        <v>situado</v>
      </c>
    </row>
    <row r="4688">
      <c r="A4688" s="1" t="s">
        <v>4685</v>
      </c>
      <c r="B4688" s="2" t="str">
        <f>IFERROR(__xludf.DUMMYFUNCTION("GOOGLETRANSLATE(A4688,""en"",""es"")"),"plantado")</f>
        <v>plantado</v>
      </c>
    </row>
    <row r="4689">
      <c r="A4689" s="1" t="s">
        <v>4686</v>
      </c>
      <c r="B4689" s="2" t="str">
        <f>IFERROR(__xludf.DUMMYFUNCTION("GOOGLETRANSLATE(A4689,""en"",""es"")"),"Andrea")</f>
        <v>Andrea</v>
      </c>
    </row>
    <row r="4690">
      <c r="A4690" s="1" t="s">
        <v>4687</v>
      </c>
      <c r="B4690" s="2" t="str">
        <f>IFERROR(__xludf.DUMMYFUNCTION("GOOGLETRANSLATE(A4690,""en"",""es"")"),"púrpura")</f>
        <v>púrpura</v>
      </c>
    </row>
    <row r="4691">
      <c r="A4691" s="1" t="s">
        <v>4688</v>
      </c>
      <c r="B4691" s="2" t="str">
        <f>IFERROR(__xludf.DUMMYFUNCTION("GOOGLETRANSLATE(A4691,""en"",""es"")"),"excusas")</f>
        <v>excusas</v>
      </c>
    </row>
    <row r="4692">
      <c r="A4692" s="1" t="s">
        <v>4689</v>
      </c>
      <c r="B4692" s="2" t="str">
        <f>IFERROR(__xludf.DUMMYFUNCTION("GOOGLETRANSLATE(A4692,""en"",""es"")"),"atravesar")</f>
        <v>atravesar</v>
      </c>
    </row>
    <row r="4693">
      <c r="A4693" s="1" t="s">
        <v>4690</v>
      </c>
      <c r="B4693" s="2" t="str">
        <f>IFERROR(__xludf.DUMMYFUNCTION("GOOGLETRANSLATE(A4693,""en"",""es"")"),"sid")</f>
        <v>sid</v>
      </c>
    </row>
    <row r="4694">
      <c r="A4694" s="1" t="s">
        <v>4691</v>
      </c>
      <c r="B4694" s="2" t="str">
        <f>IFERROR(__xludf.DUMMYFUNCTION("GOOGLETRANSLATE(A4694,""en"",""es"")"),"disculpas")</f>
        <v>disculpas</v>
      </c>
    </row>
    <row r="4695">
      <c r="A4695" s="1" t="s">
        <v>4692</v>
      </c>
      <c r="B4695" s="2" t="str">
        <f>IFERROR(__xludf.DUMMYFUNCTION("GOOGLETRANSLATE(A4695,""en"",""es"")"),"escándalo")</f>
        <v>escándalo</v>
      </c>
    </row>
    <row r="4696">
      <c r="A4696" s="1" t="s">
        <v>4693</v>
      </c>
      <c r="B4696" s="2" t="str">
        <f>IFERROR(__xludf.DUMMYFUNCTION("GOOGLETRANSLATE(A4696,""en"",""es"")"),"engañado")</f>
        <v>engañado</v>
      </c>
    </row>
    <row r="4697">
      <c r="A4697" s="1" t="s">
        <v>4694</v>
      </c>
      <c r="B4697" s="2" t="str">
        <f>IFERROR(__xludf.DUMMYFUNCTION("GOOGLETRANSLATE(A4697,""en"",""es"")"),"negociar")</f>
        <v>negociar</v>
      </c>
    </row>
    <row r="4698">
      <c r="A4698" s="1" t="s">
        <v>4695</v>
      </c>
      <c r="B4698" s="2" t="str">
        <f>IFERROR(__xludf.DUMMYFUNCTION("GOOGLETRANSLATE(A4698,""en"",""es"")"),"banquete")</f>
        <v>banquete</v>
      </c>
    </row>
    <row r="4699">
      <c r="A4699" s="1" t="s">
        <v>4696</v>
      </c>
      <c r="B4699" s="2" t="str">
        <f>IFERROR(__xludf.DUMMYFUNCTION("GOOGLETRANSLATE(A4699,""en"",""es"")"),"embarque")</f>
        <v>embarque</v>
      </c>
    </row>
    <row r="4700">
      <c r="A4700" s="1" t="s">
        <v>4697</v>
      </c>
      <c r="B4700" s="2" t="str">
        <f>IFERROR(__xludf.DUMMYFUNCTION("GOOGLETRANSLATE(A4700,""en"",""es"")"),"cuello")</f>
        <v>cuello</v>
      </c>
    </row>
    <row r="4701">
      <c r="A4701" s="1" t="s">
        <v>4698</v>
      </c>
      <c r="B4701" s="2" t="str">
        <f>IFERROR(__xludf.DUMMYFUNCTION("GOOGLETRANSLATE(A4701,""en"",""es"")"),"atraído")</f>
        <v>atraído</v>
      </c>
    </row>
    <row r="4702">
      <c r="A4702" s="1" t="s">
        <v>4699</v>
      </c>
      <c r="B4702" s="2" t="str">
        <f>IFERROR(__xludf.DUMMYFUNCTION("GOOGLETRANSLATE(A4702,""en"",""es"")"),"reveló")</f>
        <v>reveló</v>
      </c>
    </row>
    <row r="4703">
      <c r="A4703" s="1" t="s">
        <v>4700</v>
      </c>
      <c r="B4703" s="2" t="str">
        <f>IFERROR(__xludf.DUMMYFUNCTION("GOOGLETRANSLATE(A4703,""en"",""es"")"),"síntomas")</f>
        <v>síntomas</v>
      </c>
    </row>
    <row r="4704">
      <c r="A4704" s="1" t="s">
        <v>4701</v>
      </c>
      <c r="B4704" s="2" t="str">
        <f>IFERROR(__xludf.DUMMYFUNCTION("GOOGLETRANSLATE(A4704,""en"",""es"")"),"existió")</f>
        <v>existió</v>
      </c>
    </row>
    <row r="4705">
      <c r="A4705" s="1" t="s">
        <v>4702</v>
      </c>
      <c r="B4705" s="2" t="str">
        <f>IFERROR(__xludf.DUMMYFUNCTION("GOOGLETRANSLATE(A4705,""en"",""es"")"),"Rosa")</f>
        <v>Rosa</v>
      </c>
    </row>
    <row r="4706">
      <c r="A4706" s="1" t="s">
        <v>4703</v>
      </c>
      <c r="B4706" s="2" t="str">
        <f>IFERROR(__xludf.DUMMYFUNCTION("GOOGLETRANSLATE(A4706,""en"",""es"")"),"envidiar")</f>
        <v>envidiar</v>
      </c>
    </row>
    <row r="4707">
      <c r="A4707" s="1" t="s">
        <v>4704</v>
      </c>
      <c r="B4707" s="2" t="str">
        <f>IFERROR(__xludf.DUMMYFUNCTION("GOOGLETRANSLATE(A4707,""en"",""es"")"),"chocando")</f>
        <v>chocando</v>
      </c>
    </row>
    <row r="4708">
      <c r="A4708" s="1" t="s">
        <v>4705</v>
      </c>
      <c r="B4708" s="2" t="str">
        <f>IFERROR(__xludf.DUMMYFUNCTION("GOOGLETRANSLATE(A4708,""en"",""es"")"),"fuego")</f>
        <v>fuego</v>
      </c>
    </row>
    <row r="4709">
      <c r="A4709" s="1" t="s">
        <v>4706</v>
      </c>
      <c r="B4709" s="2" t="str">
        <f>IFERROR(__xludf.DUMMYFUNCTION("GOOGLETRANSLATE(A4709,""en"",""es"")"),"visual")</f>
        <v>visual</v>
      </c>
    </row>
    <row r="4710">
      <c r="A4710" s="1" t="s">
        <v>4707</v>
      </c>
      <c r="B4710" s="2" t="str">
        <f>IFERROR(__xludf.DUMMYFUNCTION("GOOGLETRANSLATE(A4710,""en"",""es"")"),"fama")</f>
        <v>fama</v>
      </c>
    </row>
    <row r="4711">
      <c r="A4711" s="1" t="s">
        <v>4708</v>
      </c>
      <c r="B4711" s="2" t="str">
        <f>IFERROR(__xludf.DUMMYFUNCTION("GOOGLETRANSLATE(A4711,""en"",""es"")"),"stuart")</f>
        <v>stuart</v>
      </c>
    </row>
    <row r="4712">
      <c r="A4712" s="1" t="s">
        <v>4709</v>
      </c>
      <c r="B4712" s="2" t="str">
        <f>IFERROR(__xludf.DUMMYFUNCTION("GOOGLETRANSLATE(A4712,""en"",""es"")"),"dele")</f>
        <v>dele</v>
      </c>
    </row>
    <row r="4713">
      <c r="A4713" s="1" t="s">
        <v>4710</v>
      </c>
      <c r="B4713" s="2" t="str">
        <f>IFERROR(__xludf.DUMMYFUNCTION("GOOGLETRANSLATE(A4713,""en"",""es"")"),"Clara")</f>
        <v>Clara</v>
      </c>
    </row>
    <row r="4714">
      <c r="A4714" s="1" t="s">
        <v>4711</v>
      </c>
      <c r="B4714" s="2" t="str">
        <f>IFERROR(__xludf.DUMMYFUNCTION("GOOGLETRANSLATE(A4714,""en"",""es"")"),"manejado")</f>
        <v>manejado</v>
      </c>
    </row>
    <row r="4715">
      <c r="A4715" s="1" t="s">
        <v>4712</v>
      </c>
      <c r="B4715" s="2" t="str">
        <f>IFERROR(__xludf.DUMMYFUNCTION("GOOGLETRANSLATE(A4715,""en"",""es"")"),"perfume")</f>
        <v>perfume</v>
      </c>
    </row>
    <row r="4716">
      <c r="A4716" s="1" t="s">
        <v>4713</v>
      </c>
      <c r="B4716" s="2" t="str">
        <f>IFERROR(__xludf.DUMMYFUNCTION("GOOGLETRANSLATE(A4716,""en"",""es"")"),"protesta")</f>
        <v>protesta</v>
      </c>
    </row>
    <row r="4717">
      <c r="A4717" s="1" t="s">
        <v>4714</v>
      </c>
      <c r="B4717" s="2" t="str">
        <f>IFERROR(__xludf.DUMMYFUNCTION("GOOGLETRANSLATE(A4717,""en"",""es"")"),"psicópata")</f>
        <v>psicópata</v>
      </c>
    </row>
    <row r="4718">
      <c r="A4718" s="1" t="s">
        <v>4715</v>
      </c>
      <c r="B4718" s="2" t="str">
        <f>IFERROR(__xludf.DUMMYFUNCTION("GOOGLETRANSLATE(A4718,""en"",""es"")"),"emoción")</f>
        <v>emoción</v>
      </c>
    </row>
    <row r="4719">
      <c r="A4719" s="1" t="s">
        <v>4716</v>
      </c>
      <c r="B4719" s="2" t="str">
        <f>IFERROR(__xludf.DUMMYFUNCTION("GOOGLETRANSLATE(A4719,""en"",""es"")"),"duncan")</f>
        <v>duncan</v>
      </c>
    </row>
    <row r="4720">
      <c r="A4720" s="1" t="s">
        <v>4717</v>
      </c>
      <c r="B4720" s="2" t="str">
        <f>IFERROR(__xludf.DUMMYFUNCTION("GOOGLETRANSLATE(A4720,""en"",""es"")"),"creyente")</f>
        <v>creyente</v>
      </c>
    </row>
    <row r="4721">
      <c r="A4721" s="1" t="s">
        <v>4718</v>
      </c>
      <c r="B4721" s="2" t="str">
        <f>IFERROR(__xludf.DUMMYFUNCTION("GOOGLETRANSLATE(A4721,""en"",""es"")"),"Ejem")</f>
        <v>Ejem</v>
      </c>
    </row>
    <row r="4722">
      <c r="A4722" s="1" t="s">
        <v>4719</v>
      </c>
      <c r="B4722" s="2" t="str">
        <f>IFERROR(__xludf.DUMMYFUNCTION("GOOGLETRANSLATE(A4722,""en"",""es"")"),"León")</f>
        <v>León</v>
      </c>
    </row>
    <row r="4723">
      <c r="A4723" s="1" t="s">
        <v>4720</v>
      </c>
      <c r="B4723" s="2" t="str">
        <f>IFERROR(__xludf.DUMMYFUNCTION("GOOGLETRANSLATE(A4723,""en"",""es"")"),"mostrar")</f>
        <v>mostrar</v>
      </c>
    </row>
    <row r="4724">
      <c r="A4724" s="1" t="s">
        <v>4721</v>
      </c>
      <c r="B4724" s="2" t="str">
        <f>IFERROR(__xludf.DUMMYFUNCTION("GOOGLETRANSLATE(A4724,""en"",""es"")"),"Naciones Unidas")</f>
        <v>Naciones Unidas</v>
      </c>
    </row>
    <row r="4725">
      <c r="A4725" s="1" t="s">
        <v>4722</v>
      </c>
      <c r="B4725" s="2" t="str">
        <f>IFERROR(__xludf.DUMMYFUNCTION("GOOGLETRANSLATE(A4725,""en"",""es"")"),"contenido")</f>
        <v>contenido</v>
      </c>
    </row>
    <row r="4726">
      <c r="A4726" s="1" t="s">
        <v>4723</v>
      </c>
      <c r="B4726" s="2" t="str">
        <f>IFERROR(__xludf.DUMMYFUNCTION("GOOGLETRANSLATE(A4726,""en"",""es"")"),"toronjil")</f>
        <v>toronjil</v>
      </c>
    </row>
    <row r="4727">
      <c r="A4727" s="1" t="s">
        <v>4724</v>
      </c>
      <c r="B4727" s="2" t="str">
        <f>IFERROR(__xludf.DUMMYFUNCTION("GOOGLETRANSLATE(A4727,""en"",""es"")"),"Donald")</f>
        <v>Donald</v>
      </c>
    </row>
    <row r="4728">
      <c r="A4728" s="1" t="s">
        <v>4725</v>
      </c>
      <c r="B4728" s="2" t="str">
        <f>IFERROR(__xludf.DUMMYFUNCTION("GOOGLETRANSLATE(A4728,""en"",""es"")"),"pimienta")</f>
        <v>pimienta</v>
      </c>
    </row>
    <row r="4729">
      <c r="A4729" s="1" t="s">
        <v>4726</v>
      </c>
      <c r="B4729" s="2" t="str">
        <f>IFERROR(__xludf.DUMMYFUNCTION("GOOGLETRANSLATE(A4729,""en"",""es"")"),"falda")</f>
        <v>falda</v>
      </c>
    </row>
    <row r="4730">
      <c r="A4730" s="1" t="s">
        <v>4727</v>
      </c>
      <c r="B4730" s="2" t="str">
        <f>IFERROR(__xludf.DUMMYFUNCTION("GOOGLETRANSLATE(A4730,""en"",""es"")"),"duro")</f>
        <v>duro</v>
      </c>
    </row>
    <row r="4731">
      <c r="A4731" s="1" t="s">
        <v>4728</v>
      </c>
      <c r="B4731" s="2" t="str">
        <f>IFERROR(__xludf.DUMMYFUNCTION("GOOGLETRANSLATE(A4731,""en"",""es"")"),"restante")</f>
        <v>restante</v>
      </c>
    </row>
    <row r="4732">
      <c r="A4732" s="1" t="s">
        <v>4729</v>
      </c>
      <c r="B4732" s="2" t="str">
        <f>IFERROR(__xludf.DUMMYFUNCTION("GOOGLETRANSLATE(A4732,""en"",""es"")"),"crucero")</f>
        <v>crucero</v>
      </c>
    </row>
    <row r="4733">
      <c r="A4733" s="1" t="s">
        <v>4730</v>
      </c>
      <c r="B4733" s="2" t="str">
        <f>IFERROR(__xludf.DUMMYFUNCTION("GOOGLETRANSLATE(A4733,""en"",""es"")"),"solicitado")</f>
        <v>solicitado</v>
      </c>
    </row>
    <row r="4734">
      <c r="A4734" s="1" t="s">
        <v>4731</v>
      </c>
      <c r="B4734" s="2" t="str">
        <f>IFERROR(__xludf.DUMMYFUNCTION("GOOGLETRANSLATE(A4734,""en"",""es"")"),"más antiguo")</f>
        <v>más antiguo</v>
      </c>
    </row>
    <row r="4735">
      <c r="A4735" s="1" t="s">
        <v>4732</v>
      </c>
      <c r="B4735" s="2" t="str">
        <f>IFERROR(__xludf.DUMMYFUNCTION("GOOGLETRANSLATE(A4735,""en"",""es"")"),"al corriente")</f>
        <v>al corriente</v>
      </c>
    </row>
    <row r="4736">
      <c r="A4736" s="1" t="s">
        <v>4733</v>
      </c>
      <c r="B4736" s="2" t="str">
        <f>IFERROR(__xludf.DUMMYFUNCTION("GOOGLETRANSLATE(A4736,""en"",""es"")"),"embajada")</f>
        <v>embajada</v>
      </c>
    </row>
    <row r="4737">
      <c r="A4737" s="1" t="s">
        <v>4734</v>
      </c>
      <c r="B4737" s="2" t="str">
        <f>IFERROR(__xludf.DUMMYFUNCTION("GOOGLETRANSLATE(A4737,""en"",""es"")"),"aplastada")</f>
        <v>aplastada</v>
      </c>
    </row>
    <row r="4738">
      <c r="A4738" s="1" t="s">
        <v>4735</v>
      </c>
      <c r="B4738" s="2" t="str">
        <f>IFERROR(__xludf.DUMMYFUNCTION("GOOGLETRANSLATE(A4738,""en"",""es"")"),"cicatriz")</f>
        <v>cicatriz</v>
      </c>
    </row>
    <row r="4739">
      <c r="A4739" s="1" t="s">
        <v>4736</v>
      </c>
      <c r="B4739" s="2" t="str">
        <f>IFERROR(__xludf.DUMMYFUNCTION("GOOGLETRANSLATE(A4739,""en"",""es"")"),"comparar")</f>
        <v>comparar</v>
      </c>
    </row>
    <row r="4740">
      <c r="A4740" s="1" t="s">
        <v>4737</v>
      </c>
      <c r="B4740" s="2" t="str">
        <f>IFERROR(__xludf.DUMMYFUNCTION("GOOGLETRANSLATE(A4740,""en"",""es"")"),"ritmo")</f>
        <v>ritmo</v>
      </c>
    </row>
    <row r="4741">
      <c r="A4741" s="1" t="s">
        <v>4738</v>
      </c>
      <c r="B4741" s="2" t="str">
        <f>IFERROR(__xludf.DUMMYFUNCTION("GOOGLETRANSLATE(A4741,""en"",""es"")"),"comida")</f>
        <v>comida</v>
      </c>
    </row>
    <row r="4742">
      <c r="A4742" s="1" t="s">
        <v>4739</v>
      </c>
      <c r="B4742" s="2" t="str">
        <f>IFERROR(__xludf.DUMMYFUNCTION("GOOGLETRANSLATE(A4742,""en"",""es"")"),"esfuerzos")</f>
        <v>esfuerzos</v>
      </c>
    </row>
    <row r="4743">
      <c r="A4743" s="1" t="s">
        <v>4740</v>
      </c>
      <c r="B4743" s="2" t="str">
        <f>IFERROR(__xludf.DUMMYFUNCTION("GOOGLETRANSLATE(A4743,""en"",""es"")"),"tacones")</f>
        <v>tacones</v>
      </c>
    </row>
    <row r="4744">
      <c r="A4744" s="1" t="s">
        <v>4741</v>
      </c>
      <c r="B4744" s="2" t="str">
        <f>IFERROR(__xludf.DUMMYFUNCTION("GOOGLETRANSLATE(A4744,""en"",""es"")"),"excavado")</f>
        <v>excavado</v>
      </c>
    </row>
    <row r="4745">
      <c r="A4745" s="1" t="s">
        <v>4742</v>
      </c>
      <c r="B4745" s="2" t="str">
        <f>IFERROR(__xludf.DUMMYFUNCTION("GOOGLETRANSLATE(A4745,""en"",""es"")"),"adoptado")</f>
        <v>adoptado</v>
      </c>
    </row>
    <row r="4746">
      <c r="A4746" s="1" t="s">
        <v>4743</v>
      </c>
      <c r="B4746" s="2" t="str">
        <f>IFERROR(__xludf.DUMMYFUNCTION("GOOGLETRANSLATE(A4746,""en"",""es"")"),"ninja")</f>
        <v>ninja</v>
      </c>
    </row>
    <row r="4747">
      <c r="A4747" s="1" t="s">
        <v>4744</v>
      </c>
      <c r="B4747" s="2" t="str">
        <f>IFERROR(__xludf.DUMMYFUNCTION("GOOGLETRANSLATE(A4747,""en"",""es"")"),"mito")</f>
        <v>mito</v>
      </c>
    </row>
    <row r="4748">
      <c r="A4748" s="1" t="s">
        <v>4745</v>
      </c>
      <c r="B4748" s="2" t="str">
        <f>IFERROR(__xludf.DUMMYFUNCTION("GOOGLETRANSLATE(A4748,""en"",""es"")"),"honrado")</f>
        <v>honrado</v>
      </c>
    </row>
    <row r="4749">
      <c r="A4749" s="1" t="s">
        <v>4746</v>
      </c>
      <c r="B4749" s="2" t="str">
        <f>IFERROR(__xludf.DUMMYFUNCTION("GOOGLETRANSLATE(A4749,""en"",""es"")"),"desestimado")</f>
        <v>desestimado</v>
      </c>
    </row>
    <row r="4750">
      <c r="A4750" s="1" t="s">
        <v>4747</v>
      </c>
      <c r="B4750" s="2" t="str">
        <f>IFERROR(__xludf.DUMMYFUNCTION("GOOGLETRANSLATE(A4750,""en"",""es"")"),"empujón")</f>
        <v>empujón</v>
      </c>
    </row>
    <row r="4751">
      <c r="A4751" s="1" t="s">
        <v>4748</v>
      </c>
      <c r="B4751" s="2" t="str">
        <f>IFERROR(__xludf.DUMMYFUNCTION("GOOGLETRANSLATE(A4751,""en"",""es"")"),"formado")</f>
        <v>formado</v>
      </c>
    </row>
    <row r="4752">
      <c r="A4752" s="1" t="s">
        <v>4749</v>
      </c>
      <c r="B4752" s="2" t="str">
        <f>IFERROR(__xludf.DUMMYFUNCTION("GOOGLETRANSLATE(A4752,""en"",""es"")"),"derrotado")</f>
        <v>derrotado</v>
      </c>
    </row>
    <row r="4753">
      <c r="A4753" s="1" t="s">
        <v>4750</v>
      </c>
      <c r="B4753" s="2" t="str">
        <f>IFERROR(__xludf.DUMMYFUNCTION("GOOGLETRANSLATE(A4753,""en"",""es"")"),"mesas")</f>
        <v>mesas</v>
      </c>
    </row>
    <row r="4754">
      <c r="A4754" s="1" t="s">
        <v>4751</v>
      </c>
      <c r="B4754" s="2" t="str">
        <f>IFERROR(__xludf.DUMMYFUNCTION("GOOGLETRANSLATE(A4754,""en"",""es"")"),"dedicado")</f>
        <v>dedicado</v>
      </c>
    </row>
    <row r="4755">
      <c r="A4755" s="1" t="s">
        <v>4752</v>
      </c>
      <c r="B4755" s="2" t="str">
        <f>IFERROR(__xludf.DUMMYFUNCTION("GOOGLETRANSLATE(A4755,""en"",""es"")"),"certificado")</f>
        <v>certificado</v>
      </c>
    </row>
    <row r="4756">
      <c r="A4756" s="1" t="s">
        <v>4753</v>
      </c>
      <c r="B4756" s="2" t="str">
        <f>IFERROR(__xludf.DUMMYFUNCTION("GOOGLETRANSLATE(A4756,""en"",""es"")"),"defensa")</f>
        <v>defensa</v>
      </c>
    </row>
    <row r="4757">
      <c r="A4757" s="1" t="s">
        <v>4754</v>
      </c>
      <c r="B4757" s="2" t="str">
        <f>IFERROR(__xludf.DUMMYFUNCTION("GOOGLETRANSLATE(A4757,""en"",""es"")"),"copias")</f>
        <v>copias</v>
      </c>
    </row>
    <row r="4758">
      <c r="A4758" s="1" t="s">
        <v>4755</v>
      </c>
      <c r="B4758" s="2" t="str">
        <f>IFERROR(__xludf.DUMMYFUNCTION("GOOGLETRANSLATE(A4758,""en"",""es"")"),"trevor")</f>
        <v>trevor</v>
      </c>
    </row>
    <row r="4759">
      <c r="A4759" s="1" t="s">
        <v>4756</v>
      </c>
      <c r="B4759" s="2" t="str">
        <f>IFERROR(__xludf.DUMMYFUNCTION("GOOGLETRANSLATE(A4759,""en"",""es"")"),"tambor")</f>
        <v>tambor</v>
      </c>
    </row>
    <row r="4760">
      <c r="A4760" s="1" t="s">
        <v>4757</v>
      </c>
      <c r="B4760" s="2" t="str">
        <f>IFERROR(__xludf.DUMMYFUNCTION("GOOGLETRANSLATE(A4760,""en"",""es"")"),"infección")</f>
        <v>infección</v>
      </c>
    </row>
    <row r="4761">
      <c r="A4761" s="1" t="s">
        <v>4758</v>
      </c>
      <c r="B4761" s="2" t="str">
        <f>IFERROR(__xludf.DUMMYFUNCTION("GOOGLETRANSLATE(A4761,""en"",""es"")"),"agresivo")</f>
        <v>agresivo</v>
      </c>
    </row>
    <row r="4762">
      <c r="A4762" s="1" t="s">
        <v>4759</v>
      </c>
      <c r="B4762" s="2" t="str">
        <f>IFERROR(__xludf.DUMMYFUNCTION("GOOGLETRANSLATE(A4762,""en"",""es"")"),"kurt")</f>
        <v>kurt</v>
      </c>
    </row>
    <row r="4763">
      <c r="A4763" s="1" t="s">
        <v>4760</v>
      </c>
      <c r="B4763" s="2" t="str">
        <f>IFERROR(__xludf.DUMMYFUNCTION("GOOGLETRANSLATE(A4763,""en"",""es"")"),"escocés")</f>
        <v>escocés</v>
      </c>
    </row>
    <row r="4764">
      <c r="A4764" s="1" t="s">
        <v>4761</v>
      </c>
      <c r="B4764" s="2" t="str">
        <f>IFERROR(__xludf.DUMMYFUNCTION("GOOGLETRANSLATE(A4764,""en"",""es"")"),"clubs")</f>
        <v>clubs</v>
      </c>
    </row>
    <row r="4765">
      <c r="A4765" s="1" t="s">
        <v>4762</v>
      </c>
      <c r="B4765" s="2" t="str">
        <f>IFERROR(__xludf.DUMMYFUNCTION("GOOGLETRANSLATE(A4765,""en"",""es"")"),"relaciones")</f>
        <v>relaciones</v>
      </c>
    </row>
    <row r="4766">
      <c r="A4766" s="1" t="s">
        <v>4763</v>
      </c>
      <c r="B4766" s="2" t="str">
        <f>IFERROR(__xludf.DUMMYFUNCTION("GOOGLETRANSLATE(A4766,""en"",""es"")"),"comunista")</f>
        <v>comunista</v>
      </c>
    </row>
    <row r="4767">
      <c r="A4767" s="1" t="s">
        <v>4764</v>
      </c>
      <c r="B4767" s="2" t="str">
        <f>IFERROR(__xludf.DUMMYFUNCTION("GOOGLETRANSLATE(A4767,""en"",""es"")"),"miedos")</f>
        <v>miedos</v>
      </c>
    </row>
    <row r="4768">
      <c r="A4768" s="1" t="s">
        <v>4765</v>
      </c>
      <c r="B4768" s="2" t="str">
        <f>IFERROR(__xludf.DUMMYFUNCTION("GOOGLETRANSLATE(A4768,""en"",""es"")"),"maldito")</f>
        <v>maldito</v>
      </c>
    </row>
    <row r="4769">
      <c r="A4769" s="1" t="s">
        <v>4766</v>
      </c>
      <c r="B4769" s="2" t="str">
        <f>IFERROR(__xludf.DUMMYFUNCTION("GOOGLETRANSLATE(A4769,""en"",""es"")"),"Irak")</f>
        <v>Irak</v>
      </c>
    </row>
    <row r="4770">
      <c r="A4770" s="1" t="s">
        <v>4767</v>
      </c>
      <c r="B4770" s="2" t="str">
        <f>IFERROR(__xludf.DUMMYFUNCTION("GOOGLETRANSLATE(A4770,""en"",""es"")"),"velas")</f>
        <v>velas</v>
      </c>
    </row>
    <row r="4771">
      <c r="A4771" s="1" t="s">
        <v>4768</v>
      </c>
      <c r="B4771" s="2" t="str">
        <f>IFERROR(__xludf.DUMMYFUNCTION("GOOGLETRANSLATE(A4771,""en"",""es"")"),"rana")</f>
        <v>rana</v>
      </c>
    </row>
    <row r="4772">
      <c r="A4772" s="1" t="s">
        <v>4769</v>
      </c>
      <c r="B4772" s="2" t="str">
        <f>IFERROR(__xludf.DUMMYFUNCTION("GOOGLETRANSLATE(A4772,""en"",""es"")"),"ajedrez")</f>
        <v>ajedrez</v>
      </c>
    </row>
    <row r="4773">
      <c r="A4773" s="1" t="s">
        <v>4770</v>
      </c>
      <c r="B4773" s="2" t="str">
        <f>IFERROR(__xludf.DUMMYFUNCTION("GOOGLETRANSLATE(A4773,""en"",""es"")"),"culo")</f>
        <v>culo</v>
      </c>
    </row>
    <row r="4774">
      <c r="A4774" s="1" t="s">
        <v>4771</v>
      </c>
      <c r="B4774" s="2" t="str">
        <f>IFERROR(__xludf.DUMMYFUNCTION("GOOGLETRANSLATE(A4774,""en"",""es"")"),"creencia")</f>
        <v>creencia</v>
      </c>
    </row>
    <row r="4775">
      <c r="A4775" s="1" t="s">
        <v>4772</v>
      </c>
      <c r="B4775" s="2" t="str">
        <f>IFERROR(__xludf.DUMMYFUNCTION("GOOGLETRANSLATE(A4775,""en"",""es"")"),"gabinete")</f>
        <v>gabinete</v>
      </c>
    </row>
    <row r="4776">
      <c r="A4776" s="1" t="s">
        <v>4773</v>
      </c>
      <c r="B4776" s="2" t="str">
        <f>IFERROR(__xludf.DUMMYFUNCTION("GOOGLETRANSLATE(A4776,""en"",""es"")"),"relleno")</f>
        <v>relleno</v>
      </c>
    </row>
    <row r="4777">
      <c r="A4777" s="1" t="s">
        <v>4774</v>
      </c>
      <c r="B4777" s="2" t="str">
        <f>IFERROR(__xludf.DUMMYFUNCTION("GOOGLETRANSLATE(A4777,""en"",""es"")"),"descrito")</f>
        <v>descrito</v>
      </c>
    </row>
    <row r="4778">
      <c r="A4778" s="1" t="s">
        <v>4775</v>
      </c>
      <c r="B4778" s="2" t="str">
        <f>IFERROR(__xludf.DUMMYFUNCTION("GOOGLETRANSLATE(A4778,""en"",""es"")"),"mero")</f>
        <v>mero</v>
      </c>
    </row>
    <row r="4779">
      <c r="A4779" s="1" t="s">
        <v>4776</v>
      </c>
      <c r="B4779" s="2" t="str">
        <f>IFERROR(__xludf.DUMMYFUNCTION("GOOGLETRANSLATE(A4779,""en"",""es"")"),"gemido")</f>
        <v>gemido</v>
      </c>
    </row>
    <row r="4780">
      <c r="A4780" s="1" t="s">
        <v>4777</v>
      </c>
      <c r="B4780" s="2" t="str">
        <f>IFERROR(__xludf.DUMMYFUNCTION("GOOGLETRANSLATE(A4780,""en"",""es"")"),"rumor")</f>
        <v>rumor</v>
      </c>
    </row>
    <row r="4781">
      <c r="A4781" s="1" t="s">
        <v>4778</v>
      </c>
      <c r="B4781" s="2" t="str">
        <f>IFERROR(__xludf.DUMMYFUNCTION("GOOGLETRANSLATE(A4781,""en"",""es"")"),"once")</f>
        <v>once</v>
      </c>
    </row>
    <row r="4782">
      <c r="A4782" s="1" t="s">
        <v>4779</v>
      </c>
      <c r="B4782" s="2" t="str">
        <f>IFERROR(__xludf.DUMMYFUNCTION("GOOGLETRANSLATE(A4782,""en"",""es"")"),"milisegundo")</f>
        <v>milisegundo</v>
      </c>
    </row>
    <row r="4783">
      <c r="A4783" s="1" t="s">
        <v>4780</v>
      </c>
      <c r="B4783" s="2" t="str">
        <f>IFERROR(__xludf.DUMMYFUNCTION("GOOGLETRANSLATE(A4783,""en"",""es"")"),"pulmón")</f>
        <v>pulmón</v>
      </c>
    </row>
    <row r="4784">
      <c r="A4784" s="1" t="s">
        <v>4781</v>
      </c>
      <c r="B4784" s="2" t="str">
        <f>IFERROR(__xludf.DUMMYFUNCTION("GOOGLETRANSLATE(A4784,""en"",""es"")"),"rap")</f>
        <v>rap</v>
      </c>
    </row>
    <row r="4785">
      <c r="A4785" s="1" t="s">
        <v>4782</v>
      </c>
      <c r="B4785" s="2" t="str">
        <f>IFERROR(__xludf.DUMMYFUNCTION("GOOGLETRANSLATE(A4785,""en"",""es"")"),"Watson")</f>
        <v>Watson</v>
      </c>
    </row>
    <row r="4786">
      <c r="A4786" s="1" t="s">
        <v>4783</v>
      </c>
      <c r="B4786" s="2" t="str">
        <f>IFERROR(__xludf.DUMMYFUNCTION("GOOGLETRANSLATE(A4786,""en"",""es"")"),"primario")</f>
        <v>primario</v>
      </c>
    </row>
    <row r="4787">
      <c r="A4787" s="1" t="s">
        <v>4784</v>
      </c>
      <c r="B4787" s="2" t="str">
        <f>IFERROR(__xludf.DUMMYFUNCTION("GOOGLETRANSLATE(A4787,""en"",""es"")"),"error")</f>
        <v>error</v>
      </c>
    </row>
    <row r="4788">
      <c r="A4788" s="1" t="s">
        <v>4785</v>
      </c>
      <c r="B4788" s="2" t="str">
        <f>IFERROR(__xludf.DUMMYFUNCTION("GOOGLETRANSLATE(A4788,""en"",""es"")"),"debate")</f>
        <v>debate</v>
      </c>
    </row>
    <row r="4789">
      <c r="A4789" s="1" t="s">
        <v>4786</v>
      </c>
      <c r="B4789" s="2" t="str">
        <f>IFERROR(__xludf.DUMMYFUNCTION("GOOGLETRANSLATE(A4789,""en"",""es"")"),"rodaje")</f>
        <v>rodaje</v>
      </c>
    </row>
    <row r="4790">
      <c r="A4790" s="1" t="s">
        <v>4787</v>
      </c>
      <c r="B4790" s="2" t="str">
        <f>IFERROR(__xludf.DUMMYFUNCTION("GOOGLETRANSLATE(A4790,""en"",""es"")"),"preparativos")</f>
        <v>preparativos</v>
      </c>
    </row>
    <row r="4791">
      <c r="A4791" s="1" t="s">
        <v>4788</v>
      </c>
      <c r="B4791" s="2" t="str">
        <f>IFERROR(__xludf.DUMMYFUNCTION("GOOGLETRANSLATE(A4791,""en"",""es"")"),"suma")</f>
        <v>suma</v>
      </c>
    </row>
    <row r="4792">
      <c r="A4792" s="1" t="s">
        <v>4789</v>
      </c>
      <c r="B4792" s="2" t="str">
        <f>IFERROR(__xludf.DUMMYFUNCTION("GOOGLETRANSLATE(A4792,""en"",""es"")"),"barrer")</f>
        <v>barrer</v>
      </c>
    </row>
    <row r="4793">
      <c r="A4793" s="1" t="s">
        <v>4790</v>
      </c>
      <c r="B4793" s="2" t="str">
        <f>IFERROR(__xludf.DUMMYFUNCTION("GOOGLETRANSLATE(A4793,""en"",""es"")"),"era")</f>
        <v>era</v>
      </c>
    </row>
    <row r="4794">
      <c r="A4794" s="1" t="s">
        <v>4791</v>
      </c>
      <c r="B4794" s="2" t="str">
        <f>IFERROR(__xludf.DUMMYFUNCTION("GOOGLETRANSLATE(A4794,""en"",""es"")"),"bóveda")</f>
        <v>bóveda</v>
      </c>
    </row>
    <row r="4795">
      <c r="A4795" s="1" t="s">
        <v>4792</v>
      </c>
      <c r="B4795" s="2" t="str">
        <f>IFERROR(__xludf.DUMMYFUNCTION("GOOGLETRANSLATE(A4795,""en"",""es"")"),"líquido")</f>
        <v>líquido</v>
      </c>
    </row>
    <row r="4796">
      <c r="A4796" s="1" t="s">
        <v>4793</v>
      </c>
      <c r="B4796" s="2" t="str">
        <f>IFERROR(__xludf.DUMMYFUNCTION("GOOGLETRANSLATE(A4796,""en"",""es"")"),"Romeo")</f>
        <v>Romeo</v>
      </c>
    </row>
    <row r="4797">
      <c r="A4797" s="1" t="s">
        <v>4794</v>
      </c>
      <c r="B4797" s="2" t="str">
        <f>IFERROR(__xludf.DUMMYFUNCTION("GOOGLETRANSLATE(A4797,""en"",""es"")"),"prohibir")</f>
        <v>prohibir</v>
      </c>
    </row>
    <row r="4798">
      <c r="A4798" s="1" t="s">
        <v>4795</v>
      </c>
      <c r="B4798" s="2" t="str">
        <f>IFERROR(__xludf.DUMMYFUNCTION("GOOGLETRANSLATE(A4798,""en"",""es"")"),"posición")</f>
        <v>posición</v>
      </c>
    </row>
    <row r="4799">
      <c r="A4799" s="1" t="s">
        <v>4796</v>
      </c>
      <c r="B4799" s="2" t="str">
        <f>IFERROR(__xludf.DUMMYFUNCTION("GOOGLETRANSLATE(A4799,""en"",""es"")"),"asignado")</f>
        <v>asignado</v>
      </c>
    </row>
    <row r="4800">
      <c r="A4800" s="1" t="s">
        <v>4797</v>
      </c>
      <c r="B4800" s="2" t="str">
        <f>IFERROR(__xludf.DUMMYFUNCTION("GOOGLETRANSLATE(A4800,""en"",""es"")"),"aeronave")</f>
        <v>aeronave</v>
      </c>
    </row>
    <row r="4801">
      <c r="A4801" s="1" t="s">
        <v>4798</v>
      </c>
      <c r="B4801" s="2" t="str">
        <f>IFERROR(__xludf.DUMMYFUNCTION("GOOGLETRANSLATE(A4801,""en"",""es"")"),"más inteligente")</f>
        <v>más inteligente</v>
      </c>
    </row>
    <row r="4802">
      <c r="A4802" s="1" t="s">
        <v>4799</v>
      </c>
      <c r="B4802" s="2" t="str">
        <f>IFERROR(__xludf.DUMMYFUNCTION("GOOGLETRANSLATE(A4802,""en"",""es"")"),"se dio cuenta")</f>
        <v>se dio cuenta</v>
      </c>
    </row>
    <row r="4803">
      <c r="A4803" s="1" t="s">
        <v>4800</v>
      </c>
      <c r="B4803" s="2" t="str">
        <f>IFERROR(__xludf.DUMMYFUNCTION("GOOGLETRANSLATE(A4803,""en"",""es"")"),"tiroteo")</f>
        <v>tiroteo</v>
      </c>
    </row>
    <row r="4804">
      <c r="A4804" s="1" t="s">
        <v>4801</v>
      </c>
      <c r="B4804" s="2" t="str">
        <f>IFERROR(__xludf.DUMMYFUNCTION("GOOGLETRANSLATE(A4804,""en"",""es"")"),"aburrido")</f>
        <v>aburrido</v>
      </c>
    </row>
    <row r="4805">
      <c r="A4805" s="1" t="s">
        <v>4802</v>
      </c>
      <c r="B4805" s="2" t="str">
        <f>IFERROR(__xludf.DUMMYFUNCTION("GOOGLETRANSLATE(A4805,""en"",""es"")"),"cap")</f>
        <v>cap</v>
      </c>
    </row>
    <row r="4806">
      <c r="A4806" s="1" t="s">
        <v>4803</v>
      </c>
      <c r="B4806" s="2" t="str">
        <f>IFERROR(__xludf.DUMMYFUNCTION("GOOGLETRANSLATE(A4806,""en"",""es"")"),"freír")</f>
        <v>freír</v>
      </c>
    </row>
    <row r="4807">
      <c r="A4807" s="1" t="s">
        <v>4804</v>
      </c>
      <c r="B4807" s="2" t="str">
        <f>IFERROR(__xludf.DUMMYFUNCTION("GOOGLETRANSLATE(A4807,""en"",""es"")"),"Brasil")</f>
        <v>Brasil</v>
      </c>
    </row>
    <row r="4808">
      <c r="A4808" s="1" t="s">
        <v>4805</v>
      </c>
      <c r="B4808" s="2" t="str">
        <f>IFERROR(__xludf.DUMMYFUNCTION("GOOGLETRANSLATE(A4808,""en"",""es"")"),"cinta adhesiva")</f>
        <v>cinta adhesiva</v>
      </c>
    </row>
    <row r="4809">
      <c r="A4809" s="1" t="s">
        <v>4806</v>
      </c>
      <c r="B4809" s="2" t="str">
        <f>IFERROR(__xludf.DUMMYFUNCTION("GOOGLETRANSLATE(A4809,""en"",""es"")"),"islas")</f>
        <v>islas</v>
      </c>
    </row>
    <row r="4810">
      <c r="A4810" s="1" t="s">
        <v>4807</v>
      </c>
      <c r="B4810" s="2" t="str">
        <f>IFERROR(__xludf.DUMMYFUNCTION("GOOGLETRANSLATE(A4810,""en"",""es"")"),"sirenas")</f>
        <v>sirenas</v>
      </c>
    </row>
    <row r="4811">
      <c r="A4811" s="1" t="s">
        <v>4808</v>
      </c>
      <c r="B4811" s="2" t="str">
        <f>IFERROR(__xludf.DUMMYFUNCTION("GOOGLETRANSLATE(A4811,""en"",""es"")"),"Vanessa")</f>
        <v>Vanessa</v>
      </c>
    </row>
    <row r="4812">
      <c r="A4812" s="1" t="s">
        <v>4809</v>
      </c>
      <c r="B4812" s="2" t="str">
        <f>IFERROR(__xludf.DUMMYFUNCTION("GOOGLETRANSLATE(A4812,""en"",""es"")"),"carga")</f>
        <v>carga</v>
      </c>
    </row>
    <row r="4813">
      <c r="A4813" s="1" t="s">
        <v>4810</v>
      </c>
      <c r="B4813" s="2" t="str">
        <f>IFERROR(__xludf.DUMMYFUNCTION("GOOGLETRANSLATE(A4813,""en"",""es"")"),"puño")</f>
        <v>puño</v>
      </c>
    </row>
    <row r="4814">
      <c r="A4814" s="1" t="s">
        <v>4811</v>
      </c>
      <c r="B4814" s="2" t="str">
        <f>IFERROR(__xludf.DUMMYFUNCTION("GOOGLETRANSLATE(A4814,""en"",""es"")"),"persona")</f>
        <v>persona</v>
      </c>
    </row>
    <row r="4815">
      <c r="A4815" s="1" t="s">
        <v>4812</v>
      </c>
      <c r="B4815" s="2" t="str">
        <f>IFERROR(__xludf.DUMMYFUNCTION("GOOGLETRANSLATE(A4815,""en"",""es"")"),"psíquico")</f>
        <v>psíquico</v>
      </c>
    </row>
    <row r="4816">
      <c r="A4816" s="1" t="s">
        <v>4813</v>
      </c>
      <c r="B4816" s="2" t="str">
        <f>IFERROR(__xludf.DUMMYFUNCTION("GOOGLETRANSLATE(A4816,""en"",""es"")"),"ventosa")</f>
        <v>ventosa</v>
      </c>
    </row>
    <row r="4817">
      <c r="A4817" s="1" t="s">
        <v>4814</v>
      </c>
      <c r="B4817" s="2" t="str">
        <f>IFERROR(__xludf.DUMMYFUNCTION("GOOGLETRANSLATE(A4817,""en"",""es"")"),"discutido")</f>
        <v>discutido</v>
      </c>
    </row>
    <row r="4818">
      <c r="A4818" s="1" t="s">
        <v>4815</v>
      </c>
      <c r="B4818" s="2" t="str">
        <f>IFERROR(__xludf.DUMMYFUNCTION("GOOGLETRANSLATE(A4818,""en"",""es"")"),"Denise")</f>
        <v>Denise</v>
      </c>
    </row>
    <row r="4819">
      <c r="A4819" s="1" t="s">
        <v>4816</v>
      </c>
      <c r="B4819" s="2" t="str">
        <f>IFERROR(__xludf.DUMMYFUNCTION("GOOGLETRANSLATE(A4819,""en"",""es"")"),"horno")</f>
        <v>horno</v>
      </c>
    </row>
    <row r="4820">
      <c r="A4820" s="1" t="s">
        <v>4817</v>
      </c>
      <c r="B4820" s="2" t="str">
        <f>IFERROR(__xludf.DUMMYFUNCTION("GOOGLETRANSLATE(A4820,""en"",""es"")"),"odio")</f>
        <v>odio</v>
      </c>
    </row>
    <row r="4821">
      <c r="A4821" s="1" t="s">
        <v>4818</v>
      </c>
      <c r="B4821" s="2" t="str">
        <f>IFERROR(__xludf.DUMMYFUNCTION("GOOGLETRANSLATE(A4821,""en"",""es"")"),"mesa de trabajo")</f>
        <v>mesa de trabajo</v>
      </c>
    </row>
    <row r="4822">
      <c r="A4822" s="1" t="s">
        <v>4819</v>
      </c>
      <c r="B4822" s="2" t="str">
        <f>IFERROR(__xludf.DUMMYFUNCTION("GOOGLETRANSLATE(A4822,""en"",""es"")"),"sin valor")</f>
        <v>sin valor</v>
      </c>
    </row>
    <row r="4823">
      <c r="A4823" s="1" t="s">
        <v>4820</v>
      </c>
      <c r="B4823" s="2" t="str">
        <f>IFERROR(__xludf.DUMMYFUNCTION("GOOGLETRANSLATE(A4823,""en"",""es"")"),"perder")</f>
        <v>perder</v>
      </c>
    </row>
    <row r="4824">
      <c r="A4824" s="1" t="s">
        <v>4821</v>
      </c>
      <c r="B4824" s="2" t="str">
        <f>IFERROR(__xludf.DUMMYFUNCTION("GOOGLETRANSLATE(A4824,""en"",""es"")"),"sobre")</f>
        <v>sobre</v>
      </c>
    </row>
    <row r="4825">
      <c r="A4825" s="1" t="s">
        <v>4822</v>
      </c>
      <c r="B4825" s="2" t="str">
        <f>IFERROR(__xludf.DUMMYFUNCTION("GOOGLETRANSLATE(A4825,""en"",""es"")"),"amabilidad")</f>
        <v>amabilidad</v>
      </c>
    </row>
    <row r="4826">
      <c r="A4826" s="1" t="s">
        <v>4823</v>
      </c>
      <c r="B4826" s="2" t="str">
        <f>IFERROR(__xludf.DUMMYFUNCTION("GOOGLETRANSLATE(A4826,""en"",""es"")"),"casco")</f>
        <v>casco</v>
      </c>
    </row>
    <row r="4827">
      <c r="A4827" s="1" t="s">
        <v>4824</v>
      </c>
      <c r="B4827" s="2" t="str">
        <f>IFERROR(__xludf.DUMMYFUNCTION("GOOGLETRANSLATE(A4827,""en"",""es"")"),"mellizo")</f>
        <v>mellizo</v>
      </c>
    </row>
    <row r="4828">
      <c r="A4828" s="1" t="s">
        <v>4825</v>
      </c>
      <c r="B4828" s="2" t="str">
        <f>IFERROR(__xludf.DUMMYFUNCTION("GOOGLETRANSLATE(A4828,""en"",""es"")"),"guerreros")</f>
        <v>guerreros</v>
      </c>
    </row>
    <row r="4829">
      <c r="A4829" s="1" t="s">
        <v>4826</v>
      </c>
      <c r="B4829" s="2" t="str">
        <f>IFERROR(__xludf.DUMMYFUNCTION("GOOGLETRANSLATE(A4829,""en"",""es"")"),"Anderson")</f>
        <v>Anderson</v>
      </c>
    </row>
    <row r="4830">
      <c r="A4830" s="1" t="s">
        <v>4827</v>
      </c>
      <c r="B4830" s="2" t="str">
        <f>IFERROR(__xludf.DUMMYFUNCTION("GOOGLETRANSLATE(A4830,""en"",""es"")"),"marinero")</f>
        <v>marinero</v>
      </c>
    </row>
    <row r="4831">
      <c r="A4831" s="1" t="s">
        <v>4828</v>
      </c>
      <c r="B4831" s="2" t="str">
        <f>IFERROR(__xludf.DUMMYFUNCTION("GOOGLETRANSLATE(A4831,""en"",""es"")"),"escalera")</f>
        <v>escalera</v>
      </c>
    </row>
    <row r="4832">
      <c r="A4832" s="1" t="s">
        <v>4829</v>
      </c>
      <c r="B4832" s="2" t="str">
        <f>IFERROR(__xludf.DUMMYFUNCTION("GOOGLETRANSLATE(A4832,""en"",""es"")"),"de mierda")</f>
        <v>de mierda</v>
      </c>
    </row>
    <row r="4833">
      <c r="A4833" s="1" t="s">
        <v>4830</v>
      </c>
      <c r="B4833" s="2" t="str">
        <f>IFERROR(__xludf.DUMMYFUNCTION("GOOGLETRANSLATE(A4833,""en"",""es"")"),"sustituido")</f>
        <v>sustituido</v>
      </c>
    </row>
    <row r="4834">
      <c r="A4834" s="1" t="s">
        <v>4831</v>
      </c>
      <c r="B4834" s="2" t="str">
        <f>IFERROR(__xludf.DUMMYFUNCTION("GOOGLETRANSLATE(A4834,""en"",""es"")"),"deberes")</f>
        <v>deberes</v>
      </c>
    </row>
    <row r="4835">
      <c r="A4835" s="1" t="s">
        <v>4832</v>
      </c>
      <c r="B4835" s="2" t="str">
        <f>IFERROR(__xludf.DUMMYFUNCTION("GOOGLETRANSLATE(A4835,""en"",""es"")"),"barril")</f>
        <v>barril</v>
      </c>
    </row>
    <row r="4836">
      <c r="A4836" s="1" t="s">
        <v>4833</v>
      </c>
      <c r="B4836" s="2" t="str">
        <f>IFERROR(__xludf.DUMMYFUNCTION("GOOGLETRANSLATE(A4836,""en"",""es"")"),"tortugas")</f>
        <v>tortugas</v>
      </c>
    </row>
    <row r="4837">
      <c r="A4837" s="1" t="s">
        <v>4834</v>
      </c>
      <c r="B4837" s="2" t="str">
        <f>IFERROR(__xludf.DUMMYFUNCTION("GOOGLETRANSLATE(A4837,""en"",""es"")"),"Lobos")</f>
        <v>Lobos</v>
      </c>
    </row>
    <row r="4838">
      <c r="A4838" s="1" t="s">
        <v>4835</v>
      </c>
      <c r="B4838" s="2" t="str">
        <f>IFERROR(__xludf.DUMMYFUNCTION("GOOGLETRANSLATE(A4838,""en"",""es"")"),"africano")</f>
        <v>africano</v>
      </c>
    </row>
    <row r="4839">
      <c r="A4839" s="1" t="s">
        <v>4836</v>
      </c>
      <c r="B4839" s="2" t="str">
        <f>IFERROR(__xludf.DUMMYFUNCTION("GOOGLETRANSLATE(A4839,""en"",""es"")"),"kung")</f>
        <v>kung</v>
      </c>
    </row>
    <row r="4840">
      <c r="A4840" s="1" t="s">
        <v>4837</v>
      </c>
      <c r="B4840" s="2" t="str">
        <f>IFERROR(__xludf.DUMMYFUNCTION("GOOGLETRANSLATE(A4840,""en"",""es"")"),"Connie")</f>
        <v>Connie</v>
      </c>
    </row>
    <row r="4841">
      <c r="A4841" s="1" t="s">
        <v>4838</v>
      </c>
      <c r="B4841" s="2" t="str">
        <f>IFERROR(__xludf.DUMMYFUNCTION("GOOGLETRANSLATE(A4841,""en"",""es"")"),"sorpresas")</f>
        <v>sorpresas</v>
      </c>
    </row>
    <row r="4842">
      <c r="A4842" s="1" t="s">
        <v>4839</v>
      </c>
      <c r="B4842" s="2" t="str">
        <f>IFERROR(__xludf.DUMMYFUNCTION("GOOGLETRANSLATE(A4842,""en"",""es"")"),"rugido")</f>
        <v>rugido</v>
      </c>
    </row>
    <row r="4843">
      <c r="A4843" s="1" t="s">
        <v>4840</v>
      </c>
      <c r="B4843" s="2" t="str">
        <f>IFERROR(__xludf.DUMMYFUNCTION("GOOGLETRANSLATE(A4843,""en"",""es"")"),"estoy")</f>
        <v>estoy</v>
      </c>
    </row>
    <row r="4844">
      <c r="A4844" s="1" t="s">
        <v>4841</v>
      </c>
      <c r="B4844" s="2" t="str">
        <f>IFERROR(__xludf.DUMMYFUNCTION("GOOGLETRANSLATE(A4844,""en"",""es"")"),"gente")</f>
        <v>gente</v>
      </c>
    </row>
    <row r="4845">
      <c r="A4845" s="1" t="s">
        <v>4842</v>
      </c>
      <c r="B4845" s="2" t="str">
        <f>IFERROR(__xludf.DUMMYFUNCTION("GOOGLETRANSLATE(A4845,""en"",""es"")"),"plátano")</f>
        <v>plátano</v>
      </c>
    </row>
    <row r="4846">
      <c r="A4846" s="1" t="s">
        <v>4843</v>
      </c>
      <c r="B4846" s="2" t="str">
        <f>IFERROR(__xludf.DUMMYFUNCTION("GOOGLETRANSLATE(A4846,""en"",""es"")"),"alternativa")</f>
        <v>alternativa</v>
      </c>
    </row>
    <row r="4847">
      <c r="A4847" s="1" t="s">
        <v>4844</v>
      </c>
      <c r="B4847" s="2" t="str">
        <f>IFERROR(__xludf.DUMMYFUNCTION("GOOGLETRANSLATE(A4847,""en"",""es"")"),"diseñador")</f>
        <v>diseñador</v>
      </c>
    </row>
    <row r="4848">
      <c r="A4848" s="1" t="s">
        <v>4845</v>
      </c>
      <c r="B4848" s="2" t="str">
        <f>IFERROR(__xludf.DUMMYFUNCTION("GOOGLETRANSLATE(A4848,""en"",""es"")"),"marcar")</f>
        <v>marcar</v>
      </c>
    </row>
    <row r="4849">
      <c r="A4849" s="1" t="s">
        <v>4846</v>
      </c>
      <c r="B4849" s="2" t="str">
        <f>IFERROR(__xludf.DUMMYFUNCTION("GOOGLETRANSLATE(A4849,""en"",""es"")"),"tonelada")</f>
        <v>tonelada</v>
      </c>
    </row>
    <row r="4850">
      <c r="A4850" s="1" t="s">
        <v>4847</v>
      </c>
      <c r="B4850" s="2" t="str">
        <f>IFERROR(__xludf.DUMMYFUNCTION("GOOGLETRANSLATE(A4850,""en"",""es"")"),"sangrar")</f>
        <v>sangrar</v>
      </c>
    </row>
    <row r="4851">
      <c r="A4851" s="1" t="s">
        <v>4848</v>
      </c>
      <c r="B4851" s="2" t="str">
        <f>IFERROR(__xludf.DUMMYFUNCTION("GOOGLETRANSLATE(A4851,""en"",""es"")"),"atornillado")</f>
        <v>atornillado</v>
      </c>
    </row>
    <row r="4852">
      <c r="A4852" s="1" t="s">
        <v>4849</v>
      </c>
      <c r="B4852" s="2" t="str">
        <f>IFERROR(__xludf.DUMMYFUNCTION("GOOGLETRANSLATE(A4852,""en"",""es"")"),"Curtis")</f>
        <v>Curtis</v>
      </c>
    </row>
    <row r="4853">
      <c r="A4853" s="1" t="s">
        <v>4850</v>
      </c>
      <c r="B4853" s="2" t="str">
        <f>IFERROR(__xludf.DUMMYFUNCTION("GOOGLETRANSLATE(A4853,""en"",""es"")"),"tensión")</f>
        <v>tensión</v>
      </c>
    </row>
    <row r="4854">
      <c r="A4854" s="1" t="s">
        <v>4851</v>
      </c>
      <c r="B4854" s="2" t="str">
        <f>IFERROR(__xludf.DUMMYFUNCTION("GOOGLETRANSLATE(A4854,""en"",""es"")"),"escalada")</f>
        <v>escalada</v>
      </c>
    </row>
    <row r="4855">
      <c r="A4855" s="1" t="s">
        <v>4852</v>
      </c>
      <c r="B4855" s="2" t="str">
        <f>IFERROR(__xludf.DUMMYFUNCTION("GOOGLETRANSLATE(A4855,""en"",""es"")"),"Redada")</f>
        <v>Redada</v>
      </c>
    </row>
    <row r="4856">
      <c r="A4856" s="1" t="s">
        <v>4853</v>
      </c>
      <c r="B4856" s="2" t="str">
        <f>IFERROR(__xludf.DUMMYFUNCTION("GOOGLETRANSLATE(A4856,""en"",""es"")"),"chirrido")</f>
        <v>chirrido</v>
      </c>
    </row>
    <row r="4857">
      <c r="A4857" s="1" t="s">
        <v>4854</v>
      </c>
      <c r="B4857" s="2" t="str">
        <f>IFERROR(__xludf.DUMMYFUNCTION("GOOGLETRANSLATE(A4857,""en"",""es"")"),"angostas")</f>
        <v>angostas</v>
      </c>
    </row>
    <row r="4858">
      <c r="A4858" s="1" t="s">
        <v>4855</v>
      </c>
      <c r="B4858" s="2" t="str">
        <f>IFERROR(__xludf.DUMMYFUNCTION("GOOGLETRANSLATE(A4858,""en"",""es"")"),"verónica")</f>
        <v>verónica</v>
      </c>
    </row>
    <row r="4859">
      <c r="A4859" s="1" t="s">
        <v>4856</v>
      </c>
      <c r="B4859" s="2" t="str">
        <f>IFERROR(__xludf.DUMMYFUNCTION("GOOGLETRANSLATE(A4859,""en"",""es"")"),"parejas")</f>
        <v>parejas</v>
      </c>
    </row>
    <row r="4860">
      <c r="A4860" s="1" t="s">
        <v>4857</v>
      </c>
      <c r="B4860" s="2" t="str">
        <f>IFERROR(__xludf.DUMMYFUNCTION("GOOGLETRANSLATE(A4860,""en"",""es"")"),"enero")</f>
        <v>enero</v>
      </c>
    </row>
    <row r="4861">
      <c r="A4861" s="1" t="s">
        <v>4858</v>
      </c>
      <c r="B4861" s="2" t="str">
        <f>IFERROR(__xludf.DUMMYFUNCTION("GOOGLETRANSLATE(A4861,""en"",""es"")"),"explorar")</f>
        <v>explorar</v>
      </c>
    </row>
    <row r="4862">
      <c r="A4862" s="1" t="s">
        <v>4859</v>
      </c>
      <c r="B4862" s="2" t="str">
        <f>IFERROR(__xludf.DUMMYFUNCTION("GOOGLETRANSLATE(A4862,""en"",""es"")"),"agresor")</f>
        <v>agresor</v>
      </c>
    </row>
    <row r="4863">
      <c r="A4863" s="1" t="s">
        <v>4860</v>
      </c>
      <c r="B4863" s="2" t="str">
        <f>IFERROR(__xludf.DUMMYFUNCTION("GOOGLETRANSLATE(A4863,""en"",""es"")"),"ciervo")</f>
        <v>ciervo</v>
      </c>
    </row>
    <row r="4864">
      <c r="A4864" s="1" t="s">
        <v>4861</v>
      </c>
      <c r="B4864" s="2" t="str">
        <f>IFERROR(__xludf.DUMMYFUNCTION("GOOGLETRANSLATE(A4864,""en"",""es"")"),"Dorothy")</f>
        <v>Dorothy</v>
      </c>
    </row>
    <row r="4865">
      <c r="A4865" s="1" t="s">
        <v>4862</v>
      </c>
      <c r="B4865" s="2" t="str">
        <f>IFERROR(__xludf.DUMMYFUNCTION("GOOGLETRANSLATE(A4865,""en"",""es"")"),"agarre")</f>
        <v>agarre</v>
      </c>
    </row>
    <row r="4866">
      <c r="A4866" s="1" t="s">
        <v>4863</v>
      </c>
      <c r="B4866" s="2" t="str">
        <f>IFERROR(__xludf.DUMMYFUNCTION("GOOGLETRANSLATE(A4866,""en"",""es"")"),"Cameron")</f>
        <v>Cameron</v>
      </c>
    </row>
    <row r="4867">
      <c r="A4867" s="1" t="s">
        <v>4864</v>
      </c>
      <c r="B4867" s="2" t="str">
        <f>IFERROR(__xludf.DUMMYFUNCTION("GOOGLETRANSLATE(A4867,""en"",""es"")"),"huelgas")</f>
        <v>huelgas</v>
      </c>
    </row>
    <row r="4868">
      <c r="A4868" s="1" t="s">
        <v>4865</v>
      </c>
      <c r="B4868" s="2" t="str">
        <f>IFERROR(__xludf.DUMMYFUNCTION("GOOGLETRANSLATE(A4868,""en"",""es"")"),"estaño")</f>
        <v>estaño</v>
      </c>
    </row>
    <row r="4869">
      <c r="A4869" s="1" t="s">
        <v>4866</v>
      </c>
      <c r="B4869" s="2" t="str">
        <f>IFERROR(__xludf.DUMMYFUNCTION("GOOGLETRANSLATE(A4869,""en"",""es"")"),"sorprendente")</f>
        <v>sorprendente</v>
      </c>
    </row>
    <row r="4870">
      <c r="A4870" s="1" t="s">
        <v>4867</v>
      </c>
      <c r="B4870" s="2" t="str">
        <f>IFERROR(__xludf.DUMMYFUNCTION("GOOGLETRANSLATE(A4870,""en"",""es"")"),"que llega")</f>
        <v>que llega</v>
      </c>
    </row>
    <row r="4871">
      <c r="A4871" s="1" t="s">
        <v>4868</v>
      </c>
      <c r="B4871" s="2" t="str">
        <f>IFERROR(__xludf.DUMMYFUNCTION("GOOGLETRANSLATE(A4871,""en"",""es"")"),"paranoico")</f>
        <v>paranoico</v>
      </c>
    </row>
    <row r="4872">
      <c r="A4872" s="1" t="s">
        <v>4869</v>
      </c>
      <c r="B4872" s="2" t="str">
        <f>IFERROR(__xludf.DUMMYFUNCTION("GOOGLETRANSLATE(A4872,""en"",""es"")"),"ejecutado")</f>
        <v>ejecutado</v>
      </c>
    </row>
    <row r="4873">
      <c r="A4873" s="1" t="s">
        <v>4870</v>
      </c>
      <c r="B4873" s="2" t="str">
        <f>IFERROR(__xludf.DUMMYFUNCTION("GOOGLETRANSLATE(A4873,""en"",""es"")"),"tierno")</f>
        <v>tierno</v>
      </c>
    </row>
    <row r="4874">
      <c r="A4874" s="1" t="s">
        <v>4871</v>
      </c>
      <c r="B4874" s="2" t="str">
        <f>IFERROR(__xludf.DUMMYFUNCTION("GOOGLETRANSLATE(A4874,""en"",""es"")"),"al revés")</f>
        <v>al revés</v>
      </c>
    </row>
    <row r="4875">
      <c r="A4875" s="1" t="s">
        <v>4872</v>
      </c>
      <c r="B4875" s="2" t="str">
        <f>IFERROR(__xludf.DUMMYFUNCTION("GOOGLETRANSLATE(A4875,""en"",""es"")"),"guardián")</f>
        <v>guardián</v>
      </c>
    </row>
    <row r="4876">
      <c r="A4876" s="1" t="s">
        <v>4873</v>
      </c>
      <c r="B4876" s="2" t="str">
        <f>IFERROR(__xludf.DUMMYFUNCTION("GOOGLETRANSLATE(A4876,""en"",""es"")"),"significativo")</f>
        <v>significativo</v>
      </c>
    </row>
    <row r="4877">
      <c r="A4877" s="1" t="s">
        <v>4874</v>
      </c>
      <c r="B4877" s="2" t="str">
        <f>IFERROR(__xludf.DUMMYFUNCTION("GOOGLETRANSLATE(A4877,""en"",""es"")"),"cotizar")</f>
        <v>cotizar</v>
      </c>
    </row>
    <row r="4878">
      <c r="A4878" s="1" t="s">
        <v>4875</v>
      </c>
      <c r="B4878" s="2" t="str">
        <f>IFERROR(__xludf.DUMMYFUNCTION("GOOGLETRANSLATE(A4878,""en"",""es"")"),"corporativo")</f>
        <v>corporativo</v>
      </c>
    </row>
    <row r="4879">
      <c r="A4879" s="1" t="s">
        <v>4876</v>
      </c>
      <c r="B4879" s="2" t="str">
        <f>IFERROR(__xludf.DUMMYFUNCTION("GOOGLETRANSLATE(A4879,""en"",""es"")"),"balazos")</f>
        <v>balazos</v>
      </c>
    </row>
    <row r="4880">
      <c r="A4880" s="1" t="s">
        <v>4877</v>
      </c>
      <c r="B4880" s="2" t="str">
        <f>IFERROR(__xludf.DUMMYFUNCTION("GOOGLETRANSLATE(A4880,""en"",""es"")"),"subterraneo")</f>
        <v>subterraneo</v>
      </c>
    </row>
    <row r="4881">
      <c r="A4881" s="1" t="s">
        <v>4878</v>
      </c>
      <c r="B4881" s="2" t="str">
        <f>IFERROR(__xludf.DUMMYFUNCTION("GOOGLETRANSLATE(A4881,""en"",""es"")"),"entusiasta")</f>
        <v>entusiasta</v>
      </c>
    </row>
    <row r="4882">
      <c r="A4882" s="1" t="s">
        <v>4879</v>
      </c>
      <c r="B4882" s="2" t="str">
        <f>IFERROR(__xludf.DUMMYFUNCTION("GOOGLETRANSLATE(A4882,""en"",""es"")"),"almacenamiento")</f>
        <v>almacenamiento</v>
      </c>
    </row>
    <row r="4883">
      <c r="A4883" s="1" t="s">
        <v>4880</v>
      </c>
      <c r="B4883" s="2" t="str">
        <f>IFERROR(__xludf.DUMMYFUNCTION("GOOGLETRANSLATE(A4883,""en"",""es"")"),"coño")</f>
        <v>coño</v>
      </c>
    </row>
    <row r="4884">
      <c r="A4884" s="1" t="s">
        <v>4881</v>
      </c>
      <c r="B4884" s="2" t="str">
        <f>IFERROR(__xludf.DUMMYFUNCTION("GOOGLETRANSLATE(A4884,""en"",""es"")"),"vano")</f>
        <v>vano</v>
      </c>
    </row>
    <row r="4885">
      <c r="A4885" s="1" t="s">
        <v>4882</v>
      </c>
      <c r="B4885" s="2" t="str">
        <f>IFERROR(__xludf.DUMMYFUNCTION("GOOGLETRANSLATE(A4885,""en"",""es"")"),"ordenado")</f>
        <v>ordenado</v>
      </c>
    </row>
    <row r="4886">
      <c r="A4886" s="1" t="s">
        <v>4883</v>
      </c>
      <c r="B4886" s="2" t="str">
        <f>IFERROR(__xludf.DUMMYFUNCTION("GOOGLETRANSLATE(A4886,""en"",""es"")"),"remolque")</f>
        <v>remolque</v>
      </c>
    </row>
    <row r="4887">
      <c r="A4887" s="1" t="s">
        <v>4884</v>
      </c>
      <c r="B4887" s="2" t="str">
        <f>IFERROR(__xludf.DUMMYFUNCTION("GOOGLETRANSLATE(A4887,""en"",""es"")"),"accidentalmente")</f>
        <v>accidentalmente</v>
      </c>
    </row>
    <row r="4888">
      <c r="A4888" s="1" t="s">
        <v>4885</v>
      </c>
      <c r="B4888" s="2" t="str">
        <f>IFERROR(__xludf.DUMMYFUNCTION("GOOGLETRANSLATE(A4888,""en"",""es"")"),"actividades")</f>
        <v>actividades</v>
      </c>
    </row>
    <row r="4889">
      <c r="A4889" s="1" t="s">
        <v>4886</v>
      </c>
      <c r="B4889" s="2" t="str">
        <f>IFERROR(__xludf.DUMMYFUNCTION("GOOGLETRANSLATE(A4889,""en"",""es"")"),"mick")</f>
        <v>mick</v>
      </c>
    </row>
    <row r="4890">
      <c r="A4890" s="1" t="s">
        <v>4887</v>
      </c>
      <c r="B4890" s="2" t="str">
        <f>IFERROR(__xludf.DUMMYFUNCTION("GOOGLETRANSLATE(A4890,""en"",""es"")"),"retorcido")</f>
        <v>retorcido</v>
      </c>
    </row>
    <row r="4891">
      <c r="A4891" s="1" t="s">
        <v>4888</v>
      </c>
      <c r="B4891" s="2" t="str">
        <f>IFERROR(__xludf.DUMMYFUNCTION("GOOGLETRANSLATE(A4891,""en"",""es"")"),"operador")</f>
        <v>operador</v>
      </c>
    </row>
    <row r="4892">
      <c r="A4892" s="1" t="s">
        <v>4889</v>
      </c>
      <c r="B4892" s="2" t="str">
        <f>IFERROR(__xludf.DUMMYFUNCTION("GOOGLETRANSLATE(A4892,""en"",""es"")"),"empresa")</f>
        <v>empresa</v>
      </c>
    </row>
    <row r="4893">
      <c r="A4893" s="1" t="s">
        <v>4890</v>
      </c>
      <c r="B4893" s="2" t="str">
        <f>IFERROR(__xludf.DUMMYFUNCTION("GOOGLETRANSLATE(A4893,""en"",""es"")"),"ciclo")</f>
        <v>ciclo</v>
      </c>
    </row>
    <row r="4894">
      <c r="A4894" s="1" t="s">
        <v>4891</v>
      </c>
      <c r="B4894" s="2" t="str">
        <f>IFERROR(__xludf.DUMMYFUNCTION("GOOGLETRANSLATE(A4894,""en"",""es"")"),"Héctor")</f>
        <v>Héctor</v>
      </c>
    </row>
    <row r="4895">
      <c r="A4895" s="1" t="s">
        <v>4892</v>
      </c>
      <c r="B4895" s="2" t="str">
        <f>IFERROR(__xludf.DUMMYFUNCTION("GOOGLETRANSLATE(A4895,""en"",""es"")"),"importancia")</f>
        <v>importancia</v>
      </c>
    </row>
    <row r="4896">
      <c r="A4896" s="1" t="s">
        <v>4893</v>
      </c>
      <c r="B4896" s="2" t="str">
        <f>IFERROR(__xludf.DUMMYFUNCTION("GOOGLETRANSLATE(A4896,""en"",""es"")"),"firma")</f>
        <v>firma</v>
      </c>
    </row>
    <row r="4897">
      <c r="A4897" s="1" t="s">
        <v>4894</v>
      </c>
      <c r="B4897" s="2" t="str">
        <f>IFERROR(__xludf.DUMMYFUNCTION("GOOGLETRANSLATE(A4897,""en"",""es"")"),"riesgos")</f>
        <v>riesgos</v>
      </c>
    </row>
    <row r="4898">
      <c r="A4898" s="1" t="s">
        <v>4895</v>
      </c>
      <c r="B4898" s="2" t="str">
        <f>IFERROR(__xludf.DUMMYFUNCTION("GOOGLETRANSLATE(A4898,""en"",""es"")"),"mejorar")</f>
        <v>mejorar</v>
      </c>
    </row>
    <row r="4899">
      <c r="A4899" s="1" t="s">
        <v>4896</v>
      </c>
      <c r="B4899" s="2" t="str">
        <f>IFERROR(__xludf.DUMMYFUNCTION("GOOGLETRANSLATE(A4899,""en"",""es"")"),"ganso")</f>
        <v>ganso</v>
      </c>
    </row>
    <row r="4900">
      <c r="A4900" s="1" t="s">
        <v>4897</v>
      </c>
      <c r="B4900" s="2" t="str">
        <f>IFERROR(__xludf.DUMMYFUNCTION("GOOGLETRANSLATE(A4900,""en"",""es"")"),"bajo")</f>
        <v>bajo</v>
      </c>
    </row>
    <row r="4901">
      <c r="A4901" s="1" t="s">
        <v>4898</v>
      </c>
      <c r="B4901" s="2" t="str">
        <f>IFERROR(__xludf.DUMMYFUNCTION("GOOGLETRANSLATE(A4901,""en"",""es"")"),"voluntario")</f>
        <v>voluntario</v>
      </c>
    </row>
    <row r="4902">
      <c r="A4902" s="1" t="s">
        <v>4899</v>
      </c>
      <c r="B4902" s="2" t="str">
        <f>IFERROR(__xludf.DUMMYFUNCTION("GOOGLETRANSLATE(A4902,""en"",""es"")"),"vestidos")</f>
        <v>vestidos</v>
      </c>
    </row>
    <row r="4903">
      <c r="A4903" s="1" t="s">
        <v>4900</v>
      </c>
      <c r="B4903" s="2" t="str">
        <f>IFERROR(__xludf.DUMMYFUNCTION("GOOGLETRANSLATE(A4903,""en"",""es"")"),"Murphy")</f>
        <v>Murphy</v>
      </c>
    </row>
    <row r="4904">
      <c r="A4904" s="1" t="s">
        <v>4901</v>
      </c>
      <c r="B4904" s="2" t="str">
        <f>IFERROR(__xludf.DUMMYFUNCTION("GOOGLETRANSLATE(A4904,""en"",""es"")"),"cooperar")</f>
        <v>cooperar</v>
      </c>
    </row>
    <row r="4905">
      <c r="A4905" s="1" t="s">
        <v>4902</v>
      </c>
      <c r="B4905" s="2" t="str">
        <f>IFERROR(__xludf.DUMMYFUNCTION("GOOGLETRANSLATE(A4905,""en"",""es"")"),"modelos")</f>
        <v>modelos</v>
      </c>
    </row>
    <row r="4906">
      <c r="A4906" s="1" t="s">
        <v>4903</v>
      </c>
      <c r="B4906" s="2" t="str">
        <f>IFERROR(__xludf.DUMMYFUNCTION("GOOGLETRANSLATE(A4906,""en"",""es"")"),"limpiado")</f>
        <v>limpiado</v>
      </c>
    </row>
    <row r="4907">
      <c r="A4907" s="1" t="s">
        <v>4904</v>
      </c>
      <c r="B4907" s="2" t="str">
        <f>IFERROR(__xludf.DUMMYFUNCTION("GOOGLETRANSLATE(A4907,""en"",""es"")"),"Pacífico")</f>
        <v>Pacífico</v>
      </c>
    </row>
    <row r="4908">
      <c r="A4908" s="1" t="s">
        <v>4905</v>
      </c>
      <c r="B4908" s="2" t="str">
        <f>IFERROR(__xludf.DUMMYFUNCTION("GOOGLETRANSLATE(A4908,""en"",""es"")"),"observar")</f>
        <v>observar</v>
      </c>
    </row>
    <row r="4909">
      <c r="A4909" s="1" t="s">
        <v>4906</v>
      </c>
      <c r="B4909" s="2" t="str">
        <f>IFERROR(__xludf.DUMMYFUNCTION("GOOGLETRANSLATE(A4909,""en"",""es"")"),"corbatas")</f>
        <v>corbatas</v>
      </c>
    </row>
    <row r="4910">
      <c r="A4910" s="1" t="s">
        <v>4907</v>
      </c>
      <c r="B4910" s="2" t="str">
        <f>IFERROR(__xludf.DUMMYFUNCTION("GOOGLETRANSLATE(A4910,""en"",""es"")"),"residencia")</f>
        <v>residencia</v>
      </c>
    </row>
    <row r="4911">
      <c r="A4911" s="1" t="s">
        <v>4908</v>
      </c>
      <c r="B4911" s="2" t="str">
        <f>IFERROR(__xludf.DUMMYFUNCTION("GOOGLETRANSLATE(A4911,""en"",""es"")"),"labio")</f>
        <v>labio</v>
      </c>
    </row>
    <row r="4912">
      <c r="A4912" s="1" t="s">
        <v>4909</v>
      </c>
      <c r="B4912" s="2" t="str">
        <f>IFERROR(__xludf.DUMMYFUNCTION("GOOGLETRANSLATE(A4912,""en"",""es"")"),"culo")</f>
        <v>culo</v>
      </c>
    </row>
    <row r="4913">
      <c r="A4913" s="1" t="s">
        <v>4910</v>
      </c>
      <c r="B4913" s="2" t="str">
        <f>IFERROR(__xludf.DUMMYFUNCTION("GOOGLETRANSLATE(A4913,""en"",""es"")"),"amablemente")</f>
        <v>amablemente</v>
      </c>
    </row>
    <row r="4914">
      <c r="A4914" s="1" t="s">
        <v>4911</v>
      </c>
      <c r="B4914" s="2" t="str">
        <f>IFERROR(__xludf.DUMMYFUNCTION("GOOGLETRANSLATE(A4914,""en"",""es"")"),"Benjamín")</f>
        <v>Benjamín</v>
      </c>
    </row>
    <row r="4915">
      <c r="A4915" s="1" t="s">
        <v>4912</v>
      </c>
      <c r="B4915" s="2" t="str">
        <f>IFERROR(__xludf.DUMMYFUNCTION("GOOGLETRANSLATE(A4915,""en"",""es"")"),"galería")</f>
        <v>galería</v>
      </c>
    </row>
    <row r="4916">
      <c r="A4916" s="1" t="s">
        <v>4913</v>
      </c>
      <c r="B4916" s="2" t="str">
        <f>IFERROR(__xludf.DUMMYFUNCTION("GOOGLETRANSLATE(A4916,""en"",""es"")"),"lugares")</f>
        <v>lugares</v>
      </c>
    </row>
    <row r="4917">
      <c r="A4917" s="1" t="s">
        <v>4914</v>
      </c>
      <c r="B4917" s="2" t="str">
        <f>IFERROR(__xludf.DUMMYFUNCTION("GOOGLETRANSLATE(A4917,""en"",""es"")"),"suspendido")</f>
        <v>suspendido</v>
      </c>
    </row>
    <row r="4918">
      <c r="A4918" s="1" t="s">
        <v>4915</v>
      </c>
      <c r="B4918" s="2" t="str">
        <f>IFERROR(__xludf.DUMMYFUNCTION("GOOGLETRANSLATE(A4918,""en"",""es"")"),"Bernardo")</f>
        <v>Bernardo</v>
      </c>
    </row>
    <row r="4919">
      <c r="A4919" s="1" t="s">
        <v>4916</v>
      </c>
      <c r="B4919" s="2" t="str">
        <f>IFERROR(__xludf.DUMMYFUNCTION("GOOGLETRANSLATE(A4919,""en"",""es"")"),"indefenso")</f>
        <v>indefenso</v>
      </c>
    </row>
    <row r="4920">
      <c r="A4920" s="1" t="s">
        <v>4917</v>
      </c>
      <c r="B4920" s="2" t="str">
        <f>IFERROR(__xludf.DUMMYFUNCTION("GOOGLETRANSLATE(A4920,""en"",""es"")"),"electrónico")</f>
        <v>electrónico</v>
      </c>
    </row>
    <row r="4921">
      <c r="A4921" s="1" t="s">
        <v>4918</v>
      </c>
      <c r="B4921" s="2" t="str">
        <f>IFERROR(__xludf.DUMMYFUNCTION("GOOGLETRANSLATE(A4921,""en"",""es"")"),"motocicleta")</f>
        <v>motocicleta</v>
      </c>
    </row>
    <row r="4922">
      <c r="A4922" s="1" t="s">
        <v>4919</v>
      </c>
      <c r="B4922" s="2" t="str">
        <f>IFERROR(__xludf.DUMMYFUNCTION("GOOGLETRANSLATE(A4922,""en"",""es"")"),"dudas")</f>
        <v>dudas</v>
      </c>
    </row>
    <row r="4923">
      <c r="A4923" s="1" t="s">
        <v>4920</v>
      </c>
      <c r="B4923" s="2" t="str">
        <f>IFERROR(__xludf.DUMMYFUNCTION("GOOGLETRANSLATE(A4923,""en"",""es"")"),"Adoración")</f>
        <v>Adoración</v>
      </c>
    </row>
    <row r="4924">
      <c r="A4924" s="1" t="s">
        <v>4921</v>
      </c>
      <c r="B4924" s="2" t="str">
        <f>IFERROR(__xludf.DUMMYFUNCTION("GOOGLETRANSLATE(A4924,""en"",""es"")"),"geez")</f>
        <v>geez</v>
      </c>
    </row>
    <row r="4925">
      <c r="A4925" s="1" t="s">
        <v>4922</v>
      </c>
      <c r="B4925" s="2" t="str">
        <f>IFERROR(__xludf.DUMMYFUNCTION("GOOGLETRANSLATE(A4925,""en"",""es"")"),"graduado")</f>
        <v>graduado</v>
      </c>
    </row>
    <row r="4926">
      <c r="A4926" s="1" t="s">
        <v>4923</v>
      </c>
      <c r="B4926" s="2" t="str">
        <f>IFERROR(__xludf.DUMMYFUNCTION("GOOGLETRANSLATE(A4926,""en"",""es"")"),"stits")</f>
        <v>stits</v>
      </c>
    </row>
    <row r="4927">
      <c r="A4927" s="1" t="s">
        <v>4924</v>
      </c>
      <c r="B4927" s="2" t="str">
        <f>IFERROR(__xludf.DUMMYFUNCTION("GOOGLETRANSLATE(A4927,""en"",""es"")"),"llamas")</f>
        <v>llamas</v>
      </c>
    </row>
    <row r="4928">
      <c r="A4928" s="1" t="s">
        <v>4925</v>
      </c>
      <c r="B4928" s="2" t="str">
        <f>IFERROR(__xludf.DUMMYFUNCTION("GOOGLETRANSLATE(A4928,""en"",""es"")"),"congreso")</f>
        <v>congreso</v>
      </c>
    </row>
    <row r="4929">
      <c r="A4929" s="1" t="s">
        <v>4926</v>
      </c>
      <c r="B4929" s="2" t="str">
        <f>IFERROR(__xludf.DUMMYFUNCTION("GOOGLETRANSLATE(A4929,""en"",""es"")"),"ejecución")</f>
        <v>ejecución</v>
      </c>
    </row>
    <row r="4930">
      <c r="A4930" s="1" t="s">
        <v>4927</v>
      </c>
      <c r="B4930" s="2" t="str">
        <f>IFERROR(__xludf.DUMMYFUNCTION("GOOGLETRANSLATE(A4930,""en"",""es"")"),"sandra")</f>
        <v>sandra</v>
      </c>
    </row>
    <row r="4931">
      <c r="A4931" s="1" t="s">
        <v>4928</v>
      </c>
      <c r="B4931" s="2" t="str">
        <f>IFERROR(__xludf.DUMMYFUNCTION("GOOGLETRANSLATE(A4931,""en"",""es"")"),"afectado")</f>
        <v>afectado</v>
      </c>
    </row>
    <row r="4932">
      <c r="A4932" s="1" t="s">
        <v>4929</v>
      </c>
      <c r="B4932" s="2" t="str">
        <f>IFERROR(__xludf.DUMMYFUNCTION("GOOGLETRANSLATE(A4932,""en"",""es"")"),"manejo")</f>
        <v>manejo</v>
      </c>
    </row>
    <row r="4933">
      <c r="A4933" s="1" t="s">
        <v>4930</v>
      </c>
      <c r="B4933" s="2" t="str">
        <f>IFERROR(__xludf.DUMMYFUNCTION("GOOGLETRANSLATE(A4933,""en"",""es"")"),"tanques")</f>
        <v>tanques</v>
      </c>
    </row>
    <row r="4934">
      <c r="A4934" s="1" t="s">
        <v>4931</v>
      </c>
      <c r="B4934" s="2" t="str">
        <f>IFERROR(__xludf.DUMMYFUNCTION("GOOGLETRANSLATE(A4934,""en"",""es"")"),"finlandés")</f>
        <v>finlandés</v>
      </c>
    </row>
    <row r="4935">
      <c r="A4935" s="1" t="s">
        <v>4932</v>
      </c>
      <c r="B4935" s="2" t="str">
        <f>IFERROR(__xludf.DUMMYFUNCTION("GOOGLETRANSLATE(A4935,""en"",""es"")"),"archivado")</f>
        <v>archivado</v>
      </c>
    </row>
    <row r="4936">
      <c r="A4936" s="1" t="s">
        <v>4933</v>
      </c>
      <c r="B4936" s="2" t="str">
        <f>IFERROR(__xludf.DUMMYFUNCTION("GOOGLETRANSLATE(A4936,""en"",""es"")"),"desnudo")</f>
        <v>desnudo</v>
      </c>
    </row>
    <row r="4937">
      <c r="A4937" s="1" t="s">
        <v>4934</v>
      </c>
      <c r="B4937" s="2" t="str">
        <f>IFERROR(__xludf.DUMMYFUNCTION("GOOGLETRANSLATE(A4937,""en"",""es"")"),"ritual")</f>
        <v>ritual</v>
      </c>
    </row>
    <row r="4938">
      <c r="A4938" s="1" t="s">
        <v>4935</v>
      </c>
      <c r="B4938" s="2" t="str">
        <f>IFERROR(__xludf.DUMMYFUNCTION("GOOGLETRANSLATE(A4938,""en"",""es"")"),"gilipollas")</f>
        <v>gilipollas</v>
      </c>
    </row>
    <row r="4939">
      <c r="A4939" s="1" t="s">
        <v>4936</v>
      </c>
      <c r="B4939" s="2" t="str">
        <f>IFERROR(__xludf.DUMMYFUNCTION("GOOGLETRANSLATE(A4939,""en"",""es"")"),"ballena")</f>
        <v>ballena</v>
      </c>
    </row>
    <row r="4940">
      <c r="A4940" s="1" t="s">
        <v>4937</v>
      </c>
      <c r="B4940" s="2" t="str">
        <f>IFERROR(__xludf.DUMMYFUNCTION("GOOGLETRANSLATE(A4940,""en"",""es"")"),"depender")</f>
        <v>depender</v>
      </c>
    </row>
    <row r="4941">
      <c r="A4941" s="1" t="s">
        <v>4938</v>
      </c>
      <c r="B4941" s="2" t="str">
        <f>IFERROR(__xludf.DUMMYFUNCTION("GOOGLETRANSLATE(A4941,""en"",""es"")"),"solicitud")</f>
        <v>solicitud</v>
      </c>
    </row>
    <row r="4942">
      <c r="A4942" s="1" t="s">
        <v>4939</v>
      </c>
      <c r="B4942" s="2" t="str">
        <f>IFERROR(__xludf.DUMMYFUNCTION("GOOGLETRANSLATE(A4942,""en"",""es"")"),"blanco")</f>
        <v>blanco</v>
      </c>
    </row>
    <row r="4943">
      <c r="A4943" s="1" t="s">
        <v>4940</v>
      </c>
      <c r="B4943" s="2" t="str">
        <f>IFERROR(__xludf.DUMMYFUNCTION("GOOGLETRANSLATE(A4943,""en"",""es"")"),"revisado")</f>
        <v>revisado</v>
      </c>
    </row>
    <row r="4944">
      <c r="A4944" s="1" t="s">
        <v>4941</v>
      </c>
      <c r="B4944" s="2" t="str">
        <f>IFERROR(__xludf.DUMMYFUNCTION("GOOGLETRANSLATE(A4944,""en"",""es"")"),"negro")</f>
        <v>negro</v>
      </c>
    </row>
    <row r="4945">
      <c r="A4945" s="1" t="s">
        <v>4942</v>
      </c>
      <c r="B4945" s="2" t="str">
        <f>IFERROR(__xludf.DUMMYFUNCTION("GOOGLETRANSLATE(A4945,""en"",""es"")"),"reclamado")</f>
        <v>reclamado</v>
      </c>
    </row>
    <row r="4946">
      <c r="A4946" s="1" t="s">
        <v>4943</v>
      </c>
      <c r="B4946" s="2" t="str">
        <f>IFERROR(__xludf.DUMMYFUNCTION("GOOGLETRANSLATE(A4946,""en"",""es"")"),"débil")</f>
        <v>débil</v>
      </c>
    </row>
    <row r="4947">
      <c r="A4947" s="1" t="s">
        <v>4944</v>
      </c>
      <c r="B4947" s="2" t="str">
        <f>IFERROR(__xludf.DUMMYFUNCTION("GOOGLETRANSLATE(A4947,""en"",""es"")"),"Alá")</f>
        <v>Alá</v>
      </c>
    </row>
    <row r="4948">
      <c r="A4948" s="1" t="s">
        <v>4945</v>
      </c>
      <c r="B4948" s="2" t="str">
        <f>IFERROR(__xludf.DUMMYFUNCTION("GOOGLETRANSLATE(A4948,""en"",""es"")"),"asociación")</f>
        <v>asociación</v>
      </c>
    </row>
    <row r="4949">
      <c r="A4949" s="1" t="s">
        <v>4946</v>
      </c>
      <c r="B4949" s="2" t="str">
        <f>IFERROR(__xludf.DUMMYFUNCTION("GOOGLETRANSLATE(A4949,""en"",""es"")"),"glorioso")</f>
        <v>glorioso</v>
      </c>
    </row>
    <row r="4950">
      <c r="A4950" s="1" t="s">
        <v>4947</v>
      </c>
      <c r="B4950" s="2" t="str">
        <f>IFERROR(__xludf.DUMMYFUNCTION("GOOGLETRANSLATE(A4950,""en"",""es"")"),"mikey")</f>
        <v>mikey</v>
      </c>
    </row>
    <row r="4951">
      <c r="A4951" s="1" t="s">
        <v>4948</v>
      </c>
      <c r="B4951" s="2" t="str">
        <f>IFERROR(__xludf.DUMMYFUNCTION("GOOGLETRANSLATE(A4951,""en"",""es"")"),"tina")</f>
        <v>tina</v>
      </c>
    </row>
    <row r="4952">
      <c r="A4952" s="1" t="s">
        <v>4949</v>
      </c>
      <c r="B4952" s="2" t="str">
        <f>IFERROR(__xludf.DUMMYFUNCTION("GOOGLETRANSLATE(A4952,""en"",""es"")"),"pistola")</f>
        <v>pistola</v>
      </c>
    </row>
    <row r="4953">
      <c r="A4953" s="1" t="s">
        <v>4950</v>
      </c>
      <c r="B4953" s="2" t="str">
        <f>IFERROR(__xludf.DUMMYFUNCTION("GOOGLETRANSLATE(A4953,""en"",""es"")"),"pequeñito")</f>
        <v>pequeñito</v>
      </c>
    </row>
    <row r="4954">
      <c r="A4954" s="1" t="s">
        <v>4951</v>
      </c>
      <c r="B4954" s="2" t="str">
        <f>IFERROR(__xludf.DUMMYFUNCTION("GOOGLETRANSLATE(A4954,""en"",""es"")"),"pedo")</f>
        <v>pedo</v>
      </c>
    </row>
    <row r="4955">
      <c r="A4955" s="1" t="s">
        <v>4952</v>
      </c>
      <c r="B4955" s="2" t="str">
        <f>IFERROR(__xludf.DUMMYFUNCTION("GOOGLETRANSLATE(A4955,""en"",""es"")"),"destructor")</f>
        <v>destructor</v>
      </c>
    </row>
    <row r="4956">
      <c r="A4956" s="1" t="s">
        <v>4953</v>
      </c>
      <c r="B4956" s="2" t="str">
        <f>IFERROR(__xludf.DUMMYFUNCTION("GOOGLETRANSLATE(A4956,""en"",""es"")"),"amenazas")</f>
        <v>amenazas</v>
      </c>
    </row>
    <row r="4957">
      <c r="A4957" s="1" t="s">
        <v>4954</v>
      </c>
      <c r="B4957" s="2" t="str">
        <f>IFERROR(__xludf.DUMMYFUNCTION("GOOGLETRANSLATE(A4957,""en"",""es"")"),"practicando")</f>
        <v>practicando</v>
      </c>
    </row>
    <row r="4958">
      <c r="A4958" s="1" t="s">
        <v>4955</v>
      </c>
      <c r="B4958" s="2" t="str">
        <f>IFERROR(__xludf.DUMMYFUNCTION("GOOGLETRANSLATE(A4958,""en"",""es"")"),"la democracia")</f>
        <v>la democracia</v>
      </c>
    </row>
    <row r="4959">
      <c r="A4959" s="1" t="s">
        <v>4956</v>
      </c>
      <c r="B4959" s="2" t="str">
        <f>IFERROR(__xludf.DUMMYFUNCTION("GOOGLETRANSLATE(A4959,""en"",""es"")"),"instalaciones")</f>
        <v>instalaciones</v>
      </c>
    </row>
    <row r="4960">
      <c r="A4960" s="1" t="s">
        <v>4957</v>
      </c>
      <c r="B4960" s="2" t="str">
        <f>IFERROR(__xludf.DUMMYFUNCTION("GOOGLETRANSLATE(A4960,""en"",""es"")"),"conclusión")</f>
        <v>conclusión</v>
      </c>
    </row>
    <row r="4961">
      <c r="A4961" s="1" t="s">
        <v>4958</v>
      </c>
      <c r="B4961" s="2" t="str">
        <f>IFERROR(__xludf.DUMMYFUNCTION("GOOGLETRANSLATE(A4961,""en"",""es"")"),"relleno")</f>
        <v>relleno</v>
      </c>
    </row>
    <row r="4962">
      <c r="A4962" s="1" t="s">
        <v>4959</v>
      </c>
      <c r="B4962" s="2" t="str">
        <f>IFERROR(__xludf.DUMMYFUNCTION("GOOGLETRANSLATE(A4962,""en"",""es"")"),"bribón")</f>
        <v>bribón</v>
      </c>
    </row>
    <row r="4963">
      <c r="A4963" s="1" t="s">
        <v>4960</v>
      </c>
      <c r="B4963" s="2" t="str">
        <f>IFERROR(__xludf.DUMMYFUNCTION("GOOGLETRANSLATE(A4963,""en"",""es"")"),"vela")</f>
        <v>vela</v>
      </c>
    </row>
    <row r="4964">
      <c r="A4964" s="1" t="s">
        <v>4961</v>
      </c>
      <c r="B4964" s="2" t="str">
        <f>IFERROR(__xludf.DUMMYFUNCTION("GOOGLETRANSLATE(A4964,""en"",""es"")"),"chupado")</f>
        <v>chupado</v>
      </c>
    </row>
    <row r="4965">
      <c r="A4965" s="1" t="s">
        <v>4962</v>
      </c>
      <c r="B4965" s="2" t="str">
        <f>IFERROR(__xludf.DUMMYFUNCTION("GOOGLETRANSLATE(A4965,""en"",""es"")"),"jubilarse")</f>
        <v>jubilarse</v>
      </c>
    </row>
    <row r="4966">
      <c r="A4966" s="1" t="s">
        <v>4963</v>
      </c>
      <c r="B4966" s="2" t="str">
        <f>IFERROR(__xludf.DUMMYFUNCTION("GOOGLETRANSLATE(A4966,""en"",""es"")"),"intentó")</f>
        <v>intentó</v>
      </c>
    </row>
    <row r="4967">
      <c r="A4967" s="1" t="s">
        <v>4964</v>
      </c>
      <c r="B4967" s="2" t="str">
        <f>IFERROR(__xludf.DUMMYFUNCTION("GOOGLETRANSLATE(A4967,""en"",""es"")"),"auténtico")</f>
        <v>auténtico</v>
      </c>
    </row>
    <row r="4968">
      <c r="A4968" s="1" t="s">
        <v>4965</v>
      </c>
      <c r="B4968" s="2" t="str">
        <f>IFERROR(__xludf.DUMMYFUNCTION("GOOGLETRANSLATE(A4968,""en"",""es"")"),"Rosie")</f>
        <v>Rosie</v>
      </c>
    </row>
    <row r="4969">
      <c r="A4969" s="1" t="s">
        <v>4966</v>
      </c>
      <c r="B4969" s="2" t="str">
        <f>IFERROR(__xludf.DUMMYFUNCTION("GOOGLETRANSLATE(A4969,""en"",""es"")"),"principio")</f>
        <v>principio</v>
      </c>
    </row>
    <row r="4970">
      <c r="A4970" s="1" t="s">
        <v>4967</v>
      </c>
      <c r="B4970" s="2" t="str">
        <f>IFERROR(__xludf.DUMMYFUNCTION("GOOGLETRANSLATE(A4970,""en"",""es"")"),"carnicero")</f>
        <v>carnicero</v>
      </c>
    </row>
    <row r="4971">
      <c r="A4971" s="1" t="s">
        <v>4968</v>
      </c>
      <c r="B4971" s="2" t="str">
        <f>IFERROR(__xludf.DUMMYFUNCTION("GOOGLETRANSLATE(A4971,""en"",""es"")"),"elementos")</f>
        <v>elementos</v>
      </c>
    </row>
    <row r="4972">
      <c r="A4972" s="1" t="s">
        <v>4969</v>
      </c>
      <c r="B4972" s="2" t="str">
        <f>IFERROR(__xludf.DUMMYFUNCTION("GOOGLETRANSLATE(A4972,""en"",""es"")"),"suéter")</f>
        <v>suéter</v>
      </c>
    </row>
    <row r="4973">
      <c r="A4973" s="1" t="s">
        <v>4970</v>
      </c>
      <c r="B4973" s="2" t="str">
        <f>IFERROR(__xludf.DUMMYFUNCTION("GOOGLETRANSLATE(A4973,""en"",""es"")"),"rango")</f>
        <v>rango</v>
      </c>
    </row>
    <row r="4974">
      <c r="A4974" s="1" t="s">
        <v>4971</v>
      </c>
      <c r="B4974" s="2" t="str">
        <f>IFERROR(__xludf.DUMMYFUNCTION("GOOGLETRANSLATE(A4974,""en"",""es"")"),"señorita")</f>
        <v>señorita</v>
      </c>
    </row>
    <row r="4975">
      <c r="A4975" s="1" t="s">
        <v>4972</v>
      </c>
      <c r="B4975" s="2" t="str">
        <f>IFERROR(__xludf.DUMMYFUNCTION("GOOGLETRANSLATE(A4975,""en"",""es"")"),"estrictamente")</f>
        <v>estrictamente</v>
      </c>
    </row>
    <row r="4976">
      <c r="A4976" s="1" t="s">
        <v>4973</v>
      </c>
      <c r="B4976" s="2" t="str">
        <f>IFERROR(__xludf.DUMMYFUNCTION("GOOGLETRANSLATE(A4976,""en"",""es"")"),"competir")</f>
        <v>competir</v>
      </c>
    </row>
    <row r="4977">
      <c r="A4977" s="1" t="s">
        <v>4974</v>
      </c>
      <c r="B4977" s="2" t="str">
        <f>IFERROR(__xludf.DUMMYFUNCTION("GOOGLETRANSLATE(A4977,""en"",""es"")"),"atrevido")</f>
        <v>atrevido</v>
      </c>
    </row>
    <row r="4978">
      <c r="A4978" s="1" t="s">
        <v>4975</v>
      </c>
      <c r="B4978" s="2" t="str">
        <f>IFERROR(__xludf.DUMMYFUNCTION("GOOGLETRANSLATE(A4978,""en"",""es"")"),"picnic")</f>
        <v>picnic</v>
      </c>
    </row>
    <row r="4979">
      <c r="A4979" s="1" t="s">
        <v>4976</v>
      </c>
      <c r="B4979" s="2" t="str">
        <f>IFERROR(__xludf.DUMMYFUNCTION("GOOGLETRANSLATE(A4979,""en"",""es"")"),"recuperación")</f>
        <v>recuperación</v>
      </c>
    </row>
    <row r="4980">
      <c r="A4980" s="1" t="s">
        <v>4977</v>
      </c>
      <c r="B4980" s="2" t="str">
        <f>IFERROR(__xludf.DUMMYFUNCTION("GOOGLETRANSLATE(A4980,""en"",""es"")"),"reunión")</f>
        <v>reunión</v>
      </c>
    </row>
    <row r="4981">
      <c r="A4981" s="1" t="s">
        <v>4978</v>
      </c>
      <c r="B4981" s="2" t="str">
        <f>IFERROR(__xludf.DUMMYFUNCTION("GOOGLETRANSLATE(A4981,""en"",""es"")"),"perturbado")</f>
        <v>perturbado</v>
      </c>
    </row>
    <row r="4982">
      <c r="A4982" s="1" t="s">
        <v>4979</v>
      </c>
      <c r="B4982" s="2" t="str">
        <f>IFERROR(__xludf.DUMMYFUNCTION("GOOGLETRANSLATE(A4982,""en"",""es"")"),"arriesgado")</f>
        <v>arriesgado</v>
      </c>
    </row>
    <row r="4983">
      <c r="A4983" s="1" t="s">
        <v>4980</v>
      </c>
      <c r="B4983" s="2" t="str">
        <f>IFERROR(__xludf.DUMMYFUNCTION("GOOGLETRANSLATE(A4983,""en"",""es"")"),"formal")</f>
        <v>formal</v>
      </c>
    </row>
    <row r="4984">
      <c r="A4984" s="1" t="s">
        <v>4981</v>
      </c>
      <c r="B4984" s="2" t="str">
        <f>IFERROR(__xludf.DUMMYFUNCTION("GOOGLETRANSLATE(A4984,""en"",""es"")"),"un poco")</f>
        <v>un poco</v>
      </c>
    </row>
    <row r="4985">
      <c r="A4985" s="1" t="s">
        <v>4982</v>
      </c>
      <c r="B4985" s="2" t="str">
        <f>IFERROR(__xludf.DUMMYFUNCTION("GOOGLETRANSLATE(A4985,""en"",""es"")"),"gatear")</f>
        <v>gatear</v>
      </c>
    </row>
    <row r="4986">
      <c r="A4986" s="1" t="s">
        <v>4983</v>
      </c>
      <c r="B4986" s="2" t="str">
        <f>IFERROR(__xludf.DUMMYFUNCTION("GOOGLETRANSLATE(A4986,""en"",""es"")"),"villa")</f>
        <v>villa</v>
      </c>
    </row>
    <row r="4987">
      <c r="A4987" s="1" t="s">
        <v>4984</v>
      </c>
      <c r="B4987" s="2" t="str">
        <f>IFERROR(__xludf.DUMMYFUNCTION("GOOGLETRANSLATE(A4987,""en"",""es"")"),"Satisface")</f>
        <v>Satisface</v>
      </c>
    </row>
    <row r="4988">
      <c r="A4988" s="1" t="s">
        <v>4985</v>
      </c>
      <c r="B4988" s="2" t="str">
        <f>IFERROR(__xludf.DUMMYFUNCTION("GOOGLETRANSLATE(A4988,""en"",""es"")"),"fijación")</f>
        <v>fijación</v>
      </c>
    </row>
    <row r="4989">
      <c r="A4989" s="1" t="s">
        <v>4986</v>
      </c>
      <c r="B4989" s="2" t="str">
        <f>IFERROR(__xludf.DUMMYFUNCTION("GOOGLETRANSLATE(A4989,""en"",""es"")"),"cambiado")</f>
        <v>cambiado</v>
      </c>
    </row>
    <row r="4990">
      <c r="A4990" s="1" t="s">
        <v>4987</v>
      </c>
      <c r="B4990" s="2" t="str">
        <f>IFERROR(__xludf.DUMMYFUNCTION("GOOGLETRANSLATE(A4990,""en"",""es"")"),"frenos")</f>
        <v>frenos</v>
      </c>
    </row>
    <row r="4991">
      <c r="A4991" s="1" t="s">
        <v>4988</v>
      </c>
      <c r="B4991" s="2" t="str">
        <f>IFERROR(__xludf.DUMMYFUNCTION("GOOGLETRANSLATE(A4991,""en"",""es"")"),"leve")</f>
        <v>leve</v>
      </c>
    </row>
    <row r="4992">
      <c r="A4992" s="1" t="s">
        <v>4989</v>
      </c>
      <c r="B4992" s="2" t="str">
        <f>IFERROR(__xludf.DUMMYFUNCTION("GOOGLETRANSLATE(A4992,""en"",""es"")"),"brandy")</f>
        <v>brandy</v>
      </c>
    </row>
    <row r="4993">
      <c r="A4993" s="1" t="s">
        <v>4990</v>
      </c>
      <c r="B4993" s="2" t="str">
        <f>IFERROR(__xludf.DUMMYFUNCTION("GOOGLETRANSLATE(A4993,""en"",""es"")"),"apetito")</f>
        <v>apetito</v>
      </c>
    </row>
    <row r="4994">
      <c r="A4994" s="1" t="s">
        <v>4991</v>
      </c>
      <c r="B4994" s="2" t="str">
        <f>IFERROR(__xludf.DUMMYFUNCTION("GOOGLETRANSLATE(A4994,""en"",""es"")"),"lesbiana")</f>
        <v>lesbiana</v>
      </c>
    </row>
    <row r="4995">
      <c r="A4995" s="1" t="s">
        <v>4992</v>
      </c>
      <c r="B4995" s="2" t="str">
        <f>IFERROR(__xludf.DUMMYFUNCTION("GOOGLETRANSLATE(A4995,""en"",""es"")"),"pastor")</f>
        <v>pastor</v>
      </c>
    </row>
    <row r="4996">
      <c r="A4996" s="1" t="s">
        <v>4993</v>
      </c>
      <c r="B4996" s="2" t="str">
        <f>IFERROR(__xludf.DUMMYFUNCTION("GOOGLETRANSLATE(A4996,""en"",""es"")"),"errante")</f>
        <v>errante</v>
      </c>
    </row>
    <row r="4997">
      <c r="A4997" s="1" t="s">
        <v>4994</v>
      </c>
      <c r="B4997" s="2" t="str">
        <f>IFERROR(__xludf.DUMMYFUNCTION("GOOGLETRANSLATE(A4997,""en"",""es"")"),"risita")</f>
        <v>risita</v>
      </c>
    </row>
    <row r="4998">
      <c r="A4998" s="1" t="s">
        <v>4995</v>
      </c>
      <c r="B4998" s="2" t="str">
        <f>IFERROR(__xludf.DUMMYFUNCTION("GOOGLETRANSLATE(A4998,""en"",""es"")"),"establecido")</f>
        <v>establecido</v>
      </c>
    </row>
    <row r="4999">
      <c r="A4999" s="1" t="s">
        <v>4996</v>
      </c>
      <c r="B4999" s="2" t="str">
        <f>IFERROR(__xludf.DUMMYFUNCTION("GOOGLETRANSLATE(A4999,""en"",""es"")"),"generaciones")</f>
        <v>generaciones</v>
      </c>
    </row>
    <row r="5000">
      <c r="A5000" s="3" t="s">
        <v>4997</v>
      </c>
      <c r="B5000" s="2" t="str">
        <f>IFERROR(__xludf.DUMMYFUNCTION("GOOGLETRANSLATE(A5000,""en"",""es"")"),"publicado")</f>
        <v>publicado</v>
      </c>
    </row>
  </sheetData>
  <drawing r:id="rId1"/>
</worksheet>
</file>