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hidePivotFieldList="1" defaultThemeVersion="166925"/>
  <xr:revisionPtr revIDLastSave="0" documentId="8_{DD948178-6852-48C2-9BC9-A2FCE285FDB0}" xr6:coauthVersionLast="47" xr6:coauthVersionMax="47" xr10:uidLastSave="{00000000-0000-0000-0000-000000000000}"/>
  <bookViews>
    <workbookView xWindow="0" yWindow="0" windowWidth="0" windowHeight="0" firstSheet="3" xr2:uid="{00000000-000D-0000-FFFF-FFFF00000000}"/>
  </bookViews>
  <sheets>
    <sheet name="Vendite Supermercati Acme 2017 " sheetId="1" r:id="rId1"/>
    <sheet name="Città" sheetId="2" r:id="rId2"/>
    <sheet name="Tabella Pivot" sheetId="3" r:id="rId3"/>
    <sheet name="Grafico" sheetId="4" r:id="rId4"/>
  </sheets>
  <definedNames>
    <definedName name="Z_55D9DDD8_1828_437E_9308_14F20969848A_.wvu.FilterData" localSheetId="0" hidden="1">'Vendite Supermercati Acme 2017 '!$A$1:$E$28</definedName>
    <definedName name="Z_5828E5DF_3277_41AD_9F02_47DC7C5C3985_.wvu.FilterData" localSheetId="0" hidden="1">'Vendite Supermercati Acme 2017 '!$C$1:$C$1000</definedName>
  </definedNames>
  <calcPr calcId="191028"/>
  <customWorkbookViews>
    <customWorkbookView name="Roma" guid="{55D9DDD8-1828-437E-9308-14F20969848A}" maximized="1" windowWidth="0" windowHeight="0" activeSheetId="0"/>
    <customWorkbookView name="Gennaio" guid="{5828E5DF-3277-41AD-9F02-47DC7C5C3985}" maximized="1" windowWidth="0" windowHeight="0" activeSheetId="0"/>
  </customWorkbookViews>
  <pivotCaches>
    <pivotCache cacheId="1204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16" i="1"/>
  <c r="J15" i="1"/>
  <c r="J13" i="1"/>
  <c r="J14" i="1"/>
  <c r="J12" i="1"/>
  <c r="J11" i="1"/>
  <c r="J10" i="1"/>
  <c r="J7" i="1"/>
  <c r="J6" i="1"/>
</calcChain>
</file>

<file path=xl/sharedStrings.xml><?xml version="1.0" encoding="utf-8"?>
<sst xmlns="http://schemas.openxmlformats.org/spreadsheetml/2006/main" count="161" uniqueCount="76">
  <si>
    <t># Scontrino</t>
  </si>
  <si>
    <t>Provincia</t>
  </si>
  <si>
    <t>Mese</t>
  </si>
  <si>
    <t>Importo Scontrino</t>
  </si>
  <si>
    <t>Reparto</t>
  </si>
  <si>
    <t>Città</t>
  </si>
  <si>
    <t>Importo</t>
  </si>
  <si>
    <t>Domanda</t>
  </si>
  <si>
    <t>Risposta</t>
  </si>
  <si>
    <t>Roma</t>
  </si>
  <si>
    <t>gennaio</t>
  </si>
  <si>
    <t>Pasta</t>
  </si>
  <si>
    <t>Come si chiama questo foglio?</t>
  </si>
  <si>
    <t>Vendite Supermercati Acme 2017</t>
  </si>
  <si>
    <t>Bevande</t>
  </si>
  <si>
    <t>Qual è una qualunque colonna non vuota in questo foglio?</t>
  </si>
  <si>
    <t>Colonna A</t>
  </si>
  <si>
    <t>Qual è una qualunque riga non vuota in questo foglio?</t>
  </si>
  <si>
    <t>Riga 7</t>
  </si>
  <si>
    <t>febbraio</t>
  </si>
  <si>
    <t>Ortofrutticolo</t>
  </si>
  <si>
    <t>Qual è una qualunque cella non vuota in questo foglio?</t>
  </si>
  <si>
    <t>Cella G21</t>
  </si>
  <si>
    <t>Rieti</t>
  </si>
  <si>
    <t>Macelleria</t>
  </si>
  <si>
    <t>Qual è il totale degli importi delle vendite per il 2017? (usate una funzione per stabilirlo)</t>
  </si>
  <si>
    <t>marzo</t>
  </si>
  <si>
    <t>Forno</t>
  </si>
  <si>
    <t>Qual è il totale degli importi delle vendite per il mese di giugno? (anche qui usate una funzione)</t>
  </si>
  <si>
    <t>Ordinate le righe in ordine dall’importo più alto al più basso. Qual è la provincia alla riga 15?</t>
  </si>
  <si>
    <t>Latina</t>
  </si>
  <si>
    <t>aprile</t>
  </si>
  <si>
    <t>Usate la formattazione condizionale ed evidenziate tutti i valori maggiori di 100 nella colonna degli importi.</t>
  </si>
  <si>
    <t>Quanti sono i valori evidenziati?</t>
  </si>
  <si>
    <t>Quante vendite sono state fatte a Latina? (numero delle vendite) (usate una funzione)</t>
  </si>
  <si>
    <t>Quante vendite sono state fatte a Roma ad aprile? (numero delle vendite) (usate una formula simile ma un po’ più complessa)</t>
  </si>
  <si>
    <t>Quanta pasta (somma dell'importo) è stata venduta a gennaio?</t>
  </si>
  <si>
    <t>Qual è l'importo medio di uno scontrino? (usate una funzione per calcolarlo)</t>
  </si>
  <si>
    <t>maggio</t>
  </si>
  <si>
    <t>Qual è l'importo medio di uno scontrino se consideriamo soltanto gli scontrini maggiori di €20? (potete arrotondare il risultato a due cifre decimali)</t>
  </si>
  <si>
    <t>Qual è l'importo medio di uno scontrino se consideriamo soltanto gli scontrini minori di €106? (potete arrotondare il risultato a due cifre decimali)</t>
  </si>
  <si>
    <t>giugno</t>
  </si>
  <si>
    <t>Frigo</t>
  </si>
  <si>
    <t>Come vedrete, la colonna Città è vuota. Abbiamo però aggiunto i dati relativi alle città nel secondo foglio. Usate una funzione per popolare la colonna Città con i dati provenienti dal secondo foglio.</t>
  </si>
  <si>
    <t>Aggiungete una colonna a destra di Città e chiamatela Importo. Aggiungete poi una funzione che ci dia un risultato per ogni riga così che ogni importo maggiore di €63,91 ci restituisca il valore “Alto”, e ciascun importo minore di questa cifra ci restituisca il valore “Basso”.</t>
  </si>
  <si>
    <t>Create una Tabella Pivot ed aggiungetela in un terzo foglio. Aggiungete i mesi nelle righe, i reparti nelle colonne e l’importo scontrino nei valori. Qual è il reparto che ha avuto più vendite? (lasciate la tabella qui così saremo in grado di vederla)</t>
  </si>
  <si>
    <t>luglio</t>
  </si>
  <si>
    <t>Inserite un grafico (quello che ritenete più adatto) per visualizzare le vendite su base mensile (lasciatelo in uno dei fogli così potremo vederlo)</t>
  </si>
  <si>
    <t>Viterbo</t>
  </si>
  <si>
    <t>agosto</t>
  </si>
  <si>
    <t>Cereali</t>
  </si>
  <si>
    <t>Guardando il grafico, sapete dire durante quale mese ci sono state più vendite?</t>
  </si>
  <si>
    <t>settembre</t>
  </si>
  <si>
    <t>Ho scelto il corso di Digital Marketing perchè, essendo laureato in Scienze della Comunicazione, trovo questo percorso molto vicino a quello che ho studiato e può essermi utile per il lavoro. Alcuni di questi argomenti già li conoscevo a livello base, avendo fatto un breve tirocinio come SEO Specialist e sono sempre rimasto colpito da tutto il lavoro dietro alla creazione di contenuti per aumentare le vendite e la visibilità di un sito. Molte delle cose che ho imparato in questo corso le uso nella vita di tutti i giorni, come scrivere una recensione o un commento su un libro oppure creare tabelle e griglie di dati per monitorare la mia attività sul Web. Sicuramente le userò anche nel lavoro per creare contenuti testuali, fare ricerche di parole chiave e report per migliorare le prestazioni di un blog o e-commerce. Organizzare e utilizzare tutti i tool e le skill ottenute mi permetterà di svolgere un lavoro creativo ma anche ordinato ed essenziale, perché  a mio parere oggi è importante dare delle informazioni utili e pulite, senza esagerare e controllando che siano corrette e comprensibili.</t>
  </si>
  <si>
    <t>Frosinone</t>
  </si>
  <si>
    <t>novembre</t>
  </si>
  <si>
    <t>dicembre</t>
  </si>
  <si>
    <t>Gaeta</t>
  </si>
  <si>
    <t>Tarquinia</t>
  </si>
  <si>
    <t>Somma di Importo Scontrino</t>
  </si>
  <si>
    <t>Il reparto con più vendite è quello della pasta, con un totale di 551,13 €. Aprile inoltre è risultato essere l'unico mese in cui ci sono state vendite per ogni reparto, mentre Novembre ha vendite solo nel reparto Ortofrutticolo.</t>
  </si>
  <si>
    <t>Totale complessivo</t>
  </si>
  <si>
    <t>Totale vendite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</si>
  <si>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</si>
  <si>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</si>
  <si>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</si>
  <si>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</si>
  <si>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</si>
  <si>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</si>
  <si>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</si>
  <si>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</si>
  <si>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</si>
  <si>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</si>
  <si>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</si>
  <si>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</si>
  <si>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Guardando il grafico a lato, è possibile notare come il mese con il maggior numero di vendite è stato Aprile, con un totale di 327,25 €. Inoltre Ottobre è l'unico mese in cui non si sono registrate vendite.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</si>
</sst>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&quot;€&quot;"/>
  </numFmts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444444"/>
      <name val="Calibri"/>
      <family val="2"/>
      <charset val="1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3" fillId="0" borderId="0" xfId="0" quotePrefix="1" applyNumberFormat="1" applyFont="1" applyAlignment="1">
      <alignment wrapText="1"/>
    </xf>
    <xf numFmtId="0" fontId="0" fillId="0" borderId="0" xfId="0" pivotButton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3" borderId="0" xfId="0" applyFont="1" applyFill="1"/>
    <xf numFmtId="0" fontId="0" fillId="0" borderId="0" xfId="0" applyAlignment="1">
      <alignment horizontal="center" wrapText="1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Vendite Supermercati Acme 2017</a:t>
            </a:r>
          </a:p>
        </c:rich>
      </c:tx>
      <c:overlay val="0"/>
      <c:spPr>
        <a:solidFill>
          <a:srgbClr val="FFFFFF"/>
        </a:solidFill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Totale vendite mensili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Grafico!$A$2:$A$13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Grafico!$B$2:$B$13</c:f>
              <c:numCache>
                <c:formatCode>#,##0.00\ "€"</c:formatCode>
                <c:ptCount val="12"/>
                <c:pt idx="0">
                  <c:v>288.89</c:v>
                </c:pt>
                <c:pt idx="1">
                  <c:v>84.62</c:v>
                </c:pt>
                <c:pt idx="2">
                  <c:v>41.41</c:v>
                </c:pt>
                <c:pt idx="3">
                  <c:v>327.25</c:v>
                </c:pt>
                <c:pt idx="4">
                  <c:v>163.43</c:v>
                </c:pt>
                <c:pt idx="5">
                  <c:v>179.77</c:v>
                </c:pt>
                <c:pt idx="6">
                  <c:v>35.71</c:v>
                </c:pt>
                <c:pt idx="7">
                  <c:v>168.2</c:v>
                </c:pt>
                <c:pt idx="8">
                  <c:v>102.28</c:v>
                </c:pt>
                <c:pt idx="9">
                  <c:v>0</c:v>
                </c:pt>
                <c:pt idx="10">
                  <c:v>66.98</c:v>
                </c:pt>
                <c:pt idx="11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3-4EF6-9A1C-A5650419B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172104"/>
        <c:axId val="1956580472"/>
      </c:barChart>
      <c:catAx>
        <c:axId val="19391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0472"/>
        <c:crosses val="autoZero"/>
        <c:auto val="1"/>
        <c:lblAlgn val="ctr"/>
        <c:lblOffset val="100"/>
        <c:noMultiLvlLbl val="0"/>
      </c:catAx>
      <c:valAx>
        <c:axId val="19565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11</xdr:col>
      <xdr:colOff>590550</xdr:colOff>
      <xdr:row>21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2837D2-3100-4FF9-900C-1CB5F627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32.615044907405" createdVersion="7" refreshedVersion="7" minRefreshableVersion="3" recordCount="25" xr:uid="{99DCD9DB-85E0-4577-B04C-E40A2E381481}">
  <cacheSource type="worksheet">
    <worksheetSource ref="C1:E26" sheet="Vendite Supermercati Acme 2017 "/>
  </cacheSource>
  <cacheFields count="3"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Scontrino" numFmtId="164">
      <sharedItems containsSemiMixedTypes="0" containsString="0" containsNumber="1" minValue="2.64" maxValue="140.69999999999999"/>
    </cacheField>
    <cacheField name="Reparto" numFmtId="0">
      <sharedItems count="7">
        <s v="Pasta"/>
        <s v="Bevande"/>
        <s v="Ortofrutticolo"/>
        <s v="Macelleria"/>
        <s v="Forno"/>
        <s v="Frigo"/>
        <s v="Cere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10.15"/>
    <x v="0"/>
  </r>
  <r>
    <x v="0"/>
    <n v="38.04"/>
    <x v="1"/>
  </r>
  <r>
    <x v="0"/>
    <n v="140.69999999999999"/>
    <x v="0"/>
  </r>
  <r>
    <x v="1"/>
    <n v="32.15"/>
    <x v="2"/>
  </r>
  <r>
    <x v="1"/>
    <n v="52.47"/>
    <x v="3"/>
  </r>
  <r>
    <x v="2"/>
    <n v="31.11"/>
    <x v="4"/>
  </r>
  <r>
    <x v="2"/>
    <n v="10.3"/>
    <x v="3"/>
  </r>
  <r>
    <x v="3"/>
    <n v="14.03"/>
    <x v="3"/>
  </r>
  <r>
    <x v="3"/>
    <n v="47.7"/>
    <x v="2"/>
  </r>
  <r>
    <x v="3"/>
    <n v="108"/>
    <x v="0"/>
  </r>
  <r>
    <x v="3"/>
    <n v="53.1"/>
    <x v="4"/>
  </r>
  <r>
    <x v="3"/>
    <n v="92.42"/>
    <x v="1"/>
  </r>
  <r>
    <x v="3"/>
    <n v="12"/>
    <x v="3"/>
  </r>
  <r>
    <x v="4"/>
    <n v="140.12"/>
    <x v="0"/>
  </r>
  <r>
    <x v="4"/>
    <n v="23.31"/>
    <x v="1"/>
  </r>
  <r>
    <x v="5"/>
    <n v="92.48"/>
    <x v="5"/>
  </r>
  <r>
    <x v="5"/>
    <n v="35.130000000000003"/>
    <x v="1"/>
  </r>
  <r>
    <x v="5"/>
    <n v="52.16"/>
    <x v="0"/>
  </r>
  <r>
    <x v="6"/>
    <n v="35.71"/>
    <x v="4"/>
  </r>
  <r>
    <x v="7"/>
    <n v="113.1"/>
    <x v="6"/>
  </r>
  <r>
    <x v="7"/>
    <n v="55.1"/>
    <x v="3"/>
  </r>
  <r>
    <x v="8"/>
    <n v="2.64"/>
    <x v="4"/>
  </r>
  <r>
    <x v="8"/>
    <n v="99.64"/>
    <x v="6"/>
  </r>
  <r>
    <x v="9"/>
    <n v="66.98"/>
    <x v="2"/>
  </r>
  <r>
    <x v="10"/>
    <n v="139.1100000000000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B66B9-D7AE-4FFA-9953-9DF8EB01D644}" name="Tabella pivot1" cacheId="1204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compact="0" compactData="0" multipleFieldFilters="0">
  <location ref="A3:I16" firstHeaderRow="1" firstDataRow="2" firstDataCol="1"/>
  <pivotFields count="3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64" outline="0" showAll="0"/>
    <pivotField axis="axisCol" compact="0" outline="0" showAll="0">
      <items count="8">
        <item x="1"/>
        <item x="6"/>
        <item x="4"/>
        <item x="5"/>
        <item x="3"/>
        <item x="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Importo Scontrin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2"/>
  <sheetViews>
    <sheetView tabSelected="1" topLeftCell="A15" workbookViewId="0">
      <selection activeCell="C32" sqref="C32"/>
    </sheetView>
  </sheetViews>
  <sheetFormatPr defaultColWidth="14.42578125" defaultRowHeight="15.75" customHeight="1"/>
  <cols>
    <col min="1" max="1" width="11.42578125" customWidth="1"/>
    <col min="2" max="2" width="9.5703125" customWidth="1"/>
    <col min="3" max="3" width="9.42578125" customWidth="1"/>
    <col min="4" max="4" width="17.28515625" customWidth="1"/>
    <col min="5" max="5" width="11.7109375" customWidth="1"/>
    <col min="6" max="7" width="11" customWidth="1"/>
    <col min="8" max="8" width="12.140625" customWidth="1"/>
    <col min="9" max="9" width="51.28515625" customWidth="1"/>
    <col min="10" max="10" width="29.28515625" customWidth="1"/>
  </cols>
  <sheetData>
    <row r="1" spans="1:3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>
      <c r="A2" s="2">
        <v>1</v>
      </c>
      <c r="B2" s="2" t="s">
        <v>9</v>
      </c>
      <c r="C2" s="2" t="s">
        <v>10</v>
      </c>
      <c r="D2" s="3">
        <v>110.15</v>
      </c>
      <c r="E2" s="3" t="s">
        <v>11</v>
      </c>
      <c r="F2" t="str">
        <f>VLOOKUP(B2,Città!$A:$B,2,FALSE)</f>
        <v>Roma</v>
      </c>
      <c r="G2" t="str">
        <f>IF(D2&gt;63.91,"Alto","Basso")</f>
        <v>Alto</v>
      </c>
      <c r="H2" s="17">
        <v>1</v>
      </c>
      <c r="I2" s="2" t="s">
        <v>12</v>
      </c>
      <c r="J2" t="s">
        <v>13</v>
      </c>
      <c r="K2" s="4"/>
    </row>
    <row r="3" spans="1:30" ht="12.75">
      <c r="A3" s="2">
        <v>2</v>
      </c>
      <c r="B3" s="2" t="s">
        <v>9</v>
      </c>
      <c r="C3" s="2" t="s">
        <v>10</v>
      </c>
      <c r="D3" s="3">
        <v>38.04</v>
      </c>
      <c r="E3" s="2" t="s">
        <v>14</v>
      </c>
      <c r="F3" t="str">
        <f>VLOOKUP(B3,Città!$A:$B,2,FALSE)</f>
        <v>Roma</v>
      </c>
      <c r="G3" t="str">
        <f t="shared" ref="G3:G26" si="0">IF(D3&gt;63.91,"Alto","Basso")</f>
        <v>Basso</v>
      </c>
      <c r="H3" s="17">
        <v>2</v>
      </c>
      <c r="I3" s="2" t="s">
        <v>15</v>
      </c>
      <c r="J3" s="7" t="s">
        <v>16</v>
      </c>
      <c r="K3" s="4"/>
    </row>
    <row r="4" spans="1:30" ht="12.75">
      <c r="A4" s="2">
        <v>3</v>
      </c>
      <c r="B4" s="2" t="s">
        <v>9</v>
      </c>
      <c r="C4" s="2" t="s">
        <v>10</v>
      </c>
      <c r="D4" s="3">
        <v>140.69999999999999</v>
      </c>
      <c r="E4" s="2" t="s">
        <v>11</v>
      </c>
      <c r="F4" t="str">
        <f>VLOOKUP(B4,Città!$A:$B,2,FALSE)</f>
        <v>Roma</v>
      </c>
      <c r="G4" t="str">
        <f t="shared" si="0"/>
        <v>Alto</v>
      </c>
      <c r="H4" s="17">
        <v>3</v>
      </c>
      <c r="I4" s="2" t="s">
        <v>17</v>
      </c>
      <c r="J4" s="7" t="s">
        <v>18</v>
      </c>
      <c r="K4" s="4"/>
    </row>
    <row r="5" spans="1:30" ht="12.75">
      <c r="A5" s="2">
        <v>4</v>
      </c>
      <c r="B5" s="2" t="s">
        <v>9</v>
      </c>
      <c r="C5" s="5" t="s">
        <v>19</v>
      </c>
      <c r="D5" s="3">
        <v>32.15</v>
      </c>
      <c r="E5" s="2" t="s">
        <v>20</v>
      </c>
      <c r="F5" t="str">
        <f>VLOOKUP(B5,Città!$A:$B,2,FALSE)</f>
        <v>Roma</v>
      </c>
      <c r="G5" t="str">
        <f t="shared" si="0"/>
        <v>Basso</v>
      </c>
      <c r="H5" s="17">
        <v>4</v>
      </c>
      <c r="I5" s="2" t="s">
        <v>21</v>
      </c>
      <c r="J5" s="7" t="s">
        <v>22</v>
      </c>
      <c r="K5" s="4"/>
    </row>
    <row r="6" spans="1:30" ht="12.75">
      <c r="A6" s="2">
        <v>5</v>
      </c>
      <c r="B6" s="2" t="s">
        <v>23</v>
      </c>
      <c r="C6" s="5" t="s">
        <v>19</v>
      </c>
      <c r="D6" s="3">
        <v>52.47</v>
      </c>
      <c r="E6" s="2" t="s">
        <v>24</v>
      </c>
      <c r="F6" t="str">
        <f>VLOOKUP(B6,Città!$A:$B,2,FALSE)</f>
        <v>Rieti</v>
      </c>
      <c r="G6" t="str">
        <f t="shared" si="0"/>
        <v>Basso</v>
      </c>
      <c r="H6" s="17">
        <v>5</v>
      </c>
      <c r="I6" s="2" t="s">
        <v>25</v>
      </c>
      <c r="J6" s="3">
        <f>SUM(D2:D26)</f>
        <v>1597.65</v>
      </c>
      <c r="K6" s="4"/>
    </row>
    <row r="7" spans="1:30" ht="12.75">
      <c r="A7" s="2">
        <v>6</v>
      </c>
      <c r="B7" s="2" t="s">
        <v>9</v>
      </c>
      <c r="C7" s="5" t="s">
        <v>26</v>
      </c>
      <c r="D7" s="3">
        <v>31.11</v>
      </c>
      <c r="E7" s="2" t="s">
        <v>27</v>
      </c>
      <c r="F7" t="str">
        <f>VLOOKUP(B7,Città!$A:$B,2,FALSE)</f>
        <v>Roma</v>
      </c>
      <c r="G7" t="str">
        <f t="shared" si="0"/>
        <v>Basso</v>
      </c>
      <c r="H7" s="17">
        <v>6</v>
      </c>
      <c r="I7" s="2" t="s">
        <v>28</v>
      </c>
      <c r="J7" s="3">
        <f>SUMIF($C$2:$C$26,C17,D2:D26)</f>
        <v>179.77</v>
      </c>
    </row>
    <row r="8" spans="1:30" ht="12.75">
      <c r="A8" s="2">
        <v>7</v>
      </c>
      <c r="B8" s="2" t="s">
        <v>9</v>
      </c>
      <c r="C8" s="5" t="s">
        <v>26</v>
      </c>
      <c r="D8" s="3">
        <v>10.3</v>
      </c>
      <c r="E8" s="2" t="s">
        <v>24</v>
      </c>
      <c r="F8" t="str">
        <f>VLOOKUP(B8,Città!$A:$B,2,FALSE)</f>
        <v>Roma</v>
      </c>
      <c r="G8" t="str">
        <f t="shared" si="0"/>
        <v>Basso</v>
      </c>
      <c r="H8" s="17">
        <v>7</v>
      </c>
      <c r="I8" s="2" t="s">
        <v>29</v>
      </c>
      <c r="J8" s="7" t="s">
        <v>30</v>
      </c>
    </row>
    <row r="9" spans="1:30" ht="12.75">
      <c r="A9" s="2">
        <v>8</v>
      </c>
      <c r="B9" s="2" t="s">
        <v>9</v>
      </c>
      <c r="C9" s="5" t="s">
        <v>31</v>
      </c>
      <c r="D9" s="3">
        <v>14.03</v>
      </c>
      <c r="E9" s="2" t="s">
        <v>24</v>
      </c>
      <c r="F9" t="str">
        <f>VLOOKUP(B9,Città!$A:$B,2,FALSE)</f>
        <v>Roma</v>
      </c>
      <c r="G9" t="str">
        <f t="shared" si="0"/>
        <v>Basso</v>
      </c>
      <c r="H9" s="17">
        <v>8</v>
      </c>
      <c r="I9" s="2" t="s">
        <v>32</v>
      </c>
    </row>
    <row r="10" spans="1:30" ht="12.75">
      <c r="A10" s="2">
        <v>9</v>
      </c>
      <c r="B10" s="2" t="s">
        <v>9</v>
      </c>
      <c r="C10" s="5" t="s">
        <v>31</v>
      </c>
      <c r="D10" s="3">
        <v>47.7</v>
      </c>
      <c r="E10" s="2" t="s">
        <v>20</v>
      </c>
      <c r="F10" t="str">
        <f>VLOOKUP(B10,Città!$A:$B,2,FALSE)</f>
        <v>Roma</v>
      </c>
      <c r="G10" t="str">
        <f t="shared" si="0"/>
        <v>Basso</v>
      </c>
      <c r="H10" s="17">
        <v>9</v>
      </c>
      <c r="I10" s="2" t="s">
        <v>33</v>
      </c>
      <c r="J10">
        <f>COUNTIF($D$2:$D$26,"&gt;100")</f>
        <v>6</v>
      </c>
    </row>
    <row r="11" spans="1:30" ht="12.75">
      <c r="A11" s="2">
        <v>10</v>
      </c>
      <c r="B11" s="2" t="s">
        <v>9</v>
      </c>
      <c r="C11" s="5" t="s">
        <v>31</v>
      </c>
      <c r="D11" s="3">
        <v>108</v>
      </c>
      <c r="E11" s="2" t="s">
        <v>11</v>
      </c>
      <c r="F11" t="str">
        <f>VLOOKUP(B11,Città!$A:$B,2,FALSE)</f>
        <v>Roma</v>
      </c>
      <c r="G11" t="str">
        <f t="shared" si="0"/>
        <v>Alto</v>
      </c>
      <c r="H11" s="17">
        <v>10</v>
      </c>
      <c r="I11" s="2" t="s">
        <v>34</v>
      </c>
      <c r="J11">
        <f>COUNTIF($B$2:$B$26,"Latina")</f>
        <v>2</v>
      </c>
    </row>
    <row r="12" spans="1:30" ht="12.75">
      <c r="A12" s="2">
        <v>11</v>
      </c>
      <c r="B12" s="2" t="s">
        <v>9</v>
      </c>
      <c r="C12" s="5" t="s">
        <v>31</v>
      </c>
      <c r="D12" s="3">
        <v>53.1</v>
      </c>
      <c r="E12" s="2" t="s">
        <v>27</v>
      </c>
      <c r="F12" t="str">
        <f>VLOOKUP(B12,Città!$A:$B,2,FALSE)</f>
        <v>Roma</v>
      </c>
      <c r="G12" t="str">
        <f t="shared" si="0"/>
        <v>Basso</v>
      </c>
      <c r="H12" s="17">
        <v>11</v>
      </c>
      <c r="I12" s="2" t="s">
        <v>35</v>
      </c>
      <c r="J12">
        <f>COUNTIFS($B$2:$B$26,B2,$C$2:$C$26,C9)</f>
        <v>6</v>
      </c>
    </row>
    <row r="13" spans="1:30" ht="12.75">
      <c r="A13" s="2">
        <v>12</v>
      </c>
      <c r="B13" s="2" t="s">
        <v>9</v>
      </c>
      <c r="C13" s="5" t="s">
        <v>31</v>
      </c>
      <c r="D13" s="3">
        <v>92.42</v>
      </c>
      <c r="E13" s="2" t="s">
        <v>14</v>
      </c>
      <c r="F13" t="str">
        <f>VLOOKUP(B13,Città!$A:$B,2,FALSE)</f>
        <v>Roma</v>
      </c>
      <c r="G13" t="str">
        <f t="shared" si="0"/>
        <v>Alto</v>
      </c>
      <c r="H13" s="17">
        <v>12</v>
      </c>
      <c r="I13" s="2" t="s">
        <v>36</v>
      </c>
      <c r="J13" s="9">
        <f>SUMIFS($D$2:$D$26,$C$2:$C$26,C2,$E$2:$E$26,E2)</f>
        <v>250.85</v>
      </c>
    </row>
    <row r="14" spans="1:30" ht="12.75">
      <c r="A14" s="2">
        <v>13</v>
      </c>
      <c r="B14" s="2" t="s">
        <v>9</v>
      </c>
      <c r="C14" s="5" t="s">
        <v>31</v>
      </c>
      <c r="D14" s="3">
        <v>12</v>
      </c>
      <c r="E14" s="2" t="s">
        <v>24</v>
      </c>
      <c r="F14" t="str">
        <f>VLOOKUP(B14,Città!$A:$B,2,FALSE)</f>
        <v>Roma</v>
      </c>
      <c r="G14" t="str">
        <f t="shared" si="0"/>
        <v>Basso</v>
      </c>
      <c r="H14" s="17">
        <v>13</v>
      </c>
      <c r="I14" s="2" t="s">
        <v>37</v>
      </c>
      <c r="J14" s="8">
        <f>AVERAGE($D$2:$D$26)</f>
        <v>63.906000000000006</v>
      </c>
    </row>
    <row r="15" spans="1:30" ht="12.75">
      <c r="A15" s="2">
        <v>14</v>
      </c>
      <c r="B15" s="2" t="s">
        <v>9</v>
      </c>
      <c r="C15" s="5" t="s">
        <v>38</v>
      </c>
      <c r="D15" s="3">
        <v>140.12</v>
      </c>
      <c r="E15" s="2" t="s">
        <v>11</v>
      </c>
      <c r="F15" t="str">
        <f>VLOOKUP(B15,Città!$A:$B,2,FALSE)</f>
        <v>Roma</v>
      </c>
      <c r="G15" t="str">
        <f t="shared" si="0"/>
        <v>Alto</v>
      </c>
      <c r="H15" s="17">
        <v>14</v>
      </c>
      <c r="I15" s="2" t="s">
        <v>39</v>
      </c>
      <c r="J15" s="9">
        <f>AVERAGEIF($D$2:$D$26,"&gt;20",$D$2:$D$26)</f>
        <v>74.222857142857137</v>
      </c>
    </row>
    <row r="16" spans="1:30" ht="15">
      <c r="A16" s="2">
        <v>15</v>
      </c>
      <c r="B16" s="2" t="s">
        <v>9</v>
      </c>
      <c r="C16" s="5" t="s">
        <v>38</v>
      </c>
      <c r="D16" s="3">
        <v>23.31</v>
      </c>
      <c r="E16" s="2" t="s">
        <v>14</v>
      </c>
      <c r="F16" t="str">
        <f>VLOOKUP(B16,Città!$A:$B,2,FALSE)</f>
        <v>Roma</v>
      </c>
      <c r="G16" t="str">
        <f t="shared" si="0"/>
        <v>Basso</v>
      </c>
      <c r="H16" s="17">
        <v>15</v>
      </c>
      <c r="I16" s="2" t="s">
        <v>40</v>
      </c>
      <c r="J16" s="10">
        <f>AVERAGEIF($D$2:$D$26,"&gt;106",$D$2:$D$26)</f>
        <v>125.19666666666667</v>
      </c>
    </row>
    <row r="17" spans="1:10" ht="12.75">
      <c r="A17" s="2">
        <v>16</v>
      </c>
      <c r="B17" s="2" t="s">
        <v>9</v>
      </c>
      <c r="C17" s="5" t="s">
        <v>41</v>
      </c>
      <c r="D17" s="3">
        <v>92.48</v>
      </c>
      <c r="E17" s="2" t="s">
        <v>42</v>
      </c>
      <c r="F17" t="str">
        <f>VLOOKUP(B17,Città!$A:$B,2,FALSE)</f>
        <v>Roma</v>
      </c>
      <c r="G17" t="str">
        <f t="shared" si="0"/>
        <v>Alto</v>
      </c>
      <c r="H17" s="17">
        <v>16</v>
      </c>
      <c r="I17" s="2" t="s">
        <v>43</v>
      </c>
      <c r="J17" s="3"/>
    </row>
    <row r="18" spans="1:10" ht="12.75">
      <c r="A18" s="2">
        <v>17</v>
      </c>
      <c r="B18" s="2" t="s">
        <v>30</v>
      </c>
      <c r="C18" s="5" t="s">
        <v>41</v>
      </c>
      <c r="D18" s="3">
        <v>35.130000000000003</v>
      </c>
      <c r="E18" s="2" t="s">
        <v>14</v>
      </c>
      <c r="F18" t="str">
        <f>VLOOKUP(B18,Città!$A:$B,2,FALSE)</f>
        <v>Gaeta</v>
      </c>
      <c r="G18" t="str">
        <f t="shared" si="0"/>
        <v>Basso</v>
      </c>
      <c r="H18" s="17">
        <v>17</v>
      </c>
      <c r="I18" s="2" t="s">
        <v>44</v>
      </c>
      <c r="J18" s="6"/>
    </row>
    <row r="19" spans="1:10" ht="12.75">
      <c r="A19" s="2">
        <v>18</v>
      </c>
      <c r="B19" s="2" t="s">
        <v>30</v>
      </c>
      <c r="C19" s="5" t="s">
        <v>41</v>
      </c>
      <c r="D19" s="3">
        <v>52.16</v>
      </c>
      <c r="E19" s="2" t="s">
        <v>11</v>
      </c>
      <c r="F19" t="str">
        <f>VLOOKUP(B19,Città!$A:$B,2,FALSE)</f>
        <v>Gaeta</v>
      </c>
      <c r="G19" t="str">
        <f t="shared" si="0"/>
        <v>Basso</v>
      </c>
      <c r="H19" s="17">
        <v>18</v>
      </c>
      <c r="I19" s="2" t="s">
        <v>45</v>
      </c>
      <c r="J19" s="6"/>
    </row>
    <row r="20" spans="1:10" ht="12.75">
      <c r="A20" s="2">
        <v>19</v>
      </c>
      <c r="B20" s="2" t="s">
        <v>9</v>
      </c>
      <c r="C20" s="5" t="s">
        <v>46</v>
      </c>
      <c r="D20" s="3">
        <v>35.71</v>
      </c>
      <c r="E20" s="2" t="s">
        <v>27</v>
      </c>
      <c r="F20" t="str">
        <f>VLOOKUP(B20,Città!$A:$B,2,FALSE)</f>
        <v>Roma</v>
      </c>
      <c r="G20" t="str">
        <f t="shared" si="0"/>
        <v>Basso</v>
      </c>
      <c r="H20" s="17">
        <v>19</v>
      </c>
      <c r="I20" s="2" t="s">
        <v>47</v>
      </c>
    </row>
    <row r="21" spans="1:10" ht="12.75">
      <c r="A21" s="2">
        <v>20</v>
      </c>
      <c r="B21" s="2" t="s">
        <v>48</v>
      </c>
      <c r="C21" s="5" t="s">
        <v>49</v>
      </c>
      <c r="D21" s="3">
        <v>113.1</v>
      </c>
      <c r="E21" s="2" t="s">
        <v>50</v>
      </c>
      <c r="F21" t="str">
        <f>VLOOKUP(B21,Città!$A:$B,2,FALSE)</f>
        <v>Tarquinia</v>
      </c>
      <c r="G21" t="str">
        <f t="shared" si="0"/>
        <v>Alto</v>
      </c>
      <c r="H21" s="17">
        <v>20</v>
      </c>
      <c r="I21" s="2" t="s">
        <v>51</v>
      </c>
    </row>
    <row r="22" spans="1:10" ht="12.75">
      <c r="A22" s="2">
        <v>21</v>
      </c>
      <c r="B22" s="2" t="s">
        <v>9</v>
      </c>
      <c r="C22" s="5" t="s">
        <v>49</v>
      </c>
      <c r="D22" s="3">
        <v>55.1</v>
      </c>
      <c r="E22" s="2" t="s">
        <v>24</v>
      </c>
      <c r="F22" t="str">
        <f>VLOOKUP(B22,Città!$A:$B,2,FALSE)</f>
        <v>Roma</v>
      </c>
      <c r="G22" t="str">
        <f t="shared" si="0"/>
        <v>Basso</v>
      </c>
    </row>
    <row r="23" spans="1:10" ht="12.75" customHeight="1">
      <c r="A23" s="2">
        <v>22</v>
      </c>
      <c r="B23" s="2" t="s">
        <v>9</v>
      </c>
      <c r="C23" s="5" t="s">
        <v>52</v>
      </c>
      <c r="D23" s="3">
        <v>2.64</v>
      </c>
      <c r="E23" s="2" t="s">
        <v>27</v>
      </c>
      <c r="F23" t="str">
        <f>VLOOKUP(B23,Città!$A:$B,2,FALSE)</f>
        <v>Roma</v>
      </c>
      <c r="G23" t="str">
        <f t="shared" si="0"/>
        <v>Basso</v>
      </c>
      <c r="H23" s="18" t="s">
        <v>53</v>
      </c>
      <c r="I23" s="18"/>
      <c r="J23" s="18"/>
    </row>
    <row r="24" spans="1:10" ht="12.75">
      <c r="A24" s="2">
        <v>23</v>
      </c>
      <c r="B24" s="2" t="s">
        <v>54</v>
      </c>
      <c r="C24" s="5" t="s">
        <v>52</v>
      </c>
      <c r="D24" s="3">
        <v>99.64</v>
      </c>
      <c r="E24" s="2" t="s">
        <v>50</v>
      </c>
      <c r="F24" t="str">
        <f>VLOOKUP(B24,Città!$A:$B,2,FALSE)</f>
        <v>Frosinone</v>
      </c>
      <c r="G24" t="str">
        <f t="shared" si="0"/>
        <v>Alto</v>
      </c>
      <c r="H24" s="18"/>
      <c r="I24" s="18"/>
      <c r="J24" s="18"/>
    </row>
    <row r="25" spans="1:10" ht="12.75">
      <c r="A25" s="2">
        <v>24</v>
      </c>
      <c r="B25" s="2" t="s">
        <v>9</v>
      </c>
      <c r="C25" s="5" t="s">
        <v>55</v>
      </c>
      <c r="D25" s="3">
        <v>66.98</v>
      </c>
      <c r="E25" s="2" t="s">
        <v>20</v>
      </c>
      <c r="F25" t="str">
        <f>VLOOKUP(B25,Città!$A:$B,2,FALSE)</f>
        <v>Roma</v>
      </c>
      <c r="G25" t="str">
        <f t="shared" si="0"/>
        <v>Alto</v>
      </c>
      <c r="H25" s="18"/>
      <c r="I25" s="18"/>
      <c r="J25" s="18"/>
    </row>
    <row r="26" spans="1:10" ht="12.75">
      <c r="A26" s="2">
        <v>25</v>
      </c>
      <c r="B26" s="2" t="s">
        <v>54</v>
      </c>
      <c r="C26" s="5" t="s">
        <v>56</v>
      </c>
      <c r="D26" s="3">
        <v>139.11000000000001</v>
      </c>
      <c r="E26" s="2" t="s">
        <v>50</v>
      </c>
      <c r="F26" t="str">
        <f>VLOOKUP(B26,Città!$A:$B,2,FALSE)</f>
        <v>Frosinone</v>
      </c>
      <c r="G26" t="str">
        <f t="shared" si="0"/>
        <v>Alto</v>
      </c>
      <c r="H26" s="18"/>
      <c r="I26" s="18"/>
      <c r="J26" s="18"/>
    </row>
    <row r="27" spans="1:10" ht="15.75" customHeight="1">
      <c r="H27" s="18"/>
      <c r="I27" s="18"/>
      <c r="J27" s="18"/>
    </row>
    <row r="28" spans="1:10" ht="15.75" customHeight="1">
      <c r="H28" s="18"/>
      <c r="I28" s="18"/>
      <c r="J28" s="18"/>
    </row>
    <row r="29" spans="1:10" ht="15.75" customHeight="1">
      <c r="H29" s="18"/>
      <c r="I29" s="18"/>
      <c r="J29" s="18"/>
    </row>
    <row r="30" spans="1:10" ht="15.75" customHeight="1">
      <c r="H30" s="18"/>
      <c r="I30" s="18"/>
      <c r="J30" s="18"/>
    </row>
    <row r="31" spans="1:10" ht="15.75" customHeight="1">
      <c r="H31" s="18"/>
      <c r="I31" s="18"/>
      <c r="J31" s="18"/>
    </row>
    <row r="32" spans="1:10" ht="15.75" customHeight="1">
      <c r="H32" s="18"/>
      <c r="I32" s="18"/>
      <c r="J32" s="18"/>
    </row>
  </sheetData>
  <sortState xmlns:xlrd2="http://schemas.microsoft.com/office/spreadsheetml/2017/richdata2" ref="A2:E26">
    <sortCondition ref="A2:A26"/>
  </sortState>
  <customSheetViews>
    <customSheetView guid="{55D9DDD8-1828-437E-9308-14F20969848A}" filter="1" showAutoFilter="1">
      <autoFilter ref="A1:E28" xr:uid="{B58D9EFD-05BD-49D9-8111-6E8B6AEE74E4}">
        <filterColumn colId="1">
          <filters blank="1">
            <filter val="Roma"/>
          </filters>
        </filterColumn>
      </autoFilter>
    </customSheetView>
    <customSheetView guid="{5828E5DF-3277-41AD-9F02-47DC7C5C3985}" filter="1" showAutoFilter="1">
      <autoFilter ref="C1:C1000" xr:uid="{E7FF2D08-0338-47CD-869F-1C9499F41A95}">
        <filterColumn colId="0">
          <filters>
            <filter val="gennaio"/>
          </filters>
        </filterColumn>
      </autoFilter>
    </customSheetView>
  </customSheetViews>
  <mergeCells count="1">
    <mergeCell ref="H23:J32"/>
  </mergeCells>
  <conditionalFormatting sqref="D2:D26">
    <cfRule type="cellIs" dxfId="0" priority="1" operator="greaterThan">
      <formula>100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>
      <selection activeCell="F2" sqref="F2"/>
    </sheetView>
  </sheetViews>
  <sheetFormatPr defaultColWidth="14.42578125" defaultRowHeight="15.75" customHeight="1"/>
  <cols>
    <col min="1" max="1" width="9.5703125" customWidth="1"/>
    <col min="2" max="2" width="12.140625" customWidth="1"/>
  </cols>
  <sheetData>
    <row r="1" spans="1:3">
      <c r="A1" s="1" t="s">
        <v>1</v>
      </c>
      <c r="B1" s="1" t="s">
        <v>5</v>
      </c>
    </row>
    <row r="2" spans="1:3">
      <c r="A2" s="2" t="s">
        <v>9</v>
      </c>
      <c r="B2" s="2" t="s">
        <v>9</v>
      </c>
      <c r="C2" s="4"/>
    </row>
    <row r="3" spans="1:3">
      <c r="A3" s="2" t="s">
        <v>30</v>
      </c>
      <c r="B3" s="2" t="s">
        <v>57</v>
      </c>
      <c r="C3" s="4"/>
    </row>
    <row r="4" spans="1:3">
      <c r="A4" s="2" t="s">
        <v>54</v>
      </c>
      <c r="B4" s="2" t="s">
        <v>54</v>
      </c>
      <c r="C4" s="4"/>
    </row>
    <row r="5" spans="1:3">
      <c r="A5" s="2" t="s">
        <v>48</v>
      </c>
      <c r="B5" s="2" t="s">
        <v>58</v>
      </c>
      <c r="C5" s="4"/>
    </row>
    <row r="6" spans="1:3">
      <c r="A6" s="2" t="s">
        <v>23</v>
      </c>
      <c r="B6" s="2" t="s">
        <v>23</v>
      </c>
      <c r="C6" s="4"/>
    </row>
    <row r="26" spans="2:2">
      <c r="B26" s="2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2148-3BEF-466A-A491-C7E2E7130C5D}">
  <dimension ref="A3:M16"/>
  <sheetViews>
    <sheetView workbookViewId="0">
      <selection activeCell="K3" sqref="K3:M11"/>
    </sheetView>
  </sheetViews>
  <sheetFormatPr defaultRowHeight="12.75"/>
  <cols>
    <col min="1" max="1" width="27.85546875" bestFit="1" customWidth="1"/>
    <col min="2" max="2" width="11" bestFit="1" customWidth="1"/>
    <col min="3" max="3" width="7.7109375" bestFit="1" customWidth="1"/>
    <col min="4" max="4" width="7.140625" bestFit="1" customWidth="1"/>
    <col min="5" max="5" width="6.140625" bestFit="1" customWidth="1"/>
    <col min="6" max="6" width="10.7109375" bestFit="1" customWidth="1"/>
    <col min="7" max="7" width="13" bestFit="1" customWidth="1"/>
    <col min="8" max="8" width="7.140625" bestFit="1" customWidth="1"/>
    <col min="9" max="9" width="18.85546875" bestFit="1" customWidth="1"/>
  </cols>
  <sheetData>
    <row r="3" spans="1:13" ht="12.75" customHeight="1">
      <c r="A3" s="11" t="s">
        <v>59</v>
      </c>
      <c r="B3" s="11" t="s">
        <v>4</v>
      </c>
      <c r="K3" s="15" t="s">
        <v>60</v>
      </c>
      <c r="L3" s="15"/>
      <c r="M3" s="15"/>
    </row>
    <row r="4" spans="1:13">
      <c r="A4" s="11" t="s">
        <v>2</v>
      </c>
      <c r="B4" t="s">
        <v>14</v>
      </c>
      <c r="C4" t="s">
        <v>50</v>
      </c>
      <c r="D4" t="s">
        <v>27</v>
      </c>
      <c r="E4" t="s">
        <v>42</v>
      </c>
      <c r="F4" t="s">
        <v>24</v>
      </c>
      <c r="G4" t="s">
        <v>20</v>
      </c>
      <c r="H4" t="s">
        <v>11</v>
      </c>
      <c r="I4" t="s">
        <v>61</v>
      </c>
      <c r="K4" s="15"/>
      <c r="L4" s="15"/>
      <c r="M4" s="15"/>
    </row>
    <row r="5" spans="1:13">
      <c r="A5" t="s">
        <v>10</v>
      </c>
      <c r="B5">
        <v>38.04</v>
      </c>
      <c r="H5">
        <v>250.85</v>
      </c>
      <c r="I5">
        <v>288.89</v>
      </c>
      <c r="K5" s="15"/>
      <c r="L5" s="15"/>
      <c r="M5" s="15"/>
    </row>
    <row r="6" spans="1:13">
      <c r="A6" t="s">
        <v>19</v>
      </c>
      <c r="F6">
        <v>52.47</v>
      </c>
      <c r="G6">
        <v>32.15</v>
      </c>
      <c r="I6">
        <v>84.62</v>
      </c>
      <c r="K6" s="15"/>
      <c r="L6" s="15"/>
      <c r="M6" s="15"/>
    </row>
    <row r="7" spans="1:13">
      <c r="A7" t="s">
        <v>26</v>
      </c>
      <c r="D7">
        <v>31.11</v>
      </c>
      <c r="F7">
        <v>10.3</v>
      </c>
      <c r="I7">
        <v>41.41</v>
      </c>
      <c r="K7" s="15"/>
      <c r="L7" s="15"/>
      <c r="M7" s="15"/>
    </row>
    <row r="8" spans="1:13">
      <c r="A8" t="s">
        <v>31</v>
      </c>
      <c r="B8">
        <v>92.42</v>
      </c>
      <c r="D8">
        <v>53.1</v>
      </c>
      <c r="F8">
        <v>26.03</v>
      </c>
      <c r="G8">
        <v>47.7</v>
      </c>
      <c r="H8">
        <v>108</v>
      </c>
      <c r="I8">
        <v>327.25</v>
      </c>
      <c r="K8" s="15"/>
      <c r="L8" s="15"/>
      <c r="M8" s="15"/>
    </row>
    <row r="9" spans="1:13">
      <c r="A9" t="s">
        <v>38</v>
      </c>
      <c r="B9">
        <v>23.31</v>
      </c>
      <c r="H9">
        <v>140.12</v>
      </c>
      <c r="I9">
        <v>163.43</v>
      </c>
      <c r="K9" s="15"/>
      <c r="L9" s="15"/>
      <c r="M9" s="15"/>
    </row>
    <row r="10" spans="1:13">
      <c r="A10" t="s">
        <v>41</v>
      </c>
      <c r="B10">
        <v>35.130000000000003</v>
      </c>
      <c r="E10">
        <v>92.48</v>
      </c>
      <c r="H10">
        <v>52.16</v>
      </c>
      <c r="I10">
        <v>179.77</v>
      </c>
      <c r="K10" s="15"/>
      <c r="L10" s="15"/>
      <c r="M10" s="15"/>
    </row>
    <row r="11" spans="1:13">
      <c r="A11" t="s">
        <v>46</v>
      </c>
      <c r="D11">
        <v>35.71</v>
      </c>
      <c r="I11">
        <v>35.71</v>
      </c>
      <c r="K11" s="15"/>
      <c r="L11" s="15"/>
      <c r="M11" s="15"/>
    </row>
    <row r="12" spans="1:13">
      <c r="A12" t="s">
        <v>49</v>
      </c>
      <c r="C12">
        <v>113.1</v>
      </c>
      <c r="F12">
        <v>55.1</v>
      </c>
      <c r="I12">
        <v>168.2</v>
      </c>
    </row>
    <row r="13" spans="1:13">
      <c r="A13" t="s">
        <v>52</v>
      </c>
      <c r="C13">
        <v>99.64</v>
      </c>
      <c r="D13">
        <v>2.64</v>
      </c>
      <c r="I13">
        <v>102.28</v>
      </c>
    </row>
    <row r="14" spans="1:13">
      <c r="A14" t="s">
        <v>55</v>
      </c>
      <c r="G14">
        <v>66.98</v>
      </c>
      <c r="I14">
        <v>66.98</v>
      </c>
    </row>
    <row r="15" spans="1:13">
      <c r="A15" t="s">
        <v>56</v>
      </c>
      <c r="C15">
        <v>139.11000000000001</v>
      </c>
      <c r="I15">
        <v>139.11000000000001</v>
      </c>
    </row>
    <row r="16" spans="1:13">
      <c r="A16" t="s">
        <v>61</v>
      </c>
      <c r="B16">
        <v>188.9</v>
      </c>
      <c r="C16">
        <v>351.85</v>
      </c>
      <c r="D16">
        <v>122.56000000000002</v>
      </c>
      <c r="E16">
        <v>92.48</v>
      </c>
      <c r="F16">
        <v>143.9</v>
      </c>
      <c r="G16">
        <v>146.82999999999998</v>
      </c>
      <c r="H16">
        <v>551.13</v>
      </c>
      <c r="I16">
        <v>1597.65</v>
      </c>
    </row>
  </sheetData>
  <mergeCells count="1">
    <mergeCell ref="K3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D4EA-4395-4C2B-8939-BC91357E5CE5}">
  <dimension ref="A1:B26"/>
  <sheetViews>
    <sheetView workbookViewId="0">
      <selection activeCell="N7" sqref="N7"/>
    </sheetView>
  </sheetViews>
  <sheetFormatPr defaultRowHeight="12.75"/>
  <cols>
    <col min="1" max="1" width="16.140625" customWidth="1"/>
    <col min="2" max="2" width="18.28515625" customWidth="1"/>
    <col min="4" max="4" width="15.7109375" customWidth="1"/>
    <col min="5" max="5" width="18.140625" customWidth="1"/>
  </cols>
  <sheetData>
    <row r="1" spans="1:2">
      <c r="A1" s="14" t="s">
        <v>2</v>
      </c>
      <c r="B1" s="14" t="s">
        <v>62</v>
      </c>
    </row>
    <row r="2" spans="1:2">
      <c r="A2" s="7" t="s">
        <v>63</v>
      </c>
      <c r="B2" s="9">
        <f>SUMIF('Vendite Supermercati Acme 2017 '!$C$2:$C$26,Grafico!A2,'Vendite Supermercati Acme 2017 '!$D$2:$D$26)</f>
        <v>288.89</v>
      </c>
    </row>
    <row r="3" spans="1:2">
      <c r="A3" s="7" t="s">
        <v>64</v>
      </c>
      <c r="B3" s="9">
        <f>SUMIF('Vendite Supermercati Acme 2017 '!$C$2:$C$26,Grafico!A3,'Vendite Supermercati Acme 2017 '!$D$2:$D$26)</f>
        <v>84.62</v>
      </c>
    </row>
    <row r="4" spans="1:2">
      <c r="A4" s="7" t="s">
        <v>65</v>
      </c>
      <c r="B4" s="9">
        <f>SUMIF('Vendite Supermercati Acme 2017 '!$C$2:$C$26,Grafico!A4,'Vendite Supermercati Acme 2017 '!$D$2:$D$26)</f>
        <v>41.41</v>
      </c>
    </row>
    <row r="5" spans="1:2">
      <c r="A5" s="7" t="s">
        <v>66</v>
      </c>
      <c r="B5" s="9">
        <f>SUMIF('Vendite Supermercati Acme 2017 '!$C$2:$C$26,Grafico!A5,'Vendite Supermercati Acme 2017 '!$D$2:$D$26)</f>
        <v>327.25</v>
      </c>
    </row>
    <row r="6" spans="1:2">
      <c r="A6" s="7" t="s">
        <v>67</v>
      </c>
      <c r="B6" s="9">
        <f>SUMIF('Vendite Supermercati Acme 2017 '!$C$2:$C$26,Grafico!A6,'Vendite Supermercati Acme 2017 '!$D$2:$D$26)</f>
        <v>163.43</v>
      </c>
    </row>
    <row r="7" spans="1:2">
      <c r="A7" s="7" t="s">
        <v>68</v>
      </c>
      <c r="B7" s="9">
        <f>SUMIF('Vendite Supermercati Acme 2017 '!$C$2:$C$26,Grafico!A7,'Vendite Supermercati Acme 2017 '!$D$2:$D$26)</f>
        <v>179.77</v>
      </c>
    </row>
    <row r="8" spans="1:2">
      <c r="A8" s="7" t="s">
        <v>69</v>
      </c>
      <c r="B8" s="9">
        <f>SUMIF('Vendite Supermercati Acme 2017 '!$C$2:$C$26,Grafico!A8,'Vendite Supermercati Acme 2017 '!$D$2:$D$26)</f>
        <v>35.71</v>
      </c>
    </row>
    <row r="9" spans="1:2">
      <c r="A9" s="7" t="s">
        <v>70</v>
      </c>
      <c r="B9" s="9">
        <f>SUMIF('Vendite Supermercati Acme 2017 '!$C$2:$C$26,Grafico!A9,'Vendite Supermercati Acme 2017 '!$D$2:$D$26)</f>
        <v>168.2</v>
      </c>
    </row>
    <row r="10" spans="1:2">
      <c r="A10" s="7" t="s">
        <v>71</v>
      </c>
      <c r="B10" s="9">
        <f>SUMIF('Vendite Supermercati Acme 2017 '!$C$2:$C$26,Grafico!A10,'Vendite Supermercati Acme 2017 '!$D$2:$D$26)</f>
        <v>102.28</v>
      </c>
    </row>
    <row r="11" spans="1:2">
      <c r="A11" s="7" t="s">
        <v>72</v>
      </c>
      <c r="B11" s="9">
        <f>SUMIF('Vendite Supermercati Acme 2017 '!$C$2:$C$26,Grafico!A11,'Vendite Supermercati Acme 2017 '!$D$2:$D$26)</f>
        <v>0</v>
      </c>
    </row>
    <row r="12" spans="1:2">
      <c r="A12" s="7" t="s">
        <v>73</v>
      </c>
      <c r="B12" s="9">
        <f>SUMIF('Vendite Supermercati Acme 2017 '!$C$2:$C$26,Grafico!A12,'Vendite Supermercati Acme 2017 '!$D$2:$D$26)</f>
        <v>66.98</v>
      </c>
    </row>
    <row r="13" spans="1:2">
      <c r="A13" s="7" t="s">
        <v>74</v>
      </c>
      <c r="B13" s="9">
        <f>SUMIF('Vendite Supermercati Acme 2017 '!$C$2:$C$26,Grafico!A13,'Vendite Supermercati Acme 2017 '!$D$2:$D$26)</f>
        <v>139.11000000000001</v>
      </c>
    </row>
    <row r="14" spans="1:2">
      <c r="A14" s="12"/>
      <c r="B14" s="13"/>
    </row>
    <row r="15" spans="1:2" ht="12.75" customHeight="1">
      <c r="A15" s="16" t="s">
        <v>75</v>
      </c>
      <c r="B15" s="16"/>
    </row>
    <row r="16" spans="1:2">
      <c r="A16" s="16"/>
      <c r="B16" s="16"/>
    </row>
    <row r="17" spans="1:2">
      <c r="A17" s="16"/>
      <c r="B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2"/>
      <c r="B23" s="13"/>
    </row>
    <row r="24" spans="1:2">
      <c r="A24" s="12"/>
      <c r="B24" s="13"/>
    </row>
    <row r="25" spans="1:2">
      <c r="A25" s="12"/>
      <c r="B25" s="13"/>
    </row>
    <row r="26" spans="1:2">
      <c r="A26" s="12"/>
      <c r="B26" s="13"/>
    </row>
  </sheetData>
  <mergeCells count="1">
    <mergeCell ref="A15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2021-05-16T15:00:31Z</dcterms:created>
  <dcterms:modified xsi:type="dcterms:W3CDTF">2021-05-17T16:15:35Z</dcterms:modified>
  <cp:category/>
  <cp:contentStatus/>
</cp:coreProperties>
</file>