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s documentos\Documentos\Universidad\8vo Cuatrimestre\Metodología de la Investigación\TFG\GAP---Gestion-Accesible-para-PyMEs\archivos\"/>
    </mc:Choice>
  </mc:AlternateContent>
  <bookViews>
    <workbookView xWindow="1950" yWindow="0" windowWidth="19515" windowHeight="8235"/>
  </bookViews>
  <sheets>
    <sheet name="Resumen" sheetId="1" r:id="rId1"/>
    <sheet name="Indicado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G22" i="2"/>
  <c r="H22" i="2"/>
  <c r="K36" i="2" l="1"/>
  <c r="J36" i="2"/>
  <c r="I36" i="2"/>
  <c r="H36" i="2"/>
  <c r="J34" i="2"/>
  <c r="J33" i="2"/>
  <c r="J31" i="2"/>
  <c r="J30" i="2"/>
  <c r="J27" i="2"/>
  <c r="J28" i="2"/>
  <c r="K27" i="2"/>
  <c r="K33" i="2"/>
  <c r="K30" i="2"/>
  <c r="H23" i="2"/>
  <c r="G23" i="2"/>
  <c r="H20" i="2"/>
  <c r="G20" i="2"/>
  <c r="D32" i="2"/>
  <c r="D36" i="2"/>
  <c r="D28" i="2"/>
  <c r="G19" i="2"/>
  <c r="H19" i="2"/>
  <c r="H18" i="2"/>
  <c r="H21" i="2"/>
  <c r="I13" i="2"/>
  <c r="H13" i="2"/>
  <c r="D14" i="2"/>
  <c r="D12" i="2"/>
  <c r="D17" i="2" s="1"/>
  <c r="D21" i="2" s="1"/>
  <c r="D35" i="2" s="1"/>
  <c r="E35" i="2" s="1"/>
  <c r="D7" i="2"/>
  <c r="H26" i="1"/>
  <c r="H24" i="1"/>
  <c r="H21" i="1"/>
  <c r="H18" i="1"/>
  <c r="K20" i="1"/>
  <c r="K22" i="1" s="1"/>
  <c r="J19" i="1"/>
  <c r="J18" i="1"/>
  <c r="J21" i="1"/>
  <c r="I12" i="1"/>
  <c r="H12" i="1"/>
  <c r="G12" i="1"/>
  <c r="F12" i="1"/>
  <c r="C14" i="1"/>
  <c r="C13" i="1"/>
  <c r="C12" i="1"/>
  <c r="C9" i="1"/>
  <c r="C8" i="1"/>
  <c r="D31" i="2" l="1"/>
  <c r="E31" i="2" s="1"/>
  <c r="I9" i="2"/>
  <c r="H7" i="2" s="1"/>
  <c r="G13" i="2" s="1"/>
  <c r="J13" i="2" s="1"/>
  <c r="D27" i="2"/>
  <c r="E27" i="2" s="1"/>
</calcChain>
</file>

<file path=xl/sharedStrings.xml><?xml version="1.0" encoding="utf-8"?>
<sst xmlns="http://schemas.openxmlformats.org/spreadsheetml/2006/main" count="94" uniqueCount="63">
  <si>
    <t>Métodos de Fijación de Precios</t>
  </si>
  <si>
    <t>Método en función de los costes</t>
  </si>
  <si>
    <t>Básicamente calcula un porcentaje de ganancias sobre los costos totales</t>
  </si>
  <si>
    <t>Costo Total</t>
  </si>
  <si>
    <t>Costo unitario</t>
  </si>
  <si>
    <t>Precio Producto</t>
  </si>
  <si>
    <t>Margen x producto</t>
  </si>
  <si>
    <t>Margen total</t>
  </si>
  <si>
    <t>Cantidad de ventas</t>
  </si>
  <si>
    <t>% de margen fijado</t>
  </si>
  <si>
    <t>Ventas Totales</t>
  </si>
  <si>
    <t>Ingresar:</t>
  </si>
  <si>
    <t>x Formula</t>
  </si>
  <si>
    <t>EVA</t>
  </si>
  <si>
    <t>UODI</t>
  </si>
  <si>
    <t>Costo de K promedio ponderado</t>
  </si>
  <si>
    <t>Capital</t>
  </si>
  <si>
    <t>Calculo de EVA</t>
  </si>
  <si>
    <t>Datos_</t>
  </si>
  <si>
    <t>EVA= UODI - (CPPC)*(Capital)</t>
  </si>
  <si>
    <t>CPPC</t>
  </si>
  <si>
    <t>Calculo del EBIDTA</t>
  </si>
  <si>
    <t>Utilidad Bruta</t>
  </si>
  <si>
    <t>EBIT</t>
  </si>
  <si>
    <t>EBITDA</t>
  </si>
  <si>
    <t>Estado de resultados XXX</t>
  </si>
  <si>
    <t>Ingreso Operacional</t>
  </si>
  <si>
    <t>CMV</t>
  </si>
  <si>
    <t>Gastos Administración</t>
  </si>
  <si>
    <t>Gastos de Ventas</t>
  </si>
  <si>
    <t>Utilidad Operativa</t>
  </si>
  <si>
    <t>Ingresos No Operativos</t>
  </si>
  <si>
    <t>Gastos No Operativos</t>
  </si>
  <si>
    <t>Utilidad antes de impuestos</t>
  </si>
  <si>
    <t>Provisión impuesto</t>
  </si>
  <si>
    <t>Utilidad Neta</t>
  </si>
  <si>
    <t>Gastos Operativos</t>
  </si>
  <si>
    <t>Depreciación</t>
  </si>
  <si>
    <t>Gastos por intereses</t>
  </si>
  <si>
    <t>Impuestos</t>
  </si>
  <si>
    <t>UODI= Utilidad Operativa Despues de impuestos</t>
  </si>
  <si>
    <t>Calculo de ROA</t>
  </si>
  <si>
    <t>Beneficio (sin intereses ni impuestos)</t>
  </si>
  <si>
    <t>Activos</t>
  </si>
  <si>
    <t>ROA=</t>
  </si>
  <si>
    <t>Pasivos</t>
  </si>
  <si>
    <t>ROE=</t>
  </si>
  <si>
    <t>Calculo de ROE</t>
  </si>
  <si>
    <t>Beneficio Neto</t>
  </si>
  <si>
    <t>Fondos Propios de inversión</t>
  </si>
  <si>
    <t>ROI=</t>
  </si>
  <si>
    <t>Activos totales</t>
  </si>
  <si>
    <t>Análisis DuPont</t>
  </si>
  <si>
    <t>Margen de Beneficio</t>
  </si>
  <si>
    <t>Ingreso neto</t>
  </si>
  <si>
    <t>Ventas</t>
  </si>
  <si>
    <t>Rotación de Activos</t>
  </si>
  <si>
    <t>Activos Totales</t>
  </si>
  <si>
    <t>Patrimonio de Accionistas</t>
  </si>
  <si>
    <t>ROE Según Análisis Dupont</t>
  </si>
  <si>
    <t>Datos:</t>
  </si>
  <si>
    <t>Costos:</t>
  </si>
  <si>
    <t>*Los datos son ejemplo de visualización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</si>
</sst>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8"/>
      <color theme="1"/>
      <name val="Bookman Old Style"/>
      <family val="1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13">
    <xf numFmtId="0" fontId="0" fillId="0" borderId="0" xfId="0"/>
    <xf numFmtId="0" fontId="7" fillId="0" borderId="0" xfId="0" applyFont="1"/>
    <xf numFmtId="0" fontId="9" fillId="0" borderId="0" xfId="0" applyFont="1"/>
    <xf numFmtId="0" fontId="0" fillId="0" borderId="3" xfId="0" applyBorder="1"/>
    <xf numFmtId="0" fontId="0" fillId="0" borderId="4" xfId="0" applyBorder="1"/>
    <xf numFmtId="0" fontId="3" fillId="3" borderId="5" xfId="3" applyBorder="1"/>
    <xf numFmtId="44" fontId="3" fillId="3" borderId="6" xfId="3" applyNumberFormat="1" applyBorder="1"/>
    <xf numFmtId="0" fontId="0" fillId="0" borderId="5" xfId="0" applyBorder="1"/>
    <xf numFmtId="44" fontId="0" fillId="0" borderId="6" xfId="1" applyFont="1" applyBorder="1"/>
    <xf numFmtId="0" fontId="2" fillId="2" borderId="5" xfId="2" applyBorder="1"/>
    <xf numFmtId="44" fontId="2" fillId="2" borderId="6" xfId="2" applyNumberFormat="1" applyBorder="1"/>
    <xf numFmtId="0" fontId="2" fillId="2" borderId="7" xfId="2" applyBorder="1"/>
    <xf numFmtId="44" fontId="2" fillId="2" borderId="8" xfId="2" applyNumberFormat="1" applyBorder="1"/>
    <xf numFmtId="0" fontId="4" fillId="4" borderId="3" xfId="4" applyBorder="1"/>
    <xf numFmtId="0" fontId="4" fillId="4" borderId="4" xfId="4" applyBorder="1" applyAlignment="1">
      <alignment horizontal="center"/>
    </xf>
    <xf numFmtId="0" fontId="11" fillId="0" borderId="0" xfId="0" applyFont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7" xfId="0" applyBorder="1"/>
    <xf numFmtId="0" fontId="0" fillId="0" borderId="15" xfId="0" applyBorder="1"/>
    <xf numFmtId="0" fontId="8" fillId="6" borderId="3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44" fontId="0" fillId="7" borderId="14" xfId="0" applyNumberFormat="1" applyFill="1" applyBorder="1"/>
    <xf numFmtId="0" fontId="2" fillId="2" borderId="3" xfId="2" applyBorder="1" applyAlignment="1">
      <alignment wrapText="1"/>
    </xf>
    <xf numFmtId="0" fontId="3" fillId="3" borderId="5" xfId="3" applyBorder="1" applyAlignment="1">
      <alignment horizontal="right"/>
    </xf>
    <xf numFmtId="0" fontId="3" fillId="3" borderId="7" xfId="3" applyBorder="1" applyAlignment="1">
      <alignment horizontal="right"/>
    </xf>
    <xf numFmtId="0" fontId="2" fillId="2" borderId="9" xfId="2" applyBorder="1"/>
    <xf numFmtId="0" fontId="8" fillId="9" borderId="7" xfId="0" applyFont="1" applyFill="1" applyBorder="1" applyAlignment="1">
      <alignment horizontal="right"/>
    </xf>
    <xf numFmtId="44" fontId="8" fillId="9" borderId="8" xfId="0" applyNumberFormat="1" applyFont="1" applyFill="1" applyBorder="1" applyAlignment="1">
      <alignment horizontal="right"/>
    </xf>
    <xf numFmtId="0" fontId="8" fillId="9" borderId="3" xfId="0" applyFont="1" applyFill="1" applyBorder="1" applyAlignment="1">
      <alignment horizontal="right"/>
    </xf>
    <xf numFmtId="44" fontId="8" fillId="9" borderId="4" xfId="0" applyNumberFormat="1" applyFont="1" applyFill="1" applyBorder="1" applyAlignment="1">
      <alignment horizontal="right"/>
    </xf>
    <xf numFmtId="44" fontId="2" fillId="2" borderId="6" xfId="1" applyFont="1" applyFill="1" applyBorder="1"/>
    <xf numFmtId="44" fontId="2" fillId="2" borderId="8" xfId="1" applyFont="1" applyFill="1" applyBorder="1"/>
    <xf numFmtId="0" fontId="2" fillId="2" borderId="5" xfId="2" applyBorder="1" applyAlignment="1">
      <alignment horizontal="left"/>
    </xf>
    <xf numFmtId="0" fontId="2" fillId="2" borderId="0" xfId="2" applyBorder="1" applyAlignment="1">
      <alignment horizontal="left"/>
    </xf>
    <xf numFmtId="0" fontId="2" fillId="2" borderId="7" xfId="2" applyBorder="1" applyAlignment="1">
      <alignment horizontal="left"/>
    </xf>
    <xf numFmtId="0" fontId="2" fillId="2" borderId="16" xfId="2" applyBorder="1" applyAlignment="1">
      <alignment horizontal="left"/>
    </xf>
    <xf numFmtId="0" fontId="0" fillId="0" borderId="3" xfId="0" applyBorder="1" applyAlignment="1"/>
    <xf numFmtId="0" fontId="0" fillId="6" borderId="9" xfId="0" applyFill="1" applyBorder="1"/>
    <xf numFmtId="0" fontId="0" fillId="6" borderId="17" xfId="0" applyFill="1" applyBorder="1"/>
    <xf numFmtId="0" fontId="0" fillId="8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9" fillId="0" borderId="15" xfId="0" applyFont="1" applyBorder="1"/>
    <xf numFmtId="0" fontId="6" fillId="0" borderId="0" xfId="0" applyFont="1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9" fillId="0" borderId="9" xfId="0" applyFont="1" applyBorder="1"/>
    <xf numFmtId="0" fontId="7" fillId="8" borderId="10" xfId="0" applyFont="1" applyFill="1" applyBorder="1" applyAlignment="1">
      <alignment horizontal="center" vertical="center"/>
    </xf>
    <xf numFmtId="0" fontId="6" fillId="0" borderId="0" xfId="0" applyFont="1"/>
    <xf numFmtId="0" fontId="9" fillId="0" borderId="3" xfId="0" applyFont="1" applyBorder="1"/>
    <xf numFmtId="0" fontId="7" fillId="0" borderId="5" xfId="0" applyFont="1" applyBorder="1"/>
    <xf numFmtId="0" fontId="0" fillId="0" borderId="0" xfId="0" applyBorder="1"/>
    <xf numFmtId="0" fontId="0" fillId="0" borderId="6" xfId="0" applyBorder="1"/>
    <xf numFmtId="0" fontId="10" fillId="0" borderId="3" xfId="0" applyFont="1" applyBorder="1"/>
    <xf numFmtId="0" fontId="5" fillId="5" borderId="18" xfId="5" applyBorder="1"/>
    <xf numFmtId="9" fontId="5" fillId="5" borderId="19" xfId="5" applyNumberFormat="1" applyBorder="1"/>
    <xf numFmtId="0" fontId="2" fillId="2" borderId="7" xfId="2" applyBorder="1" applyAlignment="1">
      <alignment horizontal="left"/>
    </xf>
    <xf numFmtId="0" fontId="2" fillId="2" borderId="16" xfId="2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2" fillId="2" borderId="3" xfId="2" applyBorder="1" applyAlignment="1">
      <alignment horizontal="left"/>
    </xf>
    <xf numFmtId="0" fontId="2" fillId="2" borderId="15" xfId="2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5" xfId="2" applyBorder="1" applyAlignment="1">
      <alignment horizontal="right"/>
    </xf>
    <xf numFmtId="0" fontId="2" fillId="2" borderId="0" xfId="2" applyBorder="1" applyAlignment="1">
      <alignment horizontal="right"/>
    </xf>
    <xf numFmtId="0" fontId="2" fillId="2" borderId="5" xfId="2" applyBorder="1" applyAlignment="1">
      <alignment horizontal="left"/>
    </xf>
    <xf numFmtId="0" fontId="2" fillId="2" borderId="0" xfId="2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7" fillId="8" borderId="11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2" fillId="5" borderId="1" xfId="5" applyFont="1" applyAlignment="1">
      <alignment horizontal="left"/>
    </xf>
    <xf numFmtId="0" fontId="4" fillId="4" borderId="11" xfId="4" applyBorder="1" applyAlignment="1" applyProtection="1">
      <alignment horizontal="center"/>
      <protection locked="0" hidden="1"/>
    </xf>
    <xf numFmtId="44" fontId="3" fillId="3" borderId="12" xfId="3" applyNumberFormat="1" applyBorder="1" applyAlignment="1" applyProtection="1">
      <alignment horizontal="center"/>
      <protection locked="0" hidden="1"/>
    </xf>
    <xf numFmtId="44" fontId="0" fillId="0" borderId="12" xfId="1" applyFont="1" applyBorder="1" applyAlignment="1" applyProtection="1">
      <alignment horizontal="center"/>
      <protection locked="0" hidden="1"/>
    </xf>
    <xf numFmtId="9" fontId="5" fillId="5" borderId="13" xfId="5" applyNumberFormat="1" applyBorder="1" applyAlignment="1" applyProtection="1">
      <alignment horizontal="center"/>
      <protection locked="0" hidden="1"/>
    </xf>
    <xf numFmtId="44" fontId="0" fillId="0" borderId="12" xfId="1" applyFont="1" applyBorder="1" applyProtection="1">
      <protection locked="0" hidden="1"/>
    </xf>
    <xf numFmtId="44" fontId="2" fillId="2" borderId="12" xfId="2" applyNumberFormat="1" applyBorder="1" applyProtection="1">
      <protection locked="0" hidden="1"/>
    </xf>
    <xf numFmtId="44" fontId="2" fillId="2" borderId="14" xfId="2" applyNumberFormat="1" applyBorder="1" applyProtection="1">
      <protection locked="0" hidden="1"/>
    </xf>
    <xf numFmtId="9" fontId="0" fillId="0" borderId="11" xfId="0" applyNumberFormat="1" applyBorder="1" applyProtection="1">
      <protection locked="0" hidden="1"/>
    </xf>
    <xf numFmtId="44" fontId="0" fillId="0" borderId="14" xfId="1" applyFont="1" applyBorder="1" applyProtection="1">
      <protection locked="0" hidden="1"/>
    </xf>
    <xf numFmtId="44" fontId="0" fillId="0" borderId="7" xfId="0" applyNumberFormat="1" applyBorder="1" applyProtection="1">
      <protection locked="0" hidden="1"/>
    </xf>
    <xf numFmtId="9" fontId="0" fillId="0" borderId="16" xfId="0" applyNumberFormat="1" applyBorder="1" applyProtection="1">
      <protection locked="0" hidden="1"/>
    </xf>
    <xf numFmtId="44" fontId="0" fillId="0" borderId="8" xfId="0" applyNumberFormat="1" applyBorder="1" applyProtection="1">
      <protection locked="0" hidden="1"/>
    </xf>
    <xf numFmtId="44" fontId="2" fillId="2" borderId="11" xfId="2" applyNumberFormat="1" applyBorder="1" applyProtection="1">
      <protection locked="0" hidden="1"/>
    </xf>
    <xf numFmtId="44" fontId="3" fillId="3" borderId="12" xfId="3" applyNumberFormat="1" applyBorder="1" applyProtection="1">
      <protection locked="0" hidden="1"/>
    </xf>
    <xf numFmtId="44" fontId="3" fillId="3" borderId="14" xfId="3" applyNumberFormat="1" applyBorder="1" applyProtection="1">
      <protection locked="0" hidden="1"/>
    </xf>
    <xf numFmtId="0" fontId="2" fillId="2" borderId="10" xfId="2" applyBorder="1" applyProtection="1">
      <protection locked="0" hidden="1"/>
    </xf>
    <xf numFmtId="44" fontId="2" fillId="2" borderId="4" xfId="1" applyFont="1" applyFill="1" applyBorder="1" applyProtection="1">
      <protection locked="0" hidden="1"/>
    </xf>
    <xf numFmtId="44" fontId="0" fillId="0" borderId="6" xfId="1" applyFont="1" applyBorder="1" applyProtection="1">
      <protection locked="0" hidden="1"/>
    </xf>
    <xf numFmtId="44" fontId="0" fillId="8" borderId="4" xfId="1" applyFont="1" applyFill="1" applyBorder="1" applyAlignment="1" applyProtection="1">
      <alignment horizontal="center"/>
      <protection locked="0" hidden="1"/>
    </xf>
    <xf numFmtId="44" fontId="0" fillId="8" borderId="8" xfId="1" applyFont="1" applyFill="1" applyBorder="1" applyAlignment="1" applyProtection="1">
      <alignment horizontal="center"/>
      <protection locked="0" hidden="1"/>
    </xf>
    <xf numFmtId="44" fontId="0" fillId="0" borderId="7" xfId="0" applyNumberFormat="1" applyBorder="1" applyAlignment="1" applyProtection="1">
      <alignment horizontal="center" vertical="center"/>
      <protection locked="0" hidden="1"/>
    </xf>
    <xf numFmtId="44" fontId="0" fillId="6" borderId="10" xfId="0" applyNumberFormat="1" applyFill="1" applyBorder="1" applyProtection="1">
      <protection locked="0" hidden="1"/>
    </xf>
    <xf numFmtId="44" fontId="12" fillId="5" borderId="1" xfId="5" applyNumberFormat="1" applyFont="1" applyProtection="1">
      <protection locked="0" hidden="1"/>
    </xf>
    <xf numFmtId="0" fontId="3" fillId="3" borderId="7" xfId="3" applyBorder="1" applyAlignment="1" applyProtection="1">
      <alignment horizontal="right"/>
      <protection locked="0" hidden="1"/>
    </xf>
    <xf numFmtId="0" fontId="3" fillId="3" borderId="5" xfId="3" applyBorder="1" applyAlignment="1" applyProtection="1">
      <alignment horizontal="right"/>
      <protection locked="0" hidden="1"/>
    </xf>
    <xf numFmtId="0" fontId="0" fillId="0" borderId="5" xfId="0" applyBorder="1" applyAlignment="1" applyProtection="1">
      <alignment horizontal="center"/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0" fillId="0" borderId="5" xfId="0" applyBorder="1" applyAlignment="1" applyProtection="1">
      <alignment vertical="center"/>
      <protection locked="0" hidden="1"/>
    </xf>
    <xf numFmtId="0" fontId="0" fillId="0" borderId="0" xfId="0" applyBorder="1" applyAlignment="1" applyProtection="1">
      <alignment vertical="center"/>
      <protection locked="0" hidden="1"/>
    </xf>
    <xf numFmtId="44" fontId="0" fillId="0" borderId="0" xfId="0" applyNumberFormat="1" applyBorder="1" applyProtection="1">
      <protection locked="0" hidden="1"/>
    </xf>
    <xf numFmtId="44" fontId="0" fillId="0" borderId="16" xfId="0" applyNumberFormat="1" applyBorder="1" applyProtection="1">
      <protection locked="0" hidden="1"/>
    </xf>
    <xf numFmtId="0" fontId="7" fillId="0" borderId="17" xfId="0" applyFont="1" applyBorder="1" applyProtection="1">
      <protection locked="0" hidden="1"/>
    </xf>
    <xf numFmtId="44" fontId="0" fillId="0" borderId="4" xfId="0" applyNumberFormat="1" applyBorder="1" applyProtection="1">
      <protection locked="0" hidden="1"/>
    </xf>
  </cellXfs>
  <cellStyles count="6">
    <cellStyle name="Bueno" xfId="2" builtinId="26"/>
    <cellStyle name="Entrada" xfId="5" builtinId="20"/>
    <cellStyle name="Incorrecto" xfId="3" builtinId="27"/>
    <cellStyle name="Moneda" xfId="1" builtinId="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5" sqref="E5"/>
    </sheetView>
  </sheetViews>
  <sheetFormatPr baseColWidth="10" defaultRowHeight="15" x14ac:dyDescent="0.25"/>
  <cols>
    <col min="1" max="1" width="18.42578125" customWidth="1"/>
    <col min="6" max="6" width="21.85546875" customWidth="1"/>
    <col min="7" max="7" width="14.5703125" bestFit="1" customWidth="1"/>
    <col min="8" max="8" width="16" customWidth="1"/>
    <col min="9" max="9" width="14.5703125" bestFit="1" customWidth="1"/>
    <col min="10" max="10" width="23.140625" customWidth="1"/>
    <col min="11" max="11" width="14.42578125" customWidth="1"/>
  </cols>
  <sheetData>
    <row r="1" spans="1:11" ht="24" x14ac:dyDescent="0.4">
      <c r="A1" s="15" t="s">
        <v>61</v>
      </c>
    </row>
    <row r="2" spans="1:11" ht="24" x14ac:dyDescent="0.4">
      <c r="A2" s="15" t="s">
        <v>0</v>
      </c>
    </row>
    <row r="3" spans="1:11" ht="18.75" x14ac:dyDescent="0.3">
      <c r="A3" s="51" t="s">
        <v>62</v>
      </c>
      <c r="F3" s="52" t="s">
        <v>17</v>
      </c>
      <c r="G3" s="20"/>
      <c r="H3" s="20"/>
      <c r="I3" s="4"/>
    </row>
    <row r="4" spans="1:11" ht="21" x14ac:dyDescent="0.35">
      <c r="A4" s="56" t="s">
        <v>1</v>
      </c>
      <c r="B4" s="20"/>
      <c r="C4" s="4"/>
      <c r="F4" s="53" t="s">
        <v>18</v>
      </c>
      <c r="G4" s="54"/>
      <c r="H4" s="54"/>
      <c r="I4" s="55"/>
    </row>
    <row r="5" spans="1:11" ht="30.75" customHeight="1" x14ac:dyDescent="0.25">
      <c r="A5" s="61" t="s">
        <v>2</v>
      </c>
      <c r="B5" s="62"/>
      <c r="C5" s="63"/>
      <c r="F5" s="18" t="s">
        <v>15</v>
      </c>
      <c r="G5" s="87">
        <v>0.1</v>
      </c>
      <c r="H5" s="54"/>
      <c r="I5" s="55"/>
    </row>
    <row r="6" spans="1:11" x14ac:dyDescent="0.25">
      <c r="A6" s="7"/>
      <c r="B6" s="17" t="s">
        <v>11</v>
      </c>
      <c r="C6" s="16" t="s">
        <v>12</v>
      </c>
      <c r="F6" s="7" t="s">
        <v>14</v>
      </c>
      <c r="G6" s="84">
        <v>700000</v>
      </c>
      <c r="H6" s="54"/>
      <c r="I6" s="55"/>
    </row>
    <row r="7" spans="1:11" x14ac:dyDescent="0.25">
      <c r="A7" s="13" t="s">
        <v>8</v>
      </c>
      <c r="B7" s="80">
        <v>10</v>
      </c>
      <c r="C7" s="14"/>
      <c r="F7" s="19" t="s">
        <v>16</v>
      </c>
      <c r="G7" s="88">
        <v>3500000</v>
      </c>
      <c r="H7" s="54"/>
      <c r="I7" s="55"/>
    </row>
    <row r="8" spans="1:11" x14ac:dyDescent="0.25">
      <c r="A8" s="5" t="s">
        <v>3</v>
      </c>
      <c r="B8" s="81"/>
      <c r="C8" s="6">
        <f>B7*B10</f>
        <v>2500</v>
      </c>
      <c r="F8" s="7"/>
      <c r="G8" s="54"/>
      <c r="H8" s="54"/>
      <c r="I8" s="55"/>
    </row>
    <row r="9" spans="1:11" x14ac:dyDescent="0.25">
      <c r="A9" s="7" t="s">
        <v>10</v>
      </c>
      <c r="B9" s="82"/>
      <c r="C9" s="8">
        <f>B7*C12</f>
        <v>3000</v>
      </c>
      <c r="F9" s="7" t="s">
        <v>19</v>
      </c>
      <c r="G9" s="54"/>
      <c r="H9" s="54"/>
      <c r="I9" s="55"/>
    </row>
    <row r="10" spans="1:11" x14ac:dyDescent="0.25">
      <c r="A10" s="5" t="s">
        <v>4</v>
      </c>
      <c r="B10" s="81">
        <v>250</v>
      </c>
      <c r="C10" s="6"/>
      <c r="F10" s="7"/>
      <c r="G10" s="54"/>
      <c r="H10" s="54"/>
      <c r="I10" s="55"/>
    </row>
    <row r="11" spans="1:11" x14ac:dyDescent="0.25">
      <c r="A11" s="57" t="s">
        <v>9</v>
      </c>
      <c r="B11" s="83">
        <v>0.2</v>
      </c>
      <c r="C11" s="58"/>
      <c r="F11" s="21" t="s">
        <v>14</v>
      </c>
      <c r="G11" s="22" t="s">
        <v>20</v>
      </c>
      <c r="H11" s="23" t="s">
        <v>16</v>
      </c>
      <c r="I11" s="24" t="s">
        <v>13</v>
      </c>
    </row>
    <row r="12" spans="1:11" x14ac:dyDescent="0.25">
      <c r="A12" s="7" t="s">
        <v>5</v>
      </c>
      <c r="B12" s="84"/>
      <c r="C12" s="8">
        <f>B10+(B11*B10)</f>
        <v>300</v>
      </c>
      <c r="F12" s="89">
        <f>G6</f>
        <v>700000</v>
      </c>
      <c r="G12" s="90">
        <f>G5</f>
        <v>0.1</v>
      </c>
      <c r="H12" s="91">
        <f>G7</f>
        <v>3500000</v>
      </c>
      <c r="I12" s="25">
        <f>F12-(G12*H12)</f>
        <v>350000</v>
      </c>
    </row>
    <row r="13" spans="1:11" x14ac:dyDescent="0.25">
      <c r="A13" s="9" t="s">
        <v>6</v>
      </c>
      <c r="B13" s="85"/>
      <c r="C13" s="10">
        <f>C12-B10</f>
        <v>50</v>
      </c>
    </row>
    <row r="14" spans="1:11" x14ac:dyDescent="0.25">
      <c r="A14" s="11" t="s">
        <v>7</v>
      </c>
      <c r="B14" s="86"/>
      <c r="C14" s="12">
        <f>C9-C8</f>
        <v>500</v>
      </c>
    </row>
    <row r="15" spans="1:11" ht="18.75" x14ac:dyDescent="0.3">
      <c r="F15" s="52" t="s">
        <v>25</v>
      </c>
      <c r="G15" s="20"/>
      <c r="H15" s="4"/>
      <c r="J15" s="52" t="s">
        <v>21</v>
      </c>
      <c r="K15" s="4"/>
    </row>
    <row r="16" spans="1:11" x14ac:dyDescent="0.25">
      <c r="F16" s="64" t="s">
        <v>26</v>
      </c>
      <c r="G16" s="65"/>
      <c r="H16" s="96">
        <v>534750</v>
      </c>
      <c r="J16" s="53" t="s">
        <v>18</v>
      </c>
      <c r="K16" s="55"/>
    </row>
    <row r="17" spans="6:11" x14ac:dyDescent="0.25">
      <c r="F17" s="66" t="s">
        <v>27</v>
      </c>
      <c r="G17" s="67"/>
      <c r="H17" s="97">
        <v>-238430</v>
      </c>
      <c r="J17" s="26" t="s">
        <v>22</v>
      </c>
      <c r="K17" s="92">
        <v>296320</v>
      </c>
    </row>
    <row r="18" spans="6:11" x14ac:dyDescent="0.25">
      <c r="F18" s="68" t="s">
        <v>22</v>
      </c>
      <c r="G18" s="69"/>
      <c r="H18" s="10">
        <f>SUM(H16:H17)</f>
        <v>296320</v>
      </c>
      <c r="J18" s="27" t="str">
        <f>"-Gastos ADM"</f>
        <v>-Gastos ADM</v>
      </c>
      <c r="K18" s="93">
        <v>-54000</v>
      </c>
    </row>
    <row r="19" spans="6:11" x14ac:dyDescent="0.25">
      <c r="F19" s="66" t="s">
        <v>28</v>
      </c>
      <c r="G19" s="67"/>
      <c r="H19" s="97">
        <v>-54000</v>
      </c>
      <c r="J19" s="28" t="str">
        <f>"-Gastos Ventas"</f>
        <v>-Gastos Ventas</v>
      </c>
      <c r="K19" s="94">
        <v>-98750</v>
      </c>
    </row>
    <row r="20" spans="6:11" x14ac:dyDescent="0.25">
      <c r="F20" s="66" t="s">
        <v>29</v>
      </c>
      <c r="G20" s="67"/>
      <c r="H20" s="97">
        <v>-98750</v>
      </c>
      <c r="J20" s="32" t="s">
        <v>23</v>
      </c>
      <c r="K20" s="33">
        <f>SUM(K17:K19)</f>
        <v>143570</v>
      </c>
    </row>
    <row r="21" spans="6:11" x14ac:dyDescent="0.25">
      <c r="F21" s="70" t="s">
        <v>30</v>
      </c>
      <c r="G21" s="71"/>
      <c r="H21" s="34">
        <f>SUM(H18:H20)</f>
        <v>143570</v>
      </c>
      <c r="J21" s="29" t="str">
        <f>"+Depr y Amortizac"</f>
        <v>+Depr y Amortizac</v>
      </c>
      <c r="K21" s="95">
        <v>15500</v>
      </c>
    </row>
    <row r="22" spans="6:11" x14ac:dyDescent="0.25">
      <c r="F22" s="66" t="s">
        <v>31</v>
      </c>
      <c r="G22" s="67"/>
      <c r="H22" s="97">
        <v>49400</v>
      </c>
      <c r="J22" s="30" t="s">
        <v>24</v>
      </c>
      <c r="K22" s="31">
        <f>SUM(K20:K21)</f>
        <v>159070</v>
      </c>
    </row>
    <row r="23" spans="6:11" x14ac:dyDescent="0.25">
      <c r="F23" s="66" t="s">
        <v>32</v>
      </c>
      <c r="G23" s="67"/>
      <c r="H23" s="97">
        <v>-32900</v>
      </c>
    </row>
    <row r="24" spans="6:11" x14ac:dyDescent="0.25">
      <c r="F24" s="70" t="s">
        <v>33</v>
      </c>
      <c r="G24" s="71"/>
      <c r="H24" s="34">
        <f>SUM(H21:H23)</f>
        <v>160070</v>
      </c>
    </row>
    <row r="25" spans="6:11" x14ac:dyDescent="0.25">
      <c r="F25" s="66" t="s">
        <v>34</v>
      </c>
      <c r="G25" s="67"/>
      <c r="H25" s="97">
        <v>-21450</v>
      </c>
    </row>
    <row r="26" spans="6:11" x14ac:dyDescent="0.25">
      <c r="F26" s="59" t="s">
        <v>35</v>
      </c>
      <c r="G26" s="60"/>
      <c r="H26" s="35">
        <f>SUM(H24:H25)</f>
        <v>138620</v>
      </c>
    </row>
  </sheetData>
  <sheetProtection algorithmName="SHA-512" hashValue="eNt6nQgUGQa4yYsao47GGWWvrPlGyUjwUkTHBRzloBIrNG786OzE6lIGte3BbfaHos9dV5fCibyTjI+TcJvJ0w==" saltValue="QunTnoYFhVr3o7utQfCbcw==" spinCount="100000" sheet="1" objects="1" scenarios="1"/>
  <mergeCells count="12">
    <mergeCell ref="F26:G26"/>
    <mergeCell ref="A5:C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6"/>
  <sheetViews>
    <sheetView workbookViewId="0">
      <selection activeCell="B24" sqref="B24"/>
    </sheetView>
  </sheetViews>
  <sheetFormatPr baseColWidth="10" defaultRowHeight="15" x14ac:dyDescent="0.25"/>
  <cols>
    <col min="2" max="2" width="14.5703125" customWidth="1"/>
    <col min="3" max="3" width="19.5703125" customWidth="1"/>
    <col min="4" max="4" width="19" customWidth="1"/>
    <col min="6" max="6" width="5.28515625" style="46" customWidth="1"/>
    <col min="7" max="7" width="31" customWidth="1"/>
    <col min="8" max="8" width="15.28515625" customWidth="1"/>
    <col min="9" max="9" width="16.85546875" customWidth="1"/>
    <col min="10" max="10" width="14.85546875" customWidth="1"/>
  </cols>
  <sheetData>
    <row r="4" spans="2:10" ht="18.75" x14ac:dyDescent="0.3">
      <c r="B4" s="2" t="s">
        <v>25</v>
      </c>
      <c r="G4" s="2" t="s">
        <v>17</v>
      </c>
    </row>
    <row r="5" spans="2:10" x14ac:dyDescent="0.25">
      <c r="B5" s="79" t="s">
        <v>26</v>
      </c>
      <c r="C5" s="79"/>
      <c r="D5" s="102">
        <v>2000000</v>
      </c>
      <c r="G5" s="1" t="s">
        <v>18</v>
      </c>
    </row>
    <row r="6" spans="2:10" x14ac:dyDescent="0.25">
      <c r="B6" s="105" t="s">
        <v>27</v>
      </c>
      <c r="C6" s="106"/>
      <c r="D6" s="97">
        <v>-1200000</v>
      </c>
      <c r="G6" s="40" t="s">
        <v>15</v>
      </c>
      <c r="H6" s="87">
        <v>0.08</v>
      </c>
      <c r="I6" s="43" t="s">
        <v>43</v>
      </c>
      <c r="J6" s="98">
        <v>1500000</v>
      </c>
    </row>
    <row r="7" spans="2:10" x14ac:dyDescent="0.25">
      <c r="B7" s="68" t="s">
        <v>22</v>
      </c>
      <c r="C7" s="69"/>
      <c r="D7" s="10">
        <f>SUM(D5:D6)</f>
        <v>800000</v>
      </c>
      <c r="G7" s="7" t="s">
        <v>14</v>
      </c>
      <c r="H7" s="84">
        <f>I9</f>
        <v>230000</v>
      </c>
      <c r="I7" s="44" t="s">
        <v>45</v>
      </c>
      <c r="J7" s="99">
        <v>700000</v>
      </c>
    </row>
    <row r="8" spans="2:10" x14ac:dyDescent="0.25">
      <c r="B8" s="105" t="s">
        <v>36</v>
      </c>
      <c r="C8" s="106"/>
      <c r="D8" s="97">
        <v>-300000</v>
      </c>
      <c r="G8" s="7" t="s">
        <v>16</v>
      </c>
      <c r="H8" s="84">
        <v>800000</v>
      </c>
    </row>
    <row r="9" spans="2:10" x14ac:dyDescent="0.25">
      <c r="B9" s="105"/>
      <c r="C9" s="106"/>
      <c r="D9" s="97"/>
      <c r="G9" s="41" t="s">
        <v>40</v>
      </c>
      <c r="H9" s="42"/>
      <c r="I9" s="101">
        <f>D21</f>
        <v>230000</v>
      </c>
    </row>
    <row r="10" spans="2:10" x14ac:dyDescent="0.25">
      <c r="B10" s="105"/>
      <c r="C10" s="106"/>
      <c r="D10" s="97"/>
      <c r="G10" t="s">
        <v>19</v>
      </c>
    </row>
    <row r="11" spans="2:10" x14ac:dyDescent="0.25">
      <c r="B11" s="105"/>
      <c r="C11" s="106"/>
      <c r="D11" s="97"/>
    </row>
    <row r="12" spans="2:10" x14ac:dyDescent="0.25">
      <c r="B12" s="70" t="s">
        <v>30</v>
      </c>
      <c r="C12" s="71"/>
      <c r="D12" s="34">
        <f>SUM(D7:D11)</f>
        <v>500000</v>
      </c>
      <c r="G12" s="21" t="s">
        <v>14</v>
      </c>
      <c r="H12" s="22" t="s">
        <v>20</v>
      </c>
      <c r="I12" s="23" t="s">
        <v>16</v>
      </c>
      <c r="J12" s="24" t="s">
        <v>13</v>
      </c>
    </row>
    <row r="13" spans="2:10" x14ac:dyDescent="0.25">
      <c r="B13" s="105" t="s">
        <v>37</v>
      </c>
      <c r="C13" s="106"/>
      <c r="D13" s="97">
        <v>-100000</v>
      </c>
      <c r="G13" s="100">
        <f>H7</f>
        <v>230000</v>
      </c>
      <c r="H13" s="90">
        <f>H6</f>
        <v>0.08</v>
      </c>
      <c r="I13" s="91">
        <f>H8</f>
        <v>800000</v>
      </c>
      <c r="J13" s="25">
        <f>G13-(H13*I13)</f>
        <v>166000</v>
      </c>
    </row>
    <row r="14" spans="2:10" x14ac:dyDescent="0.25">
      <c r="B14" s="105" t="s">
        <v>38</v>
      </c>
      <c r="C14" s="106"/>
      <c r="D14" s="97">
        <f>-50000</f>
        <v>-50000</v>
      </c>
    </row>
    <row r="15" spans="2:10" x14ac:dyDescent="0.25">
      <c r="B15" s="107"/>
      <c r="C15" s="108"/>
      <c r="D15" s="97"/>
    </row>
    <row r="16" spans="2:10" ht="18.75" x14ac:dyDescent="0.3">
      <c r="B16" s="107"/>
      <c r="C16" s="108"/>
      <c r="D16" s="97"/>
      <c r="G16" s="2" t="s">
        <v>21</v>
      </c>
    </row>
    <row r="17" spans="1:11" x14ac:dyDescent="0.25">
      <c r="B17" s="36" t="s">
        <v>33</v>
      </c>
      <c r="C17" s="37"/>
      <c r="D17" s="34">
        <f>SUM(D12:D16)</f>
        <v>350000</v>
      </c>
      <c r="G17" s="1" t="s">
        <v>60</v>
      </c>
    </row>
    <row r="18" spans="1:11" x14ac:dyDescent="0.25">
      <c r="B18" s="107" t="s">
        <v>39</v>
      </c>
      <c r="C18" s="108"/>
      <c r="D18" s="97">
        <v>-120000</v>
      </c>
      <c r="G18" s="26" t="s">
        <v>22</v>
      </c>
      <c r="H18" s="92">
        <f>D7</f>
        <v>800000</v>
      </c>
    </row>
    <row r="19" spans="1:11" x14ac:dyDescent="0.25">
      <c r="B19" s="107"/>
      <c r="C19" s="108"/>
      <c r="D19" s="97"/>
      <c r="G19" s="104" t="str">
        <f>B8</f>
        <v>Gastos Operativos</v>
      </c>
      <c r="H19" s="93">
        <f>D8</f>
        <v>-300000</v>
      </c>
    </row>
    <row r="20" spans="1:11" x14ac:dyDescent="0.25">
      <c r="B20" s="107"/>
      <c r="C20" s="108"/>
      <c r="D20" s="97"/>
      <c r="G20" s="103" t="str">
        <f>B13</f>
        <v>Depreciación</v>
      </c>
      <c r="H20" s="94">
        <f>D13</f>
        <v>-100000</v>
      </c>
    </row>
    <row r="21" spans="1:11" x14ac:dyDescent="0.25">
      <c r="B21" s="38" t="s">
        <v>35</v>
      </c>
      <c r="C21" s="39"/>
      <c r="D21" s="35">
        <f>SUM(D17:D20)</f>
        <v>230000</v>
      </c>
      <c r="G21" s="32" t="s">
        <v>23</v>
      </c>
      <c r="H21" s="33">
        <f>SUM(H18:H20)</f>
        <v>400000</v>
      </c>
    </row>
    <row r="22" spans="1:11" x14ac:dyDescent="0.25">
      <c r="G22" s="103" t="str">
        <f>B13</f>
        <v>Depreciación</v>
      </c>
      <c r="H22" s="94">
        <f>-D13</f>
        <v>100000</v>
      </c>
    </row>
    <row r="23" spans="1:11" x14ac:dyDescent="0.25">
      <c r="G23" s="103">
        <f>B15</f>
        <v>0</v>
      </c>
      <c r="H23" s="94">
        <f>D15</f>
        <v>0</v>
      </c>
    </row>
    <row r="24" spans="1:11" x14ac:dyDescent="0.25">
      <c r="G24" s="30" t="s">
        <v>24</v>
      </c>
      <c r="H24" s="31">
        <f>H21+H22</f>
        <v>500000</v>
      </c>
    </row>
    <row r="26" spans="1:11" ht="18.75" x14ac:dyDescent="0.3">
      <c r="A26" s="3"/>
      <c r="B26" s="45" t="s">
        <v>41</v>
      </c>
      <c r="C26" s="20"/>
      <c r="D26" s="20"/>
      <c r="E26" s="4"/>
      <c r="F26" s="47"/>
      <c r="G26" s="2" t="s">
        <v>52</v>
      </c>
    </row>
    <row r="27" spans="1:11" x14ac:dyDescent="0.25">
      <c r="A27" s="78" t="s">
        <v>44</v>
      </c>
      <c r="B27" s="67" t="s">
        <v>42</v>
      </c>
      <c r="C27" s="67"/>
      <c r="D27" s="109">
        <f>D12-D14</f>
        <v>550000</v>
      </c>
      <c r="E27" s="75">
        <f>D27/D28</f>
        <v>0.36666666666666664</v>
      </c>
      <c r="F27" s="48"/>
      <c r="G27" s="72" t="s">
        <v>53</v>
      </c>
      <c r="H27" s="74" t="s">
        <v>54</v>
      </c>
      <c r="I27" s="74"/>
      <c r="J27" s="112">
        <f>D21</f>
        <v>230000</v>
      </c>
      <c r="K27" s="75">
        <f>J27/J28</f>
        <v>0.115</v>
      </c>
    </row>
    <row r="28" spans="1:11" x14ac:dyDescent="0.25">
      <c r="A28" s="73"/>
      <c r="B28" s="77" t="s">
        <v>43</v>
      </c>
      <c r="C28" s="77"/>
      <c r="D28" s="110">
        <f>J6</f>
        <v>1500000</v>
      </c>
      <c r="E28" s="76"/>
      <c r="F28" s="48"/>
      <c r="G28" s="73"/>
      <c r="H28" s="77" t="s">
        <v>55</v>
      </c>
      <c r="I28" s="77"/>
      <c r="J28" s="91">
        <f>D5</f>
        <v>2000000</v>
      </c>
      <c r="K28" s="76"/>
    </row>
    <row r="30" spans="1:11" ht="18.75" x14ac:dyDescent="0.3">
      <c r="A30" s="3"/>
      <c r="B30" s="45" t="s">
        <v>47</v>
      </c>
      <c r="C30" s="20"/>
      <c r="D30" s="20"/>
      <c r="E30" s="4"/>
      <c r="F30" s="47"/>
      <c r="G30" s="72" t="s">
        <v>56</v>
      </c>
      <c r="H30" s="74" t="s">
        <v>55</v>
      </c>
      <c r="I30" s="74"/>
      <c r="J30" s="112">
        <f>D5</f>
        <v>2000000</v>
      </c>
      <c r="K30" s="75">
        <f>J30/J31</f>
        <v>1.3333333333333333</v>
      </c>
    </row>
    <row r="31" spans="1:11" x14ac:dyDescent="0.25">
      <c r="A31" s="78" t="s">
        <v>46</v>
      </c>
      <c r="B31" s="67" t="s">
        <v>48</v>
      </c>
      <c r="C31" s="67"/>
      <c r="D31" s="109">
        <f>D21</f>
        <v>230000</v>
      </c>
      <c r="E31" s="75">
        <f>D31/D32</f>
        <v>0.28749999999999998</v>
      </c>
      <c r="F31" s="48"/>
      <c r="G31" s="73"/>
      <c r="H31" s="77" t="s">
        <v>57</v>
      </c>
      <c r="I31" s="77"/>
      <c r="J31" s="91">
        <f>J6</f>
        <v>1500000</v>
      </c>
      <c r="K31" s="76"/>
    </row>
    <row r="32" spans="1:11" x14ac:dyDescent="0.25">
      <c r="A32" s="73"/>
      <c r="B32" s="77" t="s">
        <v>49</v>
      </c>
      <c r="C32" s="77"/>
      <c r="D32" s="110">
        <f>H8</f>
        <v>800000</v>
      </c>
      <c r="E32" s="76"/>
      <c r="F32" s="48"/>
    </row>
    <row r="33" spans="1:11" x14ac:dyDescent="0.25">
      <c r="G33" s="72" t="s">
        <v>53</v>
      </c>
      <c r="H33" s="74" t="s">
        <v>57</v>
      </c>
      <c r="I33" s="74"/>
      <c r="J33" s="112">
        <f>J6</f>
        <v>1500000</v>
      </c>
      <c r="K33" s="75">
        <f>J33/J34</f>
        <v>1.875</v>
      </c>
    </row>
    <row r="34" spans="1:11" ht="18.75" x14ac:dyDescent="0.3">
      <c r="A34" s="3"/>
      <c r="B34" s="45" t="s">
        <v>47</v>
      </c>
      <c r="C34" s="20"/>
      <c r="D34" s="20"/>
      <c r="E34" s="4"/>
      <c r="F34" s="47"/>
      <c r="G34" s="73"/>
      <c r="H34" s="77" t="s">
        <v>58</v>
      </c>
      <c r="I34" s="77"/>
      <c r="J34" s="91">
        <f>H8</f>
        <v>800000</v>
      </c>
      <c r="K34" s="76"/>
    </row>
    <row r="35" spans="1:11" x14ac:dyDescent="0.25">
      <c r="A35" s="78" t="s">
        <v>50</v>
      </c>
      <c r="B35" s="67" t="s">
        <v>48</v>
      </c>
      <c r="C35" s="67"/>
      <c r="D35" s="109">
        <f>D21</f>
        <v>230000</v>
      </c>
      <c r="E35" s="75">
        <f>D35/D36</f>
        <v>0.15333333333333332</v>
      </c>
      <c r="F35" s="48"/>
    </row>
    <row r="36" spans="1:11" ht="18.75" x14ac:dyDescent="0.3">
      <c r="A36" s="73"/>
      <c r="B36" s="77" t="s">
        <v>51</v>
      </c>
      <c r="C36" s="77"/>
      <c r="D36" s="110">
        <f>J6</f>
        <v>1500000</v>
      </c>
      <c r="E36" s="76"/>
      <c r="F36" s="48"/>
      <c r="G36" s="49" t="s">
        <v>59</v>
      </c>
      <c r="H36" s="111">
        <f>K27</f>
        <v>0.115</v>
      </c>
      <c r="I36" s="111">
        <f>K30</f>
        <v>1.3333333333333333</v>
      </c>
      <c r="J36" s="111">
        <f>K33</f>
        <v>1.875</v>
      </c>
      <c r="K36" s="50">
        <f>H36*I36*J36</f>
        <v>0.28749999999999998</v>
      </c>
    </row>
  </sheetData>
  <sheetProtection algorithmName="SHA-512" hashValue="OBcJdLjIi8sJMZwtVyXQq4U1mD8M3JK3nc70jQjG9PGbyspg7WVi7pfFtOqYQj2EHCTqmtttluwBb5Xxn0KmYA==" saltValue="1T24pkA8RhLFwJCjAmz40Q==" spinCount="100000" sheet="1" objects="1" scenarios="1"/>
  <mergeCells count="39">
    <mergeCell ref="B11:C11"/>
    <mergeCell ref="B12:C12"/>
    <mergeCell ref="B13:C13"/>
    <mergeCell ref="B15:C15"/>
    <mergeCell ref="B5:C5"/>
    <mergeCell ref="B6:C6"/>
    <mergeCell ref="B7:C7"/>
    <mergeCell ref="B8:C8"/>
    <mergeCell ref="B14:C14"/>
    <mergeCell ref="B9:C9"/>
    <mergeCell ref="B10:C10"/>
    <mergeCell ref="B16:C16"/>
    <mergeCell ref="B18:C18"/>
    <mergeCell ref="B19:C19"/>
    <mergeCell ref="B20:C20"/>
    <mergeCell ref="B27:C27"/>
    <mergeCell ref="A27:A28"/>
    <mergeCell ref="E27:E28"/>
    <mergeCell ref="A35:A36"/>
    <mergeCell ref="B35:C35"/>
    <mergeCell ref="E35:E36"/>
    <mergeCell ref="B36:C36"/>
    <mergeCell ref="A31:A32"/>
    <mergeCell ref="B31:C31"/>
    <mergeCell ref="E31:E32"/>
    <mergeCell ref="B32:C32"/>
    <mergeCell ref="B28:C28"/>
    <mergeCell ref="G33:G34"/>
    <mergeCell ref="H33:I33"/>
    <mergeCell ref="K33:K34"/>
    <mergeCell ref="H34:I34"/>
    <mergeCell ref="G27:G28"/>
    <mergeCell ref="H27:I27"/>
    <mergeCell ref="H28:I28"/>
    <mergeCell ref="K27:K28"/>
    <mergeCell ref="H31:I31"/>
    <mergeCell ref="G30:G31"/>
    <mergeCell ref="H30:I30"/>
    <mergeCell ref="K30:K3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Indicadores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2024-06-18T18:01:35Z</dcterms:created>
  <dcterms:modified xsi:type="dcterms:W3CDTF">2025-10-22T18:42:34Z</dcterms:modified>
</cp:coreProperties>
</file>