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00" yWindow="0" windowWidth="22260" windowHeight="12645"/>
  </bookViews>
  <sheets>
    <sheet name="Cuenta de Resultados Previstos" sheetId="1" r:id="rId1"/>
    <sheet name="TIR y VAN" sheetId="2" r:id="rId2"/>
    <sheet name="Distribución de Gastos" sheetId="3" r:id="rId3"/>
    <sheet name="Equilibr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E20" i="4"/>
  <c r="C11" i="4"/>
  <c r="B5" i="4"/>
  <c r="B6" i="4"/>
  <c r="G25" i="3" l="1"/>
  <c r="H25" i="3"/>
  <c r="F25" i="3"/>
  <c r="G26" i="3"/>
  <c r="H26" i="3"/>
  <c r="F26" i="3"/>
  <c r="E8" i="2" l="1"/>
  <c r="E7" i="2"/>
  <c r="E6" i="2"/>
  <c r="B8" i="2"/>
  <c r="B7" i="2"/>
  <c r="H6" i="2"/>
  <c r="B6" i="2"/>
  <c r="C3" i="2"/>
  <c r="E9" i="2"/>
  <c r="B9" i="2"/>
  <c r="H8" i="2"/>
  <c r="H7" i="2"/>
  <c r="H9" i="2" l="1"/>
  <c r="I12" i="1" l="1"/>
  <c r="I5" i="1"/>
  <c r="I28" i="1" s="1"/>
  <c r="I30" i="1" s="1"/>
  <c r="I32" i="1" s="1"/>
  <c r="I34" i="1" s="1"/>
  <c r="B15" i="2" s="1"/>
  <c r="H12" i="1"/>
  <c r="H5" i="1"/>
  <c r="H28" i="1" s="1"/>
  <c r="H30" i="1" s="1"/>
  <c r="H32" i="1" s="1"/>
  <c r="H34" i="1" s="1"/>
  <c r="B14" i="2" s="1"/>
  <c r="G12" i="1"/>
  <c r="G5" i="1"/>
  <c r="G28" i="1" l="1"/>
  <c r="G30" i="1" s="1"/>
  <c r="G32" i="1" s="1"/>
  <c r="G34" i="1" s="1"/>
  <c r="B13" i="2" s="1"/>
  <c r="E18" i="2" l="1"/>
  <c r="G18" i="2" s="1"/>
  <c r="E16" i="2"/>
  <c r="G16" i="2" s="1"/>
</calcChain>
</file>

<file path=xl/sharedStrings.xml><?xml version="1.0" encoding="utf-8"?>
<sst xmlns="http://schemas.openxmlformats.org/spreadsheetml/2006/main" count="127" uniqueCount="76">
  <si>
    <t>Ingresos Previstos</t>
  </si>
  <si>
    <t>Ventas</t>
  </si>
  <si>
    <t>Egresos Previstos</t>
  </si>
  <si>
    <t>Resultado Operativo</t>
  </si>
  <si>
    <t>Amortización</t>
  </si>
  <si>
    <t>Resultado de Explotación</t>
  </si>
  <si>
    <t>Intereses y Comisiones</t>
  </si>
  <si>
    <t>Resultado Antes de Impuestos</t>
  </si>
  <si>
    <t>Beneficio Neto</t>
  </si>
  <si>
    <t>Ingresos Financieros</t>
  </si>
  <si>
    <t>Ingresos x Venta de B.U.</t>
  </si>
  <si>
    <t>Honorarios</t>
  </si>
  <si>
    <t>Imprenta y Librería</t>
  </si>
  <si>
    <t>Gastos de Mantenimiento</t>
  </si>
  <si>
    <t>Reparaciones y Repuestos</t>
  </si>
  <si>
    <t>Combustibles y Lubricantes</t>
  </si>
  <si>
    <t>Luz, Gas, y gastos de comunicación</t>
  </si>
  <si>
    <t>Fletes</t>
  </si>
  <si>
    <t>Gastos Bancarios</t>
  </si>
  <si>
    <t>Intereses Perdidos</t>
  </si>
  <si>
    <t>Impuestos y Gravámenes Diarios</t>
  </si>
  <si>
    <t>Gastos por Servicios Recibidos</t>
  </si>
  <si>
    <t>Impuestos</t>
  </si>
  <si>
    <t>Inversiones edilicias</t>
  </si>
  <si>
    <t>Instalaciones</t>
  </si>
  <si>
    <t>Equipos PC</t>
  </si>
  <si>
    <t>Cuenta de Resultados Previstos</t>
  </si>
  <si>
    <t>Sueldos</t>
  </si>
  <si>
    <t>Inversión previa</t>
  </si>
  <si>
    <t>Tasa de descuento=</t>
  </si>
  <si>
    <t>Es la tasa minima que un inversionista espera a ganar, si la TIR es menor a la Tasa de descuento, el inversor no invertirá.</t>
  </si>
  <si>
    <t>TIR</t>
  </si>
  <si>
    <t>=</t>
  </si>
  <si>
    <t>VAN</t>
  </si>
  <si>
    <t>En el VAN se debe sumar la inversión inicial</t>
  </si>
  <si>
    <t>Inversión Inicial</t>
  </si>
  <si>
    <t>Aporte de Capital</t>
  </si>
  <si>
    <t>VAN y TIR</t>
  </si>
  <si>
    <t>Flujo de Egresos</t>
  </si>
  <si>
    <t>Flujo de Igresos</t>
  </si>
  <si>
    <t>Flujo Neto Efectivo</t>
  </si>
  <si>
    <t>Año</t>
  </si>
  <si>
    <t>Egresos</t>
  </si>
  <si>
    <t>Neto</t>
  </si>
  <si>
    <t>Ingresos</t>
  </si>
  <si>
    <t xml:space="preserve">Ingreso </t>
  </si>
  <si>
    <t>Gasto</t>
  </si>
  <si>
    <t>Gastos Totales</t>
  </si>
  <si>
    <t>Ingresos Totales</t>
  </si>
  <si>
    <t>X=</t>
  </si>
  <si>
    <t>1000 / 5</t>
  </si>
  <si>
    <t>600 + 400 / 10 - 5</t>
  </si>
  <si>
    <t>X</t>
  </si>
  <si>
    <t>Q=</t>
  </si>
  <si>
    <t>CF + U / P-V</t>
  </si>
  <si>
    <t>U=</t>
  </si>
  <si>
    <t xml:space="preserve">B) </t>
  </si>
  <si>
    <t>CV=</t>
  </si>
  <si>
    <t>P=</t>
  </si>
  <si>
    <t>CF / P- CV</t>
  </si>
  <si>
    <t xml:space="preserve"> CF =</t>
  </si>
  <si>
    <t>Suponemos que de forma habitual un cliente pequeño consume alrededor de 3 hs mensuales gracias a los buenos y tecnológicos sistemas que LocalTech Tiene</t>
  </si>
  <si>
    <t>Costo x hs</t>
  </si>
  <si>
    <t>Q Hs x mes</t>
  </si>
  <si>
    <t>Sueldo Promedio</t>
  </si>
  <si>
    <t>Primero Calculemos los costos unitarios en base a los gastos mas importantes que son los sueldos</t>
  </si>
  <si>
    <t>Entonces decimos que:</t>
  </si>
  <si>
    <t>Hs de trabajo</t>
  </si>
  <si>
    <t>Hs x cliente</t>
  </si>
  <si>
    <t>Cantidad de clientes</t>
  </si>
  <si>
    <t>*Aquí no contabilizamos los honorarios, que serán parte de nuestro equipos que presten servicios para LocalTech, es una estrategia que desarrollaremos, en ciertas ramas, se prefiere el trabajo independiente.</t>
  </si>
  <si>
    <t>Suponiendo que aspiramos a conseguir aproximadamente 70 clientes acorde a la capacidad según  sueldos y honorarios</t>
  </si>
  <si>
    <t>Aproximadamente dbeemos cobrar honorarios de $40,000 con un servicio básico</t>
  </si>
  <si>
    <t>Sería de esta forma que deberíamos alcanzar los 50 clientes mensuales para superar el punto de equilibrio</t>
  </si>
  <si>
    <t>Debemos tener 40 clientes para alcanzar el punto de equilibrio</t>
  </si>
  <si>
    <t>*Todos los numeros expuestos, son solo a modo de ejemplo. Usted deberá ingresar los de su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</si>
</sst>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62626"/>
      <name val="Arial"/>
      <family val="2"/>
    </font>
    <font>
      <i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B6D7A8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</cellStyleXfs>
  <cellXfs count="136">
    <xf numFmtId="0" fontId="0" fillId="0" borderId="0" xfId="0"/>
    <xf numFmtId="0" fontId="0" fillId="0" borderId="13" xfId="0" applyBorder="1"/>
    <xf numFmtId="0" fontId="9" fillId="0" borderId="14" xfId="0" applyFont="1" applyBorder="1"/>
    <xf numFmtId="0" fontId="0" fillId="0" borderId="14" xfId="0" applyBorder="1"/>
    <xf numFmtId="0" fontId="0" fillId="0" borderId="16" xfId="0" applyBorder="1"/>
    <xf numFmtId="0" fontId="9" fillId="0" borderId="0" xfId="0" applyFont="1" applyBorder="1"/>
    <xf numFmtId="0" fontId="0" fillId="0" borderId="0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44" fontId="0" fillId="0" borderId="20" xfId="1" applyFont="1" applyBorder="1"/>
    <xf numFmtId="44" fontId="0" fillId="0" borderId="23" xfId="1" applyFont="1" applyBorder="1"/>
    <xf numFmtId="44" fontId="0" fillId="0" borderId="24" xfId="1" applyFont="1" applyBorder="1"/>
    <xf numFmtId="44" fontId="0" fillId="0" borderId="25" xfId="1" applyFont="1" applyBorder="1"/>
    <xf numFmtId="0" fontId="10" fillId="5" borderId="21" xfId="6" applyFont="1" applyBorder="1"/>
    <xf numFmtId="0" fontId="10" fillId="5" borderId="6" xfId="6" applyFont="1" applyBorder="1"/>
    <xf numFmtId="0" fontId="0" fillId="12" borderId="26" xfId="0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/>
    <xf numFmtId="44" fontId="2" fillId="2" borderId="12" xfId="3" applyNumberFormat="1" applyBorder="1" applyAlignment="1"/>
    <xf numFmtId="0" fontId="12" fillId="0" borderId="1" xfId="6" applyFont="1" applyFill="1"/>
    <xf numFmtId="0" fontId="1" fillId="0" borderId="1" xfId="6" applyFont="1" applyFill="1"/>
    <xf numFmtId="0" fontId="1" fillId="0" borderId="2" xfId="6" applyFont="1" applyFill="1" applyBorder="1" applyAlignment="1"/>
    <xf numFmtId="0" fontId="1" fillId="0" borderId="3" xfId="6" applyFont="1" applyFill="1" applyBorder="1" applyAlignment="1"/>
    <xf numFmtId="44" fontId="1" fillId="0" borderId="4" xfId="1" applyFont="1" applyFill="1" applyBorder="1" applyAlignment="1"/>
    <xf numFmtId="0" fontId="13" fillId="7" borderId="1" xfId="8" applyFont="1" applyBorder="1"/>
    <xf numFmtId="0" fontId="13" fillId="7" borderId="2" xfId="8" applyFont="1" applyBorder="1" applyAlignment="1"/>
    <xf numFmtId="0" fontId="13" fillId="7" borderId="3" xfId="8" applyFont="1" applyBorder="1" applyAlignment="1"/>
    <xf numFmtId="44" fontId="14" fillId="3" borderId="4" xfId="4" applyNumberFormat="1" applyFont="1" applyBorder="1" applyAlignment="1"/>
    <xf numFmtId="0" fontId="13" fillId="8" borderId="1" xfId="9" applyFont="1" applyBorder="1"/>
    <xf numFmtId="0" fontId="13" fillId="8" borderId="2" xfId="9" applyFont="1" applyBorder="1" applyAlignment="1"/>
    <xf numFmtId="0" fontId="13" fillId="8" borderId="3" xfId="9" applyFont="1" applyBorder="1" applyAlignment="1"/>
    <xf numFmtId="0" fontId="15" fillId="9" borderId="1" xfId="10" applyFont="1" applyBorder="1"/>
    <xf numFmtId="0" fontId="15" fillId="9" borderId="2" xfId="10" applyFont="1" applyBorder="1" applyAlignment="1"/>
    <xf numFmtId="0" fontId="15" fillId="9" borderId="3" xfId="10" applyFont="1" applyBorder="1" applyAlignment="1"/>
    <xf numFmtId="0" fontId="15" fillId="6" borderId="9" xfId="7" applyFont="1" applyBorder="1"/>
    <xf numFmtId="0" fontId="15" fillId="6" borderId="10" xfId="7" applyFont="1" applyBorder="1" applyAlignment="1"/>
    <xf numFmtId="0" fontId="15" fillId="6" borderId="11" xfId="7" applyFont="1" applyBorder="1" applyAlignment="1"/>
    <xf numFmtId="44" fontId="14" fillId="3" borderId="12" xfId="4" applyNumberFormat="1" applyFont="1" applyBorder="1" applyAlignment="1"/>
    <xf numFmtId="0" fontId="10" fillId="5" borderId="22" xfId="6" applyFont="1" applyBorder="1" applyAlignment="1"/>
    <xf numFmtId="0" fontId="10" fillId="5" borderId="0" xfId="6" applyFont="1" applyBorder="1" applyAlignment="1"/>
    <xf numFmtId="44" fontId="14" fillId="3" borderId="24" xfId="4" applyNumberFormat="1" applyFont="1" applyBorder="1" applyAlignment="1"/>
    <xf numFmtId="0" fontId="10" fillId="5" borderId="7" xfId="6" applyFont="1" applyBorder="1" applyAlignment="1"/>
    <xf numFmtId="0" fontId="10" fillId="5" borderId="8" xfId="6" applyFont="1" applyBorder="1" applyAlignment="1"/>
    <xf numFmtId="44" fontId="16" fillId="2" borderId="24" xfId="3" applyNumberFormat="1" applyFont="1" applyBorder="1" applyAlignment="1"/>
    <xf numFmtId="0" fontId="13" fillId="11" borderId="26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3" fillId="11" borderId="28" xfId="0" applyFont="1" applyFill="1" applyBorder="1" applyAlignment="1">
      <alignment horizontal="center"/>
    </xf>
    <xf numFmtId="44" fontId="2" fillId="2" borderId="4" xfId="3" applyNumberFormat="1" applyBorder="1" applyAlignment="1"/>
    <xf numFmtId="0" fontId="0" fillId="10" borderId="13" xfId="0" applyFill="1" applyBorder="1" applyAlignment="1">
      <alignment horizontal="center" wrapText="1"/>
    </xf>
    <xf numFmtId="44" fontId="6" fillId="0" borderId="15" xfId="1" applyFont="1" applyBorder="1"/>
    <xf numFmtId="0" fontId="7" fillId="10" borderId="26" xfId="0" applyFont="1" applyFill="1" applyBorder="1" applyAlignment="1">
      <alignment horizontal="center" vertical="center" wrapText="1"/>
    </xf>
    <xf numFmtId="9" fontId="7" fillId="10" borderId="28" xfId="2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9" fontId="0" fillId="12" borderId="2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8" fontId="0" fillId="12" borderId="28" xfId="0" applyNumberFormat="1" applyFill="1" applyBorder="1" applyAlignment="1">
      <alignment horizontal="center"/>
    </xf>
    <xf numFmtId="0" fontId="18" fillId="13" borderId="26" xfId="0" applyFont="1" applyFill="1" applyBorder="1"/>
    <xf numFmtId="0" fontId="6" fillId="13" borderId="27" xfId="0" applyFont="1" applyFill="1" applyBorder="1"/>
    <xf numFmtId="0" fontId="2" fillId="2" borderId="5" xfId="3" applyBorder="1" applyAlignment="1">
      <alignment horizontal="center"/>
    </xf>
    <xf numFmtId="0" fontId="20" fillId="0" borderId="0" xfId="0" applyFont="1"/>
    <xf numFmtId="0" fontId="17" fillId="14" borderId="26" xfId="0" applyFont="1" applyFill="1" applyBorder="1" applyAlignment="1">
      <alignment horizontal="left" vertical="center"/>
    </xf>
    <xf numFmtId="0" fontId="17" fillId="14" borderId="27" xfId="0" applyFont="1" applyFill="1" applyBorder="1" applyAlignment="1">
      <alignment horizontal="left" vertical="center"/>
    </xf>
    <xf numFmtId="0" fontId="21" fillId="0" borderId="0" xfId="0" applyFont="1"/>
    <xf numFmtId="0" fontId="7" fillId="11" borderId="13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3" borderId="0" xfId="4" applyNumberFormat="1"/>
    <xf numFmtId="44" fontId="2" fillId="2" borderId="0" xfId="3" applyNumberFormat="1"/>
    <xf numFmtId="44" fontId="4" fillId="4" borderId="0" xfId="5" applyNumberFormat="1"/>
    <xf numFmtId="0" fontId="0" fillId="15" borderId="13" xfId="0" applyFill="1" applyBorder="1"/>
    <xf numFmtId="0" fontId="9" fillId="15" borderId="14" xfId="0" applyFont="1" applyFill="1" applyBorder="1"/>
    <xf numFmtId="0" fontId="0" fillId="15" borderId="14" xfId="0" applyFill="1" applyBorder="1"/>
    <xf numFmtId="0" fontId="9" fillId="15" borderId="0" xfId="0" applyFont="1" applyFill="1" applyBorder="1"/>
    <xf numFmtId="0" fontId="0" fillId="15" borderId="0" xfId="0" applyFill="1" applyBorder="1"/>
    <xf numFmtId="0" fontId="0" fillId="12" borderId="13" xfId="0" applyFill="1" applyBorder="1"/>
    <xf numFmtId="0" fontId="9" fillId="12" borderId="14" xfId="0" applyFont="1" applyFill="1" applyBorder="1"/>
    <xf numFmtId="0" fontId="0" fillId="12" borderId="14" xfId="0" applyFill="1" applyBorder="1"/>
    <xf numFmtId="0" fontId="9" fillId="12" borderId="0" xfId="0" applyFont="1" applyFill="1" applyBorder="1"/>
    <xf numFmtId="0" fontId="0" fillId="12" borderId="0" xfId="0" applyFill="1" applyBorder="1"/>
    <xf numFmtId="0" fontId="0" fillId="12" borderId="19" xfId="0" applyFill="1" applyBorder="1"/>
    <xf numFmtId="0" fontId="12" fillId="12" borderId="1" xfId="6" applyFont="1" applyFill="1"/>
    <xf numFmtId="0" fontId="1" fillId="12" borderId="2" xfId="6" applyFont="1" applyFill="1" applyBorder="1" applyAlignment="1"/>
    <xf numFmtId="0" fontId="1" fillId="12" borderId="3" xfId="6" applyFont="1" applyFill="1" applyBorder="1" applyAlignment="1"/>
    <xf numFmtId="0" fontId="12" fillId="12" borderId="0" xfId="6" applyFont="1" applyFill="1" applyBorder="1"/>
    <xf numFmtId="44" fontId="0" fillId="0" borderId="0" xfId="0" applyNumberFormat="1"/>
    <xf numFmtId="0" fontId="1" fillId="0" borderId="20" xfId="0" applyFont="1" applyBorder="1"/>
    <xf numFmtId="0" fontId="1" fillId="0" borderId="17" xfId="0" applyFont="1" applyBorder="1"/>
    <xf numFmtId="0" fontId="22" fillId="0" borderId="16" xfId="0" applyFont="1" applyBorder="1"/>
    <xf numFmtId="0" fontId="1" fillId="16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5" xfId="0" applyFont="1" applyBorder="1"/>
    <xf numFmtId="0" fontId="1" fillId="0" borderId="13" xfId="0" applyFont="1" applyBorder="1"/>
    <xf numFmtId="0" fontId="1" fillId="17" borderId="0" xfId="0" applyFont="1" applyFill="1" applyBorder="1" applyAlignment="1">
      <alignment horizontal="right"/>
    </xf>
    <xf numFmtId="0" fontId="24" fillId="0" borderId="13" xfId="0" applyFont="1" applyBorder="1" applyAlignment="1">
      <alignment horizontal="left" vertical="center"/>
    </xf>
    <xf numFmtId="44" fontId="0" fillId="18" borderId="20" xfId="0" applyNumberForma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44" fontId="0" fillId="18" borderId="15" xfId="1" applyFont="1" applyFill="1" applyBorder="1" applyAlignment="1">
      <alignment horizontal="center"/>
    </xf>
    <xf numFmtId="0" fontId="0" fillId="0" borderId="0" xfId="0" applyFill="1" applyBorder="1"/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23" fillId="13" borderId="13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44" fontId="1" fillId="13" borderId="20" xfId="1" applyFont="1" applyFill="1" applyBorder="1" applyAlignment="1">
      <alignment horizontal="center"/>
    </xf>
    <xf numFmtId="0" fontId="23" fillId="13" borderId="26" xfId="0" applyFont="1" applyFill="1" applyBorder="1" applyAlignment="1">
      <alignment horizontal="center"/>
    </xf>
    <xf numFmtId="44" fontId="23" fillId="13" borderId="28" xfId="1" applyFont="1" applyFill="1" applyBorder="1" applyAlignment="1">
      <alignment horizontal="center"/>
    </xf>
    <xf numFmtId="0" fontId="7" fillId="19" borderId="1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44" fontId="0" fillId="0" borderId="0" xfId="1" applyFont="1"/>
    <xf numFmtId="44" fontId="0" fillId="13" borderId="15" xfId="1" applyFont="1" applyFill="1" applyBorder="1" applyAlignment="1">
      <alignment horizontal="center"/>
    </xf>
    <xf numFmtId="2" fontId="7" fillId="19" borderId="20" xfId="0" applyNumberFormat="1" applyFont="1" applyFill="1" applyBorder="1" applyAlignment="1">
      <alignment horizontal="center"/>
    </xf>
    <xf numFmtId="0" fontId="25" fillId="0" borderId="0" xfId="0" applyFont="1"/>
    <xf numFmtId="44" fontId="19" fillId="13" borderId="27" xfId="1" applyFont="1" applyFill="1" applyBorder="1" applyAlignment="1">
      <alignment horizontal="center" vertical="center"/>
    </xf>
    <xf numFmtId="44" fontId="19" fillId="13" borderId="28" xfId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4" fontId="17" fillId="14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6" fillId="13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</cellXfs>
  <cellStyles count="11">
    <cellStyle name="20% - Énfasis2" xfId="8" builtinId="34"/>
    <cellStyle name="40% - Énfasis2" xfId="9" builtinId="35"/>
    <cellStyle name="60% - Énfasis2" xfId="10" builtinId="36"/>
    <cellStyle name="Bueno" xfId="3" builtinId="26"/>
    <cellStyle name="Énfasis2" xfId="7" builtinId="33"/>
    <cellStyle name="Entrada" xfId="6" builtinId="20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5"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8C-43B3-A412-A196ABBCF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8C-43B3-A412-A196ABBCFCB0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Gastos'!$F$25:$F$26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CE3-B4D6-773DAC8F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39-4412-B57E-49D73DF770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39-4412-B57E-49D73DF770D8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Gastos'!$G$25:$G$26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4F6D-B039-8325CA79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Año 2027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EF-4A7D-9125-2B9B65182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EF-4A7D-9125-2B9B65182057}"/>
              </c:ext>
            </c:extLst>
          </c:dPt>
          <c:cat>
            <c:strRef>
              <c:f>'Distribución de Gastos'!$E$25:$E$26</c:f>
              <c:strCache>
                <c:ptCount val="2"/>
                <c:pt idx="0">
                  <c:v>Gastos Totales</c:v>
                </c:pt>
                <c:pt idx="1">
                  <c:v>Ingresos Totales</c:v>
                </c:pt>
              </c:strCache>
            </c:strRef>
          </c:cat>
          <c:val>
            <c:numRef>
              <c:f>'Distribución de Gastos'!$H$25:$H$26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331-AAFA-44C08DDC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</a:t>
            </a:r>
            <a:r>
              <a:rPr lang="es-AR" baseline="0"/>
              <a:t> VS Gastos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'Distribución de Gastos'!$E$25</c:f>
              <c:strCache>
                <c:ptCount val="1"/>
                <c:pt idx="0">
                  <c:v>Gastos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'Distribución de Gastos'!$F$25:$H$25</c:f>
              <c:numCache>
                <c:formatCode>_("$"* #,##0.00_);_("$"* \(#,##0.00\);_("$"*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321-B261-A572E8E0D138}"/>
            </c:ext>
          </c:extLst>
        </c:ser>
        <c:ser>
          <c:idx val="1"/>
          <c:order val="1"/>
          <c:tx>
            <c:strRef>
              <c:f>'Distribución de Gastos'!$E$26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'Distribución de Gastos'!$F$26:$H$26</c:f>
              <c:numCache>
                <c:formatCode>_("$"* #,##0.00_);_("$"* \(#,##0.00\);_("$"*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C-4321-B261-A572E8E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6986063"/>
        <c:axId val="1616984815"/>
      </c:barChart>
      <c:catAx>
        <c:axId val="161698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4815"/>
        <c:crosses val="autoZero"/>
        <c:auto val="1"/>
        <c:lblAlgn val="ctr"/>
        <c:lblOffset val="100"/>
        <c:noMultiLvlLbl val="0"/>
      </c:catAx>
      <c:valAx>
        <c:axId val="16169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421-8A77-C7555BF093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9-4421-8A77-C7555BF093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49-4421-8A77-C7555BF093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421-8A77-C7555BF093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421-8A77-C7555BF093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49-4421-8A77-C7555BF093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49-4421-8A77-C7555BF093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49-4421-8A77-C7555BF093E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49-4421-8A77-C7555BF093E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49-4421-8A77-C7555BF093E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49-4421-8A77-C7555BF093E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49-4421-8A77-C7555BF093E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D49-4421-8A77-C7555BF093E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D49-4421-8A77-C7555BF093E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D49-4421-8A77-C7555BF093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3-8F5E-47B1-BF19-6A0CFF790CB2}"/>
            </c:ext>
          </c:extLst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4-8F5E-47B1-BF19-6A0CFF790CB2}"/>
            </c:ext>
          </c:extLst>
        </c:ser>
        <c:ser>
          <c:idx val="4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C4-8F5E-47B1-BF19-6A0CFF790CB2}"/>
            </c:ext>
          </c:extLst>
        </c:ser>
        <c:ser>
          <c:idx val="5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D4-8F5E-47B1-BF19-6A0CFF790CB2}"/>
            </c:ext>
          </c:extLst>
        </c:ser>
        <c:ser>
          <c:idx val="1"/>
          <c:order val="4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92-8F5E-47B1-BF19-6A0CFF790CB2}"/>
            </c:ext>
          </c:extLst>
        </c:ser>
        <c:ser>
          <c:idx val="0"/>
          <c:order val="5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F5E-47B1-BF19-6A0CFF790C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F5E-47B1-BF19-6A0CFF790C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F5E-47B1-BF19-6A0CFF790C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F5E-47B1-BF19-6A0CFF790C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F5E-47B1-BF19-6A0CFF790C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F5E-47B1-BF19-6A0CFF790C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F5E-47B1-BF19-6A0CFF790C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F5E-47B1-BF19-6A0CFF790C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F5E-47B1-BF19-6A0CFF790C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F5E-47B1-BF19-6A0CFF790C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F5E-47B1-BF19-6A0CFF790C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F5E-47B1-BF19-6A0CFF790CB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F5E-47B1-BF19-6A0CFF790CB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F5E-47B1-BF19-6A0CFF790CB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F5E-47B1-BF19-6A0CFF790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Gastos'!$F$6:$F$20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B2-8F5E-47B1-BF19-6A0CFF790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2026</a:t>
            </a:r>
          </a:p>
        </c:rich>
      </c:tx>
      <c:layout>
        <c:manualLayout>
          <c:xMode val="edge"/>
          <c:yMode val="edge"/>
          <c:x val="0.34984582107959394"/>
          <c:y val="2.1382214663485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1-43A8-B386-8AA26BA4FF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1-43A8-B386-8AA26BA4FF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01-43A8-B386-8AA26BA4FF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01-43A8-B386-8AA26BA4FF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01-43A8-B386-8AA26BA4FF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01-43A8-B386-8AA26BA4FF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01-43A8-B386-8AA26BA4FF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01-43A8-B386-8AA26BA4FF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01-43A8-B386-8AA26BA4FF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01-43A8-B386-8AA26BA4FF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01-43A8-B386-8AA26BA4FF1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01-43A8-B386-8AA26BA4FF1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01-43A8-B386-8AA26BA4FF1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01-43A8-B386-8AA26BA4FF1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01-43A8-B386-8AA26BA4F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Gastos'!$G$6:$G$20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C642-483B-9B9B-8448113A1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Análisis de Gastos 2027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F-4253-9FEA-305F87D6386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F-4253-9FEA-305F87D6386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F-4253-9FEA-305F87D6386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F-4253-9FEA-305F87D6386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F-4253-9FEA-305F87D6386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F-4253-9FEA-305F87D6386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FF-4253-9FEA-305F87D6386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FF-4253-9FEA-305F87D6386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FF-4253-9FEA-305F87D6386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FF-4253-9FEA-305F87D6386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FF-4253-9FEA-305F87D6386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FF-4253-9FEA-305F87D6386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FF-4253-9FEA-305F87D6386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FF-4253-9FEA-305F87D6386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FF-4253-9FEA-305F87D63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Gastos'!$C$6:$C$20</c:f>
              <c:strCache>
                <c:ptCount val="15"/>
                <c:pt idx="0">
                  <c:v>Honorarios</c:v>
                </c:pt>
                <c:pt idx="1">
                  <c:v>Imprenta y Librería</c:v>
                </c:pt>
                <c:pt idx="2">
                  <c:v>Gastos de Mantenimiento</c:v>
                </c:pt>
                <c:pt idx="3">
                  <c:v>Reparaciones y Repuestos</c:v>
                </c:pt>
                <c:pt idx="4">
                  <c:v>Combustibles y Lubricantes</c:v>
                </c:pt>
                <c:pt idx="5">
                  <c:v>Luz, Gas, y gastos de comunicación</c:v>
                </c:pt>
                <c:pt idx="6">
                  <c:v>Fletes</c:v>
                </c:pt>
                <c:pt idx="7">
                  <c:v>Gastos Bancarios</c:v>
                </c:pt>
                <c:pt idx="8">
                  <c:v>Intereses Perdidos</c:v>
                </c:pt>
                <c:pt idx="9">
                  <c:v>Impuestos y Gravámenes Diarios</c:v>
                </c:pt>
                <c:pt idx="10">
                  <c:v>Gastos por Servicios Recibidos</c:v>
                </c:pt>
                <c:pt idx="11">
                  <c:v>Inversiones edilicias</c:v>
                </c:pt>
                <c:pt idx="12">
                  <c:v>Instalaciones</c:v>
                </c:pt>
                <c:pt idx="13">
                  <c:v>Equipos PC</c:v>
                </c:pt>
                <c:pt idx="14">
                  <c:v>Sueldos</c:v>
                </c:pt>
              </c:strCache>
            </c:strRef>
          </c:cat>
          <c:val>
            <c:numRef>
              <c:f>'Distribución de Gastos'!$H$6:$H$20</c:f>
              <c:numCache>
                <c:formatCode>_("$"* #,##0.00_);_("$"* \(#,##0.00\);_("$"*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0D53-4691-AA04-8DD05858DC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0</xdr:row>
      <xdr:rowOff>176212</xdr:rowOff>
    </xdr:from>
    <xdr:to>
      <xdr:col>14</xdr:col>
      <xdr:colOff>319087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15</xdr:row>
      <xdr:rowOff>166687</xdr:rowOff>
    </xdr:from>
    <xdr:to>
      <xdr:col>14</xdr:col>
      <xdr:colOff>528637</xdr:colOff>
      <xdr:row>30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604837</xdr:colOff>
      <xdr:row>30</xdr:row>
      <xdr:rowOff>80962</xdr:rowOff>
    </xdr:from>
    <xdr:to>
      <xdr:col>14</xdr:col>
      <xdr:colOff>604837</xdr:colOff>
      <xdr:row>44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29</xdr:row>
      <xdr:rowOff>145256</xdr:rowOff>
    </xdr:from>
    <xdr:to>
      <xdr:col>6</xdr:col>
      <xdr:colOff>1155700</xdr:colOff>
      <xdr:row>44</xdr:row>
      <xdr:rowOff>40481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121046</xdr:colOff>
      <xdr:row>21</xdr:row>
      <xdr:rowOff>142875</xdr:rowOff>
    </xdr:from>
    <xdr:to>
      <xdr:col>23</xdr:col>
      <xdr:colOff>234156</xdr:colOff>
      <xdr:row>41</xdr:row>
      <xdr:rowOff>59928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746125</xdr:colOff>
      <xdr:row>41</xdr:row>
      <xdr:rowOff>142875</xdr:rowOff>
    </xdr:from>
    <xdr:to>
      <xdr:col>23</xdr:col>
      <xdr:colOff>476250</xdr:colOff>
      <xdr:row>63</xdr:row>
      <xdr:rowOff>109536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357186</xdr:colOff>
      <xdr:row>0</xdr:row>
      <xdr:rowOff>0</xdr:rowOff>
    </xdr:from>
    <xdr:to>
      <xdr:col>23</xdr:col>
      <xdr:colOff>47625</xdr:colOff>
      <xdr:row>21</xdr:row>
      <xdr:rowOff>14288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2" width="10.28515625" customWidth="1"/>
    <col min="3" max="3" width="18.5703125" customWidth="1"/>
    <col min="4" max="4" width="8.85546875" customWidth="1"/>
    <col min="5" max="5" width="7.5703125" customWidth="1"/>
    <col min="6" max="6" width="6.85546875" customWidth="1"/>
    <col min="7" max="7" width="18.5703125" customWidth="1"/>
    <col min="8" max="8" width="17.7109375" customWidth="1"/>
    <col min="9" max="9" width="18.28515625" customWidth="1"/>
  </cols>
  <sheetData>
    <row r="1" spans="1:9" ht="23.25" x14ac:dyDescent="0.35">
      <c r="A1" s="18" t="s">
        <v>26</v>
      </c>
    </row>
    <row r="2" spans="1:9" ht="18.75" x14ac:dyDescent="0.3">
      <c r="A2" s="127" t="s">
        <v>75</v>
      </c>
    </row>
    <row r="3" spans="1:9" ht="21" x14ac:dyDescent="0.35">
      <c r="A3" s="59" t="s">
        <v>35</v>
      </c>
      <c r="B3" s="60"/>
      <c r="C3" s="128">
        <v>30000000</v>
      </c>
      <c r="D3" s="129"/>
    </row>
    <row r="4" spans="1:9" ht="15.75" x14ac:dyDescent="0.25">
      <c r="G4" s="45">
        <v>2025</v>
      </c>
      <c r="H4" s="46">
        <v>2026</v>
      </c>
      <c r="I4" s="47">
        <v>2027</v>
      </c>
    </row>
    <row r="5" spans="1:9" ht="15.75" x14ac:dyDescent="0.25">
      <c r="B5" s="15" t="s">
        <v>0</v>
      </c>
      <c r="C5" s="15"/>
      <c r="D5" s="42"/>
      <c r="E5" s="43"/>
      <c r="F5" s="43"/>
      <c r="G5" s="44">
        <f>SUM(G6:G11)</f>
        <v>16730000</v>
      </c>
      <c r="H5" s="44">
        <f>SUM(H6:H11)</f>
        <v>28870550</v>
      </c>
      <c r="I5" s="44">
        <f>SUM(I6:I11)</f>
        <v>51470000</v>
      </c>
    </row>
    <row r="6" spans="1:9" x14ac:dyDescent="0.25">
      <c r="B6" s="1"/>
      <c r="C6" s="2" t="s">
        <v>1</v>
      </c>
      <c r="D6" s="3"/>
      <c r="E6" s="3"/>
      <c r="F6" s="3"/>
      <c r="G6" s="11">
        <v>5000000</v>
      </c>
      <c r="H6" s="11">
        <v>23000000</v>
      </c>
      <c r="I6" s="11">
        <v>39000000</v>
      </c>
    </row>
    <row r="7" spans="1:9" x14ac:dyDescent="0.25">
      <c r="B7" s="4"/>
      <c r="C7" s="5" t="s">
        <v>9</v>
      </c>
      <c r="D7" s="6"/>
      <c r="E7" s="6"/>
      <c r="F7" s="6"/>
      <c r="G7" s="12">
        <v>230000</v>
      </c>
      <c r="H7" s="12">
        <v>870550</v>
      </c>
      <c r="I7" s="12">
        <v>670000</v>
      </c>
    </row>
    <row r="8" spans="1:9" x14ac:dyDescent="0.25">
      <c r="B8" s="4"/>
      <c r="C8" s="5" t="s">
        <v>10</v>
      </c>
      <c r="D8" s="6"/>
      <c r="E8" s="6"/>
      <c r="F8" s="6"/>
      <c r="G8" s="12">
        <v>1500000</v>
      </c>
      <c r="H8" s="12">
        <v>0</v>
      </c>
      <c r="I8" s="12">
        <v>4000000</v>
      </c>
    </row>
    <row r="9" spans="1:9" x14ac:dyDescent="0.25">
      <c r="B9" s="4"/>
      <c r="C9" s="17" t="s">
        <v>36</v>
      </c>
      <c r="D9" s="6"/>
      <c r="E9" s="6"/>
      <c r="F9" s="6"/>
      <c r="G9" s="12">
        <v>10000000</v>
      </c>
      <c r="H9" s="12">
        <v>5000000</v>
      </c>
      <c r="I9" s="12">
        <v>7800000</v>
      </c>
    </row>
    <row r="10" spans="1:9" x14ac:dyDescent="0.25">
      <c r="B10" s="4"/>
      <c r="C10" s="6"/>
      <c r="D10" s="6"/>
      <c r="E10" s="6"/>
      <c r="F10" s="6"/>
      <c r="G10" s="12"/>
      <c r="H10" s="12"/>
      <c r="I10" s="12"/>
    </row>
    <row r="11" spans="1:9" x14ac:dyDescent="0.25">
      <c r="B11" s="8"/>
      <c r="C11" s="9"/>
      <c r="D11" s="9"/>
      <c r="E11" s="9"/>
      <c r="F11" s="9"/>
      <c r="G11" s="13"/>
      <c r="H11" s="13"/>
      <c r="I11" s="13"/>
    </row>
    <row r="12" spans="1:9" ht="15.75" x14ac:dyDescent="0.25">
      <c r="B12" s="14" t="s">
        <v>2</v>
      </c>
      <c r="C12" s="14"/>
      <c r="D12" s="39"/>
      <c r="E12" s="40"/>
      <c r="F12" s="40"/>
      <c r="G12" s="41">
        <f>SUM(G13:G27)</f>
        <v>11346581</v>
      </c>
      <c r="H12" s="41">
        <f>SUM(H13:H27)</f>
        <v>12208143</v>
      </c>
      <c r="I12" s="41">
        <f>SUM(I13:I27)</f>
        <v>28191775</v>
      </c>
    </row>
    <row r="13" spans="1:9" x14ac:dyDescent="0.25">
      <c r="B13" s="1"/>
      <c r="C13" s="2" t="s">
        <v>11</v>
      </c>
      <c r="D13" s="3"/>
      <c r="E13" s="3"/>
      <c r="F13" s="3"/>
      <c r="G13" s="11">
        <v>650000</v>
      </c>
      <c r="H13" s="11">
        <v>1550000</v>
      </c>
      <c r="I13" s="11">
        <v>2780540</v>
      </c>
    </row>
    <row r="14" spans="1:9" x14ac:dyDescent="0.25">
      <c r="B14" s="4"/>
      <c r="C14" s="5" t="s">
        <v>12</v>
      </c>
      <c r="D14" s="6"/>
      <c r="E14" s="6"/>
      <c r="F14" s="6"/>
      <c r="G14" s="12">
        <v>150000</v>
      </c>
      <c r="H14" s="12">
        <v>70000</v>
      </c>
      <c r="I14" s="12">
        <v>95000</v>
      </c>
    </row>
    <row r="15" spans="1:9" x14ac:dyDescent="0.25">
      <c r="B15" s="4"/>
      <c r="C15" s="5" t="s">
        <v>13</v>
      </c>
      <c r="D15" s="6"/>
      <c r="E15" s="6"/>
      <c r="F15" s="6"/>
      <c r="G15" s="12">
        <v>450000</v>
      </c>
      <c r="H15" s="12">
        <v>600000</v>
      </c>
      <c r="I15" s="12">
        <v>560000</v>
      </c>
    </row>
    <row r="16" spans="1:9" x14ac:dyDescent="0.25">
      <c r="B16" s="4"/>
      <c r="C16" s="5" t="s">
        <v>14</v>
      </c>
      <c r="D16" s="6"/>
      <c r="E16" s="6"/>
      <c r="F16" s="6"/>
      <c r="G16" s="12">
        <v>45000</v>
      </c>
      <c r="H16" s="12">
        <v>50000</v>
      </c>
      <c r="I16" s="12">
        <v>102320</v>
      </c>
    </row>
    <row r="17" spans="2:9" x14ac:dyDescent="0.25">
      <c r="B17" s="4"/>
      <c r="C17" s="5" t="s">
        <v>15</v>
      </c>
      <c r="D17" s="6"/>
      <c r="E17" s="6"/>
      <c r="F17" s="6"/>
      <c r="G17" s="12">
        <v>30000</v>
      </c>
      <c r="H17" s="12">
        <v>45000</v>
      </c>
      <c r="I17" s="12">
        <v>80000</v>
      </c>
    </row>
    <row r="18" spans="2:9" x14ac:dyDescent="0.25">
      <c r="B18" s="4"/>
      <c r="C18" s="5" t="s">
        <v>16</v>
      </c>
      <c r="D18" s="6"/>
      <c r="E18" s="6"/>
      <c r="F18" s="6"/>
      <c r="G18" s="12">
        <v>55600</v>
      </c>
      <c r="H18" s="12">
        <v>59000</v>
      </c>
      <c r="I18" s="12">
        <v>63000</v>
      </c>
    </row>
    <row r="19" spans="2:9" x14ac:dyDescent="0.25">
      <c r="B19" s="4"/>
      <c r="C19" s="5" t="s">
        <v>17</v>
      </c>
      <c r="D19" s="6"/>
      <c r="E19" s="6"/>
      <c r="F19" s="6"/>
      <c r="G19" s="12">
        <v>40000</v>
      </c>
      <c r="H19" s="12">
        <v>15500</v>
      </c>
      <c r="I19" s="12">
        <v>150876</v>
      </c>
    </row>
    <row r="20" spans="2:9" x14ac:dyDescent="0.25">
      <c r="B20" s="4"/>
      <c r="C20" s="5" t="s">
        <v>18</v>
      </c>
      <c r="D20" s="6"/>
      <c r="E20" s="6"/>
      <c r="F20" s="6"/>
      <c r="G20" s="12">
        <v>12000</v>
      </c>
      <c r="H20" s="12">
        <v>40000</v>
      </c>
      <c r="I20" s="12">
        <v>60560</v>
      </c>
    </row>
    <row r="21" spans="2:9" x14ac:dyDescent="0.25">
      <c r="B21" s="4"/>
      <c r="C21" s="5" t="s">
        <v>19</v>
      </c>
      <c r="D21" s="6"/>
      <c r="E21" s="6"/>
      <c r="F21" s="6"/>
      <c r="G21" s="12">
        <v>24000</v>
      </c>
      <c r="H21" s="12">
        <v>58410</v>
      </c>
      <c r="I21" s="12">
        <v>29580</v>
      </c>
    </row>
    <row r="22" spans="2:9" x14ac:dyDescent="0.25">
      <c r="B22" s="4"/>
      <c r="C22" s="5" t="s">
        <v>20</v>
      </c>
      <c r="D22" s="6"/>
      <c r="E22" s="6"/>
      <c r="F22" s="6"/>
      <c r="G22" s="12">
        <v>37640</v>
      </c>
      <c r="H22" s="12">
        <v>50000</v>
      </c>
      <c r="I22" s="12">
        <v>35000</v>
      </c>
    </row>
    <row r="23" spans="2:9" x14ac:dyDescent="0.25">
      <c r="B23" s="4"/>
      <c r="C23" s="5" t="s">
        <v>21</v>
      </c>
      <c r="D23" s="6"/>
      <c r="E23" s="6"/>
      <c r="F23" s="6"/>
      <c r="G23" s="12">
        <v>850000</v>
      </c>
      <c r="H23" s="12">
        <v>1120233</v>
      </c>
      <c r="I23" s="12">
        <v>1745648</v>
      </c>
    </row>
    <row r="24" spans="2:9" x14ac:dyDescent="0.25">
      <c r="B24" s="4"/>
      <c r="C24" s="17" t="s">
        <v>23</v>
      </c>
      <c r="D24" s="6"/>
      <c r="E24" s="6"/>
      <c r="F24" s="6"/>
      <c r="G24" s="12">
        <v>3230000</v>
      </c>
      <c r="H24" s="12">
        <v>1500000</v>
      </c>
      <c r="I24" s="12">
        <v>8000000</v>
      </c>
    </row>
    <row r="25" spans="2:9" x14ac:dyDescent="0.25">
      <c r="B25" s="4"/>
      <c r="C25" s="17" t="s">
        <v>24</v>
      </c>
      <c r="D25" s="6"/>
      <c r="E25" s="6"/>
      <c r="F25" s="6"/>
      <c r="G25" s="12">
        <v>4122341</v>
      </c>
      <c r="H25" s="12">
        <v>2300000</v>
      </c>
      <c r="I25" s="12">
        <v>6420127</v>
      </c>
    </row>
    <row r="26" spans="2:9" x14ac:dyDescent="0.25">
      <c r="B26" s="4"/>
      <c r="C26" s="17" t="s">
        <v>25</v>
      </c>
      <c r="D26" s="6"/>
      <c r="E26" s="6"/>
      <c r="F26" s="6"/>
      <c r="G26" s="12">
        <v>950000</v>
      </c>
      <c r="H26" s="12">
        <v>1250000</v>
      </c>
      <c r="I26" s="12">
        <v>2469124</v>
      </c>
    </row>
    <row r="27" spans="2:9" x14ac:dyDescent="0.25">
      <c r="B27" s="8"/>
      <c r="C27" s="9" t="s">
        <v>27</v>
      </c>
      <c r="D27" s="9"/>
      <c r="E27" s="9"/>
      <c r="F27" s="9"/>
      <c r="G27" s="13">
        <v>700000</v>
      </c>
      <c r="H27" s="13">
        <v>3500000</v>
      </c>
      <c r="I27" s="13">
        <v>5600000</v>
      </c>
    </row>
    <row r="28" spans="2:9" ht="15.75" x14ac:dyDescent="0.25">
      <c r="B28" s="35" t="s">
        <v>3</v>
      </c>
      <c r="C28" s="35"/>
      <c r="D28" s="36"/>
      <c r="E28" s="37"/>
      <c r="F28" s="37"/>
      <c r="G28" s="38">
        <f>G5-G12</f>
        <v>5383419</v>
      </c>
      <c r="H28" s="19">
        <f>H5-H12</f>
        <v>16662407</v>
      </c>
      <c r="I28" s="19">
        <f>I5-I12</f>
        <v>23278225</v>
      </c>
    </row>
    <row r="29" spans="2:9" ht="15.75" x14ac:dyDescent="0.25">
      <c r="B29" s="20" t="s">
        <v>4</v>
      </c>
      <c r="C29" s="21"/>
      <c r="D29" s="22"/>
      <c r="E29" s="23"/>
      <c r="F29" s="23"/>
      <c r="G29" s="24">
        <v>155000</v>
      </c>
      <c r="H29" s="24">
        <v>274000</v>
      </c>
      <c r="I29" s="24">
        <v>368952</v>
      </c>
    </row>
    <row r="30" spans="2:9" ht="15.75" x14ac:dyDescent="0.25">
      <c r="B30" s="32" t="s">
        <v>5</v>
      </c>
      <c r="C30" s="32"/>
      <c r="D30" s="33"/>
      <c r="E30" s="34"/>
      <c r="F30" s="34"/>
      <c r="G30" s="28">
        <f>G28-G29</f>
        <v>5228419</v>
      </c>
      <c r="H30" s="48">
        <f>H28-H29</f>
        <v>16388407</v>
      </c>
      <c r="I30" s="48">
        <f>I28-I29</f>
        <v>22909273</v>
      </c>
    </row>
    <row r="31" spans="2:9" ht="15.75" x14ac:dyDescent="0.25">
      <c r="B31" s="20" t="s">
        <v>6</v>
      </c>
      <c r="C31" s="21"/>
      <c r="D31" s="22"/>
      <c r="E31" s="23"/>
      <c r="F31" s="23"/>
      <c r="G31" s="24">
        <v>210000</v>
      </c>
      <c r="H31" s="24">
        <v>554000</v>
      </c>
      <c r="I31" s="24">
        <v>365000</v>
      </c>
    </row>
    <row r="32" spans="2:9" ht="15.75" x14ac:dyDescent="0.25">
      <c r="B32" s="29" t="s">
        <v>7</v>
      </c>
      <c r="C32" s="29"/>
      <c r="D32" s="30"/>
      <c r="E32" s="31"/>
      <c r="F32" s="31"/>
      <c r="G32" s="28">
        <f>G30-G31</f>
        <v>5018419</v>
      </c>
      <c r="H32" s="48">
        <f>H30-H31</f>
        <v>15834407</v>
      </c>
      <c r="I32" s="48">
        <f>I30-I31</f>
        <v>22544273</v>
      </c>
    </row>
    <row r="33" spans="2:9" ht="15.75" x14ac:dyDescent="0.25">
      <c r="B33" s="20" t="s">
        <v>22</v>
      </c>
      <c r="C33" s="21"/>
      <c r="D33" s="22"/>
      <c r="E33" s="23"/>
      <c r="F33" s="23"/>
      <c r="G33" s="24">
        <v>350000</v>
      </c>
      <c r="H33" s="24">
        <v>740000</v>
      </c>
      <c r="I33" s="24">
        <v>987516</v>
      </c>
    </row>
    <row r="34" spans="2:9" ht="15.75" x14ac:dyDescent="0.25">
      <c r="B34" s="25" t="s">
        <v>8</v>
      </c>
      <c r="C34" s="25"/>
      <c r="D34" s="26"/>
      <c r="E34" s="27"/>
      <c r="F34" s="27"/>
      <c r="G34" s="28">
        <f>G32-G33</f>
        <v>4668419</v>
      </c>
      <c r="H34" s="48">
        <f>H32-H33</f>
        <v>15094407</v>
      </c>
      <c r="I34" s="48">
        <f>I32-I33</f>
        <v>21556757</v>
      </c>
    </row>
  </sheetData>
  <mergeCells count="1">
    <mergeCell ref="C3:D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E19" sqref="E19"/>
    </sheetView>
  </sheetViews>
  <sheetFormatPr baseColWidth="10" defaultRowHeight="15" x14ac:dyDescent="0.25"/>
  <cols>
    <col min="2" max="2" width="16.85546875" customWidth="1"/>
    <col min="3" max="3" width="10" customWidth="1"/>
    <col min="5" max="5" width="15.28515625" customWidth="1"/>
    <col min="8" max="8" width="15.5703125" bestFit="1" customWidth="1"/>
  </cols>
  <sheetData>
    <row r="1" spans="1:8" ht="26.25" x14ac:dyDescent="0.4">
      <c r="A1" s="62" t="s">
        <v>37</v>
      </c>
    </row>
    <row r="2" spans="1:8" ht="26.25" x14ac:dyDescent="0.4">
      <c r="A2" s="62"/>
    </row>
    <row r="3" spans="1:8" ht="18.75" x14ac:dyDescent="0.25">
      <c r="A3" s="63" t="s">
        <v>35</v>
      </c>
      <c r="B3" s="64"/>
      <c r="C3" s="131">
        <f>'Cuenta de Resultados Previstos'!C3:D3</f>
        <v>30000000</v>
      </c>
      <c r="D3" s="131"/>
    </row>
    <row r="4" spans="1:8" ht="15.75" x14ac:dyDescent="0.25">
      <c r="A4" s="65" t="s">
        <v>38</v>
      </c>
      <c r="D4" s="65" t="s">
        <v>39</v>
      </c>
      <c r="G4" s="65" t="s">
        <v>40</v>
      </c>
    </row>
    <row r="5" spans="1:8" x14ac:dyDescent="0.25">
      <c r="A5" s="66" t="s">
        <v>41</v>
      </c>
      <c r="B5" s="67" t="s">
        <v>42</v>
      </c>
      <c r="D5" s="66" t="s">
        <v>41</v>
      </c>
      <c r="E5" s="67" t="s">
        <v>44</v>
      </c>
      <c r="G5" s="66" t="s">
        <v>41</v>
      </c>
      <c r="H5" s="67" t="s">
        <v>43</v>
      </c>
    </row>
    <row r="6" spans="1:8" x14ac:dyDescent="0.25">
      <c r="A6" s="68">
        <v>2025</v>
      </c>
      <c r="B6" s="69">
        <f>'Cuenta de Resultados Previstos'!G12+'Cuenta de Resultados Previstos'!G29+'Cuenta de Resultados Previstos'!G31+'Cuenta de Resultados Previstos'!G33</f>
        <v>12061581</v>
      </c>
      <c r="D6" s="68">
        <v>2025</v>
      </c>
      <c r="E6" s="69">
        <f>'Cuenta de Resultados Previstos'!G5</f>
        <v>16730000</v>
      </c>
      <c r="G6" s="68">
        <v>2025</v>
      </c>
      <c r="H6" s="69">
        <f>'Cuenta de Resultados Previstos'!I12+'Cuenta de Resultados Previstos'!I29+'Cuenta de Resultados Previstos'!I31+'Cuenta de Resultados Previstos'!I33</f>
        <v>29913243</v>
      </c>
    </row>
    <row r="7" spans="1:8" x14ac:dyDescent="0.25">
      <c r="A7" s="70">
        <v>2026</v>
      </c>
      <c r="B7" s="69">
        <f>'Cuenta de Resultados Previstos'!H12+'Cuenta de Resultados Previstos'!H29+'Cuenta de Resultados Previstos'!H31+'Cuenta de Resultados Previstos'!H33</f>
        <v>13776143</v>
      </c>
      <c r="D7" s="70">
        <v>2026</v>
      </c>
      <c r="E7" s="69">
        <f>'Cuenta de Resultados Previstos'!H5</f>
        <v>28870550</v>
      </c>
      <c r="G7" s="70">
        <v>2026</v>
      </c>
      <c r="H7" s="69">
        <f t="shared" ref="H7:H8" si="0">E7-B7</f>
        <v>15094407</v>
      </c>
    </row>
    <row r="8" spans="1:8" x14ac:dyDescent="0.25">
      <c r="A8" s="70">
        <v>2027</v>
      </c>
      <c r="B8" s="69">
        <f>'Cuenta de Resultados Previstos'!I12+'Cuenta de Resultados Previstos'!I29+'Cuenta de Resultados Previstos'!I31+'Cuenta de Resultados Previstos'!I33</f>
        <v>29913243</v>
      </c>
      <c r="D8" s="70">
        <v>2027</v>
      </c>
      <c r="E8" s="69">
        <f>'Cuenta de Resultados Previstos'!I5</f>
        <v>51470000</v>
      </c>
      <c r="G8" s="70">
        <v>2027</v>
      </c>
      <c r="H8" s="69">
        <f t="shared" si="0"/>
        <v>21556757</v>
      </c>
    </row>
    <row r="9" spans="1:8" x14ac:dyDescent="0.25">
      <c r="B9" s="71">
        <f>SUM(B6:B8)</f>
        <v>55750967</v>
      </c>
      <c r="E9" s="72">
        <f>SUM(E6:E8)</f>
        <v>97070550</v>
      </c>
      <c r="H9" s="73">
        <f>SUM(H6:H8)</f>
        <v>66564407</v>
      </c>
    </row>
    <row r="10" spans="1:8" ht="26.25" x14ac:dyDescent="0.4">
      <c r="A10" s="62"/>
    </row>
    <row r="12" spans="1:8" ht="30" x14ac:dyDescent="0.25">
      <c r="A12" s="49" t="s">
        <v>28</v>
      </c>
      <c r="B12" s="50">
        <v>-30000000</v>
      </c>
      <c r="D12" s="51" t="s">
        <v>29</v>
      </c>
      <c r="E12" s="52">
        <v>0.12</v>
      </c>
    </row>
    <row r="13" spans="1:8" x14ac:dyDescent="0.25">
      <c r="A13" s="53">
        <v>2025</v>
      </c>
      <c r="B13" s="7">
        <f>'Cuenta de Resultados Previstos'!G34</f>
        <v>4668419</v>
      </c>
      <c r="D13" s="130" t="s">
        <v>30</v>
      </c>
      <c r="E13" s="130"/>
      <c r="F13" s="130"/>
      <c r="G13" s="130"/>
      <c r="H13" s="130"/>
    </row>
    <row r="14" spans="1:8" x14ac:dyDescent="0.25">
      <c r="A14" s="53">
        <v>2026</v>
      </c>
      <c r="B14" s="7">
        <f>'Cuenta de Resultados Previstos'!H34</f>
        <v>15094407</v>
      </c>
      <c r="D14" s="130"/>
      <c r="E14" s="130"/>
      <c r="F14" s="130"/>
      <c r="G14" s="130"/>
      <c r="H14" s="130"/>
    </row>
    <row r="15" spans="1:8" x14ac:dyDescent="0.25">
      <c r="A15" s="54">
        <v>2027</v>
      </c>
      <c r="B15" s="10">
        <f>'Cuenta de Resultados Previstos'!I34</f>
        <v>21556757</v>
      </c>
    </row>
    <row r="16" spans="1:8" x14ac:dyDescent="0.25">
      <c r="D16" s="16" t="s">
        <v>31</v>
      </c>
      <c r="E16" s="55">
        <f>IRR(B12:B15)</f>
        <v>0.14420283613429286</v>
      </c>
      <c r="F16" s="56" t="s">
        <v>32</v>
      </c>
      <c r="G16" s="61" t="str">
        <f>IF(E16&gt;=E12,("Rentable"),("No Rentable"))</f>
        <v>Rentable</v>
      </c>
    </row>
    <row r="18" spans="2:7" x14ac:dyDescent="0.25">
      <c r="B18" s="57"/>
      <c r="D18" s="16" t="s">
        <v>33</v>
      </c>
      <c r="E18" s="58">
        <f>NPV(E12,B13:B15)+B12</f>
        <v>1545073.9351767488</v>
      </c>
      <c r="F18" s="56" t="s">
        <v>32</v>
      </c>
      <c r="G18" s="61" t="str">
        <f>IF(E18&gt;=0,("Ganancia"),("Pérdida"))</f>
        <v>Ganancia</v>
      </c>
    </row>
    <row r="19" spans="2:7" x14ac:dyDescent="0.25">
      <c r="D19" t="s">
        <v>34</v>
      </c>
    </row>
  </sheetData>
  <mergeCells count="2">
    <mergeCell ref="D13:H14"/>
    <mergeCell ref="C3:D3"/>
  </mergeCells>
  <conditionalFormatting sqref="G16">
    <cfRule type="expression" dxfId="4" priority="3">
      <formula>$G$29="No Rentable"</formula>
    </cfRule>
    <cfRule type="expression" dxfId="3" priority="5">
      <formula>$G$29="Rentable"</formula>
    </cfRule>
  </conditionalFormatting>
  <conditionalFormatting sqref="G18">
    <cfRule type="expression" dxfId="2" priority="1">
      <formula>$G$31="Pérdida"</formula>
    </cfRule>
    <cfRule type="expression" dxfId="1" priority="2">
      <formula>$G$31="Ganancia"</formula>
    </cfRule>
    <cfRule type="expression" dxfId="0" priority="4">
      <formula>Rentable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zoomScale="60" zoomScaleNormal="60" workbookViewId="0">
      <selection activeCell="H23" sqref="F2:H23"/>
    </sheetView>
  </sheetViews>
  <sheetFormatPr baseColWidth="10" defaultRowHeight="15" x14ac:dyDescent="0.25"/>
  <cols>
    <col min="6" max="6" width="17.28515625" customWidth="1"/>
    <col min="7" max="7" width="18.85546875" customWidth="1"/>
    <col min="8" max="8" width="17.28515625" customWidth="1"/>
  </cols>
  <sheetData>
    <row r="1" spans="2:8" x14ac:dyDescent="0.25">
      <c r="F1">
        <v>2025</v>
      </c>
      <c r="G1">
        <v>2026</v>
      </c>
      <c r="H1">
        <v>2027</v>
      </c>
    </row>
    <row r="2" spans="2:8" x14ac:dyDescent="0.25">
      <c r="B2" s="74" t="s">
        <v>45</v>
      </c>
      <c r="C2" s="75" t="s">
        <v>1</v>
      </c>
      <c r="D2" s="76"/>
      <c r="E2" s="76"/>
      <c r="F2" s="11"/>
      <c r="G2" s="11"/>
      <c r="H2" s="11"/>
    </row>
    <row r="3" spans="2:8" x14ac:dyDescent="0.25">
      <c r="B3" s="74" t="s">
        <v>45</v>
      </c>
      <c r="C3" s="77" t="s">
        <v>9</v>
      </c>
      <c r="D3" s="78"/>
      <c r="E3" s="78"/>
      <c r="F3" s="12"/>
      <c r="G3" s="12"/>
      <c r="H3" s="12"/>
    </row>
    <row r="4" spans="2:8" x14ac:dyDescent="0.25">
      <c r="B4" s="74" t="s">
        <v>45</v>
      </c>
      <c r="C4" s="77" t="s">
        <v>10</v>
      </c>
      <c r="D4" s="78"/>
      <c r="E4" s="78"/>
      <c r="F4" s="12"/>
      <c r="G4" s="12"/>
      <c r="H4" s="12"/>
    </row>
    <row r="5" spans="2:8" x14ac:dyDescent="0.25">
      <c r="B5" s="74" t="s">
        <v>45</v>
      </c>
      <c r="C5" s="77" t="s">
        <v>36</v>
      </c>
      <c r="D5" s="78"/>
      <c r="E5" s="78"/>
      <c r="F5" s="12"/>
      <c r="G5" s="12"/>
      <c r="H5" s="12"/>
    </row>
    <row r="6" spans="2:8" x14ac:dyDescent="0.25">
      <c r="B6" s="79" t="s">
        <v>46</v>
      </c>
      <c r="C6" s="80" t="s">
        <v>11</v>
      </c>
      <c r="D6" s="81"/>
      <c r="E6" s="81"/>
      <c r="F6" s="11"/>
      <c r="G6" s="11"/>
      <c r="H6" s="11"/>
    </row>
    <row r="7" spans="2:8" x14ac:dyDescent="0.25">
      <c r="B7" s="79" t="s">
        <v>46</v>
      </c>
      <c r="C7" s="82" t="s">
        <v>12</v>
      </c>
      <c r="D7" s="83"/>
      <c r="E7" s="83"/>
      <c r="F7" s="12"/>
      <c r="G7" s="12"/>
      <c r="H7" s="12"/>
    </row>
    <row r="8" spans="2:8" x14ac:dyDescent="0.25">
      <c r="B8" s="79" t="s">
        <v>46</v>
      </c>
      <c r="C8" s="82" t="s">
        <v>13</v>
      </c>
      <c r="D8" s="83"/>
      <c r="E8" s="83"/>
      <c r="F8" s="12"/>
      <c r="G8" s="12"/>
      <c r="H8" s="12"/>
    </row>
    <row r="9" spans="2:8" x14ac:dyDescent="0.25">
      <c r="B9" s="79" t="s">
        <v>46</v>
      </c>
      <c r="C9" s="82" t="s">
        <v>14</v>
      </c>
      <c r="D9" s="83"/>
      <c r="E9" s="83"/>
      <c r="F9" s="12"/>
      <c r="G9" s="12"/>
      <c r="H9" s="12"/>
    </row>
    <row r="10" spans="2:8" x14ac:dyDescent="0.25">
      <c r="B10" s="79" t="s">
        <v>46</v>
      </c>
      <c r="C10" s="82" t="s">
        <v>15</v>
      </c>
      <c r="D10" s="83"/>
      <c r="E10" s="83"/>
      <c r="F10" s="12"/>
      <c r="G10" s="12"/>
      <c r="H10" s="12"/>
    </row>
    <row r="11" spans="2:8" x14ac:dyDescent="0.25">
      <c r="B11" s="79" t="s">
        <v>46</v>
      </c>
      <c r="C11" s="82" t="s">
        <v>16</v>
      </c>
      <c r="D11" s="83"/>
      <c r="E11" s="83"/>
      <c r="F11" s="12"/>
      <c r="G11" s="12"/>
      <c r="H11" s="12"/>
    </row>
    <row r="12" spans="2:8" x14ac:dyDescent="0.25">
      <c r="B12" s="79" t="s">
        <v>46</v>
      </c>
      <c r="C12" s="82" t="s">
        <v>17</v>
      </c>
      <c r="D12" s="83"/>
      <c r="E12" s="83"/>
      <c r="F12" s="12"/>
      <c r="G12" s="12"/>
      <c r="H12" s="12"/>
    </row>
    <row r="13" spans="2:8" x14ac:dyDescent="0.25">
      <c r="B13" s="79" t="s">
        <v>46</v>
      </c>
      <c r="C13" s="82" t="s">
        <v>18</v>
      </c>
      <c r="D13" s="83"/>
      <c r="E13" s="83"/>
      <c r="F13" s="12"/>
      <c r="G13" s="12"/>
      <c r="H13" s="12"/>
    </row>
    <row r="14" spans="2:8" x14ac:dyDescent="0.25">
      <c r="B14" s="79" t="s">
        <v>46</v>
      </c>
      <c r="C14" s="82" t="s">
        <v>19</v>
      </c>
      <c r="D14" s="83"/>
      <c r="E14" s="83"/>
      <c r="F14" s="12"/>
      <c r="G14" s="12"/>
      <c r="H14" s="12"/>
    </row>
    <row r="15" spans="2:8" x14ac:dyDescent="0.25">
      <c r="B15" s="79" t="s">
        <v>46</v>
      </c>
      <c r="C15" s="82" t="s">
        <v>20</v>
      </c>
      <c r="D15" s="83"/>
      <c r="E15" s="83"/>
      <c r="F15" s="12"/>
      <c r="G15" s="12"/>
      <c r="H15" s="12"/>
    </row>
    <row r="16" spans="2:8" x14ac:dyDescent="0.25">
      <c r="B16" s="79" t="s">
        <v>46</v>
      </c>
      <c r="C16" s="82" t="s">
        <v>21</v>
      </c>
      <c r="D16" s="83"/>
      <c r="E16" s="83"/>
      <c r="F16" s="12"/>
      <c r="G16" s="12"/>
      <c r="H16" s="12"/>
    </row>
    <row r="17" spans="2:8" x14ac:dyDescent="0.25">
      <c r="B17" s="79" t="s">
        <v>46</v>
      </c>
      <c r="C17" s="82" t="s">
        <v>23</v>
      </c>
      <c r="D17" s="83"/>
      <c r="E17" s="83"/>
      <c r="F17" s="12"/>
      <c r="G17" s="12"/>
      <c r="H17" s="12"/>
    </row>
    <row r="18" spans="2:8" x14ac:dyDescent="0.25">
      <c r="B18" s="79" t="s">
        <v>46</v>
      </c>
      <c r="C18" s="82" t="s">
        <v>24</v>
      </c>
      <c r="D18" s="83"/>
      <c r="E18" s="83"/>
      <c r="F18" s="12"/>
      <c r="G18" s="12"/>
      <c r="H18" s="12"/>
    </row>
    <row r="19" spans="2:8" x14ac:dyDescent="0.25">
      <c r="B19" s="79" t="s">
        <v>46</v>
      </c>
      <c r="C19" s="82" t="s">
        <v>25</v>
      </c>
      <c r="D19" s="83"/>
      <c r="E19" s="83"/>
      <c r="F19" s="12"/>
      <c r="G19" s="12"/>
      <c r="H19" s="12"/>
    </row>
    <row r="20" spans="2:8" x14ac:dyDescent="0.25">
      <c r="B20" s="79" t="s">
        <v>46</v>
      </c>
      <c r="C20" s="84" t="s">
        <v>27</v>
      </c>
      <c r="D20" s="84"/>
      <c r="E20" s="84"/>
      <c r="F20" s="13"/>
      <c r="G20" s="13"/>
      <c r="H20" s="13"/>
    </row>
    <row r="21" spans="2:8" ht="15.75" x14ac:dyDescent="0.25">
      <c r="B21" s="79" t="s">
        <v>46</v>
      </c>
      <c r="C21" s="85" t="s">
        <v>4</v>
      </c>
      <c r="D21" s="86"/>
      <c r="E21" s="87"/>
      <c r="F21" s="24"/>
      <c r="G21" s="24"/>
      <c r="H21" s="24"/>
    </row>
    <row r="22" spans="2:8" ht="15.75" x14ac:dyDescent="0.25">
      <c r="B22" s="79" t="s">
        <v>46</v>
      </c>
      <c r="C22" s="85" t="s">
        <v>6</v>
      </c>
      <c r="D22" s="86"/>
      <c r="E22" s="87"/>
      <c r="F22" s="24"/>
      <c r="G22" s="24"/>
      <c r="H22" s="24"/>
    </row>
    <row r="23" spans="2:8" ht="15.75" x14ac:dyDescent="0.25">
      <c r="B23" s="79" t="s">
        <v>46</v>
      </c>
      <c r="C23" s="85" t="s">
        <v>22</v>
      </c>
      <c r="D23" s="86"/>
      <c r="E23" s="87"/>
      <c r="F23" s="24"/>
      <c r="G23" s="24"/>
      <c r="H23" s="24"/>
    </row>
    <row r="25" spans="2:8" ht="15.75" x14ac:dyDescent="0.25">
      <c r="E25" s="88" t="s">
        <v>47</v>
      </c>
      <c r="F25" s="89">
        <f>SUM(F6:F23)</f>
        <v>0</v>
      </c>
      <c r="G25" s="89">
        <f t="shared" ref="G25:H25" si="0">SUM(G6:G23)</f>
        <v>0</v>
      </c>
      <c r="H25" s="89">
        <f t="shared" si="0"/>
        <v>0</v>
      </c>
    </row>
    <row r="26" spans="2:8" x14ac:dyDescent="0.25">
      <c r="E26" t="s">
        <v>48</v>
      </c>
      <c r="F26" s="89">
        <f>SUM(F2:F5)</f>
        <v>0</v>
      </c>
      <c r="G26" s="89">
        <f t="shared" ref="G26:H26" si="1">SUM(G2:G5)</f>
        <v>0</v>
      </c>
      <c r="H26" s="89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E26" sqref="E26"/>
    </sheetView>
  </sheetViews>
  <sheetFormatPr baseColWidth="10" defaultRowHeight="15" x14ac:dyDescent="0.25"/>
  <cols>
    <col min="1" max="1" width="17.28515625" customWidth="1"/>
    <col min="2" max="2" width="14.28515625" customWidth="1"/>
    <col min="3" max="3" width="18" customWidth="1"/>
    <col min="4" max="4" width="14.7109375" customWidth="1"/>
    <col min="5" max="5" width="12.7109375" customWidth="1"/>
    <col min="6" max="6" width="13" customWidth="1"/>
  </cols>
  <sheetData>
    <row r="3" spans="1:6" x14ac:dyDescent="0.25">
      <c r="A3" t="s">
        <v>65</v>
      </c>
    </row>
    <row r="4" spans="1:6" x14ac:dyDescent="0.25">
      <c r="A4" s="1" t="s">
        <v>64</v>
      </c>
      <c r="B4" s="105">
        <v>500000</v>
      </c>
    </row>
    <row r="5" spans="1:6" x14ac:dyDescent="0.25">
      <c r="A5" s="4" t="s">
        <v>63</v>
      </c>
      <c r="B5" s="104">
        <f>8*20</f>
        <v>160</v>
      </c>
    </row>
    <row r="6" spans="1:6" x14ac:dyDescent="0.25">
      <c r="A6" s="8" t="s">
        <v>62</v>
      </c>
      <c r="B6" s="103">
        <f>B4/B5</f>
        <v>3125</v>
      </c>
    </row>
    <row r="7" spans="1:6" x14ac:dyDescent="0.25">
      <c r="A7" s="132" t="s">
        <v>61</v>
      </c>
      <c r="B7" s="132"/>
      <c r="C7" s="132"/>
      <c r="D7" s="132"/>
      <c r="E7" s="132"/>
      <c r="F7" s="132"/>
    </row>
    <row r="8" spans="1:6" x14ac:dyDescent="0.25">
      <c r="A8" s="133"/>
      <c r="B8" s="133"/>
      <c r="C8" s="133"/>
      <c r="D8" s="133"/>
      <c r="E8" s="133"/>
      <c r="F8" s="133"/>
    </row>
    <row r="9" spans="1:6" x14ac:dyDescent="0.25">
      <c r="A9" s="106" t="s">
        <v>66</v>
      </c>
    </row>
    <row r="10" spans="1:6" ht="15" customHeight="1" x14ac:dyDescent="0.25">
      <c r="A10" s="110" t="s">
        <v>67</v>
      </c>
      <c r="B10" s="111" t="s">
        <v>68</v>
      </c>
      <c r="C10" s="112" t="s">
        <v>69</v>
      </c>
      <c r="D10" s="134" t="s">
        <v>70</v>
      </c>
      <c r="E10" s="134"/>
      <c r="F10" s="134"/>
    </row>
    <row r="11" spans="1:6" x14ac:dyDescent="0.25">
      <c r="A11" s="107">
        <v>160</v>
      </c>
      <c r="B11" s="108">
        <v>3</v>
      </c>
      <c r="C11" s="109">
        <f>A11/B11</f>
        <v>53.333333333333336</v>
      </c>
      <c r="D11" s="134"/>
      <c r="E11" s="134"/>
      <c r="F11" s="134"/>
    </row>
    <row r="12" spans="1:6" ht="42.75" customHeight="1" x14ac:dyDescent="0.25">
      <c r="A12" s="113"/>
      <c r="B12" s="114"/>
      <c r="C12" s="114"/>
      <c r="D12" s="134"/>
      <c r="E12" s="134"/>
      <c r="F12" s="134"/>
    </row>
    <row r="13" spans="1:6" x14ac:dyDescent="0.25">
      <c r="A13" s="113"/>
      <c r="B13" s="114"/>
      <c r="C13" s="114"/>
    </row>
    <row r="14" spans="1:6" x14ac:dyDescent="0.25">
      <c r="A14" s="115" t="s">
        <v>71</v>
      </c>
      <c r="B14" s="114"/>
      <c r="C14" s="114"/>
    </row>
    <row r="15" spans="1:6" x14ac:dyDescent="0.25">
      <c r="A15" s="135" t="s">
        <v>72</v>
      </c>
      <c r="B15" s="135"/>
      <c r="C15" s="135"/>
      <c r="D15" s="135"/>
      <c r="E15" s="135"/>
      <c r="F15" s="135"/>
    </row>
    <row r="17" spans="1:6" x14ac:dyDescent="0.25">
      <c r="A17" t="s">
        <v>73</v>
      </c>
    </row>
    <row r="18" spans="1:6" x14ac:dyDescent="0.25">
      <c r="A18" s="102"/>
      <c r="B18" s="3"/>
      <c r="C18" s="3"/>
      <c r="D18" s="3"/>
      <c r="E18" s="3"/>
      <c r="F18" s="99"/>
    </row>
    <row r="19" spans="1:6" x14ac:dyDescent="0.25">
      <c r="A19" s="116" t="s">
        <v>60</v>
      </c>
      <c r="B19" s="125">
        <f>7359240/12</f>
        <v>613270</v>
      </c>
      <c r="D19" s="121" t="s">
        <v>53</v>
      </c>
      <c r="E19" s="122" t="s">
        <v>59</v>
      </c>
      <c r="F19" s="91"/>
    </row>
    <row r="20" spans="1:6" x14ac:dyDescent="0.25">
      <c r="A20" s="119" t="s">
        <v>58</v>
      </c>
      <c r="B20" s="120">
        <v>20000</v>
      </c>
      <c r="C20" s="124"/>
      <c r="D20" s="123" t="s">
        <v>53</v>
      </c>
      <c r="E20" s="126">
        <f>B19/(B20-B21)</f>
        <v>39.5658064516129</v>
      </c>
      <c r="F20" s="91"/>
    </row>
    <row r="21" spans="1:6" x14ac:dyDescent="0.25">
      <c r="A21" s="117" t="s">
        <v>57</v>
      </c>
      <c r="B21" s="118">
        <v>4500</v>
      </c>
      <c r="C21" s="95"/>
      <c r="D21" s="95"/>
      <c r="E21" s="6"/>
      <c r="F21" s="91"/>
    </row>
    <row r="22" spans="1:6" x14ac:dyDescent="0.25">
      <c r="A22" s="4"/>
      <c r="B22" s="6"/>
      <c r="C22" s="101"/>
      <c r="D22" s="101"/>
      <c r="E22" s="6"/>
      <c r="F22" s="91"/>
    </row>
    <row r="23" spans="1:6" x14ac:dyDescent="0.25">
      <c r="A23" s="92" t="s">
        <v>74</v>
      </c>
      <c r="B23" s="6"/>
      <c r="C23" s="6"/>
      <c r="D23" s="6"/>
      <c r="E23" s="6"/>
      <c r="F23" s="91"/>
    </row>
    <row r="24" spans="1:6" x14ac:dyDescent="0.25">
      <c r="A24" s="8"/>
      <c r="B24" s="9"/>
      <c r="C24" s="9"/>
      <c r="D24" s="9"/>
      <c r="E24" s="9"/>
      <c r="F24" s="90"/>
    </row>
    <row r="25" spans="1:6" x14ac:dyDescent="0.25">
      <c r="A25" s="100" t="s">
        <v>56</v>
      </c>
      <c r="B25" s="3"/>
      <c r="C25" s="3"/>
      <c r="D25" s="3"/>
      <c r="E25" s="3"/>
      <c r="F25" s="99"/>
    </row>
    <row r="26" spans="1:6" x14ac:dyDescent="0.25">
      <c r="A26" s="97" t="s">
        <v>55</v>
      </c>
      <c r="B26" s="98">
        <v>400</v>
      </c>
      <c r="C26" s="95" t="s">
        <v>49</v>
      </c>
      <c r="D26" s="95" t="s">
        <v>54</v>
      </c>
      <c r="E26" s="6"/>
      <c r="F26" s="91"/>
    </row>
    <row r="27" spans="1:6" x14ac:dyDescent="0.25">
      <c r="A27" s="97" t="s">
        <v>53</v>
      </c>
      <c r="B27" s="96" t="s">
        <v>52</v>
      </c>
      <c r="C27" s="95" t="s">
        <v>49</v>
      </c>
      <c r="D27" s="95" t="s">
        <v>51</v>
      </c>
      <c r="E27" s="6"/>
      <c r="F27" s="91"/>
    </row>
    <row r="28" spans="1:6" x14ac:dyDescent="0.25">
      <c r="A28" s="4"/>
      <c r="B28" s="6"/>
      <c r="C28" s="95" t="s">
        <v>49</v>
      </c>
      <c r="D28" s="94" t="s">
        <v>50</v>
      </c>
      <c r="E28" s="6"/>
      <c r="F28" s="91"/>
    </row>
    <row r="29" spans="1:6" x14ac:dyDescent="0.25">
      <c r="A29" s="4"/>
      <c r="B29" s="6"/>
      <c r="C29" s="93" t="s">
        <v>49</v>
      </c>
      <c r="D29" s="93"/>
      <c r="E29" s="6"/>
      <c r="F29" s="91"/>
    </row>
    <row r="30" spans="1:6" x14ac:dyDescent="0.25">
      <c r="A30" s="92"/>
      <c r="B30" s="6"/>
      <c r="C30" s="6"/>
      <c r="D30" s="6"/>
      <c r="E30" s="6"/>
      <c r="F30" s="91"/>
    </row>
    <row r="31" spans="1:6" x14ac:dyDescent="0.25">
      <c r="A31" s="4"/>
      <c r="B31" s="6"/>
      <c r="C31" s="6"/>
      <c r="D31" s="6"/>
      <c r="E31" s="6"/>
      <c r="F31" s="91"/>
    </row>
    <row r="32" spans="1:6" x14ac:dyDescent="0.25">
      <c r="A32" s="8"/>
      <c r="B32" s="9"/>
      <c r="C32" s="9"/>
      <c r="D32" s="9"/>
      <c r="E32" s="9"/>
      <c r="F32" s="90"/>
    </row>
  </sheetData>
  <mergeCells count="3">
    <mergeCell ref="A7:F8"/>
    <mergeCell ref="D10:F12"/>
    <mergeCell ref="A15:F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 de Resultados Previstos</vt:lpstr>
      <vt:lpstr>TIR y VAN</vt:lpstr>
      <vt:lpstr>Distribución de Gastos</vt:lpstr>
      <vt:lpstr>Equilibrio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2025-10-22T19:26:01Z</dcterms:modified>
</cp:coreProperties>
</file>