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os\Proyectos e Innovación\Herramientas de un Administrador\Modelos de Lineas de Espera\"/>
    </mc:Choice>
  </mc:AlternateContent>
  <bookViews>
    <workbookView xWindow="5850" yWindow="0" windowWidth="19515" windowHeight="8235" activeTab="1"/>
  </bookViews>
  <sheets>
    <sheet name="Cálculos un canal" sheetId="3" r:id="rId1"/>
    <sheet name="Múltiples Canales" sheetId="4" r:id="rId2"/>
    <sheet name="Hoja1" sheetId="1" r:id="rId3"/>
    <sheet name="Definicion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12" i="4"/>
  <c r="B8" i="4"/>
  <c r="B7" i="4"/>
  <c r="C13" i="4"/>
  <c r="D29" i="4" s="1"/>
  <c r="I48" i="4"/>
  <c r="I47" i="4"/>
  <c r="I46" i="4"/>
  <c r="I45" i="4"/>
  <c r="I44" i="4"/>
  <c r="I43" i="4"/>
  <c r="I42" i="4"/>
  <c r="I41" i="4"/>
  <c r="B42" i="4"/>
  <c r="B44" i="4"/>
  <c r="B46" i="4"/>
  <c r="B48" i="4"/>
  <c r="D30" i="4"/>
  <c r="D32" i="4"/>
  <c r="D34" i="4"/>
  <c r="C12" i="4"/>
  <c r="B43" i="4" s="1"/>
  <c r="C13" i="3"/>
  <c r="B44" i="3" s="1"/>
  <c r="C14" i="3"/>
  <c r="D30" i="3" s="1"/>
  <c r="B43" i="3"/>
  <c r="B45" i="3"/>
  <c r="B47" i="3"/>
  <c r="B49" i="3"/>
  <c r="D31" i="3"/>
  <c r="D33" i="3"/>
  <c r="D35" i="3"/>
  <c r="D29" i="3"/>
  <c r="D14" i="3"/>
  <c r="D13" i="3"/>
  <c r="H30" i="3"/>
  <c r="H31" i="3"/>
  <c r="H32" i="3"/>
  <c r="H33" i="3"/>
  <c r="H34" i="3"/>
  <c r="H35" i="3"/>
  <c r="H36" i="3"/>
  <c r="H29" i="3"/>
  <c r="B7" i="3"/>
  <c r="B6" i="3"/>
  <c r="I49" i="3" s="1"/>
  <c r="D17" i="4"/>
  <c r="B41" i="4" l="1"/>
  <c r="B47" i="4"/>
  <c r="B45" i="4"/>
  <c r="B42" i="3"/>
  <c r="B48" i="3"/>
  <c r="B46" i="3"/>
  <c r="D18" i="4"/>
  <c r="D22" i="4"/>
  <c r="D28" i="4"/>
  <c r="D35" i="4"/>
  <c r="D33" i="4"/>
  <c r="D31" i="4"/>
  <c r="I46" i="3"/>
  <c r="D19" i="3"/>
  <c r="D36" i="3"/>
  <c r="D34" i="3"/>
  <c r="D32" i="3"/>
  <c r="I42" i="3"/>
  <c r="D24" i="3"/>
  <c r="D20" i="3"/>
  <c r="D22" i="3" s="1"/>
  <c r="I44" i="3"/>
  <c r="I48" i="3"/>
  <c r="I43" i="3"/>
  <c r="I45" i="3"/>
  <c r="I47" i="3"/>
  <c r="H48" i="4"/>
  <c r="H47" i="4"/>
  <c r="H46" i="4"/>
  <c r="H45" i="4"/>
  <c r="H44" i="4"/>
  <c r="H43" i="4"/>
  <c r="H42" i="4"/>
  <c r="H41" i="4"/>
  <c r="C48" i="4"/>
  <c r="H49" i="3"/>
  <c r="H48" i="3"/>
  <c r="H47" i="3"/>
  <c r="H46" i="3"/>
  <c r="H45" i="3"/>
  <c r="H44" i="3"/>
  <c r="H43" i="3"/>
  <c r="H42" i="3"/>
  <c r="G42" i="1"/>
  <c r="G41" i="1"/>
  <c r="G40" i="1"/>
  <c r="G39" i="1"/>
  <c r="G38" i="1"/>
  <c r="G37" i="1"/>
  <c r="J28" i="1"/>
  <c r="J29" i="1"/>
  <c r="J30" i="1"/>
  <c r="J31" i="1"/>
  <c r="J32" i="1"/>
  <c r="J33" i="1"/>
  <c r="J34" i="1"/>
  <c r="J27" i="1"/>
  <c r="E30" i="1"/>
  <c r="E31" i="1"/>
  <c r="E32" i="1"/>
  <c r="E33" i="1"/>
  <c r="E34" i="1"/>
  <c r="D30" i="1"/>
  <c r="D31" i="1"/>
  <c r="D32" i="1"/>
  <c r="D33" i="1"/>
  <c r="D34" i="1"/>
  <c r="E28" i="1"/>
  <c r="E29" i="1"/>
  <c r="E27" i="1"/>
  <c r="D28" i="1"/>
  <c r="D29" i="1"/>
  <c r="D27" i="1"/>
  <c r="B24" i="1"/>
  <c r="F15" i="1"/>
  <c r="F16" i="1"/>
  <c r="H16" i="1" s="1"/>
  <c r="F17" i="1"/>
  <c r="F18" i="1"/>
  <c r="H18" i="1" s="1"/>
  <c r="F19" i="1"/>
  <c r="F20" i="1"/>
  <c r="H20" i="1" s="1"/>
  <c r="F14" i="1"/>
  <c r="B15" i="1"/>
  <c r="H15" i="1"/>
  <c r="H14" i="1"/>
  <c r="H17" i="1"/>
  <c r="H19" i="1"/>
  <c r="H13" i="1"/>
  <c r="D17" i="1"/>
  <c r="D18" i="1"/>
  <c r="D19" i="1"/>
  <c r="D20" i="1"/>
  <c r="B17" i="1"/>
  <c r="B18" i="1"/>
  <c r="B19" i="1"/>
  <c r="B20" i="1"/>
  <c r="F13" i="1"/>
  <c r="D14" i="1"/>
  <c r="D15" i="1"/>
  <c r="D16" i="1"/>
  <c r="D13" i="1"/>
  <c r="B14" i="1"/>
  <c r="B16" i="1"/>
  <c r="B13" i="1"/>
  <c r="C9" i="1"/>
  <c r="B9" i="1"/>
  <c r="A9" i="1"/>
  <c r="E5" i="1"/>
  <c r="D19" i="4" l="1"/>
  <c r="D20" i="4"/>
  <c r="D21" i="4" s="1"/>
  <c r="B29" i="3"/>
  <c r="F29" i="3" s="1"/>
  <c r="B33" i="3"/>
  <c r="F33" i="3" s="1"/>
  <c r="B35" i="3"/>
  <c r="F35" i="3" s="1"/>
  <c r="B31" i="3"/>
  <c r="F31" i="3" s="1"/>
  <c r="I35" i="3"/>
  <c r="I31" i="3"/>
  <c r="C42" i="3"/>
  <c r="C48" i="3"/>
  <c r="C46" i="3"/>
  <c r="C44" i="3"/>
  <c r="B36" i="3"/>
  <c r="F36" i="3" s="1"/>
  <c r="B34" i="3"/>
  <c r="F34" i="3" s="1"/>
  <c r="B32" i="3"/>
  <c r="F32" i="3" s="1"/>
  <c r="B30" i="3"/>
  <c r="I36" i="3"/>
  <c r="I34" i="3"/>
  <c r="I32" i="3"/>
  <c r="C49" i="3"/>
  <c r="C47" i="3"/>
  <c r="C45" i="3"/>
  <c r="C43" i="3"/>
  <c r="B28" i="4"/>
  <c r="B32" i="4"/>
  <c r="B30" i="4"/>
  <c r="F30" i="4" s="1"/>
  <c r="I30" i="4" s="1"/>
  <c r="B34" i="4"/>
  <c r="B29" i="4"/>
  <c r="B31" i="4"/>
  <c r="B33" i="4"/>
  <c r="B35" i="4"/>
  <c r="F35" i="4" s="1"/>
  <c r="I35" i="4" s="1"/>
  <c r="C41" i="4"/>
  <c r="C43" i="4"/>
  <c r="C45" i="4"/>
  <c r="C47" i="4"/>
  <c r="F28" i="4"/>
  <c r="I28" i="4" s="1"/>
  <c r="F31" i="4"/>
  <c r="I31" i="4" s="1"/>
  <c r="C42" i="4"/>
  <c r="C44" i="4"/>
  <c r="C46" i="4"/>
  <c r="F30" i="3" l="1"/>
  <c r="I30" i="3" s="1"/>
  <c r="I29" i="3"/>
  <c r="F34" i="4"/>
  <c r="I34" i="4" s="1"/>
  <c r="F32" i="4"/>
  <c r="I32" i="4" s="1"/>
  <c r="I33" i="3"/>
  <c r="F33" i="4"/>
  <c r="I33" i="4" s="1"/>
  <c r="F29" i="4"/>
  <c r="I29" i="4" s="1"/>
  <c r="D23" i="3"/>
  <c r="D21" i="3"/>
</calcChain>
</file>

<file path=xl/sharedStrings.xml><?xml version="1.0" encoding="utf-8"?>
<sst xmlns="http://schemas.openxmlformats.org/spreadsheetml/2006/main" count="237" uniqueCount="100">
  <si>
    <t>Tasa de llegadas</t>
  </si>
  <si>
    <t>Minutos</t>
  </si>
  <si>
    <t>cada hora</t>
  </si>
  <si>
    <t>(Min)</t>
  </si>
  <si>
    <t>e=</t>
  </si>
  <si>
    <t>Fórmula 1 cliente</t>
  </si>
  <si>
    <t>Cantidad de clientes</t>
  </si>
  <si>
    <t>x</t>
  </si>
  <si>
    <t>=</t>
  </si>
  <si>
    <t>Probabilidad de que no lleguen clientes en un minuto</t>
  </si>
  <si>
    <t>Probabilidad de que llegue un cliente en un minuto</t>
  </si>
  <si>
    <t>Probabilidad de que lleguen 2 clientes en un minuto</t>
  </si>
  <si>
    <t>Probabilidad de que lleguen 3 clientes en un minuto</t>
  </si>
  <si>
    <t>Distr. Porcentual</t>
  </si>
  <si>
    <t>Porbabilidad de tiempos de espera</t>
  </si>
  <si>
    <t>Probabilidad de distribución de servicios</t>
  </si>
  <si>
    <t>Clientes por minuto</t>
  </si>
  <si>
    <t>e</t>
  </si>
  <si>
    <t xml:space="preserve"> Para hace el cálculo se deben proponer cantidades de tiempo y la cantidad de clientes por minuto menos e, que debe elevarse a cada cantidad negativa</t>
  </si>
  <si>
    <t>Porcentaje de probabilidad de que un pedido o cliente sea atendido y realizado en</t>
  </si>
  <si>
    <t>minutos</t>
  </si>
  <si>
    <t>Calculamos también</t>
  </si>
  <si>
    <t>1 - Probabilidad que no haya unidades en el sistema</t>
  </si>
  <si>
    <t>5 - El tiempo promedio que una unidad pasa en el sistema</t>
  </si>
  <si>
    <t>2 -  Número promedio de clientes en la línea de espera, Lq</t>
  </si>
  <si>
    <t>3 -  Número promedio de clientes en el sistema, L</t>
  </si>
  <si>
    <t>4 -  Tiempo promedio que un cliente pasa en la línea de espera, W</t>
  </si>
  <si>
    <t>6 - Tiempo promedio que un cliente pasa en el sistema, W</t>
  </si>
  <si>
    <t>7 -  Probabilidad de que un cliente que llega tenga que esperar, Pw</t>
  </si>
  <si>
    <r>
      <t>Cola:</t>
    </r>
    <r>
      <rPr>
        <sz val="11"/>
        <color theme="1"/>
        <rFont val="Calibri"/>
        <family val="2"/>
        <scheme val="minor"/>
      </rPr>
      <t xml:space="preserve"> Línea de espera donde los clientes o unidades esperan para recibir un servicio.</t>
    </r>
  </si>
  <si>
    <r>
      <t>Teoría de Colas:</t>
    </r>
    <r>
      <rPr>
        <sz val="11"/>
        <color theme="1"/>
        <rFont val="Calibri"/>
        <family val="2"/>
        <scheme val="minor"/>
      </rPr>
      <t xml:space="preserve"> Conjunto de conocimientos y modelos matemáticos para analizar líneas de espera y tomar decisiones de operación.</t>
    </r>
  </si>
  <si>
    <r>
      <t>Características de Operación:</t>
    </r>
    <r>
      <rPr>
        <sz val="11"/>
        <color theme="1"/>
        <rFont val="Calibri"/>
        <family val="2"/>
        <scheme val="minor"/>
      </rPr>
      <t xml:space="preserve"> Medidas clave para evaluar una línea de espera, como la probabilidad de que el sistema esté vacío, el tiempo promedio de espera, y el número de clientes en la línea.</t>
    </r>
  </si>
  <si>
    <r>
      <t>Línea de Espera de Canal Único:</t>
    </r>
    <r>
      <rPr>
        <sz val="11"/>
        <color theme="1"/>
        <rFont val="Calibri"/>
        <family val="2"/>
        <scheme val="minor"/>
      </rPr>
      <t xml:space="preserve"> Modelo con una sola estación de servicio.</t>
    </r>
  </si>
  <si>
    <r>
      <t>Distribución Poisson:</t>
    </r>
    <r>
      <rPr>
        <sz val="11"/>
        <color theme="1"/>
        <rFont val="Calibri"/>
        <family val="2"/>
        <scheme val="minor"/>
      </rPr>
      <t xml:space="preserve"> Describe la tasa de llegadas en ciertos modelos de línea de espera.</t>
    </r>
  </si>
  <si>
    <r>
      <t>Tasa de Llegadas (λ):</t>
    </r>
    <r>
      <rPr>
        <sz val="11"/>
        <color theme="1"/>
        <rFont val="Calibri"/>
        <family val="2"/>
        <scheme val="minor"/>
      </rPr>
      <t xml:space="preserve"> Promedio de clientes que llegan al sistema en un período específico.</t>
    </r>
  </si>
  <si>
    <r>
      <t>Distribución Exponencial:</t>
    </r>
    <r>
      <rPr>
        <sz val="11"/>
        <color theme="1"/>
        <rFont val="Calibri"/>
        <family val="2"/>
        <scheme val="minor"/>
      </rPr>
      <t xml:space="preserve"> Describe el tiempo de servicio en modelos de línea de espera.</t>
    </r>
  </si>
  <si>
    <r>
      <t>Tasa de Servicios (μ):</t>
    </r>
    <r>
      <rPr>
        <sz val="11"/>
        <color theme="1"/>
        <rFont val="Calibri"/>
        <family val="2"/>
        <scheme val="minor"/>
      </rPr>
      <t xml:space="preserve"> Promedio de servicios completados por unidad de tiempo en un canal.</t>
    </r>
  </si>
  <si>
    <r>
      <t>Disciplina FCFS (Primero en Llegar, Primero en Ser Atendido):</t>
    </r>
    <r>
      <rPr>
        <sz val="11"/>
        <color theme="1"/>
        <rFont val="Calibri"/>
        <family val="2"/>
        <scheme val="minor"/>
      </rPr>
      <t xml:space="preserve"> Orden en el cual los clientes son atendidos en el sistema de espera.</t>
    </r>
  </si>
  <si>
    <r>
      <t>Operación Constante:</t>
    </r>
    <r>
      <rPr>
        <sz val="11"/>
        <color theme="1"/>
        <rFont val="Calibri"/>
        <family val="2"/>
        <scheme val="minor"/>
      </rPr>
      <t xml:space="preserve"> Estado estable en el cual las características del sistema no varían.</t>
    </r>
  </si>
  <si>
    <t>Tasa de Servicios (μ)</t>
  </si>
  <si>
    <t>Tasa de Llegadas (λ)</t>
  </si>
  <si>
    <t>Canales de atención</t>
  </si>
  <si>
    <t>Probabilidad de que no haya unidades en el sistema (P0P_0P0​)</t>
  </si>
  <si>
    <t>Probabilidad de que un cliente tenga que esperar (PwP_wPw​)</t>
  </si>
  <si>
    <t>Tiempo promedio en el sistema (WWW)</t>
  </si>
  <si>
    <t>Tiempo promedio en la línea de espera (WqW_qWq​)</t>
  </si>
  <si>
    <t>Número promedio de clientes en el sistema (LLL)</t>
  </si>
  <si>
    <t>Número promedio de clientes en la línea de espera (LqL_qLq​)</t>
  </si>
  <si>
    <t>Cálculos Generales</t>
  </si>
  <si>
    <t>Probabilidad en los tiempos de espera</t>
  </si>
  <si>
    <t>Distribución en los tiempos de servicios</t>
  </si>
  <si>
    <t>Fórmula</t>
  </si>
  <si>
    <t>Valor de e</t>
  </si>
  <si>
    <t>Probabilidad de que lleguen 4 clientes en un minuto</t>
  </si>
  <si>
    <t>Probabilidad de que lleguen 5 clientes en un minuto</t>
  </si>
  <si>
    <t>Probabilidad de que lleguen 6 clientes en un minuto</t>
  </si>
  <si>
    <t>Probabilidad de que lleguen 7 clientes en un minuto</t>
  </si>
  <si>
    <t>Valor de tiempo</t>
  </si>
  <si>
    <t>Bienvenido al calculador de Colas y Tiempos de Espera</t>
  </si>
  <si>
    <t>Para poder efectuar el análisis, solamente debe completar estos datos que figuran debajo:</t>
  </si>
  <si>
    <t>*Tenga en cuenta que esta hoja Excel realiza el cálculo suponiendo que existe un solo canal. De querer efectuarlo con mas canales, por favor ingrese a la siguiente página</t>
  </si>
  <si>
    <t>Probabilidad</t>
  </si>
  <si>
    <t>Porc.</t>
  </si>
  <si>
    <t>Tiempo</t>
  </si>
  <si>
    <t>Cantidad de Clientes</t>
  </si>
  <si>
    <t>Valor</t>
  </si>
  <si>
    <t>Detalle</t>
  </si>
  <si>
    <t>Datos obtenidos de su información</t>
  </si>
  <si>
    <t>Múltiples Canales'!A1</t>
  </si>
  <si>
    <t>Usted va a realizar los cálculos en:</t>
  </si>
  <si>
    <t>Horas</t>
  </si>
  <si>
    <t>Días</t>
  </si>
  <si>
    <t>Semanas</t>
  </si>
  <si>
    <t>Quincenas</t>
  </si>
  <si>
    <t>Meses</t>
  </si>
  <si>
    <t>Años</t>
  </si>
  <si>
    <t>Cantidad de servicios dados en</t>
  </si>
  <si>
    <t>Cantidad de clientes que llegan en</t>
  </si>
  <si>
    <t>Probabilidad de que no lleguen clientes en</t>
  </si>
  <si>
    <t>Probabilidad de que llegue un cliente en</t>
  </si>
  <si>
    <t>Probabilidad de que lleguen 2 clientes en</t>
  </si>
  <si>
    <t>Probabilidad de que lleguen 3 clientes en</t>
  </si>
  <si>
    <t>Probabilidad de que lleguen 4 clientes en</t>
  </si>
  <si>
    <t>Probabilidad de que lleguen 5 clientes en</t>
  </si>
  <si>
    <t>Probabilidad de que lleguen 6 clientes en</t>
  </si>
  <si>
    <t>Probabilidad de que lleguen 7 clientes en</t>
  </si>
  <si>
    <t>Una hora</t>
  </si>
  <si>
    <t>Un día</t>
  </si>
  <si>
    <t>Una semana</t>
  </si>
  <si>
    <t>Una Quincena</t>
  </si>
  <si>
    <t>Un mes</t>
  </si>
  <si>
    <t>Un año</t>
  </si>
  <si>
    <t>Un minuto</t>
  </si>
  <si>
    <t>Por minuto</t>
  </si>
  <si>
    <t>Por hora</t>
  </si>
  <si>
    <t>Por día</t>
  </si>
  <si>
    <t>Por semana</t>
  </si>
  <si>
    <t>Por mes</t>
  </si>
  <si>
    <t>Por quincena</t>
  </si>
  <si>
    <t>Se disminuye la medida de tiempo para un mejor cálculo.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</si>
</sst>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5" borderId="20" applyNumberFormat="0" applyFont="0" applyAlignment="0" applyProtection="0"/>
    <xf numFmtId="0" fontId="7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5" fillId="0" borderId="0" xfId="0" applyFont="1"/>
    <xf numFmtId="0" fontId="0" fillId="0" borderId="5" xfId="0" applyBorder="1" applyAlignment="1">
      <alignment horizontal="center"/>
    </xf>
    <xf numFmtId="10" fontId="0" fillId="0" borderId="3" xfId="1" applyNumberFormat="1" applyFont="1" applyBorder="1"/>
    <xf numFmtId="0" fontId="0" fillId="0" borderId="7" xfId="0" applyBorder="1" applyAlignment="1">
      <alignment horizontal="center"/>
    </xf>
    <xf numFmtId="10" fontId="0" fillId="0" borderId="0" xfId="1" applyNumberFormat="1" applyFont="1" applyBorder="1"/>
    <xf numFmtId="0" fontId="0" fillId="0" borderId="14" xfId="0" applyBorder="1" applyAlignment="1">
      <alignment horizontal="center"/>
    </xf>
    <xf numFmtId="10" fontId="0" fillId="0" borderId="2" xfId="1" applyNumberFormat="1" applyFont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4" borderId="4" xfId="0" applyFill="1" applyBorder="1"/>
    <xf numFmtId="0" fontId="3" fillId="4" borderId="11" xfId="0" applyFont="1" applyFill="1" applyBorder="1" applyAlignment="1">
      <alignment horizontal="center"/>
    </xf>
    <xf numFmtId="0" fontId="3" fillId="4" borderId="11" xfId="0" applyFont="1" applyFill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10" fontId="0" fillId="0" borderId="16" xfId="1" applyNumberFormat="1" applyFont="1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1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0" borderId="15" xfId="4" quotePrefix="1" applyFont="1" applyBorder="1"/>
    <xf numFmtId="0" fontId="6" fillId="0" borderId="0" xfId="2" applyFont="1" applyFill="1" applyBorder="1"/>
    <xf numFmtId="0" fontId="6" fillId="0" borderId="0" xfId="0" applyFont="1" applyFill="1" applyBorder="1"/>
    <xf numFmtId="0" fontId="9" fillId="2" borderId="21" xfId="2" applyFont="1" applyBorder="1"/>
    <xf numFmtId="0" fontId="9" fillId="2" borderId="22" xfId="2" applyFont="1" applyBorder="1"/>
    <xf numFmtId="0" fontId="9" fillId="2" borderId="9" xfId="2" applyFont="1" applyBorder="1"/>
    <xf numFmtId="0" fontId="9" fillId="2" borderId="10" xfId="2" applyFont="1" applyBorder="1"/>
    <xf numFmtId="0" fontId="9" fillId="2" borderId="24" xfId="2" applyFont="1" applyBorder="1"/>
    <xf numFmtId="0" fontId="9" fillId="2" borderId="25" xfId="2" applyFont="1" applyBorder="1"/>
    <xf numFmtId="0" fontId="9" fillId="2" borderId="26" xfId="2" applyFont="1" applyBorder="1"/>
    <xf numFmtId="0" fontId="9" fillId="2" borderId="27" xfId="2" applyFont="1" applyBorder="1"/>
    <xf numFmtId="0" fontId="3" fillId="5" borderId="20" xfId="3" applyFont="1"/>
    <xf numFmtId="0" fontId="0" fillId="5" borderId="20" xfId="3" applyFont="1"/>
    <xf numFmtId="0" fontId="9" fillId="2" borderId="23" xfId="2" applyFont="1" applyBorder="1" applyAlignment="1">
      <alignment horizontal="center"/>
    </xf>
    <xf numFmtId="0" fontId="9" fillId="2" borderId="13" xfId="2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2" fontId="0" fillId="0" borderId="8" xfId="0" applyNumberFormat="1" applyBorder="1" applyAlignment="1">
      <alignment horizontal="center"/>
    </xf>
    <xf numFmtId="166" fontId="0" fillId="0" borderId="3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Entrada" xfId="2" builtinId="20"/>
    <cellStyle name="Hipervínculo" xfId="4" builtinId="8"/>
    <cellStyle name="Normal" xfId="0" builtinId="0"/>
    <cellStyle name="Notas" xfId="3" builtinId="1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workbookViewId="0">
      <selection activeCell="C7" sqref="C7"/>
    </sheetView>
  </sheetViews>
  <sheetFormatPr baseColWidth="10" defaultRowHeight="15" x14ac:dyDescent="0.25"/>
  <cols>
    <col min="1" max="1" width="33" customWidth="1"/>
    <col min="2" max="2" width="13.42578125" customWidth="1"/>
    <col min="3" max="3" width="9.42578125" customWidth="1"/>
    <col min="6" max="6" width="12.42578125" customWidth="1"/>
    <col min="7" max="7" width="39.28515625" customWidth="1"/>
    <col min="8" max="8" width="13.140625" customWidth="1"/>
  </cols>
  <sheetData>
    <row r="1" spans="1:9" ht="36" x14ac:dyDescent="0.55000000000000004">
      <c r="A1" s="17" t="s">
        <v>58</v>
      </c>
    </row>
    <row r="3" spans="1:9" x14ac:dyDescent="0.25">
      <c r="A3" s="3" t="s">
        <v>59</v>
      </c>
    </row>
    <row r="4" spans="1:9" x14ac:dyDescent="0.25">
      <c r="A4" s="54" t="s">
        <v>69</v>
      </c>
      <c r="B4" s="55" t="s">
        <v>74</v>
      </c>
    </row>
    <row r="5" spans="1:9" x14ac:dyDescent="0.25">
      <c r="A5" s="3"/>
    </row>
    <row r="6" spans="1:9" x14ac:dyDescent="0.25">
      <c r="A6" s="46" t="s">
        <v>76</v>
      </c>
      <c r="B6" s="47" t="str">
        <f>B4</f>
        <v>Meses</v>
      </c>
      <c r="C6" s="56"/>
    </row>
    <row r="7" spans="1:9" x14ac:dyDescent="0.25">
      <c r="A7" s="48" t="s">
        <v>77</v>
      </c>
      <c r="B7" s="49" t="str">
        <f>B4</f>
        <v>Meses</v>
      </c>
      <c r="C7" s="57"/>
    </row>
    <row r="8" spans="1:9" s="45" customFormat="1" x14ac:dyDescent="0.25">
      <c r="A8" s="44"/>
      <c r="B8" s="44"/>
      <c r="C8" s="44"/>
    </row>
    <row r="9" spans="1:9" ht="30.75" customHeight="1" x14ac:dyDescent="0.25">
      <c r="A9" s="72" t="s">
        <v>60</v>
      </c>
      <c r="B9" s="73"/>
      <c r="C9" s="73"/>
      <c r="D9" s="73"/>
      <c r="E9" s="74"/>
    </row>
    <row r="10" spans="1:9" ht="18.75" x14ac:dyDescent="0.3">
      <c r="A10" s="43" t="s">
        <v>68</v>
      </c>
    </row>
    <row r="12" spans="1:9" x14ac:dyDescent="0.25">
      <c r="A12" s="31" t="s">
        <v>67</v>
      </c>
    </row>
    <row r="13" spans="1:9" ht="15" customHeight="1" x14ac:dyDescent="0.25">
      <c r="A13" s="6" t="s">
        <v>39</v>
      </c>
      <c r="B13" s="7"/>
      <c r="C13" s="12">
        <f>C6/(VLOOKUP(B4,Definiciones!B12:E17,4,FALSE))</f>
        <v>0</v>
      </c>
      <c r="D13" t="str">
        <f>VLOOKUP($B$4,Definiciones!$B$12:$G$17,6,FALSE)</f>
        <v>Por quincena</v>
      </c>
      <c r="E13" s="75" t="s">
        <v>99</v>
      </c>
      <c r="F13" s="75"/>
      <c r="G13" s="75"/>
      <c r="H13" s="75"/>
      <c r="I13" s="75"/>
    </row>
    <row r="14" spans="1:9" x14ac:dyDescent="0.25">
      <c r="A14" s="9" t="s">
        <v>40</v>
      </c>
      <c r="B14" s="10"/>
      <c r="C14" s="13">
        <f>C7/(VLOOKUP(B4,Definiciones!B12:E17,4,FALSE))</f>
        <v>0</v>
      </c>
      <c r="D14" t="str">
        <f>VLOOKUP($B$4,Definiciones!$B$12:$G$17,6,FALSE)</f>
        <v>Por quincena</v>
      </c>
      <c r="E14" s="75"/>
      <c r="F14" s="75"/>
      <c r="G14" s="75"/>
      <c r="H14" s="75"/>
      <c r="I14" s="75"/>
    </row>
    <row r="15" spans="1:9" x14ac:dyDescent="0.25">
      <c r="A15" s="14" t="s">
        <v>41</v>
      </c>
      <c r="B15" s="15"/>
      <c r="C15" s="16">
        <v>1</v>
      </c>
      <c r="E15" s="75"/>
      <c r="F15" s="75"/>
      <c r="G15" s="75"/>
      <c r="H15" s="75"/>
      <c r="I15" s="75"/>
    </row>
    <row r="16" spans="1:9" x14ac:dyDescent="0.25">
      <c r="A16" t="s">
        <v>52</v>
      </c>
      <c r="B16">
        <v>2.71828</v>
      </c>
    </row>
    <row r="17" spans="1:9" ht="23.25" x14ac:dyDescent="0.35">
      <c r="A17" s="77" t="s">
        <v>48</v>
      </c>
      <c r="B17" s="78"/>
      <c r="C17" s="78"/>
      <c r="D17" s="78"/>
      <c r="E17" s="78"/>
      <c r="F17" s="78"/>
      <c r="G17" s="78"/>
      <c r="H17" s="78"/>
      <c r="I17" s="79"/>
    </row>
    <row r="18" spans="1:9" x14ac:dyDescent="0.25">
      <c r="A18" s="80" t="s">
        <v>66</v>
      </c>
      <c r="B18" s="81"/>
      <c r="C18" s="81"/>
      <c r="D18" s="32" t="s">
        <v>65</v>
      </c>
      <c r="E18" s="10"/>
      <c r="F18" s="10"/>
      <c r="G18" s="10"/>
      <c r="H18" s="10"/>
      <c r="I18" s="11"/>
    </row>
    <row r="19" spans="1:9" x14ac:dyDescent="0.25">
      <c r="A19" s="9" t="s">
        <v>42</v>
      </c>
      <c r="B19" s="10"/>
      <c r="C19" s="10"/>
      <c r="D19" s="37" t="e">
        <f>1 - (C14 / C13)</f>
        <v>#DIV/0!</v>
      </c>
      <c r="E19" s="76"/>
      <c r="F19" s="10"/>
      <c r="G19" s="10"/>
      <c r="H19" s="10"/>
      <c r="I19" s="11"/>
    </row>
    <row r="20" spans="1:9" x14ac:dyDescent="0.25">
      <c r="A20" s="9" t="s">
        <v>47</v>
      </c>
      <c r="B20" s="10"/>
      <c r="C20" s="10"/>
      <c r="D20" s="37" t="e">
        <f>(C14^2) / (C13 * (C13 - C14))</f>
        <v>#DIV/0!</v>
      </c>
      <c r="E20" s="76"/>
      <c r="F20" s="10"/>
      <c r="G20" s="10"/>
      <c r="H20" s="10"/>
      <c r="I20" s="11"/>
    </row>
    <row r="21" spans="1:9" x14ac:dyDescent="0.25">
      <c r="A21" s="9" t="s">
        <v>46</v>
      </c>
      <c r="B21" s="10"/>
      <c r="C21" s="10"/>
      <c r="D21" s="37" t="e">
        <f>D20 + (C14 / C13)</f>
        <v>#DIV/0!</v>
      </c>
      <c r="E21" s="76"/>
      <c r="F21" s="10"/>
      <c r="G21" s="10"/>
      <c r="H21" s="10"/>
      <c r="I21" s="11"/>
    </row>
    <row r="22" spans="1:9" x14ac:dyDescent="0.25">
      <c r="A22" s="9" t="s">
        <v>45</v>
      </c>
      <c r="B22" s="10"/>
      <c r="C22" s="10"/>
      <c r="D22" s="37" t="e">
        <f>D20 / C14</f>
        <v>#DIV/0!</v>
      </c>
      <c r="E22" s="76"/>
      <c r="F22" s="10"/>
      <c r="G22" s="10"/>
      <c r="H22" s="10"/>
      <c r="I22" s="11"/>
    </row>
    <row r="23" spans="1:9" x14ac:dyDescent="0.25">
      <c r="A23" s="9" t="s">
        <v>44</v>
      </c>
      <c r="B23" s="10"/>
      <c r="C23" s="10"/>
      <c r="D23" s="37" t="e">
        <f>D22 + (1 / C13)</f>
        <v>#DIV/0!</v>
      </c>
      <c r="E23" s="76"/>
      <c r="F23" s="10"/>
      <c r="G23" s="10"/>
      <c r="H23" s="10"/>
      <c r="I23" s="11"/>
    </row>
    <row r="24" spans="1:9" x14ac:dyDescent="0.25">
      <c r="A24" s="14" t="s">
        <v>43</v>
      </c>
      <c r="B24" s="15"/>
      <c r="C24" s="15"/>
      <c r="D24" s="38" t="e">
        <f>C14 / C13</f>
        <v>#DIV/0!</v>
      </c>
      <c r="E24" s="76"/>
      <c r="F24" s="10"/>
      <c r="G24" s="10"/>
      <c r="H24" s="10"/>
      <c r="I24" s="11"/>
    </row>
    <row r="25" spans="1:9" x14ac:dyDescent="0.25">
      <c r="A25" s="9"/>
      <c r="B25" s="10"/>
      <c r="C25" s="10"/>
      <c r="D25" s="10"/>
      <c r="E25" s="10"/>
      <c r="F25" s="10"/>
      <c r="G25" s="10"/>
      <c r="H25" s="10"/>
      <c r="I25" s="11"/>
    </row>
    <row r="26" spans="1:9" x14ac:dyDescent="0.25">
      <c r="A26" s="9"/>
      <c r="B26" s="10"/>
      <c r="C26" s="10"/>
      <c r="D26" s="10"/>
      <c r="E26" s="10"/>
      <c r="F26" s="10"/>
      <c r="G26" s="10"/>
      <c r="H26" s="10"/>
      <c r="I26" s="11"/>
    </row>
    <row r="27" spans="1:9" ht="23.25" x14ac:dyDescent="0.35">
      <c r="A27" s="77" t="s">
        <v>49</v>
      </c>
      <c r="B27" s="78"/>
      <c r="C27" s="78"/>
      <c r="D27" s="78"/>
      <c r="E27" s="78"/>
      <c r="F27" s="78"/>
      <c r="G27" s="78"/>
      <c r="H27" s="78"/>
      <c r="I27" s="79"/>
    </row>
    <row r="28" spans="1:9" x14ac:dyDescent="0.25">
      <c r="A28" s="32" t="s">
        <v>64</v>
      </c>
      <c r="B28" s="80" t="s">
        <v>51</v>
      </c>
      <c r="C28" s="81"/>
      <c r="D28" s="82"/>
      <c r="E28" s="7"/>
      <c r="F28" s="32" t="s">
        <v>61</v>
      </c>
      <c r="G28" s="7"/>
      <c r="H28" s="7"/>
      <c r="I28" s="33" t="s">
        <v>13</v>
      </c>
    </row>
    <row r="29" spans="1:9" x14ac:dyDescent="0.25">
      <c r="A29" s="6">
        <v>0</v>
      </c>
      <c r="B29" s="7" t="e">
        <f>$C$14^A29</f>
        <v>#NUM!</v>
      </c>
      <c r="C29" s="7" t="s">
        <v>7</v>
      </c>
      <c r="D29" s="7">
        <f>EXP(-$C$14)</f>
        <v>1</v>
      </c>
      <c r="E29" s="7" t="s">
        <v>8</v>
      </c>
      <c r="F29" s="7" t="e">
        <f xml:space="preserve"> (D29 * B29) / FACT(A29)</f>
        <v>#NUM!</v>
      </c>
      <c r="G29" s="7" t="s">
        <v>78</v>
      </c>
      <c r="H29" s="7" t="str">
        <f>VLOOKUP($B$4,Definiciones!$B$12:$D$17,3,FALSE)</f>
        <v>Una Quincena</v>
      </c>
      <c r="I29" s="58" t="e">
        <f t="shared" ref="I29:I36" si="0">F29</f>
        <v>#NUM!</v>
      </c>
    </row>
    <row r="30" spans="1:9" x14ac:dyDescent="0.25">
      <c r="A30" s="9">
        <v>1</v>
      </c>
      <c r="B30" s="10">
        <f t="shared" ref="B30:B36" si="1">$C$14^A30</f>
        <v>0</v>
      </c>
      <c r="C30" s="10" t="s">
        <v>7</v>
      </c>
      <c r="D30" s="10">
        <f t="shared" ref="D30:D36" si="2">EXP(-$C$14)</f>
        <v>1</v>
      </c>
      <c r="E30" s="10" t="s">
        <v>8</v>
      </c>
      <c r="F30" s="10">
        <f t="shared" ref="F30:F36" si="3" xml:space="preserve"> (D30 * B30) / FACT(A30)</f>
        <v>0</v>
      </c>
      <c r="G30" s="10" t="s">
        <v>79</v>
      </c>
      <c r="H30" s="10" t="str">
        <f>VLOOKUP($B$4,Definiciones!$B$12:$D$17,3,FALSE)</f>
        <v>Una Quincena</v>
      </c>
      <c r="I30" s="59">
        <f t="shared" si="0"/>
        <v>0</v>
      </c>
    </row>
    <row r="31" spans="1:9" x14ac:dyDescent="0.25">
      <c r="A31" s="9">
        <v>2</v>
      </c>
      <c r="B31" s="10">
        <f t="shared" si="1"/>
        <v>0</v>
      </c>
      <c r="C31" s="10" t="s">
        <v>7</v>
      </c>
      <c r="D31" s="10">
        <f t="shared" si="2"/>
        <v>1</v>
      </c>
      <c r="E31" s="10" t="s">
        <v>8</v>
      </c>
      <c r="F31" s="10">
        <f t="shared" si="3"/>
        <v>0</v>
      </c>
      <c r="G31" s="10" t="s">
        <v>80</v>
      </c>
      <c r="H31" s="10" t="str">
        <f>VLOOKUP($B$4,Definiciones!$B$12:$D$17,3,FALSE)</f>
        <v>Una Quincena</v>
      </c>
      <c r="I31" s="59">
        <f t="shared" si="0"/>
        <v>0</v>
      </c>
    </row>
    <row r="32" spans="1:9" x14ac:dyDescent="0.25">
      <c r="A32" s="9">
        <v>3</v>
      </c>
      <c r="B32" s="10">
        <f t="shared" si="1"/>
        <v>0</v>
      </c>
      <c r="C32" s="10" t="s">
        <v>7</v>
      </c>
      <c r="D32" s="10">
        <f t="shared" si="2"/>
        <v>1</v>
      </c>
      <c r="E32" s="10" t="s">
        <v>8</v>
      </c>
      <c r="F32" s="10">
        <f t="shared" si="3"/>
        <v>0</v>
      </c>
      <c r="G32" s="10" t="s">
        <v>81</v>
      </c>
      <c r="H32" s="10" t="str">
        <f>VLOOKUP($B$4,Definiciones!$B$12:$D$17,3,FALSE)</f>
        <v>Una Quincena</v>
      </c>
      <c r="I32" s="59">
        <f t="shared" si="0"/>
        <v>0</v>
      </c>
    </row>
    <row r="33" spans="1:9" x14ac:dyDescent="0.25">
      <c r="A33" s="9">
        <v>4</v>
      </c>
      <c r="B33" s="10">
        <f t="shared" si="1"/>
        <v>0</v>
      </c>
      <c r="C33" s="10" t="s">
        <v>7</v>
      </c>
      <c r="D33" s="10">
        <f t="shared" si="2"/>
        <v>1</v>
      </c>
      <c r="E33" s="10" t="s">
        <v>8</v>
      </c>
      <c r="F33" s="10">
        <f t="shared" si="3"/>
        <v>0</v>
      </c>
      <c r="G33" s="10" t="s">
        <v>82</v>
      </c>
      <c r="H33" s="10" t="str">
        <f>VLOOKUP($B$4,Definiciones!$B$12:$D$17,3,FALSE)</f>
        <v>Una Quincena</v>
      </c>
      <c r="I33" s="59">
        <f t="shared" si="0"/>
        <v>0</v>
      </c>
    </row>
    <row r="34" spans="1:9" x14ac:dyDescent="0.25">
      <c r="A34" s="9">
        <v>5</v>
      </c>
      <c r="B34" s="10">
        <f t="shared" si="1"/>
        <v>0</v>
      </c>
      <c r="C34" s="10" t="s">
        <v>7</v>
      </c>
      <c r="D34" s="10">
        <f t="shared" si="2"/>
        <v>1</v>
      </c>
      <c r="E34" s="10" t="s">
        <v>8</v>
      </c>
      <c r="F34" s="10">
        <f t="shared" si="3"/>
        <v>0</v>
      </c>
      <c r="G34" s="10" t="s">
        <v>83</v>
      </c>
      <c r="H34" s="10" t="str">
        <f>VLOOKUP($B$4,Definiciones!$B$12:$D$17,3,FALSE)</f>
        <v>Una Quincena</v>
      </c>
      <c r="I34" s="59">
        <f t="shared" si="0"/>
        <v>0</v>
      </c>
    </row>
    <row r="35" spans="1:9" x14ac:dyDescent="0.25">
      <c r="A35" s="9">
        <v>6</v>
      </c>
      <c r="B35" s="10">
        <f t="shared" si="1"/>
        <v>0</v>
      </c>
      <c r="C35" s="10" t="s">
        <v>7</v>
      </c>
      <c r="D35" s="10">
        <f t="shared" si="2"/>
        <v>1</v>
      </c>
      <c r="E35" s="10" t="s">
        <v>8</v>
      </c>
      <c r="F35" s="10">
        <f t="shared" si="3"/>
        <v>0</v>
      </c>
      <c r="G35" s="10" t="s">
        <v>84</v>
      </c>
      <c r="H35" s="10" t="str">
        <f>VLOOKUP($B$4,Definiciones!$B$12:$D$17,3,FALSE)</f>
        <v>Una Quincena</v>
      </c>
      <c r="I35" s="59">
        <f t="shared" si="0"/>
        <v>0</v>
      </c>
    </row>
    <row r="36" spans="1:9" x14ac:dyDescent="0.25">
      <c r="A36" s="14">
        <v>7</v>
      </c>
      <c r="B36" s="15">
        <f t="shared" si="1"/>
        <v>0</v>
      </c>
      <c r="C36" s="15" t="s">
        <v>7</v>
      </c>
      <c r="D36" s="15">
        <f t="shared" si="2"/>
        <v>1</v>
      </c>
      <c r="E36" s="15" t="s">
        <v>8</v>
      </c>
      <c r="F36" s="15">
        <f t="shared" si="3"/>
        <v>0</v>
      </c>
      <c r="G36" s="15" t="s">
        <v>85</v>
      </c>
      <c r="H36" s="15" t="str">
        <f>VLOOKUP($B$4,Definiciones!$B$12:$D$17,3,FALSE)</f>
        <v>Una Quincena</v>
      </c>
      <c r="I36" s="60">
        <f t="shared" si="0"/>
        <v>0</v>
      </c>
    </row>
    <row r="37" spans="1:9" x14ac:dyDescent="0.25">
      <c r="A37" s="9"/>
      <c r="B37" s="10"/>
      <c r="C37" s="10"/>
      <c r="D37" s="10"/>
      <c r="E37" s="10"/>
      <c r="F37" s="10"/>
      <c r="G37" s="10"/>
      <c r="H37" s="10"/>
      <c r="I37" s="11"/>
    </row>
    <row r="38" spans="1:9" x14ac:dyDescent="0.25">
      <c r="A38" s="14"/>
      <c r="B38" s="15"/>
      <c r="C38" s="15"/>
      <c r="D38" s="15"/>
      <c r="E38" s="15"/>
      <c r="F38" s="15"/>
      <c r="G38" s="15"/>
      <c r="H38" s="15"/>
      <c r="I38" s="24"/>
    </row>
    <row r="39" spans="1:9" ht="23.25" x14ac:dyDescent="0.35">
      <c r="A39" s="77" t="s">
        <v>50</v>
      </c>
      <c r="B39" s="78"/>
      <c r="C39" s="78"/>
      <c r="D39" s="78"/>
      <c r="E39" s="78"/>
      <c r="F39" s="78"/>
      <c r="G39" s="78"/>
      <c r="H39" s="78"/>
      <c r="I39" s="79"/>
    </row>
    <row r="40" spans="1:9" x14ac:dyDescent="0.25">
      <c r="A40" s="9" t="s">
        <v>18</v>
      </c>
      <c r="B40" s="10"/>
      <c r="C40" s="10"/>
      <c r="D40" s="10"/>
      <c r="E40" s="10"/>
      <c r="F40" s="10"/>
      <c r="G40" s="10"/>
      <c r="H40" s="10"/>
      <c r="I40" s="11"/>
    </row>
    <row r="41" spans="1:9" x14ac:dyDescent="0.25">
      <c r="A41" s="30" t="s">
        <v>57</v>
      </c>
      <c r="B41" s="32" t="s">
        <v>61</v>
      </c>
      <c r="C41" s="30" t="s">
        <v>62</v>
      </c>
      <c r="D41" s="10"/>
      <c r="E41" s="10"/>
      <c r="F41" s="10"/>
      <c r="G41" s="10"/>
      <c r="H41" s="30" t="s">
        <v>63</v>
      </c>
      <c r="I41" s="11"/>
    </row>
    <row r="42" spans="1:9" x14ac:dyDescent="0.25">
      <c r="A42" s="18">
        <v>0.5</v>
      </c>
      <c r="B42" s="27">
        <f>1 - EXP(-$C$13*A42)</f>
        <v>0</v>
      </c>
      <c r="C42" s="19">
        <f t="shared" ref="C42:C49" si="4">B42</f>
        <v>0</v>
      </c>
      <c r="D42" s="7" t="s">
        <v>19</v>
      </c>
      <c r="E42" s="7"/>
      <c r="F42" s="7"/>
      <c r="G42" s="7"/>
      <c r="H42" s="4">
        <f t="shared" ref="H42:H49" si="5">A42</f>
        <v>0.5</v>
      </c>
      <c r="I42" s="61" t="str">
        <f>VLOOKUP($B$6,Definiciones!B12:F17,5,FALSE)</f>
        <v>Quincenas</v>
      </c>
    </row>
    <row r="43" spans="1:9" x14ac:dyDescent="0.25">
      <c r="A43" s="20">
        <v>1</v>
      </c>
      <c r="B43" s="28">
        <f t="shared" ref="B43:B49" si="6">1 - EXP(-$C$13*A43)</f>
        <v>0</v>
      </c>
      <c r="C43" s="21">
        <f t="shared" si="4"/>
        <v>0</v>
      </c>
      <c r="D43" s="10" t="s">
        <v>19</v>
      </c>
      <c r="E43" s="10"/>
      <c r="F43" s="10"/>
      <c r="G43" s="10"/>
      <c r="H43" s="25">
        <f t="shared" si="5"/>
        <v>1</v>
      </c>
      <c r="I43" s="37" t="str">
        <f>VLOOKUP($B$6,Definiciones!B12:F17,5,FALSE)</f>
        <v>Quincenas</v>
      </c>
    </row>
    <row r="44" spans="1:9" x14ac:dyDescent="0.25">
      <c r="A44" s="20">
        <v>2</v>
      </c>
      <c r="B44" s="28">
        <f t="shared" si="6"/>
        <v>0</v>
      </c>
      <c r="C44" s="21">
        <f t="shared" si="4"/>
        <v>0</v>
      </c>
      <c r="D44" s="10" t="s">
        <v>19</v>
      </c>
      <c r="E44" s="10"/>
      <c r="F44" s="10"/>
      <c r="G44" s="10"/>
      <c r="H44" s="25">
        <f t="shared" si="5"/>
        <v>2</v>
      </c>
      <c r="I44" s="37" t="str">
        <f>VLOOKUP($B$6,Definiciones!B12:F17,5,FALSE)</f>
        <v>Quincenas</v>
      </c>
    </row>
    <row r="45" spans="1:9" x14ac:dyDescent="0.25">
      <c r="A45" s="20">
        <v>3</v>
      </c>
      <c r="B45" s="28">
        <f t="shared" si="6"/>
        <v>0</v>
      </c>
      <c r="C45" s="21">
        <f t="shared" si="4"/>
        <v>0</v>
      </c>
      <c r="D45" s="10" t="s">
        <v>19</v>
      </c>
      <c r="E45" s="10"/>
      <c r="F45" s="10"/>
      <c r="G45" s="10"/>
      <c r="H45" s="25">
        <f t="shared" si="5"/>
        <v>3</v>
      </c>
      <c r="I45" s="37" t="str">
        <f>VLOOKUP($B$6,Definiciones!B12:F17,5,FALSE)</f>
        <v>Quincenas</v>
      </c>
    </row>
    <row r="46" spans="1:9" x14ac:dyDescent="0.25">
      <c r="A46" s="20">
        <v>4</v>
      </c>
      <c r="B46" s="28">
        <f t="shared" si="6"/>
        <v>0</v>
      </c>
      <c r="C46" s="21">
        <f t="shared" si="4"/>
        <v>0</v>
      </c>
      <c r="D46" s="10" t="s">
        <v>19</v>
      </c>
      <c r="E46" s="10"/>
      <c r="F46" s="10"/>
      <c r="G46" s="10"/>
      <c r="H46" s="25">
        <f t="shared" si="5"/>
        <v>4</v>
      </c>
      <c r="I46" s="37" t="str">
        <f>VLOOKUP($B$6,Definiciones!B12:F17,5,FALSE)</f>
        <v>Quincenas</v>
      </c>
    </row>
    <row r="47" spans="1:9" x14ac:dyDescent="0.25">
      <c r="A47" s="20">
        <v>5</v>
      </c>
      <c r="B47" s="28">
        <f t="shared" si="6"/>
        <v>0</v>
      </c>
      <c r="C47" s="21">
        <f t="shared" si="4"/>
        <v>0</v>
      </c>
      <c r="D47" s="10" t="s">
        <v>19</v>
      </c>
      <c r="E47" s="10"/>
      <c r="F47" s="10"/>
      <c r="G47" s="10"/>
      <c r="H47" s="25">
        <f t="shared" si="5"/>
        <v>5</v>
      </c>
      <c r="I47" s="37" t="str">
        <f>VLOOKUP($B$6,Definiciones!B12:F17,5,FALSE)</f>
        <v>Quincenas</v>
      </c>
    </row>
    <row r="48" spans="1:9" x14ac:dyDescent="0.25">
      <c r="A48" s="20">
        <v>6</v>
      </c>
      <c r="B48" s="28">
        <f t="shared" si="6"/>
        <v>0</v>
      </c>
      <c r="C48" s="21">
        <f t="shared" si="4"/>
        <v>0</v>
      </c>
      <c r="D48" s="10" t="s">
        <v>19</v>
      </c>
      <c r="E48" s="10"/>
      <c r="F48" s="10"/>
      <c r="G48" s="10"/>
      <c r="H48" s="25">
        <f t="shared" si="5"/>
        <v>6</v>
      </c>
      <c r="I48" s="37" t="str">
        <f>VLOOKUP($B$6,Definiciones!B12:F17,5,FALSE)</f>
        <v>Quincenas</v>
      </c>
    </row>
    <row r="49" spans="1:9" x14ac:dyDescent="0.25">
      <c r="A49" s="22">
        <v>7</v>
      </c>
      <c r="B49" s="29">
        <f t="shared" si="6"/>
        <v>0</v>
      </c>
      <c r="C49" s="23">
        <f t="shared" si="4"/>
        <v>0</v>
      </c>
      <c r="D49" s="15" t="s">
        <v>19</v>
      </c>
      <c r="E49" s="15"/>
      <c r="F49" s="15"/>
      <c r="G49" s="15"/>
      <c r="H49" s="26">
        <f t="shared" si="5"/>
        <v>7</v>
      </c>
      <c r="I49" s="38" t="str">
        <f>VLOOKUP($B$6,Definiciones!B12:F17,5,FALSE)</f>
        <v>Quincenas</v>
      </c>
    </row>
  </sheetData>
  <mergeCells count="8">
    <mergeCell ref="A9:E9"/>
    <mergeCell ref="E13:I15"/>
    <mergeCell ref="E19:E24"/>
    <mergeCell ref="A39:I39"/>
    <mergeCell ref="A17:I17"/>
    <mergeCell ref="B28:D28"/>
    <mergeCell ref="A27:I27"/>
    <mergeCell ref="A18:C18"/>
  </mergeCells>
  <hyperlinks>
    <hyperlink ref="A10" location="'Múltiples Canales'!A1" display="'Múltiples Canales'!A1"/>
  </hyperlink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Definiciones!$B$12:$B$17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C8" sqref="C8"/>
    </sheetView>
  </sheetViews>
  <sheetFormatPr baseColWidth="10" defaultRowHeight="15" x14ac:dyDescent="0.25"/>
  <cols>
    <col min="1" max="1" width="33" customWidth="1"/>
    <col min="2" max="2" width="13.42578125" customWidth="1"/>
    <col min="3" max="3" width="9.42578125" customWidth="1"/>
    <col min="7" max="7" width="38" customWidth="1"/>
  </cols>
  <sheetData>
    <row r="1" spans="1:9" ht="36" x14ac:dyDescent="0.55000000000000004">
      <c r="A1" s="17" t="s">
        <v>58</v>
      </c>
    </row>
    <row r="2" spans="1:9" ht="38.25" customHeight="1" x14ac:dyDescent="0.25">
      <c r="A2" s="3" t="s">
        <v>59</v>
      </c>
    </row>
    <row r="3" spans="1:9" x14ac:dyDescent="0.25">
      <c r="A3" s="54" t="s">
        <v>69</v>
      </c>
      <c r="B3" s="55" t="s">
        <v>74</v>
      </c>
    </row>
    <row r="5" spans="1:9" x14ac:dyDescent="0.25">
      <c r="A5" s="3" t="s">
        <v>59</v>
      </c>
    </row>
    <row r="6" spans="1:9" x14ac:dyDescent="0.25">
      <c r="A6" s="46" t="s">
        <v>41</v>
      </c>
      <c r="B6" s="50"/>
      <c r="C6" s="51"/>
    </row>
    <row r="7" spans="1:9" x14ac:dyDescent="0.25">
      <c r="A7" s="46" t="s">
        <v>76</v>
      </c>
      <c r="B7" s="47" t="str">
        <f>B3</f>
        <v>Meses</v>
      </c>
      <c r="C7" s="52"/>
    </row>
    <row r="8" spans="1:9" x14ac:dyDescent="0.25">
      <c r="A8" s="48" t="s">
        <v>77</v>
      </c>
      <c r="B8" s="49" t="str">
        <f>B3</f>
        <v>Meses</v>
      </c>
      <c r="C8" s="53"/>
    </row>
    <row r="9" spans="1:9" ht="14.25" customHeight="1" x14ac:dyDescent="0.55000000000000004">
      <c r="A9" s="17"/>
    </row>
    <row r="10" spans="1:9" ht="14.25" customHeight="1" x14ac:dyDescent="0.55000000000000004">
      <c r="A10" s="17"/>
    </row>
    <row r="11" spans="1:9" ht="16.5" customHeight="1" x14ac:dyDescent="0.25">
      <c r="A11" s="39" t="s">
        <v>67</v>
      </c>
    </row>
    <row r="12" spans="1:9" x14ac:dyDescent="0.25">
      <c r="A12" s="6" t="s">
        <v>39</v>
      </c>
      <c r="B12" s="7"/>
      <c r="C12" s="12">
        <f>C7/(VLOOKUP(B3,Definiciones!B12:E17,4,FALSE))</f>
        <v>0</v>
      </c>
      <c r="D12" t="str">
        <f>VLOOKUP($B$3,Definiciones!$B$12:$G$17,6,FALSE)</f>
        <v>Por quincena</v>
      </c>
    </row>
    <row r="13" spans="1:9" x14ac:dyDescent="0.25">
      <c r="A13" s="14" t="s">
        <v>40</v>
      </c>
      <c r="B13" s="15"/>
      <c r="C13" s="16">
        <f>C8/(VLOOKUP(B3,Definiciones!B12:E17,4,FALSE))</f>
        <v>0</v>
      </c>
      <c r="D13" t="str">
        <f>VLOOKUP($B$3,Definiciones!$B$12:$G$17,6,FALSE)</f>
        <v>Por quincena</v>
      </c>
    </row>
    <row r="14" spans="1:9" x14ac:dyDescent="0.25">
      <c r="A14" s="40" t="s">
        <v>52</v>
      </c>
      <c r="B14" s="41">
        <v>2.71828</v>
      </c>
      <c r="C14" s="42"/>
    </row>
    <row r="15" spans="1:9" ht="23.25" x14ac:dyDescent="0.35">
      <c r="A15" s="77" t="s">
        <v>48</v>
      </c>
      <c r="B15" s="78"/>
      <c r="C15" s="78"/>
      <c r="D15" s="78"/>
      <c r="E15" s="78"/>
      <c r="F15" s="78"/>
      <c r="G15" s="78"/>
      <c r="H15" s="78"/>
      <c r="I15" s="79"/>
    </row>
    <row r="16" spans="1:9" x14ac:dyDescent="0.25">
      <c r="A16" s="80" t="s">
        <v>66</v>
      </c>
      <c r="B16" s="81"/>
      <c r="C16" s="81"/>
      <c r="D16" s="32" t="s">
        <v>65</v>
      </c>
      <c r="E16" s="10"/>
      <c r="F16" s="10"/>
      <c r="G16" s="10"/>
      <c r="H16" s="10"/>
      <c r="I16" s="11"/>
    </row>
    <row r="17" spans="1:9" x14ac:dyDescent="0.25">
      <c r="A17" s="9" t="s">
        <v>42</v>
      </c>
      <c r="B17" s="10"/>
      <c r="C17" s="10"/>
      <c r="D17" s="65" t="e">
        <f ca="1">1 / (SUMPRODUCT((C13 / C12) ^ (ROW(INDIRECT("1:" &amp; C6)) - 1) / FACT(ROW(INDIRECT("1:" &amp; C6)) - 1)) + ((C13 / C12) ^ C6 / (FACT(C6) * (1 - (C13 / (C6 * C12))))))</f>
        <v>#DIV/0!</v>
      </c>
      <c r="E17" s="10"/>
      <c r="F17" s="10"/>
      <c r="G17" s="10"/>
      <c r="H17" s="10"/>
      <c r="I17" s="11"/>
    </row>
    <row r="18" spans="1:9" x14ac:dyDescent="0.25">
      <c r="A18" s="9" t="s">
        <v>47</v>
      </c>
      <c r="B18" s="10"/>
      <c r="C18" s="10"/>
      <c r="D18" s="37" t="e">
        <f ca="1">D17 * ((C13 / C12) ^ C6) * (C13 / (C6 * C12)) / (FACT(C6) * (1 - (C13 / (C6 * C12))) ^ 2)</f>
        <v>#DIV/0!</v>
      </c>
      <c r="E18" s="10"/>
      <c r="F18" s="10"/>
      <c r="G18" s="10"/>
      <c r="H18" s="10"/>
      <c r="I18" s="11"/>
    </row>
    <row r="19" spans="1:9" x14ac:dyDescent="0.25">
      <c r="A19" s="9" t="s">
        <v>46</v>
      </c>
      <c r="B19" s="10"/>
      <c r="C19" s="10"/>
      <c r="D19" s="37" t="e">
        <f ca="1">D18 + (C13 / C12)</f>
        <v>#DIV/0!</v>
      </c>
      <c r="E19" s="10"/>
      <c r="F19" s="10"/>
      <c r="G19" s="10"/>
      <c r="H19" s="10"/>
      <c r="I19" s="11"/>
    </row>
    <row r="20" spans="1:9" x14ac:dyDescent="0.25">
      <c r="A20" s="9" t="s">
        <v>45</v>
      </c>
      <c r="B20" s="10"/>
      <c r="C20" s="10"/>
      <c r="D20" s="37" t="e">
        <f ca="1">D18 / C13</f>
        <v>#DIV/0!</v>
      </c>
      <c r="E20" s="10"/>
      <c r="F20" s="10"/>
      <c r="G20" s="10"/>
      <c r="H20" s="10"/>
      <c r="I20" s="11"/>
    </row>
    <row r="21" spans="1:9" x14ac:dyDescent="0.25">
      <c r="A21" s="9" t="s">
        <v>44</v>
      </c>
      <c r="B21" s="10"/>
      <c r="C21" s="10"/>
      <c r="D21" s="37" t="e">
        <f ca="1">D20 + (1 / C12)</f>
        <v>#DIV/0!</v>
      </c>
      <c r="E21" s="10"/>
      <c r="F21" s="10"/>
      <c r="G21" s="10"/>
      <c r="H21" s="10"/>
      <c r="I21" s="11"/>
    </row>
    <row r="22" spans="1:9" x14ac:dyDescent="0.25">
      <c r="A22" s="14" t="s">
        <v>43</v>
      </c>
      <c r="B22" s="15"/>
      <c r="C22" s="15"/>
      <c r="D22" s="38" t="e">
        <f ca="1">D17 * ((C13 / C12) ^ C6) / (FACT(C6) * (1 - (C13 / (C6 * C12))))</f>
        <v>#DIV/0!</v>
      </c>
      <c r="E22" s="10"/>
      <c r="F22" s="10"/>
      <c r="G22" s="10"/>
      <c r="H22" s="10"/>
      <c r="I22" s="11"/>
    </row>
    <row r="23" spans="1:9" x14ac:dyDescent="0.25">
      <c r="A23" s="9"/>
      <c r="B23" s="10"/>
      <c r="C23" s="10"/>
      <c r="D23" s="10"/>
      <c r="E23" s="10"/>
      <c r="F23" s="10"/>
      <c r="G23" s="10"/>
      <c r="H23" s="10"/>
      <c r="I23" s="11"/>
    </row>
    <row r="24" spans="1:9" x14ac:dyDescent="0.25">
      <c r="A24" s="9"/>
      <c r="B24" s="10"/>
      <c r="C24" s="10"/>
      <c r="D24" s="10"/>
      <c r="E24" s="10"/>
      <c r="F24" s="10"/>
      <c r="G24" s="10"/>
      <c r="H24" s="10"/>
      <c r="I24" s="11"/>
    </row>
    <row r="25" spans="1:9" x14ac:dyDescent="0.25">
      <c r="A25" s="9"/>
      <c r="B25" s="10"/>
      <c r="C25" s="10"/>
      <c r="D25" s="10"/>
      <c r="E25" s="10"/>
      <c r="F25" s="10"/>
      <c r="G25" s="10"/>
      <c r="H25" s="10"/>
      <c r="I25" s="11"/>
    </row>
    <row r="26" spans="1:9" ht="23.25" x14ac:dyDescent="0.35">
      <c r="A26" s="77" t="s">
        <v>49</v>
      </c>
      <c r="B26" s="78"/>
      <c r="C26" s="78"/>
      <c r="D26" s="78"/>
      <c r="E26" s="78"/>
      <c r="F26" s="78"/>
      <c r="G26" s="78"/>
      <c r="H26" s="78"/>
      <c r="I26" s="79"/>
    </row>
    <row r="27" spans="1:9" x14ac:dyDescent="0.25">
      <c r="A27" s="32" t="s">
        <v>64</v>
      </c>
      <c r="B27" s="80" t="s">
        <v>51</v>
      </c>
      <c r="C27" s="81"/>
      <c r="D27" s="82"/>
      <c r="E27" s="7"/>
      <c r="F27" s="32" t="s">
        <v>61</v>
      </c>
      <c r="G27" s="7"/>
      <c r="H27" s="7"/>
      <c r="I27" s="33" t="s">
        <v>13</v>
      </c>
    </row>
    <row r="28" spans="1:9" x14ac:dyDescent="0.25">
      <c r="A28" s="6">
        <v>0</v>
      </c>
      <c r="B28" s="69" t="e">
        <f>$C$13^A28</f>
        <v>#NUM!</v>
      </c>
      <c r="C28" s="7" t="s">
        <v>7</v>
      </c>
      <c r="D28" s="66">
        <f>EXP(-$C$13)</f>
        <v>1</v>
      </c>
      <c r="E28" s="7" t="s">
        <v>8</v>
      </c>
      <c r="F28" s="7" t="e">
        <f>D28*B28</f>
        <v>#NUM!</v>
      </c>
      <c r="G28" s="7" t="s">
        <v>9</v>
      </c>
      <c r="H28" s="7"/>
      <c r="I28" s="34" t="e">
        <f t="shared" ref="I28:I35" si="0">F28</f>
        <v>#NUM!</v>
      </c>
    </row>
    <row r="29" spans="1:9" x14ac:dyDescent="0.25">
      <c r="A29" s="9">
        <v>1</v>
      </c>
      <c r="B29" s="70">
        <f t="shared" ref="B29:B35" si="1">$C$13^A29</f>
        <v>0</v>
      </c>
      <c r="C29" s="10" t="s">
        <v>7</v>
      </c>
      <c r="D29" s="67">
        <f t="shared" ref="D29:D35" si="2">EXP(-$C$13)</f>
        <v>1</v>
      </c>
      <c r="E29" s="10" t="s">
        <v>8</v>
      </c>
      <c r="F29" s="10">
        <f>(D29*B29)/A29</f>
        <v>0</v>
      </c>
      <c r="G29" s="10" t="s">
        <v>10</v>
      </c>
      <c r="H29" s="10"/>
      <c r="I29" s="35">
        <f t="shared" si="0"/>
        <v>0</v>
      </c>
    </row>
    <row r="30" spans="1:9" x14ac:dyDescent="0.25">
      <c r="A30" s="9">
        <v>2</v>
      </c>
      <c r="B30" s="70">
        <f t="shared" si="1"/>
        <v>0</v>
      </c>
      <c r="C30" s="10" t="s">
        <v>7</v>
      </c>
      <c r="D30" s="67">
        <f t="shared" si="2"/>
        <v>1</v>
      </c>
      <c r="E30" s="10" t="s">
        <v>8</v>
      </c>
      <c r="F30" s="10">
        <f t="shared" ref="F30:F35" si="3">(D30*B30)/A30</f>
        <v>0</v>
      </c>
      <c r="G30" s="10" t="s">
        <v>11</v>
      </c>
      <c r="H30" s="10"/>
      <c r="I30" s="35">
        <f t="shared" si="0"/>
        <v>0</v>
      </c>
    </row>
    <row r="31" spans="1:9" x14ac:dyDescent="0.25">
      <c r="A31" s="9">
        <v>3</v>
      </c>
      <c r="B31" s="70">
        <f t="shared" si="1"/>
        <v>0</v>
      </c>
      <c r="C31" s="10" t="s">
        <v>7</v>
      </c>
      <c r="D31" s="67">
        <f t="shared" si="2"/>
        <v>1</v>
      </c>
      <c r="E31" s="10" t="s">
        <v>8</v>
      </c>
      <c r="F31" s="10">
        <f t="shared" si="3"/>
        <v>0</v>
      </c>
      <c r="G31" s="10" t="s">
        <v>12</v>
      </c>
      <c r="H31" s="10"/>
      <c r="I31" s="35">
        <f t="shared" si="0"/>
        <v>0</v>
      </c>
    </row>
    <row r="32" spans="1:9" x14ac:dyDescent="0.25">
      <c r="A32" s="9">
        <v>4</v>
      </c>
      <c r="B32" s="70">
        <f t="shared" si="1"/>
        <v>0</v>
      </c>
      <c r="C32" s="10" t="s">
        <v>7</v>
      </c>
      <c r="D32" s="67">
        <f t="shared" si="2"/>
        <v>1</v>
      </c>
      <c r="E32" s="10" t="s">
        <v>8</v>
      </c>
      <c r="F32" s="10">
        <f t="shared" si="3"/>
        <v>0</v>
      </c>
      <c r="G32" s="10" t="s">
        <v>53</v>
      </c>
      <c r="H32" s="10"/>
      <c r="I32" s="35">
        <f t="shared" si="0"/>
        <v>0</v>
      </c>
    </row>
    <row r="33" spans="1:9" x14ac:dyDescent="0.25">
      <c r="A33" s="9">
        <v>5</v>
      </c>
      <c r="B33" s="70">
        <f t="shared" si="1"/>
        <v>0</v>
      </c>
      <c r="C33" s="10" t="s">
        <v>7</v>
      </c>
      <c r="D33" s="67">
        <f t="shared" si="2"/>
        <v>1</v>
      </c>
      <c r="E33" s="10" t="s">
        <v>8</v>
      </c>
      <c r="F33" s="10">
        <f t="shared" si="3"/>
        <v>0</v>
      </c>
      <c r="G33" s="10" t="s">
        <v>54</v>
      </c>
      <c r="H33" s="10"/>
      <c r="I33" s="35">
        <f t="shared" si="0"/>
        <v>0</v>
      </c>
    </row>
    <row r="34" spans="1:9" x14ac:dyDescent="0.25">
      <c r="A34" s="9">
        <v>6</v>
      </c>
      <c r="B34" s="70">
        <f t="shared" si="1"/>
        <v>0</v>
      </c>
      <c r="C34" s="10" t="s">
        <v>7</v>
      </c>
      <c r="D34" s="67">
        <f t="shared" si="2"/>
        <v>1</v>
      </c>
      <c r="E34" s="10" t="s">
        <v>8</v>
      </c>
      <c r="F34" s="10">
        <f t="shared" si="3"/>
        <v>0</v>
      </c>
      <c r="G34" s="10" t="s">
        <v>55</v>
      </c>
      <c r="H34" s="10"/>
      <c r="I34" s="35">
        <f t="shared" si="0"/>
        <v>0</v>
      </c>
    </row>
    <row r="35" spans="1:9" x14ac:dyDescent="0.25">
      <c r="A35" s="14">
        <v>7</v>
      </c>
      <c r="B35" s="71">
        <f t="shared" si="1"/>
        <v>0</v>
      </c>
      <c r="C35" s="15" t="s">
        <v>7</v>
      </c>
      <c r="D35" s="68">
        <f t="shared" si="2"/>
        <v>1</v>
      </c>
      <c r="E35" s="15" t="s">
        <v>8</v>
      </c>
      <c r="F35" s="15">
        <f t="shared" si="3"/>
        <v>0</v>
      </c>
      <c r="G35" s="15" t="s">
        <v>56</v>
      </c>
      <c r="H35" s="15"/>
      <c r="I35" s="36">
        <f t="shared" si="0"/>
        <v>0</v>
      </c>
    </row>
    <row r="36" spans="1:9" x14ac:dyDescent="0.25">
      <c r="A36" s="9"/>
      <c r="B36" s="10"/>
      <c r="C36" s="10"/>
      <c r="D36" s="10"/>
      <c r="E36" s="10"/>
      <c r="F36" s="10"/>
      <c r="G36" s="10"/>
      <c r="H36" s="10"/>
      <c r="I36" s="11"/>
    </row>
    <row r="37" spans="1:9" x14ac:dyDescent="0.25">
      <c r="A37" s="14"/>
      <c r="B37" s="15"/>
      <c r="C37" s="15"/>
      <c r="D37" s="15"/>
      <c r="E37" s="15"/>
      <c r="F37" s="15"/>
      <c r="G37" s="15"/>
      <c r="H37" s="15"/>
      <c r="I37" s="24"/>
    </row>
    <row r="38" spans="1:9" ht="23.25" x14ac:dyDescent="0.35">
      <c r="A38" s="83" t="s">
        <v>50</v>
      </c>
      <c r="B38" s="84"/>
      <c r="C38" s="84"/>
      <c r="D38" s="84"/>
      <c r="E38" s="84"/>
      <c r="F38" s="84"/>
      <c r="G38" s="84"/>
      <c r="H38" s="84"/>
      <c r="I38" s="85"/>
    </row>
    <row r="39" spans="1:9" x14ac:dyDescent="0.25">
      <c r="A39" s="6" t="s">
        <v>18</v>
      </c>
      <c r="B39" s="7"/>
      <c r="C39" s="7"/>
      <c r="D39" s="7"/>
      <c r="E39" s="7"/>
      <c r="F39" s="7"/>
      <c r="G39" s="7"/>
      <c r="H39" s="7"/>
      <c r="I39" s="8"/>
    </row>
    <row r="40" spans="1:9" x14ac:dyDescent="0.25">
      <c r="A40" s="32" t="s">
        <v>57</v>
      </c>
      <c r="B40" s="32" t="s">
        <v>61</v>
      </c>
      <c r="C40" s="32" t="s">
        <v>62</v>
      </c>
      <c r="D40" s="10"/>
      <c r="E40" s="10"/>
      <c r="F40" s="10"/>
      <c r="G40" s="10"/>
      <c r="H40" s="32" t="s">
        <v>63</v>
      </c>
      <c r="I40" s="11"/>
    </row>
    <row r="41" spans="1:9" x14ac:dyDescent="0.25">
      <c r="A41" s="18">
        <v>0.5</v>
      </c>
      <c r="B41" s="62">
        <f>1 - EXP(-$C$12*A41)</f>
        <v>0</v>
      </c>
      <c r="C41" s="19">
        <f t="shared" ref="C41:C48" si="4">B41</f>
        <v>0</v>
      </c>
      <c r="D41" s="7" t="s">
        <v>19</v>
      </c>
      <c r="E41" s="7"/>
      <c r="F41" s="7"/>
      <c r="G41" s="7"/>
      <c r="H41" s="5">
        <f t="shared" ref="H41:H48" si="5">A41</f>
        <v>0.5</v>
      </c>
      <c r="I41" s="61" t="str">
        <f>VLOOKUP($B$3,Definiciones!B12:F17,5,FALSE)</f>
        <v>Quincenas</v>
      </c>
    </row>
    <row r="42" spans="1:9" x14ac:dyDescent="0.25">
      <c r="A42" s="20">
        <v>1</v>
      </c>
      <c r="B42" s="63">
        <f t="shared" ref="B42:B48" si="6">1 - EXP(-$C$12*A42)</f>
        <v>0</v>
      </c>
      <c r="C42" s="21">
        <f t="shared" si="4"/>
        <v>0</v>
      </c>
      <c r="D42" s="10" t="s">
        <v>19</v>
      </c>
      <c r="E42" s="10"/>
      <c r="F42" s="10"/>
      <c r="G42" s="10"/>
      <c r="H42" s="25">
        <f t="shared" si="5"/>
        <v>1</v>
      </c>
      <c r="I42" s="37" t="str">
        <f>VLOOKUP($B$3,Definiciones!B12:F17,5,FALSE)</f>
        <v>Quincenas</v>
      </c>
    </row>
    <row r="43" spans="1:9" x14ac:dyDescent="0.25">
      <c r="A43" s="20">
        <v>2</v>
      </c>
      <c r="B43" s="63">
        <f t="shared" si="6"/>
        <v>0</v>
      </c>
      <c r="C43" s="21">
        <f t="shared" si="4"/>
        <v>0</v>
      </c>
      <c r="D43" s="10" t="s">
        <v>19</v>
      </c>
      <c r="E43" s="10"/>
      <c r="F43" s="10"/>
      <c r="G43" s="10"/>
      <c r="H43" s="25">
        <f t="shared" si="5"/>
        <v>2</v>
      </c>
      <c r="I43" s="37" t="str">
        <f>VLOOKUP($B$3,Definiciones!B12:F17,5,FALSE)</f>
        <v>Quincenas</v>
      </c>
    </row>
    <row r="44" spans="1:9" x14ac:dyDescent="0.25">
      <c r="A44" s="20">
        <v>3</v>
      </c>
      <c r="B44" s="63">
        <f t="shared" si="6"/>
        <v>0</v>
      </c>
      <c r="C44" s="21">
        <f t="shared" si="4"/>
        <v>0</v>
      </c>
      <c r="D44" s="10" t="s">
        <v>19</v>
      </c>
      <c r="E44" s="10"/>
      <c r="F44" s="10"/>
      <c r="G44" s="10"/>
      <c r="H44" s="25">
        <f t="shared" si="5"/>
        <v>3</v>
      </c>
      <c r="I44" s="37" t="str">
        <f>VLOOKUP($B$3,Definiciones!B12:F17,5,FALSE)</f>
        <v>Quincenas</v>
      </c>
    </row>
    <row r="45" spans="1:9" x14ac:dyDescent="0.25">
      <c r="A45" s="20">
        <v>4</v>
      </c>
      <c r="B45" s="63">
        <f t="shared" si="6"/>
        <v>0</v>
      </c>
      <c r="C45" s="21">
        <f t="shared" si="4"/>
        <v>0</v>
      </c>
      <c r="D45" s="10" t="s">
        <v>19</v>
      </c>
      <c r="E45" s="10"/>
      <c r="F45" s="10"/>
      <c r="G45" s="10"/>
      <c r="H45" s="25">
        <f t="shared" si="5"/>
        <v>4</v>
      </c>
      <c r="I45" s="37" t="str">
        <f>VLOOKUP($B$3,Definiciones!B12:F17,5,FALSE)</f>
        <v>Quincenas</v>
      </c>
    </row>
    <row r="46" spans="1:9" x14ac:dyDescent="0.25">
      <c r="A46" s="20">
        <v>5</v>
      </c>
      <c r="B46" s="63">
        <f t="shared" si="6"/>
        <v>0</v>
      </c>
      <c r="C46" s="21">
        <f t="shared" si="4"/>
        <v>0</v>
      </c>
      <c r="D46" s="10" t="s">
        <v>19</v>
      </c>
      <c r="E46" s="10"/>
      <c r="F46" s="10"/>
      <c r="G46" s="10"/>
      <c r="H46" s="25">
        <f t="shared" si="5"/>
        <v>5</v>
      </c>
      <c r="I46" s="37" t="str">
        <f>VLOOKUP($B$3,Definiciones!B12:F17,5,FALSE)</f>
        <v>Quincenas</v>
      </c>
    </row>
    <row r="47" spans="1:9" x14ac:dyDescent="0.25">
      <c r="A47" s="20">
        <v>6</v>
      </c>
      <c r="B47" s="63">
        <f t="shared" si="6"/>
        <v>0</v>
      </c>
      <c r="C47" s="21">
        <f t="shared" si="4"/>
        <v>0</v>
      </c>
      <c r="D47" s="10" t="s">
        <v>19</v>
      </c>
      <c r="E47" s="10"/>
      <c r="F47" s="10"/>
      <c r="G47" s="10"/>
      <c r="H47" s="25">
        <f t="shared" si="5"/>
        <v>6</v>
      </c>
      <c r="I47" s="37" t="str">
        <f>VLOOKUP($B$3,Definiciones!B12:F17,5,FALSE)</f>
        <v>Quincenas</v>
      </c>
    </row>
    <row r="48" spans="1:9" x14ac:dyDescent="0.25">
      <c r="A48" s="22">
        <v>7</v>
      </c>
      <c r="B48" s="64">
        <f t="shared" si="6"/>
        <v>0</v>
      </c>
      <c r="C48" s="23">
        <f t="shared" si="4"/>
        <v>0</v>
      </c>
      <c r="D48" s="15" t="s">
        <v>19</v>
      </c>
      <c r="E48" s="15"/>
      <c r="F48" s="15"/>
      <c r="G48" s="15"/>
      <c r="H48" s="26">
        <f t="shared" si="5"/>
        <v>7</v>
      </c>
      <c r="I48" s="38" t="str">
        <f>VLOOKUP($B$3,Definiciones!B12:F17,5,FALSE)</f>
        <v>Quincenas</v>
      </c>
    </row>
  </sheetData>
  <mergeCells count="5">
    <mergeCell ref="B27:D27"/>
    <mergeCell ref="A15:I15"/>
    <mergeCell ref="A26:I26"/>
    <mergeCell ref="A38:I38"/>
    <mergeCell ref="A16:C16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Definiciones!$B$12:$B$17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topLeftCell="A16" workbookViewId="0">
      <selection activeCell="D27" sqref="D27"/>
    </sheetView>
  </sheetViews>
  <sheetFormatPr baseColWidth="10" defaultRowHeight="15" x14ac:dyDescent="0.25"/>
  <cols>
    <col min="3" max="3" width="4.28515625" customWidth="1"/>
    <col min="7" max="7" width="46" customWidth="1"/>
    <col min="9" max="9" width="5.42578125" customWidth="1"/>
    <col min="10" max="10" width="4.7109375" customWidth="1"/>
  </cols>
  <sheetData>
    <row r="3" spans="1:8" x14ac:dyDescent="0.25">
      <c r="A3" t="s">
        <v>0</v>
      </c>
      <c r="C3">
        <v>45</v>
      </c>
      <c r="D3" t="s">
        <v>1</v>
      </c>
      <c r="E3" t="s">
        <v>2</v>
      </c>
    </row>
    <row r="5" spans="1:8" x14ac:dyDescent="0.25">
      <c r="A5" t="s">
        <v>4</v>
      </c>
      <c r="B5">
        <v>2.71828</v>
      </c>
      <c r="C5">
        <v>45</v>
      </c>
      <c r="D5" t="s">
        <v>3</v>
      </c>
      <c r="E5" s="86">
        <f>C5/C6</f>
        <v>0.75</v>
      </c>
    </row>
    <row r="6" spans="1:8" x14ac:dyDescent="0.25">
      <c r="C6">
        <v>60</v>
      </c>
      <c r="D6" t="s">
        <v>3</v>
      </c>
      <c r="E6" s="86"/>
    </row>
    <row r="8" spans="1:8" x14ac:dyDescent="0.25">
      <c r="A8" t="s">
        <v>5</v>
      </c>
    </row>
    <row r="9" spans="1:8" x14ac:dyDescent="0.25">
      <c r="A9" s="1">
        <f>E5^0</f>
        <v>1</v>
      </c>
      <c r="B9">
        <f>B5^(-E5)</f>
        <v>0.47236679104505908</v>
      </c>
      <c r="C9">
        <f>B9*A9</f>
        <v>0.47236679104505908</v>
      </c>
    </row>
    <row r="11" spans="1:8" x14ac:dyDescent="0.25">
      <c r="A11" t="s">
        <v>14</v>
      </c>
    </row>
    <row r="12" spans="1:8" x14ac:dyDescent="0.25">
      <c r="A12" t="s">
        <v>6</v>
      </c>
      <c r="H12" t="s">
        <v>13</v>
      </c>
    </row>
    <row r="13" spans="1:8" x14ac:dyDescent="0.25">
      <c r="A13">
        <v>0</v>
      </c>
      <c r="B13">
        <f>$E$5^A13</f>
        <v>1</v>
      </c>
      <c r="C13" t="s">
        <v>7</v>
      </c>
      <c r="D13">
        <f>$B$5^(-$E$5)</f>
        <v>0.47236679104505908</v>
      </c>
      <c r="E13" t="s">
        <v>8</v>
      </c>
      <c r="F13">
        <f>D13*B13</f>
        <v>0.47236679104505908</v>
      </c>
      <c r="G13" t="s">
        <v>9</v>
      </c>
      <c r="H13" s="2">
        <f>F13</f>
        <v>0.47236679104505908</v>
      </c>
    </row>
    <row r="14" spans="1:8" x14ac:dyDescent="0.25">
      <c r="A14">
        <v>1</v>
      </c>
      <c r="B14">
        <f t="shared" ref="B14:B20" si="0">$E$5^A14</f>
        <v>0.75</v>
      </c>
      <c r="C14" t="s">
        <v>7</v>
      </c>
      <c r="D14">
        <f t="shared" ref="D14:D20" si="1">$B$5^(-$E$5)</f>
        <v>0.47236679104505908</v>
      </c>
      <c r="E14" t="s">
        <v>8</v>
      </c>
      <c r="F14">
        <f>(D14*B14)/A14</f>
        <v>0.35427509328379431</v>
      </c>
      <c r="G14" t="s">
        <v>10</v>
      </c>
      <c r="H14" s="2">
        <f t="shared" ref="H14:H20" si="2">F14</f>
        <v>0.35427509328379431</v>
      </c>
    </row>
    <row r="15" spans="1:8" x14ac:dyDescent="0.25">
      <c r="A15">
        <v>2</v>
      </c>
      <c r="B15">
        <f t="shared" si="0"/>
        <v>0.5625</v>
      </c>
      <c r="C15" t="s">
        <v>7</v>
      </c>
      <c r="D15">
        <f t="shared" si="1"/>
        <v>0.47236679104505908</v>
      </c>
      <c r="E15" t="s">
        <v>8</v>
      </c>
      <c r="F15">
        <f t="shared" ref="F15:F20" si="3">(D15*B15)/A15</f>
        <v>0.13285315998142286</v>
      </c>
      <c r="G15" t="s">
        <v>11</v>
      </c>
      <c r="H15" s="2">
        <f t="shared" si="2"/>
        <v>0.13285315998142286</v>
      </c>
    </row>
    <row r="16" spans="1:8" x14ac:dyDescent="0.25">
      <c r="A16">
        <v>3</v>
      </c>
      <c r="B16">
        <f t="shared" si="0"/>
        <v>0.421875</v>
      </c>
      <c r="C16" t="s">
        <v>7</v>
      </c>
      <c r="D16">
        <f t="shared" si="1"/>
        <v>0.47236679104505908</v>
      </c>
      <c r="E16" t="s">
        <v>8</v>
      </c>
      <c r="F16">
        <f t="shared" si="3"/>
        <v>6.6426579990711429E-2</v>
      </c>
      <c r="G16" t="s">
        <v>12</v>
      </c>
      <c r="H16" s="2">
        <f t="shared" si="2"/>
        <v>6.6426579990711429E-2</v>
      </c>
    </row>
    <row r="17" spans="1:11" x14ac:dyDescent="0.25">
      <c r="A17">
        <v>4</v>
      </c>
      <c r="B17">
        <f t="shared" si="0"/>
        <v>0.31640625</v>
      </c>
      <c r="C17" t="s">
        <v>7</v>
      </c>
      <c r="D17">
        <f t="shared" si="1"/>
        <v>0.47236679104505908</v>
      </c>
      <c r="E17" t="s">
        <v>8</v>
      </c>
      <c r="F17">
        <f t="shared" si="3"/>
        <v>3.736495124477518E-2</v>
      </c>
      <c r="H17" s="2">
        <f t="shared" si="2"/>
        <v>3.736495124477518E-2</v>
      </c>
    </row>
    <row r="18" spans="1:11" x14ac:dyDescent="0.25">
      <c r="A18">
        <v>5</v>
      </c>
      <c r="B18">
        <f t="shared" si="0"/>
        <v>0.2373046875</v>
      </c>
      <c r="C18" t="s">
        <v>7</v>
      </c>
      <c r="D18">
        <f t="shared" si="1"/>
        <v>0.47236679104505908</v>
      </c>
      <c r="E18" t="s">
        <v>8</v>
      </c>
      <c r="F18">
        <f t="shared" si="3"/>
        <v>2.2418970746865108E-2</v>
      </c>
      <c r="H18" s="2">
        <f t="shared" si="2"/>
        <v>2.2418970746865108E-2</v>
      </c>
    </row>
    <row r="19" spans="1:11" x14ac:dyDescent="0.25">
      <c r="A19">
        <v>6</v>
      </c>
      <c r="B19">
        <f t="shared" si="0"/>
        <v>0.177978515625</v>
      </c>
      <c r="C19" t="s">
        <v>7</v>
      </c>
      <c r="D19">
        <f t="shared" si="1"/>
        <v>0.47236679104505908</v>
      </c>
      <c r="E19" t="s">
        <v>8</v>
      </c>
      <c r="F19">
        <f t="shared" si="3"/>
        <v>1.4011856716790692E-2</v>
      </c>
      <c r="H19" s="2">
        <f t="shared" si="2"/>
        <v>1.4011856716790692E-2</v>
      </c>
    </row>
    <row r="20" spans="1:11" x14ac:dyDescent="0.25">
      <c r="A20">
        <v>7</v>
      </c>
      <c r="B20">
        <f t="shared" si="0"/>
        <v>0.13348388671875</v>
      </c>
      <c r="C20" t="s">
        <v>7</v>
      </c>
      <c r="D20">
        <f t="shared" si="1"/>
        <v>0.47236679104505908</v>
      </c>
      <c r="E20" t="s">
        <v>8</v>
      </c>
      <c r="F20">
        <f t="shared" si="3"/>
        <v>9.0076221750797318E-3</v>
      </c>
      <c r="H20" s="2">
        <f t="shared" si="2"/>
        <v>9.0076221750797318E-3</v>
      </c>
    </row>
    <row r="22" spans="1:11" x14ac:dyDescent="0.25">
      <c r="A22" t="s">
        <v>15</v>
      </c>
    </row>
    <row r="23" spans="1:11" x14ac:dyDescent="0.25">
      <c r="A23" t="s">
        <v>16</v>
      </c>
      <c r="C23">
        <v>1</v>
      </c>
    </row>
    <row r="24" spans="1:11" x14ac:dyDescent="0.25">
      <c r="A24" t="s">
        <v>17</v>
      </c>
      <c r="B24">
        <f>B5</f>
        <v>2.71828</v>
      </c>
    </row>
    <row r="25" spans="1:11" x14ac:dyDescent="0.25">
      <c r="A25" t="s">
        <v>18</v>
      </c>
    </row>
    <row r="26" spans="1:11" x14ac:dyDescent="0.25">
      <c r="E26" t="s">
        <v>13</v>
      </c>
    </row>
    <row r="27" spans="1:11" x14ac:dyDescent="0.25">
      <c r="B27">
        <v>0.5</v>
      </c>
      <c r="C27" t="s">
        <v>8</v>
      </c>
      <c r="D27">
        <f>$C$23-$B$24^(-B27)</f>
        <v>0.39346913629508384</v>
      </c>
      <c r="E27" s="2">
        <f>D27</f>
        <v>0.39346913629508384</v>
      </c>
      <c r="F27" t="s">
        <v>19</v>
      </c>
      <c r="J27">
        <f>B27</f>
        <v>0.5</v>
      </c>
      <c r="K27" t="s">
        <v>20</v>
      </c>
    </row>
    <row r="28" spans="1:11" x14ac:dyDescent="0.25">
      <c r="B28">
        <v>1</v>
      </c>
      <c r="C28" t="s">
        <v>8</v>
      </c>
      <c r="D28">
        <f t="shared" ref="D28:D34" si="4">$C$23-$B$24^(-B28)</f>
        <v>0.63212031137336844</v>
      </c>
      <c r="E28" s="2">
        <f t="shared" ref="E28:E34" si="5">D28</f>
        <v>0.63212031137336844</v>
      </c>
      <c r="F28" t="s">
        <v>19</v>
      </c>
      <c r="J28">
        <f t="shared" ref="J28:J34" si="6">B28</f>
        <v>1</v>
      </c>
      <c r="K28" t="s">
        <v>20</v>
      </c>
    </row>
    <row r="29" spans="1:11" x14ac:dyDescent="0.25">
      <c r="B29">
        <v>2</v>
      </c>
      <c r="C29" t="s">
        <v>8</v>
      </c>
      <c r="D29">
        <f t="shared" si="4"/>
        <v>0.8646645346959726</v>
      </c>
      <c r="E29" s="2">
        <f t="shared" si="5"/>
        <v>0.8646645346959726</v>
      </c>
      <c r="F29" t="s">
        <v>19</v>
      </c>
      <c r="J29">
        <f t="shared" si="6"/>
        <v>2</v>
      </c>
      <c r="K29" t="s">
        <v>20</v>
      </c>
    </row>
    <row r="30" spans="1:11" x14ac:dyDescent="0.25">
      <c r="B30">
        <v>3</v>
      </c>
      <c r="C30" t="s">
        <v>8</v>
      </c>
      <c r="D30">
        <f t="shared" si="4"/>
        <v>0.95021283116381416</v>
      </c>
      <c r="E30" s="2">
        <f t="shared" si="5"/>
        <v>0.95021283116381416</v>
      </c>
      <c r="F30" t="s">
        <v>19</v>
      </c>
      <c r="J30">
        <f t="shared" si="6"/>
        <v>3</v>
      </c>
      <c r="K30" t="s">
        <v>20</v>
      </c>
    </row>
    <row r="31" spans="1:11" x14ac:dyDescent="0.25">
      <c r="B31">
        <v>4</v>
      </c>
      <c r="C31" t="s">
        <v>8</v>
      </c>
      <c r="D31">
        <f t="shared" si="4"/>
        <v>0.9816843118309424</v>
      </c>
      <c r="E31" s="2">
        <f t="shared" si="5"/>
        <v>0.9816843118309424</v>
      </c>
      <c r="F31" t="s">
        <v>19</v>
      </c>
      <c r="J31">
        <f t="shared" si="6"/>
        <v>4</v>
      </c>
      <c r="K31" t="s">
        <v>20</v>
      </c>
    </row>
    <row r="32" spans="1:11" x14ac:dyDescent="0.25">
      <c r="B32">
        <v>5</v>
      </c>
      <c r="C32" t="s">
        <v>8</v>
      </c>
      <c r="D32">
        <f t="shared" si="4"/>
        <v>0.99326203033938465</v>
      </c>
      <c r="E32" s="2">
        <f t="shared" si="5"/>
        <v>0.99326203033938465</v>
      </c>
      <c r="F32" t="s">
        <v>19</v>
      </c>
      <c r="J32">
        <f t="shared" si="6"/>
        <v>5</v>
      </c>
      <c r="K32" t="s">
        <v>20</v>
      </c>
    </row>
    <row r="33" spans="1:11" x14ac:dyDescent="0.25">
      <c r="B33">
        <v>6</v>
      </c>
      <c r="C33" t="s">
        <v>8</v>
      </c>
      <c r="D33">
        <f t="shared" si="4"/>
        <v>0.99752123781927715</v>
      </c>
      <c r="E33" s="2">
        <f t="shared" si="5"/>
        <v>0.99752123781927715</v>
      </c>
      <c r="F33" t="s">
        <v>19</v>
      </c>
      <c r="J33">
        <f t="shared" si="6"/>
        <v>6</v>
      </c>
      <c r="K33" t="s">
        <v>20</v>
      </c>
    </row>
    <row r="34" spans="1:11" x14ac:dyDescent="0.25">
      <c r="B34">
        <v>7</v>
      </c>
      <c r="C34" t="s">
        <v>8</v>
      </c>
      <c r="D34">
        <f t="shared" si="4"/>
        <v>0.99908811374077622</v>
      </c>
      <c r="E34" s="2">
        <f t="shared" si="5"/>
        <v>0.99908811374077622</v>
      </c>
      <c r="F34" t="s">
        <v>19</v>
      </c>
      <c r="J34">
        <f t="shared" si="6"/>
        <v>7</v>
      </c>
      <c r="K34" t="s">
        <v>20</v>
      </c>
    </row>
    <row r="36" spans="1:11" x14ac:dyDescent="0.25">
      <c r="A36" t="s">
        <v>21</v>
      </c>
    </row>
    <row r="37" spans="1:11" x14ac:dyDescent="0.25">
      <c r="A37" t="s">
        <v>22</v>
      </c>
      <c r="G37">
        <f>1-(E5/C23)</f>
        <v>0.25</v>
      </c>
    </row>
    <row r="38" spans="1:11" x14ac:dyDescent="0.25">
      <c r="A38" t="s">
        <v>24</v>
      </c>
      <c r="G38">
        <f>(E5^2)/(C23*(C23-E5))</f>
        <v>2.25</v>
      </c>
    </row>
    <row r="39" spans="1:11" x14ac:dyDescent="0.25">
      <c r="A39" t="s">
        <v>25</v>
      </c>
      <c r="G39">
        <f>G38+E5/C23</f>
        <v>3</v>
      </c>
    </row>
    <row r="40" spans="1:11" x14ac:dyDescent="0.25">
      <c r="A40" t="s">
        <v>26</v>
      </c>
      <c r="G40">
        <f>G38-E5</f>
        <v>1.5</v>
      </c>
    </row>
    <row r="41" spans="1:11" x14ac:dyDescent="0.25">
      <c r="A41" t="s">
        <v>23</v>
      </c>
      <c r="G41">
        <f>G40+1/C23</f>
        <v>2.5</v>
      </c>
    </row>
    <row r="42" spans="1:11" x14ac:dyDescent="0.25">
      <c r="A42" t="s">
        <v>27</v>
      </c>
      <c r="G42">
        <f>E5/C23</f>
        <v>0.75</v>
      </c>
    </row>
    <row r="43" spans="1:11" x14ac:dyDescent="0.25">
      <c r="A43" t="s">
        <v>28</v>
      </c>
    </row>
  </sheetData>
  <mergeCells count="1"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8" sqref="G18"/>
    </sheetView>
  </sheetViews>
  <sheetFormatPr baseColWidth="10" defaultRowHeight="15" x14ac:dyDescent="0.25"/>
  <sheetData>
    <row r="1" spans="1:7" x14ac:dyDescent="0.25">
      <c r="A1" s="3" t="s">
        <v>29</v>
      </c>
    </row>
    <row r="2" spans="1:7" x14ac:dyDescent="0.25">
      <c r="A2" s="3" t="s">
        <v>30</v>
      </c>
    </row>
    <row r="3" spans="1:7" x14ac:dyDescent="0.25">
      <c r="A3" s="3" t="s">
        <v>31</v>
      </c>
    </row>
    <row r="4" spans="1:7" x14ac:dyDescent="0.25">
      <c r="A4" s="3" t="s">
        <v>32</v>
      </c>
    </row>
    <row r="5" spans="1:7" x14ac:dyDescent="0.25">
      <c r="A5" s="3" t="s">
        <v>33</v>
      </c>
    </row>
    <row r="6" spans="1:7" x14ac:dyDescent="0.25">
      <c r="A6" s="3" t="s">
        <v>34</v>
      </c>
    </row>
    <row r="7" spans="1:7" x14ac:dyDescent="0.25">
      <c r="A7" s="3" t="s">
        <v>35</v>
      </c>
    </row>
    <row r="8" spans="1:7" x14ac:dyDescent="0.25">
      <c r="A8" s="3" t="s">
        <v>36</v>
      </c>
    </row>
    <row r="9" spans="1:7" x14ac:dyDescent="0.25">
      <c r="A9" s="3" t="s">
        <v>37</v>
      </c>
    </row>
    <row r="10" spans="1:7" x14ac:dyDescent="0.25">
      <c r="A10" s="3" t="s">
        <v>38</v>
      </c>
    </row>
    <row r="12" spans="1:7" x14ac:dyDescent="0.25">
      <c r="B12" t="s">
        <v>70</v>
      </c>
      <c r="C12" t="s">
        <v>86</v>
      </c>
      <c r="D12" t="s">
        <v>92</v>
      </c>
      <c r="E12">
        <v>60</v>
      </c>
      <c r="F12" t="s">
        <v>1</v>
      </c>
      <c r="G12" t="s">
        <v>93</v>
      </c>
    </row>
    <row r="13" spans="1:7" x14ac:dyDescent="0.25">
      <c r="B13" t="s">
        <v>71</v>
      </c>
      <c r="C13" t="s">
        <v>87</v>
      </c>
      <c r="D13" t="s">
        <v>86</v>
      </c>
      <c r="E13">
        <v>24</v>
      </c>
      <c r="F13" t="s">
        <v>70</v>
      </c>
      <c r="G13" t="s">
        <v>94</v>
      </c>
    </row>
    <row r="14" spans="1:7" x14ac:dyDescent="0.25">
      <c r="B14" t="s">
        <v>72</v>
      </c>
      <c r="C14" t="s">
        <v>88</v>
      </c>
      <c r="D14" t="s">
        <v>87</v>
      </c>
      <c r="E14">
        <v>7</v>
      </c>
      <c r="F14" t="s">
        <v>71</v>
      </c>
      <c r="G14" t="s">
        <v>95</v>
      </c>
    </row>
    <row r="15" spans="1:7" x14ac:dyDescent="0.25">
      <c r="B15" t="s">
        <v>73</v>
      </c>
      <c r="C15" t="s">
        <v>89</v>
      </c>
      <c r="D15" t="s">
        <v>88</v>
      </c>
      <c r="E15">
        <v>15</v>
      </c>
      <c r="F15" t="s">
        <v>72</v>
      </c>
      <c r="G15" t="s">
        <v>96</v>
      </c>
    </row>
    <row r="16" spans="1:7" x14ac:dyDescent="0.25">
      <c r="B16" t="s">
        <v>74</v>
      </c>
      <c r="C16" t="s">
        <v>90</v>
      </c>
      <c r="D16" t="s">
        <v>89</v>
      </c>
      <c r="E16">
        <v>30</v>
      </c>
      <c r="F16" t="s">
        <v>73</v>
      </c>
      <c r="G16" t="s">
        <v>98</v>
      </c>
    </row>
    <row r="17" spans="2:7" x14ac:dyDescent="0.25">
      <c r="B17" t="s">
        <v>75</v>
      </c>
      <c r="C17" t="s">
        <v>91</v>
      </c>
      <c r="D17" t="s">
        <v>90</v>
      </c>
      <c r="E17">
        <v>12</v>
      </c>
      <c r="F17" t="s">
        <v>74</v>
      </c>
      <c r="G17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Cálculos un canal</vt:lpstr>
      <vt:lpstr>Múltiples Canales</vt:lpstr>
      <vt:lpstr>Hoja1</vt:lpstr>
      <vt:lpstr>Definiciones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2024-10-30T17:44:55Z</dcterms:created>
  <dcterms:modified xsi:type="dcterms:W3CDTF">2025-05-17T00:10:30Z</dcterms:modified>
</cp:coreProperties>
</file>