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450" windowWidth="11715" windowHeight="4440" activeTab="3"/>
  </bookViews>
  <sheets>
    <sheet name="EDF" sheetId="1" r:id="rId1"/>
    <sheet name="LLF" sheetId="2" r:id="rId2"/>
    <sheet name="Job Rejection" sheetId="3" r:id="rId3"/>
    <sheet name="LLF Well" sheetId="5" r:id="rId4"/>
    <sheet name="SLAPrice" sheetId="6" r:id="rId5"/>
    <sheet name="Sheet1" sheetId="7" r:id="rId6"/>
  </sheets>
  <definedNames>
    <definedName name="_xlnm.Print_Area" localSheetId="0">EDF!$A$14:$Q$34</definedName>
  </definedNames>
  <calcPr calcId="145621"/>
</workbook>
</file>

<file path=xl/calcChain.xml><?xml version="1.0" encoding="utf-8"?>
<calcChain xmlns="http://schemas.openxmlformats.org/spreadsheetml/2006/main">
  <c r="AD4" i="5" l="1"/>
  <c r="AC4" i="5"/>
  <c r="AC27" i="7" l="1"/>
  <c r="L26" i="7"/>
  <c r="AC26" i="7"/>
  <c r="M24" i="7"/>
  <c r="M23" i="7"/>
  <c r="K23" i="7"/>
  <c r="M22" i="7"/>
  <c r="M21" i="7"/>
  <c r="K21" i="7"/>
  <c r="M20" i="7"/>
  <c r="M19" i="7"/>
  <c r="M18" i="7"/>
  <c r="K20" i="7"/>
  <c r="K19" i="7"/>
  <c r="L18" i="7"/>
  <c r="L19" i="7"/>
  <c r="L20" i="7"/>
  <c r="L21" i="7"/>
  <c r="L22" i="7"/>
  <c r="L23" i="7"/>
  <c r="I21" i="7"/>
  <c r="I22" i="7"/>
  <c r="I23" i="7"/>
  <c r="I24" i="7"/>
  <c r="I20" i="7"/>
  <c r="K18" i="7"/>
  <c r="M17" i="7"/>
  <c r="K17" i="7"/>
  <c r="L17" i="7"/>
  <c r="I18" i="7"/>
  <c r="AF17" i="7"/>
  <c r="AE17" i="7"/>
  <c r="AB17" i="7"/>
  <c r="AA17" i="7"/>
  <c r="W17" i="7"/>
  <c r="M16" i="7"/>
  <c r="L16" i="7"/>
  <c r="I17" i="7"/>
  <c r="L15" i="7"/>
  <c r="AF16" i="7"/>
  <c r="AA16" i="7"/>
  <c r="AB16" i="7"/>
  <c r="W16" i="7"/>
  <c r="M15" i="7"/>
  <c r="I16" i="7"/>
  <c r="K15" i="7"/>
  <c r="M14" i="7"/>
  <c r="AF15" i="7"/>
  <c r="AE15" i="7"/>
  <c r="AA15" i="7"/>
  <c r="AB15" i="7"/>
  <c r="L14" i="7"/>
  <c r="W15" i="7"/>
  <c r="K14" i="7"/>
  <c r="AF14" i="7"/>
  <c r="AE14" i="7"/>
  <c r="AA14" i="7"/>
  <c r="W14" i="7"/>
  <c r="M13" i="7"/>
  <c r="L13" i="7"/>
  <c r="K13" i="7"/>
  <c r="W13" i="7"/>
  <c r="W12" i="7"/>
  <c r="M12" i="7"/>
  <c r="L12" i="7"/>
  <c r="I13" i="7"/>
  <c r="K12" i="7"/>
  <c r="AF12" i="7"/>
  <c r="AE12" i="7"/>
  <c r="Z12" i="7"/>
  <c r="M11" i="7"/>
  <c r="L11" i="7"/>
  <c r="K11" i="7"/>
  <c r="AF11" i="7"/>
  <c r="AE11" i="7"/>
  <c r="Z11" i="7"/>
  <c r="X11" i="7"/>
  <c r="W11" i="7"/>
  <c r="M10" i="7"/>
  <c r="L10" i="7"/>
  <c r="K10" i="7"/>
  <c r="AF10" i="7"/>
  <c r="AE10" i="7"/>
  <c r="X10" i="7"/>
  <c r="W10" i="7"/>
  <c r="M9" i="7"/>
  <c r="L9" i="7"/>
  <c r="K9" i="7"/>
  <c r="AF9" i="7"/>
  <c r="AE9" i="7"/>
  <c r="Y9" i="7"/>
  <c r="X9" i="7"/>
  <c r="M8" i="7"/>
  <c r="L8" i="7"/>
  <c r="W9" i="7"/>
  <c r="K8" i="7"/>
  <c r="AG8" i="7"/>
  <c r="AG9" i="7"/>
  <c r="AG10" i="7"/>
  <c r="AG11" i="7"/>
  <c r="AG12" i="7"/>
  <c r="AG13" i="7"/>
  <c r="AF8" i="7"/>
  <c r="AE8" i="7"/>
  <c r="X8" i="7"/>
  <c r="W8" i="7"/>
  <c r="M7" i="7"/>
  <c r="L7" i="7"/>
  <c r="K7" i="7"/>
  <c r="W7" i="7"/>
  <c r="M6" i="7"/>
  <c r="AG4" i="7"/>
  <c r="AG5" i="7"/>
  <c r="AG6" i="7"/>
  <c r="AG7" i="7"/>
  <c r="L6" i="7"/>
  <c r="K6" i="7"/>
  <c r="AF6" i="7"/>
  <c r="AE6" i="7"/>
  <c r="W6" i="7"/>
  <c r="V6" i="7"/>
  <c r="M5" i="7"/>
  <c r="L5" i="7"/>
  <c r="K5" i="7"/>
  <c r="AF5" i="7"/>
  <c r="AE5" i="7"/>
  <c r="W5" i="7"/>
  <c r="V5" i="7"/>
  <c r="M4" i="7"/>
  <c r="U5" i="7" s="1"/>
  <c r="L4" i="7"/>
  <c r="K4" i="7"/>
  <c r="AF4" i="7"/>
  <c r="AE4" i="7"/>
  <c r="U4" i="7"/>
  <c r="U3" i="7"/>
  <c r="V4" i="7"/>
  <c r="E2" i="7"/>
  <c r="E1" i="7"/>
  <c r="H15" i="7"/>
  <c r="H16" i="7"/>
  <c r="H17" i="7"/>
  <c r="H18" i="7"/>
  <c r="H19" i="7"/>
  <c r="H20" i="7"/>
  <c r="H21" i="7"/>
  <c r="H22" i="7"/>
  <c r="H23" i="7"/>
  <c r="H24" i="7"/>
  <c r="M3" i="7"/>
  <c r="L3" i="7"/>
  <c r="AG3" i="7"/>
  <c r="F16" i="7"/>
  <c r="F17" i="7"/>
  <c r="F18" i="7"/>
  <c r="F19" i="7"/>
  <c r="F20" i="7"/>
  <c r="F21" i="7"/>
  <c r="F22" i="7"/>
  <c r="F23" i="7"/>
  <c r="F24" i="7"/>
  <c r="F15" i="7"/>
  <c r="E24" i="7"/>
  <c r="D24" i="7"/>
  <c r="E23" i="7"/>
  <c r="D23" i="7"/>
  <c r="E22" i="7"/>
  <c r="D22" i="7"/>
  <c r="E21" i="7"/>
  <c r="D21" i="7"/>
  <c r="E20" i="7"/>
  <c r="D20" i="7"/>
  <c r="E19" i="7"/>
  <c r="D19" i="7"/>
  <c r="E18" i="7"/>
  <c r="D18" i="7"/>
  <c r="E17" i="7"/>
  <c r="D17" i="7"/>
  <c r="E16" i="7"/>
  <c r="D16" i="7"/>
  <c r="E15" i="7"/>
  <c r="D15" i="7"/>
  <c r="G26" i="6" l="1"/>
  <c r="C25" i="6"/>
  <c r="E16" i="6"/>
  <c r="E17" i="6"/>
  <c r="E18" i="6"/>
  <c r="E19" i="6"/>
  <c r="E20" i="6"/>
  <c r="E21" i="6"/>
  <c r="E22" i="6"/>
  <c r="E23" i="6"/>
  <c r="E24" i="6"/>
  <c r="E25" i="6" s="1"/>
  <c r="H26" i="6" s="1"/>
  <c r="E15" i="6"/>
  <c r="L11" i="6"/>
  <c r="L10" i="6"/>
  <c r="L9" i="6"/>
  <c r="K9" i="6"/>
  <c r="M3" i="6"/>
  <c r="M4" i="6"/>
  <c r="M5" i="6"/>
  <c r="M6" i="6"/>
  <c r="M7" i="6"/>
  <c r="M8" i="6"/>
  <c r="M9" i="6"/>
  <c r="M10" i="6"/>
  <c r="M11" i="6"/>
  <c r="M2" i="6"/>
  <c r="L8" i="6"/>
  <c r="L7" i="6"/>
  <c r="L6" i="6"/>
  <c r="L5" i="6"/>
  <c r="L4" i="6"/>
  <c r="L3" i="6"/>
  <c r="L2" i="6"/>
  <c r="K3" i="6"/>
  <c r="K4" i="6"/>
  <c r="K5" i="6"/>
  <c r="K6" i="6"/>
  <c r="K7" i="6"/>
  <c r="K8" i="6"/>
  <c r="K10" i="6"/>
  <c r="K11" i="6"/>
  <c r="K2" i="6"/>
  <c r="Y22" i="5" l="1"/>
  <c r="X22" i="5"/>
  <c r="G21" i="5"/>
  <c r="F21" i="5"/>
  <c r="E21" i="5"/>
  <c r="Z21" i="5"/>
  <c r="Y21" i="5"/>
  <c r="X21" i="5"/>
  <c r="Q21" i="5"/>
  <c r="E20" i="5"/>
  <c r="G20" i="5"/>
  <c r="F20" i="5"/>
  <c r="Z20" i="5"/>
  <c r="X20" i="5"/>
  <c r="V20" i="5"/>
  <c r="Q20" i="5"/>
  <c r="G19" i="5"/>
  <c r="F19" i="5"/>
  <c r="Z19" i="5"/>
  <c r="AA19" i="5" s="1"/>
  <c r="Y19" i="5"/>
  <c r="X19" i="5"/>
  <c r="V19" i="5"/>
  <c r="Q19" i="5"/>
  <c r="Z18" i="5"/>
  <c r="Y18" i="5"/>
  <c r="X18" i="5"/>
  <c r="W18" i="5"/>
  <c r="V18" i="5"/>
  <c r="Q18" i="5"/>
  <c r="Z17" i="5"/>
  <c r="Y17" i="5"/>
  <c r="W17" i="5"/>
  <c r="V17" i="5"/>
  <c r="Q17" i="5"/>
  <c r="Z16" i="5"/>
  <c r="Y16" i="5"/>
  <c r="W16" i="5"/>
  <c r="V16" i="5"/>
  <c r="U16" i="5"/>
  <c r="Q16" i="5"/>
  <c r="Z15" i="5"/>
  <c r="Y15" i="5"/>
  <c r="V15" i="5"/>
  <c r="U15" i="5"/>
  <c r="Q15" i="5"/>
  <c r="Z14" i="5"/>
  <c r="Y14" i="5"/>
  <c r="R14" i="5"/>
  <c r="Q14" i="5"/>
  <c r="AA12" i="5"/>
  <c r="AA13" i="5"/>
  <c r="AA14" i="5"/>
  <c r="AA15" i="5"/>
  <c r="AA16" i="5"/>
  <c r="AA17" i="5"/>
  <c r="AA18" i="5"/>
  <c r="Z12" i="5"/>
  <c r="Y12" i="5"/>
  <c r="T12" i="5"/>
  <c r="Q12" i="5"/>
  <c r="AA11" i="5"/>
  <c r="AA4" i="5"/>
  <c r="AA5" i="5"/>
  <c r="AA6" i="5"/>
  <c r="AA7" i="5"/>
  <c r="AA8" i="5"/>
  <c r="AA9" i="5"/>
  <c r="AA10" i="5"/>
  <c r="AA3" i="5"/>
  <c r="Z11" i="5"/>
  <c r="Y11" i="5"/>
  <c r="T11" i="5"/>
  <c r="R11" i="5"/>
  <c r="Q11" i="5"/>
  <c r="Y9" i="5"/>
  <c r="Z10" i="5"/>
  <c r="Y10" i="5"/>
  <c r="R10" i="5"/>
  <c r="Q10" i="5"/>
  <c r="Z9" i="5"/>
  <c r="S9" i="5"/>
  <c r="R9" i="5"/>
  <c r="Q9" i="5"/>
  <c r="Z8" i="5"/>
  <c r="Y8" i="5"/>
  <c r="R8" i="5"/>
  <c r="Q8" i="5"/>
  <c r="Z5" i="5"/>
  <c r="Z6" i="5"/>
  <c r="Y6" i="5"/>
  <c r="Q6" i="5"/>
  <c r="O6" i="5"/>
  <c r="Y5" i="5"/>
  <c r="Q5" i="5"/>
  <c r="P5" i="5"/>
  <c r="O5" i="5"/>
  <c r="P4" i="5"/>
  <c r="Y4" i="5"/>
  <c r="Z4" i="5" s="1"/>
  <c r="O3" i="5"/>
  <c r="E37" i="5"/>
  <c r="F37" i="5" s="1"/>
  <c r="D37" i="5"/>
  <c r="E36" i="5"/>
  <c r="F36" i="5" s="1"/>
  <c r="D36" i="5"/>
  <c r="E35" i="5"/>
  <c r="F35" i="5" s="1"/>
  <c r="D35" i="5"/>
  <c r="E34" i="5"/>
  <c r="F34" i="5" s="1"/>
  <c r="D34" i="5"/>
  <c r="E33" i="5"/>
  <c r="F33" i="5" s="1"/>
  <c r="D33" i="5"/>
  <c r="F32" i="5"/>
  <c r="E32" i="5"/>
  <c r="D32" i="5"/>
  <c r="E31" i="5"/>
  <c r="F31" i="5" s="1"/>
  <c r="D31" i="5"/>
  <c r="E30" i="5"/>
  <c r="F30" i="5" s="1"/>
  <c r="D30" i="5"/>
  <c r="E29" i="5"/>
  <c r="F29" i="5" s="1"/>
  <c r="D29" i="5"/>
  <c r="E28" i="5"/>
  <c r="F28" i="5" s="1"/>
  <c r="D28" i="5"/>
  <c r="O4" i="5"/>
  <c r="S33" i="1" l="1"/>
  <c r="S34" i="1"/>
  <c r="R22" i="1"/>
  <c r="S22" i="1"/>
  <c r="S19" i="1"/>
  <c r="S18" i="1"/>
  <c r="R24" i="1"/>
  <c r="S24" i="1" s="1"/>
  <c r="R19" i="1"/>
  <c r="R18" i="1"/>
  <c r="R25" i="1" l="1"/>
  <c r="S35" i="3"/>
  <c r="S34" i="3"/>
  <c r="S33" i="3"/>
  <c r="Q35" i="3"/>
  <c r="Q34" i="3"/>
  <c r="Q33" i="3"/>
  <c r="T17" i="3"/>
  <c r="Q29" i="3"/>
  <c r="Q28" i="3"/>
  <c r="Q27" i="3"/>
  <c r="Q26" i="3"/>
  <c r="Q25" i="3"/>
  <c r="T14" i="3"/>
  <c r="S13" i="3"/>
  <c r="S25" i="1" l="1"/>
  <c r="R29" i="1"/>
  <c r="S7" i="3"/>
  <c r="Y4" i="3"/>
  <c r="T4" i="3"/>
  <c r="S29" i="1" l="1"/>
  <c r="R31" i="1"/>
  <c r="S3" i="3"/>
  <c r="S2" i="3"/>
  <c r="T2" i="3"/>
  <c r="E33" i="3"/>
  <c r="F33" i="3" s="1"/>
  <c r="D33" i="3"/>
  <c r="E32" i="3"/>
  <c r="F32" i="3" s="1"/>
  <c r="D32" i="3"/>
  <c r="F31" i="3"/>
  <c r="E31" i="3"/>
  <c r="D31" i="3"/>
  <c r="E30" i="3"/>
  <c r="F30" i="3" s="1"/>
  <c r="D30" i="3"/>
  <c r="E29" i="3"/>
  <c r="F29" i="3" s="1"/>
  <c r="D29" i="3"/>
  <c r="E28" i="3"/>
  <c r="F28" i="3" s="1"/>
  <c r="D28" i="3"/>
  <c r="E27" i="3"/>
  <c r="F27" i="3" s="1"/>
  <c r="D27" i="3"/>
  <c r="E26" i="3"/>
  <c r="F26" i="3" s="1"/>
  <c r="D26" i="3"/>
  <c r="E25" i="3"/>
  <c r="F25" i="3" s="1"/>
  <c r="D25" i="3"/>
  <c r="E24" i="3"/>
  <c r="F24" i="3" s="1"/>
  <c r="D24" i="3"/>
  <c r="I28" i="2"/>
  <c r="I29" i="2"/>
  <c r="I30" i="2"/>
  <c r="I31" i="2"/>
  <c r="I32" i="2"/>
  <c r="I33" i="2"/>
  <c r="I34" i="2"/>
  <c r="I35" i="2"/>
  <c r="I36" i="2"/>
  <c r="I27" i="2"/>
  <c r="N28" i="2"/>
  <c r="N29" i="2"/>
  <c r="N30" i="2"/>
  <c r="N31" i="2"/>
  <c r="N32" i="2"/>
  <c r="N33" i="2"/>
  <c r="N34" i="2"/>
  <c r="N35" i="2"/>
  <c r="N36" i="2"/>
  <c r="N27" i="2"/>
  <c r="H28" i="2"/>
  <c r="H29" i="2"/>
  <c r="H30" i="2"/>
  <c r="H31" i="2"/>
  <c r="H32" i="2"/>
  <c r="H33" i="2"/>
  <c r="H34" i="2"/>
  <c r="H35" i="2"/>
  <c r="H36" i="2"/>
  <c r="H27" i="2"/>
  <c r="M28" i="2"/>
  <c r="M29" i="2"/>
  <c r="M30" i="2"/>
  <c r="M31" i="2"/>
  <c r="M32" i="2"/>
  <c r="M33" i="2"/>
  <c r="M34" i="2"/>
  <c r="M35" i="2"/>
  <c r="M36" i="2"/>
  <c r="M27" i="2"/>
  <c r="S31" i="1" l="1"/>
  <c r="R32" i="1"/>
  <c r="K20" i="2"/>
  <c r="H21" i="2"/>
  <c r="J20" i="2"/>
  <c r="L19" i="2"/>
  <c r="K19" i="2"/>
  <c r="H20" i="2"/>
  <c r="J19" i="2"/>
  <c r="D55" i="2"/>
  <c r="D54" i="2"/>
  <c r="C55" i="2"/>
  <c r="C54" i="2"/>
  <c r="K18" i="2"/>
  <c r="H19" i="2"/>
  <c r="J18" i="2"/>
  <c r="D53" i="2"/>
  <c r="D52" i="2"/>
  <c r="D51" i="2"/>
  <c r="C53" i="2"/>
  <c r="C52" i="2"/>
  <c r="C51" i="2"/>
  <c r="K17" i="2"/>
  <c r="H18" i="2"/>
  <c r="J17" i="2"/>
  <c r="D50" i="2"/>
  <c r="D49" i="2"/>
  <c r="D48" i="2"/>
  <c r="D47" i="2"/>
  <c r="C50" i="2"/>
  <c r="C49" i="2"/>
  <c r="C48" i="2"/>
  <c r="C47" i="2"/>
  <c r="L16" i="2"/>
  <c r="K16" i="2"/>
  <c r="J16" i="2"/>
  <c r="K15" i="2"/>
  <c r="D46" i="2"/>
  <c r="D45" i="2"/>
  <c r="D44" i="2"/>
  <c r="C46" i="2"/>
  <c r="C45" i="2"/>
  <c r="C44" i="2"/>
  <c r="J15" i="2"/>
  <c r="D43" i="2"/>
  <c r="D42" i="2"/>
  <c r="D41" i="2"/>
  <c r="D40" i="2"/>
  <c r="C43" i="2"/>
  <c r="C42" i="2"/>
  <c r="C41" i="2"/>
  <c r="L14" i="2"/>
  <c r="K14" i="2"/>
  <c r="C40" i="2"/>
  <c r="J14" i="2"/>
  <c r="D39" i="2"/>
  <c r="D38" i="2"/>
  <c r="D37" i="2"/>
  <c r="C39" i="2"/>
  <c r="C38" i="2"/>
  <c r="C37" i="2"/>
  <c r="L13" i="2"/>
  <c r="K13" i="2"/>
  <c r="J13" i="2"/>
  <c r="D36" i="2"/>
  <c r="D35" i="2"/>
  <c r="C36" i="2"/>
  <c r="C35" i="2"/>
  <c r="L12" i="2"/>
  <c r="K12" i="2"/>
  <c r="J12" i="2"/>
  <c r="L11" i="2"/>
  <c r="K11" i="2"/>
  <c r="D34" i="2"/>
  <c r="C34" i="2"/>
  <c r="J11" i="2"/>
  <c r="D33" i="2"/>
  <c r="D32" i="2"/>
  <c r="C33" i="2"/>
  <c r="C32" i="2"/>
  <c r="K10" i="2"/>
  <c r="J9" i="2"/>
  <c r="J10" i="2"/>
  <c r="D30" i="2"/>
  <c r="D31" i="2"/>
  <c r="D29" i="2"/>
  <c r="L9" i="2"/>
  <c r="K9" i="2"/>
  <c r="C29" i="2"/>
  <c r="C31" i="2"/>
  <c r="C30" i="2"/>
  <c r="D28" i="2"/>
  <c r="D27" i="2"/>
  <c r="C28" i="2"/>
  <c r="C27" i="2"/>
  <c r="L8" i="2"/>
  <c r="K8" i="2"/>
  <c r="J8" i="2"/>
  <c r="L7" i="2"/>
  <c r="K7" i="2"/>
  <c r="D23" i="2"/>
  <c r="D26" i="2"/>
  <c r="D24" i="2"/>
  <c r="C26" i="2"/>
  <c r="C25" i="2"/>
  <c r="D25" i="2" s="1"/>
  <c r="C24" i="2"/>
  <c r="J7" i="2"/>
  <c r="D22" i="2"/>
  <c r="C23" i="2"/>
  <c r="C22" i="2"/>
  <c r="L6" i="2"/>
  <c r="K6" i="2"/>
  <c r="H7" i="2"/>
  <c r="J6" i="2"/>
  <c r="K5" i="2"/>
  <c r="K4" i="2"/>
  <c r="J5" i="2"/>
  <c r="D21" i="2"/>
  <c r="D20" i="2"/>
  <c r="C21" i="2"/>
  <c r="C20" i="2"/>
  <c r="H5" i="2"/>
  <c r="J4" i="2"/>
  <c r="D19" i="2"/>
  <c r="D18" i="2"/>
  <c r="D17" i="2"/>
  <c r="C19" i="2"/>
  <c r="C18" i="2"/>
  <c r="C17" i="2"/>
  <c r="L3" i="2"/>
  <c r="K3" i="2"/>
  <c r="J3" i="2"/>
  <c r="L2" i="2"/>
  <c r="K2" i="2"/>
  <c r="D15" i="2"/>
  <c r="D16" i="2"/>
  <c r="C16" i="2"/>
  <c r="F3" i="2"/>
  <c r="F4" i="2"/>
  <c r="F5" i="2"/>
  <c r="F6" i="2"/>
  <c r="F7" i="2"/>
  <c r="F8" i="2"/>
  <c r="F9" i="2"/>
  <c r="F10" i="2"/>
  <c r="F11" i="2"/>
  <c r="F2" i="2"/>
  <c r="J2" i="2"/>
  <c r="E3" i="2"/>
  <c r="E4" i="2"/>
  <c r="E5" i="2"/>
  <c r="E6" i="2"/>
  <c r="E7" i="2"/>
  <c r="E8" i="2"/>
  <c r="E9" i="2"/>
  <c r="E10" i="2"/>
  <c r="E11" i="2"/>
  <c r="E2" i="2"/>
  <c r="D3" i="2"/>
  <c r="D4" i="2"/>
  <c r="D5" i="2"/>
  <c r="D6" i="2"/>
  <c r="D7" i="2"/>
  <c r="D8" i="2"/>
  <c r="D9" i="2"/>
  <c r="D10" i="2"/>
  <c r="D11" i="2"/>
  <c r="D2" i="2"/>
  <c r="S32" i="1" l="1"/>
  <c r="R33" i="1"/>
  <c r="R34" i="1" s="1"/>
  <c r="G22" i="1"/>
  <c r="J41" i="1" l="1"/>
  <c r="J42" i="1"/>
  <c r="J43" i="1"/>
  <c r="J44" i="1"/>
  <c r="J45" i="1"/>
  <c r="J46" i="1"/>
  <c r="J47" i="1"/>
  <c r="J48" i="1"/>
  <c r="J40" i="1"/>
  <c r="J39" i="1"/>
  <c r="I40" i="1"/>
  <c r="I41" i="1"/>
  <c r="I42" i="1"/>
  <c r="I43" i="1"/>
  <c r="I44" i="1"/>
  <c r="I45" i="1"/>
  <c r="I46" i="1"/>
  <c r="I47" i="1"/>
  <c r="I48" i="1"/>
  <c r="I39" i="1"/>
  <c r="J33" i="1" l="1"/>
  <c r="J32" i="1"/>
  <c r="J31" i="1"/>
  <c r="J30" i="1"/>
  <c r="G30" i="1"/>
  <c r="J29" i="1"/>
  <c r="J28" i="1" l="1"/>
  <c r="J27" i="1"/>
  <c r="J26" i="1"/>
  <c r="J25" i="1"/>
  <c r="J24" i="1"/>
  <c r="J23" i="1"/>
  <c r="J22" i="1"/>
  <c r="J21" i="1"/>
  <c r="J20" i="1"/>
  <c r="J19" i="1"/>
  <c r="J18" i="1"/>
  <c r="J17" i="1"/>
  <c r="J16" i="1"/>
  <c r="L16" i="1" s="1"/>
  <c r="G17" i="1" s="1"/>
  <c r="J15" i="1"/>
  <c r="A23" i="1"/>
  <c r="A24" i="1"/>
  <c r="G33" i="1" s="1"/>
  <c r="A16" i="1"/>
  <c r="G16" i="1" s="1"/>
  <c r="A17" i="1"/>
  <c r="L19" i="1" s="1"/>
  <c r="A18" i="1"/>
  <c r="G20" i="1" s="1"/>
  <c r="A19" i="1"/>
  <c r="G21" i="1" s="1"/>
  <c r="A20" i="1"/>
  <c r="G24" i="1" s="1"/>
  <c r="A21" i="1"/>
  <c r="G26" i="1" s="1"/>
  <c r="A22" i="1"/>
  <c r="G32" i="1" s="1"/>
  <c r="A15" i="1"/>
  <c r="L15" i="1" s="1"/>
  <c r="G18" i="1" s="1"/>
  <c r="V4" i="1"/>
  <c r="W4" i="1" s="1"/>
  <c r="Y4" i="1" s="1"/>
  <c r="V5" i="1"/>
  <c r="W5" i="1" s="1"/>
  <c r="Y5" i="1" s="1"/>
  <c r="J2" i="1"/>
  <c r="V2" i="1" s="1"/>
  <c r="W2" i="1" s="1"/>
  <c r="Y2" i="1" s="1"/>
  <c r="J3" i="1"/>
  <c r="V3" i="1" s="1"/>
  <c r="W3" i="1" s="1"/>
  <c r="Y3" i="1" s="1"/>
  <c r="J4" i="1"/>
  <c r="J5" i="1"/>
  <c r="J6" i="1"/>
  <c r="V6" i="1" s="1"/>
  <c r="W6" i="1" s="1"/>
  <c r="Y6" i="1" s="1"/>
  <c r="J7" i="1"/>
  <c r="V7" i="1" s="1"/>
  <c r="W7" i="1" s="1"/>
  <c r="Y7" i="1" s="1"/>
  <c r="J8" i="1"/>
  <c r="V8" i="1" s="1"/>
  <c r="W8" i="1" s="1"/>
  <c r="Y8" i="1" s="1"/>
  <c r="J9" i="1"/>
  <c r="V9" i="1" s="1"/>
  <c r="W9" i="1" s="1"/>
  <c r="Y9" i="1" s="1"/>
  <c r="J10" i="1"/>
  <c r="V10" i="1" s="1"/>
  <c r="W10" i="1" s="1"/>
  <c r="Y10" i="1" s="1"/>
  <c r="J1" i="1"/>
  <c r="V1" i="1" s="1"/>
  <c r="W1" i="1" s="1"/>
  <c r="Y1" i="1" s="1"/>
  <c r="G29" i="1" l="1"/>
  <c r="L29" i="1"/>
  <c r="G15" i="1"/>
  <c r="G19" i="1"/>
  <c r="L21" i="1"/>
  <c r="L20" i="1"/>
  <c r="L25" i="1"/>
  <c r="G31" i="1" s="1"/>
  <c r="G25" i="1"/>
  <c r="L26" i="1"/>
  <c r="L22" i="1" l="1"/>
  <c r="G27" i="1"/>
  <c r="L27" i="1"/>
  <c r="G28" i="1" l="1"/>
  <c r="L28" i="1"/>
</calcChain>
</file>

<file path=xl/sharedStrings.xml><?xml version="1.0" encoding="utf-8"?>
<sst xmlns="http://schemas.openxmlformats.org/spreadsheetml/2006/main" count="288" uniqueCount="121">
  <si>
    <t>INDEPENDENT</t>
  </si>
  <si>
    <t>Rejected</t>
  </si>
  <si>
    <t xml:space="preserve">Interruption Instants </t>
  </si>
  <si>
    <t>Job</t>
  </si>
  <si>
    <t>Completed Interruption</t>
  </si>
  <si>
    <t>Execution Time</t>
  </si>
  <si>
    <t xml:space="preserve"> Total Execution</t>
  </si>
  <si>
    <t>Execution Remain</t>
  </si>
  <si>
    <t>Release Job 1</t>
  </si>
  <si>
    <t>Release Job 2</t>
  </si>
  <si>
    <t>Realese Job 3</t>
  </si>
  <si>
    <t>1,2</t>
  </si>
  <si>
    <t>1,2,3</t>
  </si>
  <si>
    <t>1,3</t>
  </si>
  <si>
    <t>Completion Job 1</t>
  </si>
  <si>
    <t>Completion Job 2</t>
  </si>
  <si>
    <t>Released Job 4</t>
  </si>
  <si>
    <t>3,4</t>
  </si>
  <si>
    <t>Realese Job 5</t>
  </si>
  <si>
    <t>3,4,5</t>
  </si>
  <si>
    <t>Completion Job 5</t>
  </si>
  <si>
    <t>Realese Job 6</t>
  </si>
  <si>
    <t>3,4,6</t>
  </si>
  <si>
    <t>Completion Job 4</t>
  </si>
  <si>
    <t>3,6</t>
  </si>
  <si>
    <t>Completion Job 6</t>
  </si>
  <si>
    <t>Release Job 7</t>
  </si>
  <si>
    <t>3,7</t>
  </si>
  <si>
    <t>Release Job 8</t>
  </si>
  <si>
    <t>3,7,8</t>
  </si>
  <si>
    <t>Release Job 9</t>
  </si>
  <si>
    <t>3,7,8,9</t>
  </si>
  <si>
    <t>Completion Job 7</t>
  </si>
  <si>
    <t>3,8,9</t>
  </si>
  <si>
    <t>Release Job 10</t>
  </si>
  <si>
    <t>3,8,9,10</t>
  </si>
  <si>
    <t>Completion Job 9</t>
  </si>
  <si>
    <t>3,8,10</t>
  </si>
  <si>
    <t>Completion Job 3</t>
  </si>
  <si>
    <t>8,10</t>
  </si>
  <si>
    <t>Completion Job 8</t>
  </si>
  <si>
    <t>FINISHED</t>
  </si>
  <si>
    <t>Completion Job 10</t>
  </si>
  <si>
    <t>Job_Number</t>
  </si>
  <si>
    <t>Completion</t>
  </si>
  <si>
    <t>Release</t>
  </si>
  <si>
    <t>Processing</t>
  </si>
  <si>
    <t>Mean</t>
  </si>
  <si>
    <t>Job Number</t>
  </si>
  <si>
    <t>Release Time</t>
  </si>
  <si>
    <t>Run Time</t>
  </si>
  <si>
    <t>Release Time Mili</t>
  </si>
  <si>
    <t>Run Time Mili</t>
  </si>
  <si>
    <t>Interruption</t>
  </si>
  <si>
    <t xml:space="preserve">Completed Time </t>
  </si>
  <si>
    <t xml:space="preserve">Job 2 Released Event </t>
  </si>
  <si>
    <t>Executing Job</t>
  </si>
  <si>
    <t>Job 1 Released Event</t>
  </si>
  <si>
    <t>Jobs</t>
  </si>
  <si>
    <t>Remaining Time</t>
  </si>
  <si>
    <t>Deadline</t>
  </si>
  <si>
    <t>Job 3 Released Event</t>
  </si>
  <si>
    <t>Execution</t>
  </si>
  <si>
    <t>Job 2 Completed Event</t>
  </si>
  <si>
    <t>Job 1 Completed Event</t>
  </si>
  <si>
    <t>Job 4 Released Event</t>
  </si>
  <si>
    <t>Job 5 Released Event</t>
  </si>
  <si>
    <t>Job 5 Completed</t>
  </si>
  <si>
    <t>Job 6 Released Event</t>
  </si>
  <si>
    <t>Job 4 Completed Event</t>
  </si>
  <si>
    <t>Job 6 Completed Event</t>
  </si>
  <si>
    <t>Job 7 Released Event</t>
  </si>
  <si>
    <t>Job 8 Released Event</t>
  </si>
  <si>
    <t>Job 9 Realeased Event</t>
  </si>
  <si>
    <t>Job 7 Completed Event</t>
  </si>
  <si>
    <t>Job 10 Completed Event</t>
  </si>
  <si>
    <t>Job 9 Completed Event</t>
  </si>
  <si>
    <t>Job 8 Completed Event</t>
  </si>
  <si>
    <t>3,10</t>
  </si>
  <si>
    <t>Job 3 Completed Event</t>
  </si>
  <si>
    <t>Job 10 Released Event</t>
  </si>
  <si>
    <t>Mean Waiting Time</t>
  </si>
  <si>
    <t>Mean Turnaround</t>
  </si>
  <si>
    <t>Completion Time</t>
  </si>
  <si>
    <t>Waiting Time</t>
  </si>
  <si>
    <t>Processing Time</t>
  </si>
  <si>
    <t>Turn Around</t>
  </si>
  <si>
    <t>Dead Line</t>
  </si>
  <si>
    <t>ListOfJobs1</t>
  </si>
  <si>
    <t>ListOfJobs2</t>
  </si>
  <si>
    <t>Jn</t>
  </si>
  <si>
    <t>verdict</t>
  </si>
  <si>
    <t>Accepted</t>
  </si>
  <si>
    <t>Remianing Processing</t>
  </si>
  <si>
    <t>3,8</t>
  </si>
  <si>
    <t>Case</t>
  </si>
  <si>
    <t>Case 3</t>
  </si>
  <si>
    <t>Incomming Job</t>
  </si>
  <si>
    <t>List 2 Jobs</t>
  </si>
  <si>
    <t>Jn processing</t>
  </si>
  <si>
    <t>minimum Laxity</t>
  </si>
  <si>
    <t>9,3,8</t>
  </si>
  <si>
    <t>Case 2</t>
  </si>
  <si>
    <t>List 1  Jobs</t>
  </si>
  <si>
    <t>remaining P</t>
  </si>
  <si>
    <t>Jn laxity</t>
  </si>
  <si>
    <t>9,8,3</t>
  </si>
  <si>
    <t>Laxity Interruption</t>
  </si>
  <si>
    <t>Laxities</t>
  </si>
  <si>
    <t>Flag</t>
  </si>
  <si>
    <t>Job Completion</t>
  </si>
  <si>
    <t>Job 2 Released Event</t>
  </si>
  <si>
    <t xml:space="preserve">1,2 </t>
  </si>
  <si>
    <t>2,3</t>
  </si>
  <si>
    <t>Job 4 Release Event</t>
  </si>
  <si>
    <t xml:space="preserve">Job 5 Release Event </t>
  </si>
  <si>
    <t>Job 5 Completed Event</t>
  </si>
  <si>
    <t>Job 6 Release Time</t>
  </si>
  <si>
    <t>Laxity Event</t>
  </si>
  <si>
    <t>Job 9 Released Event</t>
  </si>
  <si>
    <t>Relative Deadlines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</si>
</sst>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2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36" borderId="0" xfId="0" applyFill="1"/>
    <xf numFmtId="0" fontId="0" fillId="37" borderId="0" xfId="0" applyFill="1"/>
    <xf numFmtId="0" fontId="0" fillId="0" borderId="0" xfId="0"/>
    <xf numFmtId="0" fontId="0" fillId="33" borderId="0" xfId="0" applyFill="1"/>
    <xf numFmtId="0" fontId="0" fillId="34" borderId="0" xfId="0" applyFill="1"/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/>
    <xf numFmtId="0" fontId="0" fillId="33" borderId="0" xfId="0" applyFill="1"/>
    <xf numFmtId="0" fontId="0" fillId="0" borderId="0" xfId="0"/>
    <xf numFmtId="0" fontId="0" fillId="33" borderId="0" xfId="0" applyFill="1"/>
    <xf numFmtId="0" fontId="0" fillId="34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-0.249977111117893"/>
    <pageSetUpPr fitToPage="1"/>
  </sheetPr>
  <dimension ref="A1:Z48"/>
  <sheetViews>
    <sheetView zoomScale="85" zoomScaleNormal="85" workbookViewId="0">
      <selection activeCell="E2" sqref="E2"/>
    </sheetView>
  </sheetViews>
  <sheetFormatPr defaultRowHeight="15" x14ac:dyDescent="0.25"/>
  <sheetData>
    <row r="1" spans="1:26" x14ac:dyDescent="0.25">
      <c r="B1">
        <v>1</v>
      </c>
      <c r="C1">
        <v>7</v>
      </c>
      <c r="D1">
        <v>6</v>
      </c>
      <c r="E1">
        <v>241</v>
      </c>
      <c r="F1">
        <v>1</v>
      </c>
      <c r="G1">
        <v>2242</v>
      </c>
      <c r="H1">
        <v>1884</v>
      </c>
      <c r="I1">
        <v>64</v>
      </c>
      <c r="J1">
        <f>E1</f>
        <v>241</v>
      </c>
      <c r="K1">
        <v>1888</v>
      </c>
      <c r="L1">
        <v>1</v>
      </c>
      <c r="M1">
        <v>1190</v>
      </c>
      <c r="N1">
        <v>18</v>
      </c>
      <c r="O1">
        <v>70</v>
      </c>
      <c r="P1">
        <v>1</v>
      </c>
      <c r="Q1">
        <v>-1</v>
      </c>
      <c r="R1">
        <v>-1</v>
      </c>
      <c r="S1">
        <v>-1</v>
      </c>
      <c r="T1" t="s">
        <v>0</v>
      </c>
      <c r="V1">
        <f>J1</f>
        <v>241</v>
      </c>
      <c r="W1" s="3">
        <f>3*V1</f>
        <v>723</v>
      </c>
      <c r="X1">
        <v>7</v>
      </c>
      <c r="Y1" s="2">
        <f>W1+X1</f>
        <v>730</v>
      </c>
      <c r="Z1">
        <v>1</v>
      </c>
    </row>
    <row r="2" spans="1:26" x14ac:dyDescent="0.25">
      <c r="A2" t="s">
        <v>1</v>
      </c>
      <c r="B2">
        <v>2</v>
      </c>
      <c r="C2">
        <v>88</v>
      </c>
      <c r="D2">
        <v>10</v>
      </c>
      <c r="E2">
        <v>151</v>
      </c>
      <c r="F2">
        <v>1</v>
      </c>
      <c r="G2">
        <v>0</v>
      </c>
      <c r="H2">
        <v>150</v>
      </c>
      <c r="I2">
        <v>64</v>
      </c>
      <c r="J2">
        <f t="shared" ref="J2:J10" si="0">E2</f>
        <v>151</v>
      </c>
      <c r="K2">
        <v>-1</v>
      </c>
      <c r="L2">
        <v>1</v>
      </c>
      <c r="M2">
        <v>1356</v>
      </c>
      <c r="N2">
        <v>1</v>
      </c>
      <c r="O2">
        <v>780</v>
      </c>
      <c r="P2">
        <v>1</v>
      </c>
      <c r="Q2">
        <v>-1</v>
      </c>
      <c r="R2">
        <v>-1</v>
      </c>
      <c r="S2">
        <v>-1</v>
      </c>
      <c r="T2" t="s">
        <v>0</v>
      </c>
      <c r="V2">
        <f t="shared" ref="V2:V10" si="1">J2</f>
        <v>151</v>
      </c>
      <c r="W2" s="3">
        <f t="shared" ref="W2:W10" si="2">3*V2</f>
        <v>453</v>
      </c>
      <c r="X2">
        <v>88</v>
      </c>
      <c r="Y2" s="2">
        <f t="shared" ref="Y2:Y9" si="3">W2+X2</f>
        <v>541</v>
      </c>
      <c r="Z2">
        <v>2</v>
      </c>
    </row>
    <row r="3" spans="1:26" x14ac:dyDescent="0.25">
      <c r="B3">
        <v>3</v>
      </c>
      <c r="C3">
        <v>198</v>
      </c>
      <c r="D3">
        <v>5</v>
      </c>
      <c r="E3">
        <v>850</v>
      </c>
      <c r="F3">
        <v>1</v>
      </c>
      <c r="G3">
        <v>11141</v>
      </c>
      <c r="H3">
        <v>-1</v>
      </c>
      <c r="I3">
        <v>-1</v>
      </c>
      <c r="J3">
        <f t="shared" si="0"/>
        <v>850</v>
      </c>
      <c r="K3">
        <v>-1</v>
      </c>
      <c r="L3">
        <v>1</v>
      </c>
      <c r="M3">
        <v>55</v>
      </c>
      <c r="N3">
        <v>-1</v>
      </c>
      <c r="O3">
        <v>91</v>
      </c>
      <c r="P3">
        <v>1</v>
      </c>
      <c r="Q3">
        <v>-1</v>
      </c>
      <c r="R3">
        <v>-1</v>
      </c>
      <c r="S3">
        <v>-1</v>
      </c>
      <c r="T3" t="s">
        <v>0</v>
      </c>
      <c r="V3">
        <f t="shared" si="1"/>
        <v>850</v>
      </c>
      <c r="W3" s="3">
        <f t="shared" si="2"/>
        <v>2550</v>
      </c>
      <c r="X3">
        <v>198</v>
      </c>
      <c r="Y3" s="2">
        <f t="shared" si="3"/>
        <v>2748</v>
      </c>
      <c r="Z3">
        <v>3</v>
      </c>
    </row>
    <row r="4" spans="1:26" x14ac:dyDescent="0.25">
      <c r="A4" t="s">
        <v>1</v>
      </c>
      <c r="B4">
        <v>4</v>
      </c>
      <c r="C4">
        <v>734</v>
      </c>
      <c r="D4">
        <v>9</v>
      </c>
      <c r="E4">
        <v>127</v>
      </c>
      <c r="F4">
        <v>1</v>
      </c>
      <c r="G4">
        <v>0</v>
      </c>
      <c r="H4">
        <v>299</v>
      </c>
      <c r="I4">
        <v>32</v>
      </c>
      <c r="J4">
        <f t="shared" si="0"/>
        <v>127</v>
      </c>
      <c r="K4">
        <v>-1</v>
      </c>
      <c r="L4">
        <v>1</v>
      </c>
      <c r="M4">
        <v>1356</v>
      </c>
      <c r="N4">
        <v>1</v>
      </c>
      <c r="O4">
        <v>780</v>
      </c>
      <c r="P4">
        <v>1</v>
      </c>
      <c r="Q4">
        <v>-1</v>
      </c>
      <c r="R4">
        <v>-1</v>
      </c>
      <c r="S4">
        <v>-1</v>
      </c>
      <c r="T4" t="s">
        <v>0</v>
      </c>
      <c r="V4">
        <f t="shared" si="1"/>
        <v>127</v>
      </c>
      <c r="W4" s="3">
        <f t="shared" si="2"/>
        <v>381</v>
      </c>
      <c r="X4">
        <v>734</v>
      </c>
      <c r="Y4" s="2">
        <f t="shared" si="3"/>
        <v>1115</v>
      </c>
      <c r="Z4">
        <v>4</v>
      </c>
    </row>
    <row r="5" spans="1:26" x14ac:dyDescent="0.25">
      <c r="A5" t="s">
        <v>1</v>
      </c>
      <c r="B5">
        <v>5</v>
      </c>
      <c r="C5">
        <v>771</v>
      </c>
      <c r="D5">
        <v>13</v>
      </c>
      <c r="E5">
        <v>62</v>
      </c>
      <c r="F5">
        <v>1</v>
      </c>
      <c r="G5">
        <v>21</v>
      </c>
      <c r="H5">
        <v>-1</v>
      </c>
      <c r="I5">
        <v>-1</v>
      </c>
      <c r="J5">
        <f t="shared" si="0"/>
        <v>62</v>
      </c>
      <c r="K5">
        <v>-1</v>
      </c>
      <c r="L5">
        <v>1</v>
      </c>
      <c r="M5">
        <v>4</v>
      </c>
      <c r="N5">
        <v>-1</v>
      </c>
      <c r="O5">
        <v>4</v>
      </c>
      <c r="P5">
        <v>1</v>
      </c>
      <c r="Q5">
        <v>-1</v>
      </c>
      <c r="R5">
        <v>-1</v>
      </c>
      <c r="S5">
        <v>-1</v>
      </c>
      <c r="T5" t="s">
        <v>0</v>
      </c>
      <c r="V5">
        <f t="shared" si="1"/>
        <v>62</v>
      </c>
      <c r="W5" s="3">
        <f t="shared" si="2"/>
        <v>186</v>
      </c>
      <c r="X5">
        <v>771</v>
      </c>
      <c r="Y5" s="2">
        <f t="shared" si="3"/>
        <v>957</v>
      </c>
      <c r="Z5">
        <v>5</v>
      </c>
    </row>
    <row r="6" spans="1:26" x14ac:dyDescent="0.25">
      <c r="A6" t="s">
        <v>1</v>
      </c>
      <c r="B6">
        <v>6</v>
      </c>
      <c r="C6">
        <v>906</v>
      </c>
      <c r="D6">
        <v>2</v>
      </c>
      <c r="E6">
        <v>174</v>
      </c>
      <c r="F6">
        <v>1</v>
      </c>
      <c r="G6">
        <v>0</v>
      </c>
      <c r="H6">
        <v>598</v>
      </c>
      <c r="I6">
        <v>16</v>
      </c>
      <c r="J6">
        <f t="shared" si="0"/>
        <v>174</v>
      </c>
      <c r="K6">
        <v>-1</v>
      </c>
      <c r="L6">
        <v>1</v>
      </c>
      <c r="M6">
        <v>1356</v>
      </c>
      <c r="N6">
        <v>1</v>
      </c>
      <c r="O6">
        <v>780</v>
      </c>
      <c r="P6">
        <v>1</v>
      </c>
      <c r="Q6">
        <v>-1</v>
      </c>
      <c r="R6">
        <v>-1</v>
      </c>
      <c r="S6">
        <v>-1</v>
      </c>
      <c r="T6" t="s">
        <v>0</v>
      </c>
      <c r="V6">
        <f t="shared" si="1"/>
        <v>174</v>
      </c>
      <c r="W6" s="3">
        <f t="shared" si="2"/>
        <v>522</v>
      </c>
      <c r="X6">
        <v>906</v>
      </c>
      <c r="Y6" s="2">
        <f t="shared" si="3"/>
        <v>1428</v>
      </c>
      <c r="Z6">
        <v>6</v>
      </c>
    </row>
    <row r="7" spans="1:26" x14ac:dyDescent="0.25">
      <c r="A7" t="s">
        <v>1</v>
      </c>
      <c r="B7">
        <v>7</v>
      </c>
      <c r="C7">
        <v>1152</v>
      </c>
      <c r="D7">
        <v>10</v>
      </c>
      <c r="E7">
        <v>75</v>
      </c>
      <c r="F7">
        <v>1</v>
      </c>
      <c r="G7">
        <v>24</v>
      </c>
      <c r="H7">
        <v>-1</v>
      </c>
      <c r="I7">
        <v>-1</v>
      </c>
      <c r="J7">
        <f t="shared" si="0"/>
        <v>75</v>
      </c>
      <c r="K7">
        <v>-1</v>
      </c>
      <c r="L7">
        <v>1</v>
      </c>
      <c r="M7">
        <v>2</v>
      </c>
      <c r="N7">
        <v>-1</v>
      </c>
      <c r="O7">
        <v>2</v>
      </c>
      <c r="P7">
        <v>1</v>
      </c>
      <c r="Q7">
        <v>-1</v>
      </c>
      <c r="R7">
        <v>-1</v>
      </c>
      <c r="S7">
        <v>-1</v>
      </c>
      <c r="T7" t="s">
        <v>0</v>
      </c>
      <c r="V7">
        <f t="shared" si="1"/>
        <v>75</v>
      </c>
      <c r="W7" s="3">
        <f t="shared" si="2"/>
        <v>225</v>
      </c>
      <c r="X7">
        <v>1152</v>
      </c>
      <c r="Y7" s="2">
        <f t="shared" si="3"/>
        <v>1377</v>
      </c>
      <c r="Z7">
        <v>7</v>
      </c>
    </row>
    <row r="8" spans="1:26" x14ac:dyDescent="0.25">
      <c r="A8" t="s">
        <v>1</v>
      </c>
      <c r="B8">
        <v>8</v>
      </c>
      <c r="C8">
        <v>1155</v>
      </c>
      <c r="D8">
        <v>8</v>
      </c>
      <c r="E8">
        <v>533</v>
      </c>
      <c r="F8">
        <v>1</v>
      </c>
      <c r="G8">
        <v>0</v>
      </c>
      <c r="H8">
        <v>1198</v>
      </c>
      <c r="I8">
        <v>8</v>
      </c>
      <c r="J8">
        <f t="shared" si="0"/>
        <v>533</v>
      </c>
      <c r="K8">
        <v>-1</v>
      </c>
      <c r="L8">
        <v>1</v>
      </c>
      <c r="M8">
        <v>1356</v>
      </c>
      <c r="N8">
        <v>1</v>
      </c>
      <c r="O8">
        <v>780</v>
      </c>
      <c r="P8">
        <v>1</v>
      </c>
      <c r="Q8">
        <v>-1</v>
      </c>
      <c r="R8">
        <v>-1</v>
      </c>
      <c r="S8">
        <v>-1</v>
      </c>
      <c r="T8" t="s">
        <v>0</v>
      </c>
      <c r="V8">
        <f t="shared" si="1"/>
        <v>533</v>
      </c>
      <c r="W8" s="3">
        <f t="shared" si="2"/>
        <v>1599</v>
      </c>
      <c r="X8">
        <v>1155</v>
      </c>
      <c r="Y8" s="2">
        <f t="shared" si="3"/>
        <v>2754</v>
      </c>
      <c r="Z8">
        <v>8</v>
      </c>
    </row>
    <row r="9" spans="1:26" x14ac:dyDescent="0.25">
      <c r="A9" t="s">
        <v>1</v>
      </c>
      <c r="B9">
        <v>9</v>
      </c>
      <c r="C9">
        <v>1181</v>
      </c>
      <c r="D9">
        <v>12</v>
      </c>
      <c r="E9">
        <v>166</v>
      </c>
      <c r="F9">
        <v>1</v>
      </c>
      <c r="G9">
        <v>0.02</v>
      </c>
      <c r="H9">
        <v>9568</v>
      </c>
      <c r="I9">
        <v>1</v>
      </c>
      <c r="J9">
        <f t="shared" si="0"/>
        <v>166</v>
      </c>
      <c r="K9">
        <v>-1</v>
      </c>
      <c r="L9">
        <v>1</v>
      </c>
      <c r="M9">
        <v>1620</v>
      </c>
      <c r="N9">
        <v>1</v>
      </c>
      <c r="O9">
        <v>780</v>
      </c>
      <c r="P9">
        <v>1</v>
      </c>
      <c r="Q9">
        <v>-1</v>
      </c>
      <c r="R9">
        <v>-1</v>
      </c>
      <c r="S9">
        <v>-1</v>
      </c>
      <c r="T9" t="s">
        <v>0</v>
      </c>
      <c r="V9">
        <f t="shared" si="1"/>
        <v>166</v>
      </c>
      <c r="W9" s="3">
        <f t="shared" si="2"/>
        <v>498</v>
      </c>
      <c r="X9">
        <v>1181</v>
      </c>
      <c r="Y9" s="2">
        <f t="shared" si="3"/>
        <v>1679</v>
      </c>
      <c r="Z9">
        <v>9</v>
      </c>
    </row>
    <row r="10" spans="1:26" x14ac:dyDescent="0.25">
      <c r="A10" t="s">
        <v>1</v>
      </c>
      <c r="B10">
        <v>10</v>
      </c>
      <c r="C10">
        <v>1299</v>
      </c>
      <c r="D10">
        <v>8640</v>
      </c>
      <c r="E10">
        <v>1244</v>
      </c>
      <c r="F10">
        <v>1</v>
      </c>
      <c r="G10">
        <v>-1</v>
      </c>
      <c r="H10">
        <v>-1</v>
      </c>
      <c r="I10">
        <v>4</v>
      </c>
      <c r="J10">
        <f t="shared" si="0"/>
        <v>1244</v>
      </c>
      <c r="K10">
        <v>-1</v>
      </c>
      <c r="L10">
        <v>1</v>
      </c>
      <c r="M10">
        <v>931</v>
      </c>
      <c r="N10">
        <v>1</v>
      </c>
      <c r="O10">
        <v>-1</v>
      </c>
      <c r="P10">
        <v>-1</v>
      </c>
      <c r="Q10">
        <v>-1</v>
      </c>
      <c r="R10">
        <v>-1</v>
      </c>
      <c r="S10">
        <v>-1</v>
      </c>
      <c r="T10" t="s">
        <v>0</v>
      </c>
      <c r="V10">
        <f t="shared" si="1"/>
        <v>1244</v>
      </c>
      <c r="W10" s="3">
        <f t="shared" si="2"/>
        <v>3732</v>
      </c>
      <c r="X10">
        <v>1299</v>
      </c>
      <c r="Y10" s="2">
        <f>W10+X10</f>
        <v>5031</v>
      </c>
      <c r="Z10">
        <v>10</v>
      </c>
    </row>
    <row r="14" spans="1:26" x14ac:dyDescent="0.25">
      <c r="A14" t="s">
        <v>6</v>
      </c>
      <c r="C14" t="s">
        <v>2</v>
      </c>
      <c r="E14" t="s">
        <v>3</v>
      </c>
      <c r="G14" t="s">
        <v>4</v>
      </c>
      <c r="J14" t="s">
        <v>5</v>
      </c>
      <c r="L14" t="s">
        <v>7</v>
      </c>
    </row>
    <row r="15" spans="1:26" x14ac:dyDescent="0.25">
      <c r="A15">
        <f>E1*1000</f>
        <v>241000</v>
      </c>
      <c r="C15">
        <v>7000</v>
      </c>
      <c r="E15">
        <v>1</v>
      </c>
      <c r="G15" s="1">
        <f>C15+A15</f>
        <v>248000</v>
      </c>
      <c r="J15">
        <f t="shared" ref="J15:J28" si="4">C16-C15</f>
        <v>81000</v>
      </c>
      <c r="L15">
        <f>A15-J15</f>
        <v>160000</v>
      </c>
      <c r="N15" t="s">
        <v>8</v>
      </c>
      <c r="P15" s="4">
        <v>1</v>
      </c>
      <c r="Q15">
        <v>1115</v>
      </c>
    </row>
    <row r="16" spans="1:26" x14ac:dyDescent="0.25">
      <c r="A16">
        <f t="shared" ref="A16:A24" si="5">E2*1000</f>
        <v>151000</v>
      </c>
      <c r="C16">
        <v>88000</v>
      </c>
      <c r="E16">
        <v>2</v>
      </c>
      <c r="G16" s="1">
        <f>C16+A16</f>
        <v>239000</v>
      </c>
      <c r="J16">
        <f t="shared" si="4"/>
        <v>110000</v>
      </c>
      <c r="L16">
        <f>A16-J16</f>
        <v>41000</v>
      </c>
      <c r="N16" t="s">
        <v>9</v>
      </c>
      <c r="P16" s="4" t="s">
        <v>11</v>
      </c>
      <c r="Q16">
        <v>957</v>
      </c>
    </row>
    <row r="17" spans="1:19" x14ac:dyDescent="0.25">
      <c r="A17">
        <f t="shared" si="5"/>
        <v>850000</v>
      </c>
      <c r="C17">
        <v>198000</v>
      </c>
      <c r="E17">
        <v>2</v>
      </c>
      <c r="G17">
        <f>C17+L16</f>
        <v>239000</v>
      </c>
      <c r="J17">
        <f t="shared" si="4"/>
        <v>41000</v>
      </c>
      <c r="L17">
        <v>0</v>
      </c>
      <c r="N17" t="s">
        <v>10</v>
      </c>
      <c r="P17" s="4" t="s">
        <v>12</v>
      </c>
      <c r="Q17">
        <v>1428</v>
      </c>
    </row>
    <row r="18" spans="1:19" x14ac:dyDescent="0.25">
      <c r="A18">
        <f t="shared" si="5"/>
        <v>127000</v>
      </c>
      <c r="C18">
        <v>239000</v>
      </c>
      <c r="E18">
        <v>1</v>
      </c>
      <c r="G18">
        <f>L15+C18</f>
        <v>399000</v>
      </c>
      <c r="J18">
        <f t="shared" si="4"/>
        <v>160000</v>
      </c>
      <c r="L18">
        <v>0</v>
      </c>
      <c r="N18" t="s">
        <v>15</v>
      </c>
      <c r="P18" s="4" t="s">
        <v>13</v>
      </c>
      <c r="Q18">
        <v>1377</v>
      </c>
      <c r="R18">
        <f>A16</f>
        <v>151000</v>
      </c>
      <c r="S18">
        <f>R18/C18</f>
        <v>0.63179916317991636</v>
      </c>
    </row>
    <row r="19" spans="1:19" x14ac:dyDescent="0.25">
      <c r="A19">
        <f t="shared" si="5"/>
        <v>62000</v>
      </c>
      <c r="C19">
        <v>399000</v>
      </c>
      <c r="E19">
        <v>3</v>
      </c>
      <c r="G19" s="1">
        <f>C19+A17</f>
        <v>1249000</v>
      </c>
      <c r="J19">
        <f t="shared" si="4"/>
        <v>335000</v>
      </c>
      <c r="L19">
        <f>A17-J19</f>
        <v>515000</v>
      </c>
      <c r="N19" t="s">
        <v>14</v>
      </c>
      <c r="P19" s="4">
        <v>3</v>
      </c>
      <c r="Q19">
        <v>2754</v>
      </c>
      <c r="R19">
        <f>A15+R18</f>
        <v>392000</v>
      </c>
      <c r="S19" s="9">
        <f>R19/C19</f>
        <v>0.98245614035087714</v>
      </c>
    </row>
    <row r="20" spans="1:19" x14ac:dyDescent="0.25">
      <c r="A20">
        <f t="shared" si="5"/>
        <v>174000</v>
      </c>
      <c r="C20">
        <v>734000</v>
      </c>
      <c r="E20">
        <v>4</v>
      </c>
      <c r="G20" s="1">
        <f>C20+A18</f>
        <v>861000</v>
      </c>
      <c r="J20">
        <f t="shared" si="4"/>
        <v>37000</v>
      </c>
      <c r="L20">
        <f>A18-J20</f>
        <v>90000</v>
      </c>
      <c r="N20" t="s">
        <v>16</v>
      </c>
      <c r="P20" s="4" t="s">
        <v>17</v>
      </c>
      <c r="Q20">
        <v>1679</v>
      </c>
    </row>
    <row r="21" spans="1:19" x14ac:dyDescent="0.25">
      <c r="A21">
        <f t="shared" si="5"/>
        <v>75000</v>
      </c>
      <c r="C21">
        <v>771000</v>
      </c>
      <c r="E21">
        <v>5</v>
      </c>
      <c r="G21">
        <f>C21+A19</f>
        <v>833000</v>
      </c>
      <c r="J21">
        <f t="shared" si="4"/>
        <v>62000</v>
      </c>
      <c r="L21">
        <f>A19-J21</f>
        <v>0</v>
      </c>
      <c r="N21" t="s">
        <v>18</v>
      </c>
      <c r="P21" s="4" t="s">
        <v>19</v>
      </c>
      <c r="Q21">
        <v>5031</v>
      </c>
    </row>
    <row r="22" spans="1:19" x14ac:dyDescent="0.25">
      <c r="A22">
        <f t="shared" si="5"/>
        <v>533000</v>
      </c>
      <c r="C22">
        <v>833000</v>
      </c>
      <c r="E22">
        <v>4</v>
      </c>
      <c r="G22" s="1">
        <f>C22+L20</f>
        <v>923000</v>
      </c>
      <c r="J22">
        <f t="shared" si="4"/>
        <v>73000</v>
      </c>
      <c r="L22">
        <f>L20-J22</f>
        <v>17000</v>
      </c>
      <c r="N22" t="s">
        <v>20</v>
      </c>
      <c r="P22" s="4" t="s">
        <v>17</v>
      </c>
      <c r="R22">
        <f>A19+R19</f>
        <v>454000</v>
      </c>
      <c r="S22" s="9">
        <f>R22/C22</f>
        <v>0.54501800720288118</v>
      </c>
    </row>
    <row r="23" spans="1:19" x14ac:dyDescent="0.25">
      <c r="A23">
        <f>E9*1000</f>
        <v>166000</v>
      </c>
      <c r="C23">
        <v>906000</v>
      </c>
      <c r="E23">
        <v>4</v>
      </c>
      <c r="G23">
        <v>92300</v>
      </c>
      <c r="J23">
        <f t="shared" si="4"/>
        <v>17000</v>
      </c>
      <c r="L23">
        <v>0</v>
      </c>
      <c r="N23" t="s">
        <v>21</v>
      </c>
      <c r="P23" s="4" t="s">
        <v>22</v>
      </c>
    </row>
    <row r="24" spans="1:19" x14ac:dyDescent="0.25">
      <c r="A24">
        <f t="shared" si="5"/>
        <v>1244000</v>
      </c>
      <c r="C24">
        <v>923000</v>
      </c>
      <c r="E24">
        <v>6</v>
      </c>
      <c r="G24" s="3">
        <f>C24+A20</f>
        <v>1097000</v>
      </c>
      <c r="J24">
        <f t="shared" si="4"/>
        <v>174000</v>
      </c>
      <c r="L24">
        <v>0</v>
      </c>
      <c r="N24" t="s">
        <v>23</v>
      </c>
      <c r="P24" s="4" t="s">
        <v>24</v>
      </c>
      <c r="R24">
        <f>A18+R22</f>
        <v>581000</v>
      </c>
      <c r="S24" s="9">
        <f>R24/C24</f>
        <v>0.62946912242686892</v>
      </c>
    </row>
    <row r="25" spans="1:19" x14ac:dyDescent="0.25">
      <c r="C25">
        <v>1097000</v>
      </c>
      <c r="E25">
        <v>3</v>
      </c>
      <c r="G25" s="1">
        <f>C25+L19</f>
        <v>1612000</v>
      </c>
      <c r="J25">
        <f t="shared" si="4"/>
        <v>55000</v>
      </c>
      <c r="L25">
        <f>L19-J25</f>
        <v>460000</v>
      </c>
      <c r="N25" t="s">
        <v>25</v>
      </c>
      <c r="P25" s="4">
        <v>3</v>
      </c>
      <c r="R25">
        <f>A20+R24</f>
        <v>755000</v>
      </c>
      <c r="S25" s="9">
        <f>R25/C25</f>
        <v>0.68824065633546039</v>
      </c>
    </row>
    <row r="26" spans="1:19" x14ac:dyDescent="0.25">
      <c r="C26">
        <v>1152000</v>
      </c>
      <c r="E26">
        <v>7</v>
      </c>
      <c r="G26" s="1">
        <f>C26+A21</f>
        <v>1227000</v>
      </c>
      <c r="J26">
        <f t="shared" si="4"/>
        <v>3000</v>
      </c>
      <c r="L26">
        <f>A21-J26</f>
        <v>72000</v>
      </c>
      <c r="N26" t="s">
        <v>26</v>
      </c>
      <c r="P26" s="4" t="s">
        <v>27</v>
      </c>
    </row>
    <row r="27" spans="1:19" x14ac:dyDescent="0.25">
      <c r="C27">
        <v>1155000</v>
      </c>
      <c r="E27">
        <v>7</v>
      </c>
      <c r="G27" s="1">
        <f>C27+L26</f>
        <v>1227000</v>
      </c>
      <c r="J27">
        <f t="shared" si="4"/>
        <v>26000</v>
      </c>
      <c r="L27">
        <f>L26-J27</f>
        <v>46000</v>
      </c>
      <c r="N27" t="s">
        <v>28</v>
      </c>
      <c r="P27" s="4" t="s">
        <v>29</v>
      </c>
    </row>
    <row r="28" spans="1:19" x14ac:dyDescent="0.25">
      <c r="C28">
        <v>1181000</v>
      </c>
      <c r="E28">
        <v>7</v>
      </c>
      <c r="G28" s="3">
        <f>C28+L27</f>
        <v>1227000</v>
      </c>
      <c r="J28">
        <f t="shared" si="4"/>
        <v>46000</v>
      </c>
      <c r="L28">
        <f>L27-J28</f>
        <v>0</v>
      </c>
      <c r="N28" t="s">
        <v>30</v>
      </c>
      <c r="P28" s="4" t="s">
        <v>31</v>
      </c>
    </row>
    <row r="29" spans="1:19" x14ac:dyDescent="0.25">
      <c r="C29">
        <v>1227000</v>
      </c>
      <c r="E29">
        <v>9</v>
      </c>
      <c r="G29" s="1">
        <f>C29+A23</f>
        <v>1393000</v>
      </c>
      <c r="J29">
        <f>C30-C29</f>
        <v>72000</v>
      </c>
      <c r="L29">
        <f>A23-J29</f>
        <v>94000</v>
      </c>
      <c r="N29" t="s">
        <v>32</v>
      </c>
      <c r="P29" s="4" t="s">
        <v>33</v>
      </c>
      <c r="R29">
        <f>A21+R25</f>
        <v>830000</v>
      </c>
      <c r="S29" s="9">
        <f>R29/C29</f>
        <v>0.67644661776691117</v>
      </c>
    </row>
    <row r="30" spans="1:19" x14ac:dyDescent="0.25">
      <c r="C30">
        <v>1299000</v>
      </c>
      <c r="E30">
        <v>9</v>
      </c>
      <c r="G30" s="3">
        <f>94000+C30</f>
        <v>1393000</v>
      </c>
      <c r="J30">
        <f>C31-C30</f>
        <v>94000</v>
      </c>
      <c r="L30">
        <v>0</v>
      </c>
      <c r="N30" t="s">
        <v>34</v>
      </c>
      <c r="P30" s="4" t="s">
        <v>35</v>
      </c>
    </row>
    <row r="31" spans="1:19" x14ac:dyDescent="0.25">
      <c r="C31">
        <v>1393000</v>
      </c>
      <c r="E31">
        <v>3</v>
      </c>
      <c r="G31" s="3">
        <f>C31+L25</f>
        <v>1853000</v>
      </c>
      <c r="J31">
        <f>C32-C31</f>
        <v>460000</v>
      </c>
      <c r="L31">
        <v>0</v>
      </c>
      <c r="N31" t="s">
        <v>36</v>
      </c>
      <c r="P31" s="4" t="s">
        <v>37</v>
      </c>
      <c r="R31">
        <f>A23+R29</f>
        <v>996000</v>
      </c>
      <c r="S31" s="9">
        <f>R31/C31</f>
        <v>0.71500358937544872</v>
      </c>
    </row>
    <row r="32" spans="1:19" x14ac:dyDescent="0.25">
      <c r="C32">
        <v>1853000</v>
      </c>
      <c r="E32">
        <v>8</v>
      </c>
      <c r="G32" s="3">
        <f>C32+A22</f>
        <v>2386000</v>
      </c>
      <c r="J32">
        <f>C33-C32</f>
        <v>533000</v>
      </c>
      <c r="L32">
        <v>0</v>
      </c>
      <c r="N32" t="s">
        <v>38</v>
      </c>
      <c r="P32" s="4" t="s">
        <v>39</v>
      </c>
      <c r="R32">
        <f>R31+A17</f>
        <v>1846000</v>
      </c>
      <c r="S32" s="9">
        <f>R32/C32</f>
        <v>0.99622234214786831</v>
      </c>
    </row>
    <row r="33" spans="1:19" x14ac:dyDescent="0.25">
      <c r="C33">
        <v>2386000</v>
      </c>
      <c r="E33">
        <v>10</v>
      </c>
      <c r="G33" s="3">
        <f>C33+A24</f>
        <v>3630000</v>
      </c>
      <c r="J33">
        <f>C34-C33</f>
        <v>1244000</v>
      </c>
      <c r="L33">
        <v>0</v>
      </c>
      <c r="N33" t="s">
        <v>40</v>
      </c>
      <c r="P33" s="4">
        <v>10</v>
      </c>
      <c r="R33">
        <f>A22+R32</f>
        <v>2379000</v>
      </c>
      <c r="S33" s="9">
        <f t="shared" ref="S33:S34" si="6">R33/C33</f>
        <v>0.99706621961441744</v>
      </c>
    </row>
    <row r="34" spans="1:19" x14ac:dyDescent="0.25">
      <c r="C34">
        <v>3630000</v>
      </c>
      <c r="E34" t="s">
        <v>41</v>
      </c>
      <c r="N34" t="s">
        <v>42</v>
      </c>
      <c r="R34">
        <f>A24+R33</f>
        <v>3623000</v>
      </c>
      <c r="S34" s="9">
        <f t="shared" si="6"/>
        <v>0.99807162534435256</v>
      </c>
    </row>
    <row r="38" spans="1:19" x14ac:dyDescent="0.25">
      <c r="A38" t="s">
        <v>43</v>
      </c>
      <c r="C38" t="s">
        <v>44</v>
      </c>
      <c r="E38" t="s">
        <v>45</v>
      </c>
      <c r="G38" t="s">
        <v>46</v>
      </c>
      <c r="I38" t="s">
        <v>47</v>
      </c>
    </row>
    <row r="39" spans="1:19" x14ac:dyDescent="0.25">
      <c r="A39">
        <v>2</v>
      </c>
      <c r="C39">
        <v>239</v>
      </c>
      <c r="E39">
        <v>88</v>
      </c>
      <c r="G39">
        <v>151</v>
      </c>
      <c r="I39">
        <f>C39-E39-G39</f>
        <v>0</v>
      </c>
      <c r="J39">
        <f>SUM(I$39:I39)/COUNT(I$39:I39)</f>
        <v>0</v>
      </c>
    </row>
    <row r="40" spans="1:19" x14ac:dyDescent="0.25">
      <c r="A40">
        <v>1</v>
      </c>
      <c r="C40">
        <v>399</v>
      </c>
      <c r="E40">
        <v>7</v>
      </c>
      <c r="G40">
        <v>241</v>
      </c>
      <c r="I40">
        <f t="shared" ref="I40:I48" si="7">C40-E40-G40</f>
        <v>151</v>
      </c>
      <c r="J40">
        <f>SUM(I$39:I40)/COUNT(I$39:I40)</f>
        <v>75.5</v>
      </c>
      <c r="L40" s="9"/>
      <c r="M40" s="9"/>
      <c r="N40" s="9"/>
      <c r="O40" s="9"/>
    </row>
    <row r="41" spans="1:19" x14ac:dyDescent="0.25">
      <c r="A41">
        <v>5</v>
      </c>
      <c r="C41">
        <v>833</v>
      </c>
      <c r="E41">
        <v>771</v>
      </c>
      <c r="G41">
        <v>62</v>
      </c>
      <c r="I41">
        <f t="shared" si="7"/>
        <v>0</v>
      </c>
      <c r="J41">
        <f>SUM(I$39:I41)/COUNT(I$39:I41)</f>
        <v>50.333333333333336</v>
      </c>
      <c r="L41" s="9"/>
      <c r="M41" s="9"/>
      <c r="N41" s="9"/>
      <c r="O41" s="9"/>
    </row>
    <row r="42" spans="1:19" x14ac:dyDescent="0.25">
      <c r="A42">
        <v>4</v>
      </c>
      <c r="C42">
        <v>923</v>
      </c>
      <c r="E42">
        <v>734</v>
      </c>
      <c r="G42">
        <v>127</v>
      </c>
      <c r="I42">
        <f t="shared" si="7"/>
        <v>62</v>
      </c>
      <c r="J42">
        <f>SUM(I$39:I42)/COUNT(I$39:I42)</f>
        <v>53.25</v>
      </c>
      <c r="L42" s="9"/>
      <c r="M42" s="9"/>
      <c r="N42" s="9"/>
      <c r="O42" s="9"/>
    </row>
    <row r="43" spans="1:19" x14ac:dyDescent="0.25">
      <c r="A43">
        <v>6</v>
      </c>
      <c r="C43">
        <v>1097</v>
      </c>
      <c r="E43">
        <v>906</v>
      </c>
      <c r="G43">
        <v>174</v>
      </c>
      <c r="I43">
        <f t="shared" si="7"/>
        <v>17</v>
      </c>
      <c r="J43">
        <f>SUM(I$39:I43)/COUNT(I$39:I43)</f>
        <v>46</v>
      </c>
      <c r="L43" s="9"/>
      <c r="M43" s="9"/>
      <c r="N43" s="9"/>
      <c r="O43" s="9"/>
    </row>
    <row r="44" spans="1:19" x14ac:dyDescent="0.25">
      <c r="A44">
        <v>7</v>
      </c>
      <c r="C44">
        <v>1227</v>
      </c>
      <c r="E44">
        <v>1152</v>
      </c>
      <c r="G44">
        <v>75</v>
      </c>
      <c r="I44">
        <f t="shared" si="7"/>
        <v>0</v>
      </c>
      <c r="J44">
        <f>SUM(I$39:I44)/COUNT(I$39:I44)</f>
        <v>38.333333333333336</v>
      </c>
      <c r="L44" s="9"/>
      <c r="M44" s="9"/>
      <c r="N44" s="9"/>
      <c r="O44" s="9"/>
    </row>
    <row r="45" spans="1:19" x14ac:dyDescent="0.25">
      <c r="A45">
        <v>9</v>
      </c>
      <c r="C45">
        <v>1393</v>
      </c>
      <c r="E45">
        <v>1181</v>
      </c>
      <c r="G45">
        <v>166</v>
      </c>
      <c r="I45">
        <f t="shared" si="7"/>
        <v>46</v>
      </c>
      <c r="J45">
        <f>SUM(I$39:I45)/COUNT(I$39:I45)</f>
        <v>39.428571428571431</v>
      </c>
      <c r="L45" s="9"/>
      <c r="M45" s="9"/>
      <c r="N45" s="9"/>
      <c r="O45" s="9"/>
    </row>
    <row r="46" spans="1:19" x14ac:dyDescent="0.25">
      <c r="A46">
        <v>3</v>
      </c>
      <c r="C46">
        <v>1853</v>
      </c>
      <c r="E46">
        <v>198</v>
      </c>
      <c r="G46">
        <v>850</v>
      </c>
      <c r="I46">
        <f t="shared" si="7"/>
        <v>805</v>
      </c>
      <c r="J46">
        <f>SUM(I$39:I46)/COUNT(I$39:I46)</f>
        <v>135.125</v>
      </c>
      <c r="L46" s="9"/>
      <c r="M46" s="9"/>
      <c r="N46" s="9"/>
      <c r="O46" s="9"/>
    </row>
    <row r="47" spans="1:19" x14ac:dyDescent="0.25">
      <c r="A47">
        <v>8</v>
      </c>
      <c r="C47">
        <v>2386</v>
      </c>
      <c r="E47">
        <v>1155</v>
      </c>
      <c r="G47">
        <v>533</v>
      </c>
      <c r="I47">
        <f t="shared" si="7"/>
        <v>698</v>
      </c>
      <c r="J47">
        <f>SUM(I$39:I47)/COUNT(I$39:I47)</f>
        <v>197.66666666666666</v>
      </c>
      <c r="L47" s="9"/>
      <c r="M47" s="9"/>
      <c r="N47" s="9"/>
      <c r="O47" s="9"/>
    </row>
    <row r="48" spans="1:19" x14ac:dyDescent="0.25">
      <c r="A48">
        <v>10</v>
      </c>
      <c r="C48">
        <v>3630</v>
      </c>
      <c r="E48">
        <v>1299</v>
      </c>
      <c r="G48">
        <v>1244</v>
      </c>
      <c r="I48">
        <f t="shared" si="7"/>
        <v>1087</v>
      </c>
      <c r="J48">
        <f>SUM(I$39:I48)/COUNT(I$39:I48)</f>
        <v>286.60000000000002</v>
      </c>
      <c r="L48" s="9"/>
      <c r="M48" s="9"/>
      <c r="N48" s="9"/>
      <c r="O48" s="9"/>
    </row>
  </sheetData>
  <pageMargins left="0.7" right="0.7" top="0.75" bottom="0.75" header="0.3" footer="0.3"/>
  <pageSetup scale="7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Q55"/>
  <sheetViews>
    <sheetView topLeftCell="F1" workbookViewId="0">
      <selection activeCell="J26" sqref="J26:J36"/>
    </sheetView>
  </sheetViews>
  <sheetFormatPr defaultRowHeight="15" x14ac:dyDescent="0.25"/>
  <cols>
    <col min="1" max="1" width="11.7109375" bestFit="1" customWidth="1"/>
    <col min="2" max="2" width="12.85546875" bestFit="1" customWidth="1"/>
    <col min="3" max="3" width="9.28515625" bestFit="1" customWidth="1"/>
    <col min="4" max="4" width="16.85546875" bestFit="1" customWidth="1"/>
    <col min="5" max="5" width="13.28515625" bestFit="1" customWidth="1"/>
    <col min="6" max="6" width="9" bestFit="1" customWidth="1"/>
    <col min="7" max="7" width="11.85546875" bestFit="1" customWidth="1"/>
    <col min="8" max="10" width="16.28515625" bestFit="1" customWidth="1"/>
    <col min="11" max="11" width="9.7109375" bestFit="1" customWidth="1"/>
  </cols>
  <sheetData>
    <row r="1" spans="1:17" x14ac:dyDescent="0.25">
      <c r="A1" t="s">
        <v>48</v>
      </c>
      <c r="B1" t="s">
        <v>49</v>
      </c>
      <c r="C1" t="s">
        <v>50</v>
      </c>
      <c r="D1" t="s">
        <v>51</v>
      </c>
      <c r="E1" t="s">
        <v>52</v>
      </c>
      <c r="F1" s="6" t="s">
        <v>60</v>
      </c>
      <c r="H1" t="s">
        <v>53</v>
      </c>
      <c r="I1" t="s">
        <v>56</v>
      </c>
      <c r="J1" t="s">
        <v>54</v>
      </c>
      <c r="K1" t="s">
        <v>62</v>
      </c>
      <c r="L1" t="s">
        <v>59</v>
      </c>
      <c r="M1" s="5"/>
    </row>
    <row r="2" spans="1:17" x14ac:dyDescent="0.25">
      <c r="A2">
        <v>1</v>
      </c>
      <c r="B2">
        <v>7</v>
      </c>
      <c r="C2">
        <v>241</v>
      </c>
      <c r="D2">
        <f>B2*1000</f>
        <v>7000</v>
      </c>
      <c r="E2" s="2">
        <f>C2*1000</f>
        <v>241000</v>
      </c>
      <c r="F2" s="1">
        <f>3*E2+D2</f>
        <v>730000</v>
      </c>
      <c r="H2">
        <v>7000</v>
      </c>
      <c r="I2">
        <v>1</v>
      </c>
      <c r="J2" s="7">
        <f>H2+E2</f>
        <v>248000</v>
      </c>
      <c r="K2">
        <f t="shared" ref="K2:K20" si="0">H3-H2</f>
        <v>81000</v>
      </c>
      <c r="L2">
        <f>E2-K2</f>
        <v>160000</v>
      </c>
      <c r="O2" s="5">
        <v>1</v>
      </c>
      <c r="Q2" t="s">
        <v>57</v>
      </c>
    </row>
    <row r="3" spans="1:17" x14ac:dyDescent="0.25">
      <c r="A3">
        <v>2</v>
      </c>
      <c r="B3">
        <v>88</v>
      </c>
      <c r="C3">
        <v>151</v>
      </c>
      <c r="D3">
        <f t="shared" ref="D3:D11" si="1">B3*1000</f>
        <v>88000</v>
      </c>
      <c r="E3" s="2">
        <f t="shared" ref="E3:E11" si="2">C3*1000</f>
        <v>151000</v>
      </c>
      <c r="F3" s="1">
        <f t="shared" ref="F3:F11" si="3">3*E3+D3</f>
        <v>541000</v>
      </c>
      <c r="H3">
        <v>88000</v>
      </c>
      <c r="I3">
        <v>2</v>
      </c>
      <c r="J3" s="7">
        <f>E3+H3</f>
        <v>239000</v>
      </c>
      <c r="K3">
        <f t="shared" si="0"/>
        <v>110000</v>
      </c>
      <c r="L3">
        <f>E3-K3</f>
        <v>41000</v>
      </c>
      <c r="O3" s="5" t="s">
        <v>11</v>
      </c>
      <c r="Q3" t="s">
        <v>55</v>
      </c>
    </row>
    <row r="4" spans="1:17" x14ac:dyDescent="0.25">
      <c r="A4">
        <v>3</v>
      </c>
      <c r="B4">
        <v>198</v>
      </c>
      <c r="C4">
        <v>850</v>
      </c>
      <c r="D4">
        <f t="shared" si="1"/>
        <v>198000</v>
      </c>
      <c r="E4" s="2">
        <f t="shared" si="2"/>
        <v>850000</v>
      </c>
      <c r="F4" s="1">
        <f t="shared" si="3"/>
        <v>2748000</v>
      </c>
      <c r="H4">
        <v>198000</v>
      </c>
      <c r="I4">
        <v>2</v>
      </c>
      <c r="J4">
        <f>H4+L3</f>
        <v>239000</v>
      </c>
      <c r="K4">
        <f t="shared" si="0"/>
        <v>41000</v>
      </c>
      <c r="L4">
        <v>0</v>
      </c>
      <c r="O4" s="5" t="s">
        <v>12</v>
      </c>
      <c r="Q4" t="s">
        <v>61</v>
      </c>
    </row>
    <row r="5" spans="1:17" x14ac:dyDescent="0.25">
      <c r="A5">
        <v>4</v>
      </c>
      <c r="B5">
        <v>734</v>
      </c>
      <c r="C5">
        <v>127</v>
      </c>
      <c r="D5">
        <f t="shared" si="1"/>
        <v>734000</v>
      </c>
      <c r="E5" s="2">
        <f t="shared" si="2"/>
        <v>127000</v>
      </c>
      <c r="F5" s="1">
        <f t="shared" si="3"/>
        <v>1115000</v>
      </c>
      <c r="H5">
        <f>J4</f>
        <v>239000</v>
      </c>
      <c r="I5">
        <v>1</v>
      </c>
      <c r="J5">
        <f>H5+L2</f>
        <v>399000</v>
      </c>
      <c r="K5">
        <f t="shared" si="0"/>
        <v>160000</v>
      </c>
      <c r="L5">
        <v>0</v>
      </c>
      <c r="M5" s="5"/>
      <c r="O5" s="5" t="s">
        <v>13</v>
      </c>
      <c r="Q5" t="s">
        <v>63</v>
      </c>
    </row>
    <row r="6" spans="1:17" x14ac:dyDescent="0.25">
      <c r="A6">
        <v>5</v>
      </c>
      <c r="B6">
        <v>771</v>
      </c>
      <c r="C6">
        <v>62</v>
      </c>
      <c r="D6">
        <f t="shared" si="1"/>
        <v>771000</v>
      </c>
      <c r="E6" s="2">
        <f t="shared" si="2"/>
        <v>62000</v>
      </c>
      <c r="F6" s="1">
        <f t="shared" si="3"/>
        <v>957000</v>
      </c>
      <c r="H6">
        <v>399000</v>
      </c>
      <c r="I6">
        <v>3</v>
      </c>
      <c r="J6" s="7">
        <f>H6+E4</f>
        <v>1249000</v>
      </c>
      <c r="K6">
        <f t="shared" si="0"/>
        <v>335000</v>
      </c>
      <c r="L6">
        <f>E4-K6</f>
        <v>515000</v>
      </c>
      <c r="M6" s="5"/>
      <c r="O6" s="5">
        <v>3</v>
      </c>
      <c r="Q6" t="s">
        <v>64</v>
      </c>
    </row>
    <row r="7" spans="1:17" x14ac:dyDescent="0.25">
      <c r="A7">
        <v>6</v>
      </c>
      <c r="B7">
        <v>906</v>
      </c>
      <c r="C7">
        <v>174</v>
      </c>
      <c r="D7">
        <f t="shared" si="1"/>
        <v>906000</v>
      </c>
      <c r="E7" s="2">
        <f t="shared" si="2"/>
        <v>174000</v>
      </c>
      <c r="F7" s="1">
        <f t="shared" si="3"/>
        <v>1428000</v>
      </c>
      <c r="H7">
        <f>D5</f>
        <v>734000</v>
      </c>
      <c r="I7">
        <v>4</v>
      </c>
      <c r="J7" s="7">
        <f>H7+E5</f>
        <v>861000</v>
      </c>
      <c r="K7">
        <f t="shared" si="0"/>
        <v>37000</v>
      </c>
      <c r="L7">
        <f>E5-K7</f>
        <v>90000</v>
      </c>
      <c r="M7" s="5"/>
      <c r="O7" s="5" t="s">
        <v>17</v>
      </c>
      <c r="Q7" t="s">
        <v>65</v>
      </c>
    </row>
    <row r="8" spans="1:17" x14ac:dyDescent="0.25">
      <c r="A8">
        <v>7</v>
      </c>
      <c r="B8">
        <v>1152</v>
      </c>
      <c r="C8">
        <v>75</v>
      </c>
      <c r="D8">
        <f t="shared" si="1"/>
        <v>1152000</v>
      </c>
      <c r="E8" s="2">
        <f t="shared" si="2"/>
        <v>75000</v>
      </c>
      <c r="F8" s="1">
        <f t="shared" si="3"/>
        <v>1377000</v>
      </c>
      <c r="H8">
        <v>771000</v>
      </c>
      <c r="I8">
        <v>5</v>
      </c>
      <c r="J8">
        <f>H8+E6</f>
        <v>833000</v>
      </c>
      <c r="K8">
        <f t="shared" si="0"/>
        <v>62000</v>
      </c>
      <c r="L8">
        <f>E6-K8</f>
        <v>0</v>
      </c>
      <c r="M8" s="5"/>
      <c r="O8" s="5" t="s">
        <v>19</v>
      </c>
      <c r="Q8" t="s">
        <v>66</v>
      </c>
    </row>
    <row r="9" spans="1:17" x14ac:dyDescent="0.25">
      <c r="A9">
        <v>8</v>
      </c>
      <c r="B9">
        <v>1155</v>
      </c>
      <c r="C9">
        <v>533</v>
      </c>
      <c r="D9">
        <f t="shared" si="1"/>
        <v>1155000</v>
      </c>
      <c r="E9" s="2">
        <f t="shared" si="2"/>
        <v>533000</v>
      </c>
      <c r="F9" s="1">
        <f t="shared" si="3"/>
        <v>2754000</v>
      </c>
      <c r="H9">
        <v>833000</v>
      </c>
      <c r="I9">
        <v>4</v>
      </c>
      <c r="J9" s="7">
        <f>H9+L7</f>
        <v>923000</v>
      </c>
      <c r="K9">
        <f t="shared" si="0"/>
        <v>73000</v>
      </c>
      <c r="L9">
        <f>L7-K9</f>
        <v>17000</v>
      </c>
      <c r="M9" s="5"/>
      <c r="O9" s="5" t="s">
        <v>17</v>
      </c>
      <c r="Q9" t="s">
        <v>67</v>
      </c>
    </row>
    <row r="10" spans="1:17" x14ac:dyDescent="0.25">
      <c r="A10">
        <v>9</v>
      </c>
      <c r="B10">
        <v>1181</v>
      </c>
      <c r="C10">
        <v>166</v>
      </c>
      <c r="D10">
        <f t="shared" si="1"/>
        <v>1181000</v>
      </c>
      <c r="E10" s="2">
        <f t="shared" si="2"/>
        <v>166000</v>
      </c>
      <c r="F10" s="1">
        <f t="shared" si="3"/>
        <v>1679000</v>
      </c>
      <c r="H10">
        <v>906000</v>
      </c>
      <c r="I10">
        <v>4</v>
      </c>
      <c r="J10">
        <f>H10+L9</f>
        <v>923000</v>
      </c>
      <c r="K10">
        <f t="shared" si="0"/>
        <v>17000</v>
      </c>
      <c r="L10">
        <v>0</v>
      </c>
      <c r="M10" s="5"/>
      <c r="O10" s="5" t="s">
        <v>22</v>
      </c>
      <c r="Q10" t="s">
        <v>68</v>
      </c>
    </row>
    <row r="11" spans="1:17" x14ac:dyDescent="0.25">
      <c r="A11">
        <v>10</v>
      </c>
      <c r="B11">
        <v>1299</v>
      </c>
      <c r="C11">
        <v>1244</v>
      </c>
      <c r="D11">
        <f t="shared" si="1"/>
        <v>1299000</v>
      </c>
      <c r="E11" s="2">
        <f t="shared" si="2"/>
        <v>1244000</v>
      </c>
      <c r="F11" s="1">
        <f t="shared" si="3"/>
        <v>5031000</v>
      </c>
      <c r="H11">
        <v>923000</v>
      </c>
      <c r="I11">
        <v>6</v>
      </c>
      <c r="J11">
        <f>H11+E7</f>
        <v>1097000</v>
      </c>
      <c r="K11">
        <f t="shared" si="0"/>
        <v>174000</v>
      </c>
      <c r="L11">
        <f>E7-K11</f>
        <v>0</v>
      </c>
      <c r="M11" s="5"/>
      <c r="O11" s="5" t="s">
        <v>24</v>
      </c>
      <c r="Q11" t="s">
        <v>69</v>
      </c>
    </row>
    <row r="12" spans="1:17" x14ac:dyDescent="0.25">
      <c r="H12">
        <v>1097000</v>
      </c>
      <c r="I12">
        <v>3</v>
      </c>
      <c r="J12" s="7">
        <f>H12+L6</f>
        <v>1612000</v>
      </c>
      <c r="K12">
        <f t="shared" si="0"/>
        <v>55000</v>
      </c>
      <c r="L12">
        <f>L6-K12</f>
        <v>460000</v>
      </c>
      <c r="O12" s="5">
        <v>3</v>
      </c>
      <c r="Q12" t="s">
        <v>70</v>
      </c>
    </row>
    <row r="13" spans="1:17" x14ac:dyDescent="0.25">
      <c r="H13">
        <v>1152000</v>
      </c>
      <c r="I13">
        <v>7</v>
      </c>
      <c r="J13" s="7">
        <f>H13+E8</f>
        <v>1227000</v>
      </c>
      <c r="K13">
        <f t="shared" si="0"/>
        <v>3000</v>
      </c>
      <c r="L13">
        <f>E8-K13</f>
        <v>72000</v>
      </c>
      <c r="O13" s="5" t="s">
        <v>27</v>
      </c>
      <c r="Q13" t="s">
        <v>71</v>
      </c>
    </row>
    <row r="14" spans="1:17" x14ac:dyDescent="0.25">
      <c r="B14" t="s">
        <v>58</v>
      </c>
      <c r="H14">
        <v>1155000</v>
      </c>
      <c r="I14">
        <v>7</v>
      </c>
      <c r="J14" s="7">
        <f>H14+L13</f>
        <v>1227000</v>
      </c>
      <c r="K14">
        <f t="shared" si="0"/>
        <v>26000</v>
      </c>
      <c r="L14">
        <f>L13-K14</f>
        <v>46000</v>
      </c>
      <c r="O14" s="5" t="s">
        <v>29</v>
      </c>
      <c r="Q14" t="s">
        <v>72</v>
      </c>
    </row>
    <row r="15" spans="1:17" x14ac:dyDescent="0.25">
      <c r="A15">
        <v>88000</v>
      </c>
      <c r="B15">
        <v>1</v>
      </c>
      <c r="C15">
        <v>160000</v>
      </c>
      <c r="D15">
        <f>F2-C15-A15</f>
        <v>482000</v>
      </c>
      <c r="H15">
        <v>1181000</v>
      </c>
      <c r="I15">
        <v>7</v>
      </c>
      <c r="J15">
        <f>H15+L14</f>
        <v>1227000</v>
      </c>
      <c r="K15">
        <f t="shared" si="0"/>
        <v>46000</v>
      </c>
      <c r="L15">
        <v>0</v>
      </c>
      <c r="O15" s="5" t="s">
        <v>31</v>
      </c>
      <c r="Q15" t="s">
        <v>73</v>
      </c>
    </row>
    <row r="16" spans="1:17" x14ac:dyDescent="0.25">
      <c r="B16">
        <v>2</v>
      </c>
      <c r="C16">
        <f>E3</f>
        <v>151000</v>
      </c>
      <c r="D16" s="8">
        <f>F3-C16-A15</f>
        <v>302000</v>
      </c>
      <c r="H16">
        <v>1227000</v>
      </c>
      <c r="I16">
        <v>9</v>
      </c>
      <c r="J16" s="7">
        <f>H16+E10</f>
        <v>1393000</v>
      </c>
      <c r="K16">
        <f t="shared" si="0"/>
        <v>72000</v>
      </c>
      <c r="L16">
        <f>E10-K16</f>
        <v>94000</v>
      </c>
      <c r="O16" s="5" t="s">
        <v>33</v>
      </c>
      <c r="Q16" t="s">
        <v>74</v>
      </c>
    </row>
    <row r="17" spans="1:17" x14ac:dyDescent="0.25">
      <c r="A17">
        <v>198000</v>
      </c>
      <c r="B17">
        <v>1</v>
      </c>
      <c r="C17">
        <f>L2</f>
        <v>160000</v>
      </c>
      <c r="D17">
        <f>F2-A17-C17</f>
        <v>372000</v>
      </c>
      <c r="H17">
        <v>1299000</v>
      </c>
      <c r="I17">
        <v>9</v>
      </c>
      <c r="J17">
        <f>H17+L16</f>
        <v>1393000</v>
      </c>
      <c r="K17">
        <f t="shared" si="0"/>
        <v>94000</v>
      </c>
      <c r="L17">
        <v>0</v>
      </c>
      <c r="O17" s="5" t="s">
        <v>35</v>
      </c>
      <c r="Q17" t="s">
        <v>80</v>
      </c>
    </row>
    <row r="18" spans="1:17" x14ac:dyDescent="0.25">
      <c r="B18">
        <v>2</v>
      </c>
      <c r="C18">
        <f>L3</f>
        <v>41000</v>
      </c>
      <c r="D18" s="8">
        <f>F3-C18-A17</f>
        <v>302000</v>
      </c>
      <c r="H18">
        <f>J17</f>
        <v>1393000</v>
      </c>
      <c r="I18">
        <v>8</v>
      </c>
      <c r="J18">
        <f>H18+E9</f>
        <v>1926000</v>
      </c>
      <c r="K18">
        <f t="shared" si="0"/>
        <v>533000</v>
      </c>
      <c r="L18">
        <v>0</v>
      </c>
      <c r="O18" s="5" t="s">
        <v>37</v>
      </c>
      <c r="Q18" t="s">
        <v>76</v>
      </c>
    </row>
    <row r="19" spans="1:17" x14ac:dyDescent="0.25">
      <c r="B19">
        <v>3</v>
      </c>
      <c r="C19">
        <f>E4</f>
        <v>850000</v>
      </c>
      <c r="D19">
        <f>F4-C19-A17</f>
        <v>1700000</v>
      </c>
      <c r="H19">
        <f>J18</f>
        <v>1926000</v>
      </c>
      <c r="I19">
        <v>3</v>
      </c>
      <c r="J19">
        <f>H19+L12</f>
        <v>2386000</v>
      </c>
      <c r="K19">
        <f t="shared" si="0"/>
        <v>460000</v>
      </c>
      <c r="L19">
        <f>K19-L12</f>
        <v>0</v>
      </c>
      <c r="O19" s="5" t="s">
        <v>78</v>
      </c>
      <c r="Q19" t="s">
        <v>77</v>
      </c>
    </row>
    <row r="20" spans="1:17" x14ac:dyDescent="0.25">
      <c r="A20">
        <v>239000</v>
      </c>
      <c r="B20">
        <v>1</v>
      </c>
      <c r="C20">
        <f>L2</f>
        <v>160000</v>
      </c>
      <c r="D20" s="8">
        <f>F2-A20-C20</f>
        <v>331000</v>
      </c>
      <c r="H20">
        <f>J19</f>
        <v>2386000</v>
      </c>
      <c r="I20">
        <v>10</v>
      </c>
      <c r="J20">
        <f>E11+H20</f>
        <v>3630000</v>
      </c>
      <c r="K20">
        <f t="shared" si="0"/>
        <v>1244000</v>
      </c>
      <c r="L20">
        <v>0</v>
      </c>
      <c r="O20">
        <v>10</v>
      </c>
      <c r="Q20" t="s">
        <v>79</v>
      </c>
    </row>
    <row r="21" spans="1:17" x14ac:dyDescent="0.25">
      <c r="B21">
        <v>3</v>
      </c>
      <c r="C21">
        <f>E4</f>
        <v>850000</v>
      </c>
      <c r="D21">
        <f>F4-A20-C21</f>
        <v>1659000</v>
      </c>
      <c r="H21">
        <f>J20</f>
        <v>3630000</v>
      </c>
      <c r="I21" t="s">
        <v>41</v>
      </c>
      <c r="Q21" t="s">
        <v>75</v>
      </c>
    </row>
    <row r="22" spans="1:17" x14ac:dyDescent="0.25">
      <c r="A22">
        <v>734000</v>
      </c>
      <c r="B22">
        <v>3</v>
      </c>
      <c r="C22">
        <f>L6</f>
        <v>515000</v>
      </c>
      <c r="D22">
        <f>F4-C22-A22</f>
        <v>1499000</v>
      </c>
    </row>
    <row r="23" spans="1:17" x14ac:dyDescent="0.25">
      <c r="B23">
        <v>4</v>
      </c>
      <c r="C23">
        <f>E5</f>
        <v>127000</v>
      </c>
      <c r="D23" s="8">
        <f>F5-C23-A22</f>
        <v>254000</v>
      </c>
    </row>
    <row r="24" spans="1:17" x14ac:dyDescent="0.25">
      <c r="A24">
        <v>771000</v>
      </c>
      <c r="B24">
        <v>3</v>
      </c>
      <c r="C24">
        <f>L6</f>
        <v>515000</v>
      </c>
      <c r="D24">
        <f>F4-C24-A24</f>
        <v>1462000</v>
      </c>
    </row>
    <row r="25" spans="1:17" x14ac:dyDescent="0.25">
      <c r="B25">
        <v>4</v>
      </c>
      <c r="C25">
        <f>L7</f>
        <v>90000</v>
      </c>
      <c r="D25">
        <f>F5-C25-A24</f>
        <v>254000</v>
      </c>
    </row>
    <row r="26" spans="1:17" x14ac:dyDescent="0.25">
      <c r="B26">
        <v>5</v>
      </c>
      <c r="C26">
        <f>E6</f>
        <v>62000</v>
      </c>
      <c r="D26" s="8">
        <f>F6-C26-A24</f>
        <v>124000</v>
      </c>
      <c r="G26" s="6" t="s">
        <v>58</v>
      </c>
      <c r="H26" t="s">
        <v>81</v>
      </c>
      <c r="I26" t="s">
        <v>82</v>
      </c>
      <c r="J26" s="5" t="s">
        <v>83</v>
      </c>
      <c r="K26" t="s">
        <v>49</v>
      </c>
      <c r="L26" t="s">
        <v>85</v>
      </c>
      <c r="M26" t="s">
        <v>84</v>
      </c>
      <c r="N26" t="s">
        <v>86</v>
      </c>
    </row>
    <row r="27" spans="1:17" x14ac:dyDescent="0.25">
      <c r="A27">
        <v>833000</v>
      </c>
      <c r="B27">
        <v>3</v>
      </c>
      <c r="C27">
        <f>L6</f>
        <v>515000</v>
      </c>
      <c r="D27">
        <f>F4-A27-C27</f>
        <v>1400000</v>
      </c>
      <c r="G27" s="6">
        <v>2</v>
      </c>
      <c r="H27">
        <f>SUM(M$27:M27)/COUNT(M$27:M27)</f>
        <v>0</v>
      </c>
      <c r="I27">
        <f>SUM(N$27:N27)/COUNT(N$27:N27)</f>
        <v>151</v>
      </c>
      <c r="J27" s="5">
        <v>239</v>
      </c>
      <c r="K27">
        <v>88</v>
      </c>
      <c r="L27">
        <v>151</v>
      </c>
      <c r="M27">
        <f>J27-K27-L27</f>
        <v>0</v>
      </c>
      <c r="N27">
        <f>J27-K27</f>
        <v>151</v>
      </c>
    </row>
    <row r="28" spans="1:17" x14ac:dyDescent="0.25">
      <c r="B28">
        <v>4</v>
      </c>
      <c r="C28">
        <f>L7</f>
        <v>90000</v>
      </c>
      <c r="D28">
        <f>F5-A27-C28</f>
        <v>192000</v>
      </c>
      <c r="G28" s="6">
        <v>1</v>
      </c>
      <c r="H28">
        <f>SUM(M$27:M28)/COUNT(M$27:M28)</f>
        <v>75.5</v>
      </c>
      <c r="I28">
        <f>SUM(N$27:N28)/COUNT(N$27:N28)</f>
        <v>271.5</v>
      </c>
      <c r="J28" s="5">
        <v>399</v>
      </c>
      <c r="K28">
        <v>7</v>
      </c>
      <c r="L28">
        <v>241</v>
      </c>
      <c r="M28">
        <f t="shared" ref="M28:M36" si="4">J28-K28-L28</f>
        <v>151</v>
      </c>
      <c r="N28">
        <f t="shared" ref="N28:N36" si="5">J28-K28</f>
        <v>392</v>
      </c>
    </row>
    <row r="29" spans="1:17" x14ac:dyDescent="0.25">
      <c r="A29">
        <v>906000</v>
      </c>
      <c r="B29">
        <v>3</v>
      </c>
      <c r="C29">
        <f>L6</f>
        <v>515000</v>
      </c>
      <c r="D29">
        <f>F4-C29-A29</f>
        <v>1327000</v>
      </c>
      <c r="G29" s="6">
        <v>5</v>
      </c>
      <c r="H29">
        <f>SUM(M$27:M29)/COUNT(M$27:M29)</f>
        <v>50.333333333333336</v>
      </c>
      <c r="I29">
        <f>SUM(N$27:N29)/COUNT(N$27:N29)</f>
        <v>201.66666666666666</v>
      </c>
      <c r="J29" s="5">
        <v>833</v>
      </c>
      <c r="K29">
        <v>771</v>
      </c>
      <c r="L29">
        <v>62</v>
      </c>
      <c r="M29">
        <f t="shared" si="4"/>
        <v>0</v>
      </c>
      <c r="N29">
        <f t="shared" si="5"/>
        <v>62</v>
      </c>
    </row>
    <row r="30" spans="1:17" x14ac:dyDescent="0.25">
      <c r="B30">
        <v>4</v>
      </c>
      <c r="C30">
        <f>L9</f>
        <v>17000</v>
      </c>
      <c r="D30" s="8">
        <f>F5-A29-C30</f>
        <v>192000</v>
      </c>
      <c r="G30" s="6">
        <v>4</v>
      </c>
      <c r="H30">
        <f>SUM(M$27:M30)/COUNT(M$27:M30)</f>
        <v>53.25</v>
      </c>
      <c r="I30">
        <f>SUM(N$27:N30)/COUNT(N$27:N30)</f>
        <v>198.5</v>
      </c>
      <c r="J30" s="5">
        <v>923</v>
      </c>
      <c r="K30">
        <v>734</v>
      </c>
      <c r="L30">
        <v>127</v>
      </c>
      <c r="M30">
        <f t="shared" si="4"/>
        <v>62</v>
      </c>
      <c r="N30">
        <f t="shared" si="5"/>
        <v>189</v>
      </c>
    </row>
    <row r="31" spans="1:17" x14ac:dyDescent="0.25">
      <c r="B31">
        <v>6</v>
      </c>
      <c r="C31">
        <f>E7</f>
        <v>174000</v>
      </c>
      <c r="D31">
        <f>F7-C31-A29</f>
        <v>348000</v>
      </c>
      <c r="G31" s="6">
        <v>6</v>
      </c>
      <c r="H31">
        <f>SUM(M$27:M31)/COUNT(M$27:M31)</f>
        <v>46</v>
      </c>
      <c r="I31">
        <f>SUM(N$27:N31)/COUNT(N$27:N31)</f>
        <v>197</v>
      </c>
      <c r="J31" s="5">
        <v>1097</v>
      </c>
      <c r="K31">
        <v>906</v>
      </c>
      <c r="L31">
        <v>174</v>
      </c>
      <c r="M31">
        <f t="shared" si="4"/>
        <v>17</v>
      </c>
      <c r="N31">
        <f t="shared" si="5"/>
        <v>191</v>
      </c>
    </row>
    <row r="32" spans="1:17" x14ac:dyDescent="0.25">
      <c r="A32">
        <v>923000</v>
      </c>
      <c r="B32">
        <v>3</v>
      </c>
      <c r="C32">
        <f>L6</f>
        <v>515000</v>
      </c>
      <c r="D32">
        <f>F4-A32-C32</f>
        <v>1310000</v>
      </c>
      <c r="G32" s="6">
        <v>7</v>
      </c>
      <c r="H32">
        <f>SUM(M$27:M32)/COUNT(M$27:M32)</f>
        <v>38.333333333333336</v>
      </c>
      <c r="I32">
        <f>SUM(N$27:N32)/COUNT(N$27:N32)</f>
        <v>176.66666666666666</v>
      </c>
      <c r="J32" s="5">
        <v>1227</v>
      </c>
      <c r="K32">
        <v>1152</v>
      </c>
      <c r="L32">
        <v>75</v>
      </c>
      <c r="M32">
        <f t="shared" si="4"/>
        <v>0</v>
      </c>
      <c r="N32">
        <f t="shared" si="5"/>
        <v>75</v>
      </c>
    </row>
    <row r="33" spans="1:14" x14ac:dyDescent="0.25">
      <c r="B33">
        <v>6</v>
      </c>
      <c r="C33">
        <f>E7</f>
        <v>174000</v>
      </c>
      <c r="D33" s="8">
        <f>F7-C33-A32</f>
        <v>331000</v>
      </c>
      <c r="G33" s="6">
        <v>9</v>
      </c>
      <c r="H33">
        <f>SUM(M$27:M33)/COUNT(M$27:M33)</f>
        <v>39.428571428571431</v>
      </c>
      <c r="I33">
        <f>SUM(N$27:N33)/COUNT(N$27:N33)</f>
        <v>181.71428571428572</v>
      </c>
      <c r="J33" s="5">
        <v>1393</v>
      </c>
      <c r="K33">
        <v>1181</v>
      </c>
      <c r="L33">
        <v>166</v>
      </c>
      <c r="M33">
        <f t="shared" si="4"/>
        <v>46</v>
      </c>
      <c r="N33">
        <f t="shared" si="5"/>
        <v>212</v>
      </c>
    </row>
    <row r="34" spans="1:14" x14ac:dyDescent="0.25">
      <c r="A34">
        <v>1097000</v>
      </c>
      <c r="B34">
        <v>3</v>
      </c>
      <c r="C34">
        <f>L6</f>
        <v>515000</v>
      </c>
      <c r="D34" s="8">
        <f>F4-A34-C34</f>
        <v>1136000</v>
      </c>
      <c r="G34" s="6">
        <v>8</v>
      </c>
      <c r="H34">
        <f>SUM(M$27:M34)/COUNT(M$27:M34)</f>
        <v>64.25</v>
      </c>
      <c r="I34">
        <f>SUM(N$27:N34)/COUNT(N$27:N34)</f>
        <v>255.375</v>
      </c>
      <c r="J34" s="5">
        <v>1926</v>
      </c>
      <c r="K34">
        <v>1155</v>
      </c>
      <c r="L34">
        <v>533</v>
      </c>
      <c r="M34">
        <f t="shared" si="4"/>
        <v>238</v>
      </c>
      <c r="N34">
        <f t="shared" si="5"/>
        <v>771</v>
      </c>
    </row>
    <row r="35" spans="1:14" x14ac:dyDescent="0.25">
      <c r="A35">
        <v>1152000</v>
      </c>
      <c r="B35">
        <v>3</v>
      </c>
      <c r="C35">
        <f>L12</f>
        <v>460000</v>
      </c>
      <c r="D35">
        <f>F4-C35-A35</f>
        <v>1136000</v>
      </c>
      <c r="G35" s="6">
        <v>3</v>
      </c>
      <c r="H35">
        <f>SUM(M$27:M35)/COUNT(M$27:M35)</f>
        <v>205.77777777777777</v>
      </c>
      <c r="I35">
        <f>SUM(N$27:N35)/COUNT(N$27:N35)</f>
        <v>470.11111111111109</v>
      </c>
      <c r="J35" s="5">
        <v>2386</v>
      </c>
      <c r="K35">
        <v>198</v>
      </c>
      <c r="L35">
        <v>850</v>
      </c>
      <c r="M35">
        <f t="shared" si="4"/>
        <v>1338</v>
      </c>
      <c r="N35">
        <f t="shared" si="5"/>
        <v>2188</v>
      </c>
    </row>
    <row r="36" spans="1:14" x14ac:dyDescent="0.25">
      <c r="B36">
        <v>7</v>
      </c>
      <c r="C36">
        <f>E8</f>
        <v>75000</v>
      </c>
      <c r="D36" s="8">
        <f>F8-C36-A35</f>
        <v>150000</v>
      </c>
      <c r="G36" s="6">
        <v>10</v>
      </c>
      <c r="H36">
        <f>SUM(M$27:M36)/COUNT(M$27:M36)</f>
        <v>293.89999999999998</v>
      </c>
      <c r="I36">
        <f>SUM(N$27:N36)/COUNT(N$27:N36)</f>
        <v>656.2</v>
      </c>
      <c r="J36" s="5">
        <v>3630</v>
      </c>
      <c r="K36">
        <v>1299</v>
      </c>
      <c r="L36">
        <v>1244</v>
      </c>
      <c r="M36">
        <f t="shared" si="4"/>
        <v>1087</v>
      </c>
      <c r="N36">
        <f t="shared" si="5"/>
        <v>2331</v>
      </c>
    </row>
    <row r="37" spans="1:14" x14ac:dyDescent="0.25">
      <c r="A37">
        <v>1155000</v>
      </c>
      <c r="B37">
        <v>3</v>
      </c>
      <c r="C37">
        <f>L12</f>
        <v>460000</v>
      </c>
      <c r="D37">
        <f>F4-C37-A37</f>
        <v>1133000</v>
      </c>
    </row>
    <row r="38" spans="1:14" x14ac:dyDescent="0.25">
      <c r="B38">
        <v>7</v>
      </c>
      <c r="C38">
        <f>L13</f>
        <v>72000</v>
      </c>
      <c r="D38" s="8">
        <f>F8-C38-A37</f>
        <v>150000</v>
      </c>
    </row>
    <row r="39" spans="1:14" x14ac:dyDescent="0.25">
      <c r="B39">
        <v>8</v>
      </c>
      <c r="C39">
        <f>E9</f>
        <v>533000</v>
      </c>
      <c r="D39">
        <f>F9-C39-A37</f>
        <v>1066000</v>
      </c>
    </row>
    <row r="40" spans="1:14" x14ac:dyDescent="0.25">
      <c r="A40">
        <v>1181000</v>
      </c>
      <c r="B40">
        <v>3</v>
      </c>
      <c r="C40">
        <f>L12</f>
        <v>460000</v>
      </c>
      <c r="D40">
        <f>F4-C40-A40</f>
        <v>1107000</v>
      </c>
    </row>
    <row r="41" spans="1:14" x14ac:dyDescent="0.25">
      <c r="B41">
        <v>7</v>
      </c>
      <c r="C41">
        <f>L14</f>
        <v>46000</v>
      </c>
      <c r="D41" s="8">
        <f>F8-C41-A40</f>
        <v>150000</v>
      </c>
    </row>
    <row r="42" spans="1:14" x14ac:dyDescent="0.25">
      <c r="B42">
        <v>8</v>
      </c>
      <c r="C42">
        <f>E9</f>
        <v>533000</v>
      </c>
      <c r="D42">
        <f>F9-C42-A40</f>
        <v>1040000</v>
      </c>
    </row>
    <row r="43" spans="1:14" x14ac:dyDescent="0.25">
      <c r="B43">
        <v>9</v>
      </c>
      <c r="C43">
        <f>E10</f>
        <v>166000</v>
      </c>
      <c r="D43">
        <f>F10-C43-A40</f>
        <v>332000</v>
      </c>
    </row>
    <row r="44" spans="1:14" x14ac:dyDescent="0.25">
      <c r="A44">
        <v>1227000</v>
      </c>
      <c r="B44">
        <v>3</v>
      </c>
      <c r="C44">
        <f>L12</f>
        <v>460000</v>
      </c>
      <c r="D44">
        <f>F4-C44-A44</f>
        <v>1061000</v>
      </c>
    </row>
    <row r="45" spans="1:14" x14ac:dyDescent="0.25">
      <c r="B45">
        <v>8</v>
      </c>
      <c r="C45">
        <f>E9</f>
        <v>533000</v>
      </c>
      <c r="D45">
        <f>F9-C45-A44</f>
        <v>994000</v>
      </c>
    </row>
    <row r="46" spans="1:14" x14ac:dyDescent="0.25">
      <c r="B46">
        <v>9</v>
      </c>
      <c r="C46">
        <f>E10</f>
        <v>166000</v>
      </c>
      <c r="D46" s="8">
        <f>F10-C46-A44</f>
        <v>286000</v>
      </c>
    </row>
    <row r="47" spans="1:14" x14ac:dyDescent="0.25">
      <c r="A47">
        <v>1299000</v>
      </c>
      <c r="B47">
        <v>3</v>
      </c>
      <c r="C47">
        <f>L12</f>
        <v>460000</v>
      </c>
      <c r="D47">
        <f>F4-C47-A47</f>
        <v>989000</v>
      </c>
    </row>
    <row r="48" spans="1:14" x14ac:dyDescent="0.25">
      <c r="B48">
        <v>8</v>
      </c>
      <c r="C48">
        <f>E9</f>
        <v>533000</v>
      </c>
      <c r="D48">
        <f>F9-C48-A47</f>
        <v>922000</v>
      </c>
    </row>
    <row r="49" spans="1:4" x14ac:dyDescent="0.25">
      <c r="B49">
        <v>9</v>
      </c>
      <c r="C49">
        <f>L16</f>
        <v>94000</v>
      </c>
      <c r="D49" s="8">
        <f>F10-C49-A47</f>
        <v>286000</v>
      </c>
    </row>
    <row r="50" spans="1:4" x14ac:dyDescent="0.25">
      <c r="B50">
        <v>10</v>
      </c>
      <c r="C50">
        <f>E11</f>
        <v>1244000</v>
      </c>
      <c r="D50">
        <f>F11-C50-A47</f>
        <v>2488000</v>
      </c>
    </row>
    <row r="51" spans="1:4" x14ac:dyDescent="0.25">
      <c r="A51">
        <v>1393000</v>
      </c>
      <c r="B51">
        <v>3</v>
      </c>
      <c r="C51">
        <f>C47</f>
        <v>460000</v>
      </c>
      <c r="D51">
        <f>F4-C51-A51</f>
        <v>895000</v>
      </c>
    </row>
    <row r="52" spans="1:4" x14ac:dyDescent="0.25">
      <c r="B52">
        <v>8</v>
      </c>
      <c r="C52">
        <f>C48</f>
        <v>533000</v>
      </c>
      <c r="D52" s="8">
        <f>F9-C52-A51</f>
        <v>828000</v>
      </c>
    </row>
    <row r="53" spans="1:4" x14ac:dyDescent="0.25">
      <c r="B53">
        <v>10</v>
      </c>
      <c r="C53">
        <f>C50</f>
        <v>1244000</v>
      </c>
      <c r="D53">
        <f>F11-C53-A51</f>
        <v>2394000</v>
      </c>
    </row>
    <row r="54" spans="1:4" x14ac:dyDescent="0.25">
      <c r="A54">
        <v>1926000</v>
      </c>
      <c r="B54">
        <v>3</v>
      </c>
      <c r="C54">
        <f>C51</f>
        <v>460000</v>
      </c>
      <c r="D54">
        <f>F4-C54-A54</f>
        <v>362000</v>
      </c>
    </row>
    <row r="55" spans="1:4" x14ac:dyDescent="0.25">
      <c r="B55">
        <v>10</v>
      </c>
      <c r="C55">
        <f>C53</f>
        <v>1244000</v>
      </c>
      <c r="D55">
        <f>F11-C55-A54</f>
        <v>1861000</v>
      </c>
    </row>
  </sheetData>
  <pageMargins left="0.7" right="0.7" top="0.75" bottom="0.75" header="0.3" footer="0.3"/>
  <pageSetup paperSize="9" orientation="portrait" r:id="rId1"/>
  <ignoredErrors>
    <ignoredError sqref="C29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Y39"/>
  <sheetViews>
    <sheetView zoomScale="70" zoomScaleNormal="70" workbookViewId="0">
      <selection activeCell="H24" sqref="H24"/>
    </sheetView>
  </sheetViews>
  <sheetFormatPr defaultRowHeight="15" x14ac:dyDescent="0.25"/>
  <cols>
    <col min="3" max="3" width="12.5703125" customWidth="1"/>
    <col min="5" max="5" width="15.7109375" bestFit="1" customWidth="1"/>
    <col min="6" max="6" width="11" bestFit="1" customWidth="1"/>
    <col min="7" max="7" width="23" bestFit="1" customWidth="1"/>
    <col min="12" max="12" width="18.5703125" bestFit="1" customWidth="1"/>
    <col min="17" max="17" width="11" customWidth="1"/>
    <col min="19" max="20" width="11.42578125" bestFit="1" customWidth="1"/>
  </cols>
  <sheetData>
    <row r="1" spans="1:25" x14ac:dyDescent="0.25">
      <c r="A1" t="s">
        <v>6</v>
      </c>
      <c r="C1" t="s">
        <v>2</v>
      </c>
      <c r="E1" t="s">
        <v>3</v>
      </c>
      <c r="G1" t="s">
        <v>4</v>
      </c>
      <c r="J1" t="s">
        <v>5</v>
      </c>
      <c r="L1" t="s">
        <v>7</v>
      </c>
      <c r="R1" t="s">
        <v>90</v>
      </c>
      <c r="S1" t="s">
        <v>88</v>
      </c>
      <c r="T1" t="s">
        <v>89</v>
      </c>
      <c r="U1" t="s">
        <v>95</v>
      </c>
      <c r="X1" t="s">
        <v>91</v>
      </c>
      <c r="Y1" t="s">
        <v>93</v>
      </c>
    </row>
    <row r="2" spans="1:25" x14ac:dyDescent="0.25">
      <c r="A2">
        <v>241000</v>
      </c>
      <c r="C2">
        <v>7000</v>
      </c>
      <c r="E2">
        <v>1</v>
      </c>
      <c r="G2">
        <v>248000</v>
      </c>
      <c r="J2">
        <v>81000</v>
      </c>
      <c r="L2">
        <v>160000</v>
      </c>
      <c r="N2" t="s">
        <v>8</v>
      </c>
      <c r="P2" s="12">
        <v>1</v>
      </c>
      <c r="Q2">
        <v>1115</v>
      </c>
      <c r="R2">
        <v>1</v>
      </c>
      <c r="S2" t="e">
        <f>NA</f>
        <v>#NAME?</v>
      </c>
      <c r="T2" t="e">
        <f>NA</f>
        <v>#NAME?</v>
      </c>
      <c r="U2">
        <v>1</v>
      </c>
      <c r="X2" t="s">
        <v>92</v>
      </c>
    </row>
    <row r="3" spans="1:25" x14ac:dyDescent="0.25">
      <c r="A3">
        <v>151000</v>
      </c>
      <c r="C3">
        <v>88000</v>
      </c>
      <c r="E3">
        <v>2</v>
      </c>
      <c r="G3">
        <v>239000</v>
      </c>
      <c r="J3">
        <v>110000</v>
      </c>
      <c r="L3">
        <v>41000</v>
      </c>
      <c r="N3" t="s">
        <v>9</v>
      </c>
      <c r="P3" s="12" t="s">
        <v>11</v>
      </c>
      <c r="Q3">
        <v>957</v>
      </c>
      <c r="R3">
        <v>2</v>
      </c>
      <c r="S3" t="e">
        <f>NA</f>
        <v>#NAME?</v>
      </c>
      <c r="T3">
        <v>1</v>
      </c>
      <c r="U3">
        <v>3</v>
      </c>
      <c r="X3" t="s">
        <v>92</v>
      </c>
    </row>
    <row r="4" spans="1:25" x14ac:dyDescent="0.25">
      <c r="A4">
        <v>850000</v>
      </c>
      <c r="C4">
        <v>198000</v>
      </c>
      <c r="E4">
        <v>2</v>
      </c>
      <c r="G4">
        <v>239000</v>
      </c>
      <c r="J4">
        <v>41000</v>
      </c>
      <c r="L4">
        <v>0</v>
      </c>
      <c r="N4" t="s">
        <v>10</v>
      </c>
      <c r="P4" s="12" t="s">
        <v>12</v>
      </c>
      <c r="Q4">
        <v>1428</v>
      </c>
      <c r="R4">
        <v>3</v>
      </c>
      <c r="S4" t="s">
        <v>11</v>
      </c>
      <c r="T4" t="e">
        <f>NA</f>
        <v>#NAME?</v>
      </c>
      <c r="U4">
        <v>2</v>
      </c>
      <c r="Y4">
        <f>L2+L3</f>
        <v>201000</v>
      </c>
    </row>
    <row r="5" spans="1:25" x14ac:dyDescent="0.25">
      <c r="A5">
        <v>127000</v>
      </c>
      <c r="C5">
        <v>239000</v>
      </c>
      <c r="E5">
        <v>1</v>
      </c>
      <c r="G5">
        <v>399000</v>
      </c>
      <c r="J5">
        <v>160000</v>
      </c>
      <c r="L5">
        <v>0</v>
      </c>
      <c r="N5" t="s">
        <v>15</v>
      </c>
      <c r="P5" s="12" t="s">
        <v>13</v>
      </c>
      <c r="Q5">
        <v>1377</v>
      </c>
    </row>
    <row r="6" spans="1:25" x14ac:dyDescent="0.25">
      <c r="A6">
        <v>62000</v>
      </c>
      <c r="C6">
        <v>399000</v>
      </c>
      <c r="E6">
        <v>3</v>
      </c>
      <c r="G6">
        <v>1249000</v>
      </c>
      <c r="J6">
        <v>335000</v>
      </c>
      <c r="L6">
        <v>515000</v>
      </c>
      <c r="N6" t="s">
        <v>14</v>
      </c>
      <c r="P6" s="12">
        <v>3</v>
      </c>
      <c r="Q6">
        <v>2754</v>
      </c>
    </row>
    <row r="7" spans="1:25" x14ac:dyDescent="0.25">
      <c r="A7">
        <v>174000</v>
      </c>
      <c r="C7">
        <v>734000</v>
      </c>
      <c r="E7">
        <v>4</v>
      </c>
      <c r="G7">
        <v>861000</v>
      </c>
      <c r="J7">
        <v>37000</v>
      </c>
      <c r="L7">
        <v>90000</v>
      </c>
      <c r="N7" t="s">
        <v>16</v>
      </c>
      <c r="P7" s="12" t="s">
        <v>17</v>
      </c>
      <c r="Q7">
        <v>1679</v>
      </c>
      <c r="R7">
        <v>4</v>
      </c>
      <c r="S7" t="e">
        <f>NA</f>
        <v>#NAME?</v>
      </c>
      <c r="T7">
        <v>3</v>
      </c>
      <c r="U7">
        <v>3</v>
      </c>
      <c r="X7" t="s">
        <v>92</v>
      </c>
    </row>
    <row r="8" spans="1:25" x14ac:dyDescent="0.25">
      <c r="A8">
        <v>75000</v>
      </c>
      <c r="C8">
        <v>771000</v>
      </c>
      <c r="E8">
        <v>5</v>
      </c>
      <c r="G8">
        <v>833000</v>
      </c>
      <c r="J8">
        <v>62000</v>
      </c>
      <c r="L8">
        <v>0</v>
      </c>
      <c r="N8" t="s">
        <v>18</v>
      </c>
      <c r="P8" s="12" t="s">
        <v>19</v>
      </c>
      <c r="Q8">
        <v>5031</v>
      </c>
      <c r="R8">
        <v>5</v>
      </c>
    </row>
    <row r="9" spans="1:25" x14ac:dyDescent="0.25">
      <c r="A9">
        <v>533000</v>
      </c>
      <c r="C9">
        <v>833000</v>
      </c>
      <c r="E9">
        <v>4</v>
      </c>
      <c r="G9">
        <v>923000</v>
      </c>
      <c r="J9">
        <v>73000</v>
      </c>
      <c r="L9">
        <v>17000</v>
      </c>
      <c r="N9" t="s">
        <v>20</v>
      </c>
      <c r="P9" s="12" t="s">
        <v>17</v>
      </c>
    </row>
    <row r="10" spans="1:25" x14ac:dyDescent="0.25">
      <c r="A10">
        <v>166000</v>
      </c>
      <c r="C10">
        <v>906000</v>
      </c>
      <c r="E10">
        <v>4</v>
      </c>
      <c r="G10">
        <v>92300</v>
      </c>
      <c r="J10">
        <v>17000</v>
      </c>
      <c r="L10">
        <v>0</v>
      </c>
      <c r="N10" t="s">
        <v>21</v>
      </c>
      <c r="P10" s="12" t="s">
        <v>22</v>
      </c>
      <c r="R10">
        <v>6</v>
      </c>
      <c r="S10">
        <v>4</v>
      </c>
      <c r="T10">
        <v>3</v>
      </c>
      <c r="U10">
        <v>3</v>
      </c>
    </row>
    <row r="11" spans="1:25" x14ac:dyDescent="0.25">
      <c r="A11">
        <v>1244000</v>
      </c>
      <c r="C11">
        <v>923000</v>
      </c>
      <c r="E11">
        <v>6</v>
      </c>
      <c r="G11">
        <v>1097000</v>
      </c>
      <c r="J11">
        <v>174000</v>
      </c>
      <c r="L11">
        <v>0</v>
      </c>
      <c r="N11" t="s">
        <v>23</v>
      </c>
      <c r="P11" s="12" t="s">
        <v>24</v>
      </c>
    </row>
    <row r="12" spans="1:25" x14ac:dyDescent="0.25">
      <c r="C12">
        <v>1097000</v>
      </c>
      <c r="E12">
        <v>3</v>
      </c>
      <c r="G12">
        <v>1612000</v>
      </c>
      <c r="J12">
        <v>55000</v>
      </c>
      <c r="L12">
        <v>460000</v>
      </c>
      <c r="N12" t="s">
        <v>25</v>
      </c>
      <c r="P12" s="12">
        <v>3</v>
      </c>
    </row>
    <row r="13" spans="1:25" x14ac:dyDescent="0.25">
      <c r="C13">
        <v>1152000</v>
      </c>
      <c r="E13">
        <v>7</v>
      </c>
      <c r="G13">
        <v>1227000</v>
      </c>
      <c r="J13">
        <v>3000</v>
      </c>
      <c r="L13">
        <v>72000</v>
      </c>
      <c r="N13" t="s">
        <v>26</v>
      </c>
      <c r="P13" s="12" t="s">
        <v>27</v>
      </c>
      <c r="R13">
        <v>7</v>
      </c>
      <c r="S13" t="e">
        <f>N</f>
        <v>#NAME?</v>
      </c>
      <c r="T13">
        <v>3</v>
      </c>
      <c r="U13">
        <v>3</v>
      </c>
    </row>
    <row r="14" spans="1:25" x14ac:dyDescent="0.25">
      <c r="C14">
        <v>1155000</v>
      </c>
      <c r="E14">
        <v>7</v>
      </c>
      <c r="G14">
        <v>1227000</v>
      </c>
      <c r="J14">
        <v>26000</v>
      </c>
      <c r="L14">
        <v>46000</v>
      </c>
      <c r="N14" t="s">
        <v>28</v>
      </c>
      <c r="P14" s="12" t="s">
        <v>29</v>
      </c>
      <c r="R14">
        <v>8</v>
      </c>
      <c r="S14" t="s">
        <v>27</v>
      </c>
      <c r="T14" t="e">
        <f>+NA</f>
        <v>#NAME?</v>
      </c>
      <c r="U14">
        <v>2</v>
      </c>
    </row>
    <row r="15" spans="1:25" x14ac:dyDescent="0.25">
      <c r="C15">
        <v>1181000</v>
      </c>
      <c r="E15">
        <v>7</v>
      </c>
      <c r="G15">
        <v>1227000</v>
      </c>
      <c r="J15">
        <v>46000</v>
      </c>
      <c r="L15">
        <v>0</v>
      </c>
      <c r="N15" t="s">
        <v>30</v>
      </c>
      <c r="P15" s="12" t="s">
        <v>31</v>
      </c>
      <c r="R15">
        <v>9</v>
      </c>
      <c r="S15">
        <v>7</v>
      </c>
      <c r="T15" t="s">
        <v>94</v>
      </c>
      <c r="U15">
        <v>3</v>
      </c>
    </row>
    <row r="16" spans="1:25" x14ac:dyDescent="0.25">
      <c r="C16">
        <v>1227000</v>
      </c>
      <c r="E16">
        <v>9</v>
      </c>
      <c r="G16">
        <v>1393000</v>
      </c>
      <c r="J16">
        <v>72000</v>
      </c>
      <c r="L16">
        <v>94000</v>
      </c>
      <c r="N16" t="s">
        <v>32</v>
      </c>
      <c r="P16" s="12" t="s">
        <v>33</v>
      </c>
    </row>
    <row r="17" spans="1:21" x14ac:dyDescent="0.25">
      <c r="C17">
        <v>1299000</v>
      </c>
      <c r="E17">
        <v>9</v>
      </c>
      <c r="G17">
        <v>1393000</v>
      </c>
      <c r="J17">
        <v>94000</v>
      </c>
      <c r="L17">
        <v>0</v>
      </c>
      <c r="N17" t="s">
        <v>34</v>
      </c>
      <c r="P17" s="12" t="s">
        <v>35</v>
      </c>
      <c r="R17">
        <v>10</v>
      </c>
      <c r="S17" t="s">
        <v>101</v>
      </c>
      <c r="T17" t="e">
        <f>NA</f>
        <v>#NAME?</v>
      </c>
      <c r="U17">
        <v>2</v>
      </c>
    </row>
    <row r="18" spans="1:21" x14ac:dyDescent="0.25">
      <c r="C18">
        <v>1393000</v>
      </c>
      <c r="E18">
        <v>3</v>
      </c>
      <c r="G18">
        <v>1853000</v>
      </c>
      <c r="J18">
        <v>460000</v>
      </c>
      <c r="L18">
        <v>0</v>
      </c>
      <c r="N18" t="s">
        <v>36</v>
      </c>
      <c r="P18" s="12" t="s">
        <v>37</v>
      </c>
    </row>
    <row r="19" spans="1:21" x14ac:dyDescent="0.25">
      <c r="C19">
        <v>1853000</v>
      </c>
      <c r="E19">
        <v>8</v>
      </c>
      <c r="G19">
        <v>2386000</v>
      </c>
      <c r="J19">
        <v>533000</v>
      </c>
      <c r="L19">
        <v>0</v>
      </c>
      <c r="N19" t="s">
        <v>38</v>
      </c>
      <c r="P19" s="12" t="s">
        <v>39</v>
      </c>
    </row>
    <row r="20" spans="1:21" x14ac:dyDescent="0.25">
      <c r="C20">
        <v>2386000</v>
      </c>
      <c r="E20">
        <v>10</v>
      </c>
      <c r="G20">
        <v>3630000</v>
      </c>
      <c r="J20">
        <v>1244000</v>
      </c>
      <c r="L20">
        <v>0</v>
      </c>
      <c r="N20" t="s">
        <v>40</v>
      </c>
      <c r="P20" s="12">
        <v>10</v>
      </c>
    </row>
    <row r="21" spans="1:21" x14ac:dyDescent="0.25">
      <c r="C21">
        <v>3630000</v>
      </c>
      <c r="E21" t="s">
        <v>41</v>
      </c>
      <c r="N21" t="s">
        <v>42</v>
      </c>
    </row>
    <row r="23" spans="1:21" x14ac:dyDescent="0.25">
      <c r="E23" t="s">
        <v>5</v>
      </c>
      <c r="F23" t="s">
        <v>87</v>
      </c>
    </row>
    <row r="24" spans="1:21" x14ac:dyDescent="0.25">
      <c r="A24" s="9">
        <v>1</v>
      </c>
      <c r="B24" s="9">
        <v>7</v>
      </c>
      <c r="C24" s="9">
        <v>241</v>
      </c>
      <c r="D24" s="9">
        <f>B24*1000</f>
        <v>7000</v>
      </c>
      <c r="E24" s="11">
        <f>C24*1000</f>
        <v>241000</v>
      </c>
      <c r="F24" s="10">
        <f>3*E24+D24</f>
        <v>730000</v>
      </c>
      <c r="L24" s="9" t="s">
        <v>96</v>
      </c>
      <c r="M24" t="s">
        <v>97</v>
      </c>
      <c r="O24" t="s">
        <v>98</v>
      </c>
      <c r="Q24" t="s">
        <v>100</v>
      </c>
      <c r="S24" t="s">
        <v>99</v>
      </c>
    </row>
    <row r="25" spans="1:21" x14ac:dyDescent="0.25">
      <c r="A25" s="9">
        <v>2</v>
      </c>
      <c r="B25" s="9">
        <v>88</v>
      </c>
      <c r="C25" s="9">
        <v>151</v>
      </c>
      <c r="D25" s="9">
        <f t="shared" ref="D25:E33" si="0">B25*1000</f>
        <v>88000</v>
      </c>
      <c r="E25" s="11">
        <f t="shared" si="0"/>
        <v>151000</v>
      </c>
      <c r="F25" s="10">
        <f t="shared" ref="F25:F33" si="1">3*E25+D25</f>
        <v>541000</v>
      </c>
      <c r="L25" s="9">
        <v>88000</v>
      </c>
      <c r="M25">
        <v>2</v>
      </c>
      <c r="O25" s="12">
        <v>1</v>
      </c>
      <c r="Q25">
        <f>F24-L2-L25</f>
        <v>482000</v>
      </c>
      <c r="S25">
        <v>151000</v>
      </c>
    </row>
    <row r="26" spans="1:21" x14ac:dyDescent="0.25">
      <c r="A26" s="9">
        <v>3</v>
      </c>
      <c r="B26" s="9">
        <v>198</v>
      </c>
      <c r="C26" s="9">
        <v>850</v>
      </c>
      <c r="D26" s="9">
        <f t="shared" si="0"/>
        <v>198000</v>
      </c>
      <c r="E26" s="11">
        <f t="shared" si="0"/>
        <v>850000</v>
      </c>
      <c r="F26" s="10">
        <f t="shared" si="1"/>
        <v>2748000</v>
      </c>
      <c r="L26" s="9">
        <v>734000</v>
      </c>
      <c r="M26">
        <v>4</v>
      </c>
      <c r="O26" s="12">
        <v>3</v>
      </c>
      <c r="Q26">
        <f>F26-L6-L26</f>
        <v>1499000</v>
      </c>
      <c r="S26">
        <v>127000</v>
      </c>
    </row>
    <row r="27" spans="1:21" x14ac:dyDescent="0.25">
      <c r="A27" s="9">
        <v>4</v>
      </c>
      <c r="B27" s="9">
        <v>734</v>
      </c>
      <c r="C27" s="9">
        <v>127</v>
      </c>
      <c r="D27" s="9">
        <f t="shared" si="0"/>
        <v>734000</v>
      </c>
      <c r="E27" s="11">
        <f t="shared" si="0"/>
        <v>127000</v>
      </c>
      <c r="F27" s="10">
        <f t="shared" si="1"/>
        <v>1115000</v>
      </c>
      <c r="L27" s="9">
        <v>906000</v>
      </c>
      <c r="M27">
        <v>6</v>
      </c>
      <c r="O27" s="12">
        <v>3</v>
      </c>
      <c r="Q27">
        <f>F26-L6-L27</f>
        <v>1327000</v>
      </c>
      <c r="S27">
        <v>174000</v>
      </c>
    </row>
    <row r="28" spans="1:21" x14ac:dyDescent="0.25">
      <c r="A28" s="9">
        <v>5</v>
      </c>
      <c r="B28" s="9">
        <v>771</v>
      </c>
      <c r="C28" s="9">
        <v>62</v>
      </c>
      <c r="D28" s="9">
        <f t="shared" si="0"/>
        <v>771000</v>
      </c>
      <c r="E28" s="11">
        <f t="shared" si="0"/>
        <v>62000</v>
      </c>
      <c r="F28" s="10">
        <f t="shared" si="1"/>
        <v>957000</v>
      </c>
      <c r="L28" s="9">
        <v>1152000</v>
      </c>
      <c r="M28">
        <v>7</v>
      </c>
      <c r="O28" s="12">
        <v>3</v>
      </c>
      <c r="Q28">
        <f>F26-L12-L28</f>
        <v>1136000</v>
      </c>
      <c r="S28">
        <v>75000</v>
      </c>
    </row>
    <row r="29" spans="1:21" x14ac:dyDescent="0.25">
      <c r="A29" s="9">
        <v>6</v>
      </c>
      <c r="B29" s="9">
        <v>906</v>
      </c>
      <c r="C29" s="9">
        <v>174</v>
      </c>
      <c r="D29" s="9">
        <f t="shared" si="0"/>
        <v>906000</v>
      </c>
      <c r="E29" s="11">
        <f t="shared" si="0"/>
        <v>174000</v>
      </c>
      <c r="F29" s="10">
        <f t="shared" si="1"/>
        <v>1428000</v>
      </c>
      <c r="L29" s="9">
        <v>1181000</v>
      </c>
      <c r="M29">
        <v>9</v>
      </c>
      <c r="O29" s="12" t="s">
        <v>94</v>
      </c>
      <c r="Q29">
        <f>MIN(F26-L12-L29,F31-E31-L29)</f>
        <v>1040000</v>
      </c>
      <c r="S29">
        <v>166000</v>
      </c>
    </row>
    <row r="30" spans="1:21" x14ac:dyDescent="0.25">
      <c r="A30" s="9">
        <v>7</v>
      </c>
      <c r="B30" s="9">
        <v>1152</v>
      </c>
      <c r="C30" s="9">
        <v>75</v>
      </c>
      <c r="D30" s="9">
        <f t="shared" si="0"/>
        <v>1152000</v>
      </c>
      <c r="E30" s="11">
        <f t="shared" si="0"/>
        <v>75000</v>
      </c>
      <c r="F30" s="10">
        <f t="shared" si="1"/>
        <v>1377000</v>
      </c>
      <c r="L30" s="9"/>
      <c r="O30" s="12"/>
      <c r="Q30" s="9"/>
    </row>
    <row r="31" spans="1:21" x14ac:dyDescent="0.25">
      <c r="A31" s="9">
        <v>8</v>
      </c>
      <c r="B31" s="9">
        <v>1155</v>
      </c>
      <c r="C31" s="9">
        <v>533</v>
      </c>
      <c r="D31" s="9">
        <f t="shared" si="0"/>
        <v>1155000</v>
      </c>
      <c r="E31" s="11">
        <f t="shared" si="0"/>
        <v>533000</v>
      </c>
      <c r="F31" s="10">
        <f t="shared" si="1"/>
        <v>2754000</v>
      </c>
      <c r="L31" s="9"/>
    </row>
    <row r="32" spans="1:21" x14ac:dyDescent="0.25">
      <c r="A32" s="9">
        <v>9</v>
      </c>
      <c r="B32" s="9">
        <v>1181</v>
      </c>
      <c r="C32" s="9">
        <v>166</v>
      </c>
      <c r="D32" s="9">
        <f t="shared" si="0"/>
        <v>1181000</v>
      </c>
      <c r="E32" s="11">
        <f t="shared" si="0"/>
        <v>166000</v>
      </c>
      <c r="F32" s="10">
        <f t="shared" si="1"/>
        <v>1679000</v>
      </c>
      <c r="L32" s="9" t="s">
        <v>102</v>
      </c>
      <c r="M32" t="s">
        <v>97</v>
      </c>
      <c r="O32" t="s">
        <v>103</v>
      </c>
      <c r="Q32" t="s">
        <v>104</v>
      </c>
      <c r="S32" t="s">
        <v>105</v>
      </c>
    </row>
    <row r="33" spans="1:19" x14ac:dyDescent="0.25">
      <c r="A33" s="9">
        <v>10</v>
      </c>
      <c r="B33" s="9">
        <v>1299</v>
      </c>
      <c r="C33" s="9">
        <v>1244</v>
      </c>
      <c r="D33" s="9">
        <f t="shared" si="0"/>
        <v>1299000</v>
      </c>
      <c r="E33" s="11">
        <f t="shared" si="0"/>
        <v>1244000</v>
      </c>
      <c r="F33" s="10">
        <f t="shared" si="1"/>
        <v>5031000</v>
      </c>
      <c r="L33" s="9">
        <v>198000</v>
      </c>
      <c r="M33">
        <v>3</v>
      </c>
      <c r="O33" s="13" t="s">
        <v>11</v>
      </c>
      <c r="Q33">
        <f>L3+L2</f>
        <v>201000</v>
      </c>
      <c r="S33">
        <f>F26-E26-L33</f>
        <v>1700000</v>
      </c>
    </row>
    <row r="34" spans="1:19" x14ac:dyDescent="0.25">
      <c r="L34" s="9">
        <v>1155000</v>
      </c>
      <c r="M34">
        <v>8</v>
      </c>
      <c r="O34" s="13" t="s">
        <v>27</v>
      </c>
      <c r="Q34">
        <f>L13+L12</f>
        <v>532000</v>
      </c>
      <c r="S34">
        <f>F31-E31-L34</f>
        <v>1066000</v>
      </c>
    </row>
    <row r="35" spans="1:19" x14ac:dyDescent="0.25">
      <c r="L35" s="9">
        <v>1299000</v>
      </c>
      <c r="M35">
        <v>10</v>
      </c>
      <c r="O35" s="13" t="s">
        <v>106</v>
      </c>
      <c r="Q35">
        <f>L16+E31+L12</f>
        <v>1087000</v>
      </c>
      <c r="S35">
        <f>F33-E33-L35</f>
        <v>2488000</v>
      </c>
    </row>
    <row r="36" spans="1:19" x14ac:dyDescent="0.25">
      <c r="L36" s="9"/>
    </row>
    <row r="37" spans="1:19" x14ac:dyDescent="0.25">
      <c r="L37" s="9"/>
    </row>
    <row r="38" spans="1:19" x14ac:dyDescent="0.25">
      <c r="L38" s="9"/>
    </row>
    <row r="39" spans="1:19" x14ac:dyDescent="0.25">
      <c r="L39" s="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L37"/>
  <sheetViews>
    <sheetView tabSelected="1" topLeftCell="A19" zoomScale="85" zoomScaleNormal="85" workbookViewId="0">
      <selection activeCell="P18" sqref="P18"/>
    </sheetView>
  </sheetViews>
  <sheetFormatPr defaultRowHeight="15" x14ac:dyDescent="0.25"/>
  <cols>
    <col min="3" max="3" width="11.5703125" customWidth="1"/>
    <col min="4" max="4" width="11.7109375" customWidth="1"/>
    <col min="5" max="5" width="16.42578125" bestFit="1" customWidth="1"/>
    <col min="6" max="6" width="12.85546875" bestFit="1" customWidth="1"/>
    <col min="7" max="7" width="13.28515625" customWidth="1"/>
    <col min="15" max="15" width="7" bestFit="1" customWidth="1"/>
    <col min="16" max="16" width="7.140625" bestFit="1" customWidth="1"/>
    <col min="17" max="17" width="8.140625" bestFit="1" customWidth="1"/>
    <col min="18" max="21" width="7.140625" bestFit="1" customWidth="1"/>
    <col min="22" max="22" width="8.140625" bestFit="1" customWidth="1"/>
    <col min="23" max="23" width="7.140625" bestFit="1" customWidth="1"/>
    <col min="24" max="24" width="8.140625" bestFit="1" customWidth="1"/>
  </cols>
  <sheetData>
    <row r="1" spans="1:38" s="15" customFormat="1" x14ac:dyDescent="0.25">
      <c r="O1" s="21" t="s">
        <v>108</v>
      </c>
      <c r="P1" s="21"/>
      <c r="Q1" s="21"/>
      <c r="R1" s="21"/>
      <c r="S1" s="21"/>
      <c r="T1" s="21"/>
      <c r="U1" s="21"/>
      <c r="V1" s="21"/>
      <c r="W1" s="21"/>
      <c r="X1" s="21"/>
      <c r="Y1" s="15" t="s">
        <v>107</v>
      </c>
      <c r="AA1" s="15" t="s">
        <v>109</v>
      </c>
      <c r="AF1" s="15" t="s">
        <v>120</v>
      </c>
    </row>
    <row r="2" spans="1:38" x14ac:dyDescent="0.25">
      <c r="A2" t="s">
        <v>60</v>
      </c>
      <c r="C2" t="s">
        <v>53</v>
      </c>
      <c r="D2" t="s">
        <v>56</v>
      </c>
      <c r="E2" t="s">
        <v>54</v>
      </c>
      <c r="F2" t="s">
        <v>62</v>
      </c>
      <c r="G2" t="s">
        <v>59</v>
      </c>
      <c r="O2">
        <v>1</v>
      </c>
      <c r="P2">
        <v>2</v>
      </c>
      <c r="Q2">
        <v>3</v>
      </c>
      <c r="R2">
        <v>4</v>
      </c>
      <c r="S2">
        <v>5</v>
      </c>
      <c r="T2">
        <v>6</v>
      </c>
      <c r="U2">
        <v>7</v>
      </c>
      <c r="V2">
        <v>8</v>
      </c>
      <c r="W2">
        <v>9</v>
      </c>
      <c r="X2">
        <v>10</v>
      </c>
      <c r="AC2">
        <v>1</v>
      </c>
      <c r="AD2">
        <v>2</v>
      </c>
      <c r="AE2">
        <v>3</v>
      </c>
      <c r="AF2">
        <v>4</v>
      </c>
      <c r="AG2">
        <v>5</v>
      </c>
      <c r="AH2">
        <v>6</v>
      </c>
      <c r="AI2">
        <v>7</v>
      </c>
      <c r="AJ2">
        <v>8</v>
      </c>
      <c r="AK2">
        <v>9</v>
      </c>
      <c r="AL2">
        <v>10</v>
      </c>
    </row>
    <row r="3" spans="1:38" x14ac:dyDescent="0.25">
      <c r="A3" s="16">
        <v>730000</v>
      </c>
      <c r="C3">
        <v>7000</v>
      </c>
      <c r="D3">
        <v>1</v>
      </c>
      <c r="E3">
        <v>248000</v>
      </c>
      <c r="F3">
        <v>81000</v>
      </c>
      <c r="G3">
        <v>160000</v>
      </c>
      <c r="J3">
        <v>1</v>
      </c>
      <c r="L3" t="s">
        <v>57</v>
      </c>
      <c r="O3">
        <f>A3-C3-E28</f>
        <v>482000</v>
      </c>
      <c r="Y3">
        <v>0</v>
      </c>
      <c r="Z3">
        <v>0</v>
      </c>
      <c r="AA3">
        <f>IF(Z3&gt;=C4,0,1)</f>
        <v>1</v>
      </c>
    </row>
    <row r="4" spans="1:38" x14ac:dyDescent="0.25">
      <c r="A4" s="16">
        <v>541000</v>
      </c>
      <c r="C4">
        <v>88000</v>
      </c>
      <c r="D4">
        <v>2</v>
      </c>
      <c r="E4">
        <v>239000</v>
      </c>
      <c r="F4">
        <v>110000</v>
      </c>
      <c r="G4">
        <v>41000</v>
      </c>
      <c r="J4" t="s">
        <v>11</v>
      </c>
      <c r="L4" t="s">
        <v>55</v>
      </c>
      <c r="O4">
        <f>A3-G3-C4</f>
        <v>482000</v>
      </c>
      <c r="P4">
        <f>A4-C4-E29</f>
        <v>302000</v>
      </c>
      <c r="Y4">
        <f>O4-P4</f>
        <v>180000</v>
      </c>
      <c r="Z4">
        <f>Y4+C4</f>
        <v>268000</v>
      </c>
      <c r="AA4" s="17">
        <f t="shared" ref="AA4:AA10" si="0">IF(Z4&gt;=C5,0,1)</f>
        <v>0</v>
      </c>
      <c r="AC4">
        <f>O4+G3</f>
        <v>642000</v>
      </c>
      <c r="AD4">
        <f>P4+E29</f>
        <v>453000</v>
      </c>
    </row>
    <row r="5" spans="1:38" x14ac:dyDescent="0.25">
      <c r="A5" s="16">
        <v>2748000</v>
      </c>
      <c r="C5">
        <v>198000</v>
      </c>
      <c r="D5">
        <v>2</v>
      </c>
      <c r="E5">
        <v>239000</v>
      </c>
      <c r="F5">
        <v>41000</v>
      </c>
      <c r="G5">
        <v>0</v>
      </c>
      <c r="J5" t="s">
        <v>12</v>
      </c>
      <c r="L5" t="s">
        <v>61</v>
      </c>
      <c r="O5">
        <f>A3-C5-G3</f>
        <v>372000</v>
      </c>
      <c r="P5">
        <f>A4-C5-G4</f>
        <v>302000</v>
      </c>
      <c r="Q5">
        <f>A5-C5-E30</f>
        <v>1700000</v>
      </c>
      <c r="Y5">
        <f>O5-P5</f>
        <v>70000</v>
      </c>
      <c r="Z5" s="17">
        <f>Y5+C5</f>
        <v>268000</v>
      </c>
      <c r="AA5" s="17">
        <f t="shared" si="0"/>
        <v>0</v>
      </c>
    </row>
    <row r="6" spans="1:38" x14ac:dyDescent="0.25">
      <c r="A6" s="16">
        <v>1115000</v>
      </c>
      <c r="C6">
        <v>239000</v>
      </c>
      <c r="D6">
        <v>1</v>
      </c>
      <c r="E6">
        <v>399000</v>
      </c>
      <c r="F6">
        <v>160000</v>
      </c>
      <c r="G6">
        <v>0</v>
      </c>
      <c r="J6" t="s">
        <v>13</v>
      </c>
      <c r="L6" t="s">
        <v>63</v>
      </c>
      <c r="O6">
        <f>A3-C6-G3</f>
        <v>331000</v>
      </c>
      <c r="P6">
        <v>0</v>
      </c>
      <c r="Q6">
        <f>A5-C6-E30</f>
        <v>1659000</v>
      </c>
      <c r="Y6">
        <f>Q6-O6</f>
        <v>1328000</v>
      </c>
      <c r="Z6">
        <f>Y6+C6</f>
        <v>1567000</v>
      </c>
      <c r="AA6" s="17">
        <f t="shared" si="0"/>
        <v>0</v>
      </c>
    </row>
    <row r="7" spans="1:38" x14ac:dyDescent="0.25">
      <c r="A7" s="16">
        <v>957000</v>
      </c>
      <c r="C7">
        <v>399000</v>
      </c>
      <c r="D7">
        <v>3</v>
      </c>
      <c r="E7">
        <v>1249000</v>
      </c>
      <c r="F7">
        <v>335000</v>
      </c>
      <c r="G7">
        <v>515000</v>
      </c>
      <c r="J7">
        <v>3</v>
      </c>
      <c r="L7" t="s">
        <v>64</v>
      </c>
      <c r="Y7">
        <v>0</v>
      </c>
      <c r="Z7">
        <v>0</v>
      </c>
      <c r="AA7" s="17">
        <f t="shared" si="0"/>
        <v>1</v>
      </c>
    </row>
    <row r="8" spans="1:38" x14ac:dyDescent="0.25">
      <c r="A8" s="16">
        <v>1428000</v>
      </c>
      <c r="C8">
        <v>734000</v>
      </c>
      <c r="D8">
        <v>4</v>
      </c>
      <c r="E8">
        <v>861000</v>
      </c>
      <c r="F8">
        <v>37000</v>
      </c>
      <c r="G8">
        <v>90000</v>
      </c>
      <c r="J8" t="s">
        <v>17</v>
      </c>
      <c r="L8" t="s">
        <v>65</v>
      </c>
      <c r="Q8">
        <f>A5-C8-G7</f>
        <v>1499000</v>
      </c>
      <c r="R8">
        <f>A6-C8-E31</f>
        <v>254000</v>
      </c>
      <c r="Y8">
        <f>Q8-R8</f>
        <v>1245000</v>
      </c>
      <c r="Z8">
        <f>Y8+C8</f>
        <v>1979000</v>
      </c>
      <c r="AA8" s="17">
        <f t="shared" si="0"/>
        <v>0</v>
      </c>
    </row>
    <row r="9" spans="1:38" x14ac:dyDescent="0.25">
      <c r="A9" s="16">
        <v>1377000</v>
      </c>
      <c r="C9">
        <v>771000</v>
      </c>
      <c r="D9">
        <v>5</v>
      </c>
      <c r="E9">
        <v>833000</v>
      </c>
      <c r="F9">
        <v>62000</v>
      </c>
      <c r="G9">
        <v>0</v>
      </c>
      <c r="J9" t="s">
        <v>19</v>
      </c>
      <c r="L9" t="s">
        <v>66</v>
      </c>
      <c r="Q9">
        <f>A5-C9-G7</f>
        <v>1462000</v>
      </c>
      <c r="R9">
        <f>A6-C9-G8</f>
        <v>254000</v>
      </c>
      <c r="S9">
        <f>A7-C9-E32</f>
        <v>124000</v>
      </c>
      <c r="Y9" s="17">
        <f>R9-S9</f>
        <v>130000</v>
      </c>
      <c r="Z9">
        <f>C9+Y9</f>
        <v>901000</v>
      </c>
      <c r="AA9" s="17">
        <f t="shared" si="0"/>
        <v>0</v>
      </c>
    </row>
    <row r="10" spans="1:38" x14ac:dyDescent="0.25">
      <c r="A10" s="16">
        <v>2754000</v>
      </c>
      <c r="C10">
        <v>833000</v>
      </c>
      <c r="D10">
        <v>4</v>
      </c>
      <c r="E10">
        <v>923000</v>
      </c>
      <c r="F10">
        <v>73000</v>
      </c>
      <c r="G10">
        <v>17000</v>
      </c>
      <c r="J10" t="s">
        <v>17</v>
      </c>
      <c r="L10" t="s">
        <v>67</v>
      </c>
      <c r="Q10">
        <f>A5-C10-G7</f>
        <v>1400000</v>
      </c>
      <c r="R10">
        <f>A6-C10-G8</f>
        <v>192000</v>
      </c>
      <c r="Y10">
        <f>Q10-R10</f>
        <v>1208000</v>
      </c>
      <c r="Z10">
        <f>C10+Y10</f>
        <v>2041000</v>
      </c>
      <c r="AA10" s="17">
        <f t="shared" si="0"/>
        <v>0</v>
      </c>
    </row>
    <row r="11" spans="1:38" x14ac:dyDescent="0.25">
      <c r="A11" s="16">
        <v>1679000</v>
      </c>
      <c r="C11">
        <v>906000</v>
      </c>
      <c r="D11">
        <v>4</v>
      </c>
      <c r="E11">
        <v>923000</v>
      </c>
      <c r="F11">
        <v>17000</v>
      </c>
      <c r="G11">
        <v>0</v>
      </c>
      <c r="J11" t="s">
        <v>22</v>
      </c>
      <c r="L11" t="s">
        <v>68</v>
      </c>
      <c r="Q11">
        <f>A5-C11-G7</f>
        <v>1327000</v>
      </c>
      <c r="R11">
        <f>A6-C11-G10</f>
        <v>192000</v>
      </c>
      <c r="T11">
        <f>A8-C11-E33</f>
        <v>348000</v>
      </c>
      <c r="Y11">
        <f>T11-R11</f>
        <v>156000</v>
      </c>
      <c r="Z11">
        <f>C11+Y11</f>
        <v>1062000</v>
      </c>
      <c r="AA11" s="17">
        <f>IF(Z11&gt;=C12,0,1)</f>
        <v>0</v>
      </c>
    </row>
    <row r="12" spans="1:38" x14ac:dyDescent="0.25">
      <c r="A12" s="16">
        <v>5031000</v>
      </c>
      <c r="C12">
        <v>923000</v>
      </c>
      <c r="D12">
        <v>6</v>
      </c>
      <c r="E12">
        <v>1097000</v>
      </c>
      <c r="F12">
        <v>174000</v>
      </c>
      <c r="G12">
        <v>0</v>
      </c>
      <c r="J12" t="s">
        <v>24</v>
      </c>
      <c r="L12" t="s">
        <v>69</v>
      </c>
      <c r="Q12">
        <f>A5-C12-G7</f>
        <v>1310000</v>
      </c>
      <c r="T12">
        <f>A8-C12-E33</f>
        <v>331000</v>
      </c>
      <c r="Y12">
        <f>Q12-T12</f>
        <v>979000</v>
      </c>
      <c r="Z12">
        <f>C12+Y12</f>
        <v>1902000</v>
      </c>
      <c r="AA12" s="17">
        <f t="shared" ref="AA12:AA18" si="1">IF(Z12&gt;=C13,0,1)</f>
        <v>0</v>
      </c>
    </row>
    <row r="13" spans="1:38" x14ac:dyDescent="0.25">
      <c r="C13">
        <v>1097000</v>
      </c>
      <c r="D13">
        <v>3</v>
      </c>
      <c r="E13">
        <v>1612000</v>
      </c>
      <c r="F13">
        <v>55000</v>
      </c>
      <c r="G13">
        <v>460000</v>
      </c>
      <c r="J13">
        <v>3</v>
      </c>
      <c r="L13" t="s">
        <v>70</v>
      </c>
      <c r="Y13">
        <v>0</v>
      </c>
      <c r="Z13">
        <v>0</v>
      </c>
      <c r="AA13" s="17">
        <f t="shared" si="1"/>
        <v>1</v>
      </c>
    </row>
    <row r="14" spans="1:38" x14ac:dyDescent="0.25">
      <c r="C14">
        <v>1152000</v>
      </c>
      <c r="D14">
        <v>7</v>
      </c>
      <c r="E14">
        <v>1227000</v>
      </c>
      <c r="F14">
        <v>3000</v>
      </c>
      <c r="G14">
        <v>72000</v>
      </c>
      <c r="J14" t="s">
        <v>27</v>
      </c>
      <c r="L14" t="s">
        <v>71</v>
      </c>
      <c r="Q14">
        <f>A5-C14-G13</f>
        <v>1136000</v>
      </c>
      <c r="R14">
        <f>A9-C14-E34</f>
        <v>150000</v>
      </c>
      <c r="Y14">
        <f>Q14-R14</f>
        <v>986000</v>
      </c>
      <c r="Z14">
        <f>Y14+C14</f>
        <v>2138000</v>
      </c>
      <c r="AA14" s="17">
        <f t="shared" si="1"/>
        <v>0</v>
      </c>
    </row>
    <row r="15" spans="1:38" x14ac:dyDescent="0.25">
      <c r="C15">
        <v>1155000</v>
      </c>
      <c r="D15">
        <v>7</v>
      </c>
      <c r="E15">
        <v>1227000</v>
      </c>
      <c r="F15">
        <v>26000</v>
      </c>
      <c r="G15">
        <v>46000</v>
      </c>
      <c r="J15" t="s">
        <v>29</v>
      </c>
      <c r="L15" t="s">
        <v>72</v>
      </c>
      <c r="Q15">
        <f>A5-C15-G13</f>
        <v>1133000</v>
      </c>
      <c r="U15">
        <f>A9-C15-G14</f>
        <v>150000</v>
      </c>
      <c r="V15">
        <f>A10-C15-E35</f>
        <v>1066000</v>
      </c>
      <c r="Y15">
        <f>V15-U15</f>
        <v>916000</v>
      </c>
      <c r="Z15">
        <f>C15+Y15</f>
        <v>2071000</v>
      </c>
      <c r="AA15" s="17">
        <f t="shared" si="1"/>
        <v>0</v>
      </c>
    </row>
    <row r="16" spans="1:38" x14ac:dyDescent="0.25">
      <c r="C16">
        <v>1181000</v>
      </c>
      <c r="D16">
        <v>7</v>
      </c>
      <c r="E16">
        <v>1227000</v>
      </c>
      <c r="F16">
        <v>46000</v>
      </c>
      <c r="G16">
        <v>0</v>
      </c>
      <c r="J16" t="s">
        <v>31</v>
      </c>
      <c r="L16" t="s">
        <v>73</v>
      </c>
      <c r="Q16">
        <f>A5-C16-G13</f>
        <v>1107000</v>
      </c>
      <c r="U16">
        <f>A9-C16-G15</f>
        <v>150000</v>
      </c>
      <c r="V16">
        <f>A10-C16-E35</f>
        <v>1040000</v>
      </c>
      <c r="W16">
        <f>A11-C16-E36</f>
        <v>332000</v>
      </c>
      <c r="Y16">
        <f>W16-U16</f>
        <v>182000</v>
      </c>
      <c r="Z16">
        <f>C16+Y16</f>
        <v>1363000</v>
      </c>
      <c r="AA16" s="17">
        <f t="shared" si="1"/>
        <v>0</v>
      </c>
    </row>
    <row r="17" spans="1:27" x14ac:dyDescent="0.25">
      <c r="C17">
        <v>1227000</v>
      </c>
      <c r="D17">
        <v>9</v>
      </c>
      <c r="E17">
        <v>1393000</v>
      </c>
      <c r="F17">
        <v>72000</v>
      </c>
      <c r="G17">
        <v>94000</v>
      </c>
      <c r="J17" t="s">
        <v>33</v>
      </c>
      <c r="L17" t="s">
        <v>74</v>
      </c>
      <c r="Q17">
        <f>A5-C17-G13</f>
        <v>1061000</v>
      </c>
      <c r="V17">
        <f>A10-C17-E35</f>
        <v>994000</v>
      </c>
      <c r="W17">
        <f>A11-C17-E36</f>
        <v>286000</v>
      </c>
      <c r="Y17">
        <f>V17-W17</f>
        <v>708000</v>
      </c>
      <c r="Z17">
        <f>C17+Y17</f>
        <v>1935000</v>
      </c>
      <c r="AA17" s="17">
        <f t="shared" si="1"/>
        <v>0</v>
      </c>
    </row>
    <row r="18" spans="1:27" x14ac:dyDescent="0.25">
      <c r="C18">
        <v>1299000</v>
      </c>
      <c r="D18">
        <v>9</v>
      </c>
      <c r="E18">
        <v>1393000</v>
      </c>
      <c r="F18">
        <v>94000</v>
      </c>
      <c r="G18">
        <v>0</v>
      </c>
      <c r="J18" t="s">
        <v>35</v>
      </c>
      <c r="L18" t="s">
        <v>80</v>
      </c>
      <c r="Q18">
        <f>A5-C18-G13</f>
        <v>989000</v>
      </c>
      <c r="V18">
        <f>A10-C18-E35</f>
        <v>922000</v>
      </c>
      <c r="W18">
        <f>A11-C18-G17</f>
        <v>286000</v>
      </c>
      <c r="X18">
        <f>A12-C18-E37</f>
        <v>2488000</v>
      </c>
      <c r="Y18">
        <f>V18-W18</f>
        <v>636000</v>
      </c>
      <c r="Z18">
        <f>Y18+C18</f>
        <v>1935000</v>
      </c>
      <c r="AA18" s="17">
        <f t="shared" si="1"/>
        <v>0</v>
      </c>
    </row>
    <row r="19" spans="1:27" x14ac:dyDescent="0.25">
      <c r="C19">
        <v>1393000</v>
      </c>
      <c r="D19">
        <v>8</v>
      </c>
      <c r="E19">
        <v>1926000</v>
      </c>
      <c r="F19">
        <f>C20-C19</f>
        <v>67000</v>
      </c>
      <c r="G19">
        <f>E35-F19</f>
        <v>466000</v>
      </c>
      <c r="J19" t="s">
        <v>37</v>
      </c>
      <c r="L19" t="s">
        <v>76</v>
      </c>
      <c r="Q19">
        <f>A5-C19-G13</f>
        <v>895000</v>
      </c>
      <c r="V19">
        <f>A10-C19-E35</f>
        <v>828000</v>
      </c>
      <c r="X19">
        <f>A12-C19-E37</f>
        <v>2394000</v>
      </c>
      <c r="Y19">
        <f>Q19-V19</f>
        <v>67000</v>
      </c>
      <c r="Z19">
        <f>Y19+C19</f>
        <v>1460000</v>
      </c>
      <c r="AA19" s="17">
        <f>IF(Z19&gt;=C23,0,1)</f>
        <v>1</v>
      </c>
    </row>
    <row r="20" spans="1:27" x14ac:dyDescent="0.25">
      <c r="C20">
        <v>1460000</v>
      </c>
      <c r="D20">
        <v>8</v>
      </c>
      <c r="E20">
        <f>C20+F19</f>
        <v>1527000</v>
      </c>
      <c r="F20">
        <f>C21-C20</f>
        <v>5000</v>
      </c>
      <c r="G20">
        <f>G19-F20</f>
        <v>461000</v>
      </c>
      <c r="J20" t="s">
        <v>37</v>
      </c>
      <c r="L20" t="s">
        <v>107</v>
      </c>
      <c r="Q20">
        <f>A5-C20-G13</f>
        <v>828000</v>
      </c>
      <c r="V20">
        <f>A10-C20-G19</f>
        <v>828000</v>
      </c>
      <c r="X20">
        <f>A12-C20-E37</f>
        <v>2327000</v>
      </c>
      <c r="Y20">
        <v>0</v>
      </c>
      <c r="Z20">
        <f>C20+5000</f>
        <v>1465000</v>
      </c>
    </row>
    <row r="21" spans="1:27" x14ac:dyDescent="0.25">
      <c r="C21">
        <v>1465000</v>
      </c>
      <c r="D21">
        <v>3</v>
      </c>
      <c r="E21">
        <f>C21+G13</f>
        <v>1925000</v>
      </c>
      <c r="F21">
        <f>C22-C21</f>
        <v>5000</v>
      </c>
      <c r="G21">
        <f>G13-F21</f>
        <v>455000</v>
      </c>
      <c r="J21" t="s">
        <v>37</v>
      </c>
      <c r="L21" t="s">
        <v>107</v>
      </c>
      <c r="Q21">
        <f>A5-C21-G13</f>
        <v>823000</v>
      </c>
      <c r="V21">
        <v>828000</v>
      </c>
      <c r="X21">
        <f>A12-C21-E37</f>
        <v>2322000</v>
      </c>
      <c r="Y21">
        <f>V21-Q21</f>
        <v>5000</v>
      </c>
      <c r="Z21">
        <f>Y21+C21</f>
        <v>1470000</v>
      </c>
    </row>
    <row r="22" spans="1:27" x14ac:dyDescent="0.25">
      <c r="C22">
        <v>1470000</v>
      </c>
      <c r="J22" t="s">
        <v>37</v>
      </c>
      <c r="L22" t="s">
        <v>107</v>
      </c>
      <c r="Q22">
        <v>823000</v>
      </c>
      <c r="V22">
        <v>823000</v>
      </c>
      <c r="X22">
        <f>X21-5000</f>
        <v>2317000</v>
      </c>
      <c r="Y22">
        <f>Q22-V22</f>
        <v>0</v>
      </c>
    </row>
    <row r="23" spans="1:27" x14ac:dyDescent="0.25">
      <c r="C23">
        <v>1926000</v>
      </c>
      <c r="D23">
        <v>3</v>
      </c>
      <c r="E23">
        <v>2386000</v>
      </c>
      <c r="F23">
        <v>460000</v>
      </c>
      <c r="G23">
        <v>0</v>
      </c>
      <c r="J23" t="s">
        <v>78</v>
      </c>
      <c r="L23" t="s">
        <v>77</v>
      </c>
      <c r="AA23" s="17"/>
    </row>
    <row r="24" spans="1:27" x14ac:dyDescent="0.25">
      <c r="C24">
        <v>2386000</v>
      </c>
      <c r="D24">
        <v>10</v>
      </c>
      <c r="E24">
        <v>3630000</v>
      </c>
      <c r="F24">
        <v>1244000</v>
      </c>
      <c r="G24">
        <v>0</v>
      </c>
      <c r="J24">
        <v>10</v>
      </c>
      <c r="L24" t="s">
        <v>79</v>
      </c>
      <c r="AA24" s="17"/>
    </row>
    <row r="25" spans="1:27" x14ac:dyDescent="0.25">
      <c r="C25">
        <v>3630000</v>
      </c>
      <c r="D25" t="s">
        <v>41</v>
      </c>
      <c r="L25" t="s">
        <v>75</v>
      </c>
      <c r="AA25" s="17"/>
    </row>
    <row r="27" spans="1:27" x14ac:dyDescent="0.25">
      <c r="A27" s="17"/>
      <c r="B27" s="17"/>
      <c r="C27" s="17"/>
      <c r="D27" s="17"/>
      <c r="E27" s="17" t="s">
        <v>5</v>
      </c>
      <c r="F27" s="17" t="s">
        <v>87</v>
      </c>
    </row>
    <row r="28" spans="1:27" x14ac:dyDescent="0.25">
      <c r="A28" s="17">
        <v>1</v>
      </c>
      <c r="B28" s="17">
        <v>7</v>
      </c>
      <c r="C28" s="17">
        <v>241</v>
      </c>
      <c r="D28" s="17">
        <f>B28*1000</f>
        <v>7000</v>
      </c>
      <c r="E28" s="19">
        <f>C28*1000</f>
        <v>241000</v>
      </c>
      <c r="F28" s="18">
        <f>3*E28+D28</f>
        <v>730000</v>
      </c>
    </row>
    <row r="29" spans="1:27" x14ac:dyDescent="0.25">
      <c r="A29" s="17">
        <v>2</v>
      </c>
      <c r="B29" s="17">
        <v>88</v>
      </c>
      <c r="C29" s="17">
        <v>151</v>
      </c>
      <c r="D29" s="17">
        <f t="shared" ref="D29:E37" si="2">B29*1000</f>
        <v>88000</v>
      </c>
      <c r="E29" s="19">
        <f t="shared" si="2"/>
        <v>151000</v>
      </c>
      <c r="F29" s="18">
        <f t="shared" ref="F29:F37" si="3">3*E29+D29</f>
        <v>541000</v>
      </c>
    </row>
    <row r="30" spans="1:27" x14ac:dyDescent="0.25">
      <c r="A30" s="17">
        <v>3</v>
      </c>
      <c r="B30" s="17">
        <v>198</v>
      </c>
      <c r="C30" s="17">
        <v>850</v>
      </c>
      <c r="D30" s="17">
        <f t="shared" si="2"/>
        <v>198000</v>
      </c>
      <c r="E30" s="19">
        <f t="shared" si="2"/>
        <v>850000</v>
      </c>
      <c r="F30" s="18">
        <f t="shared" si="3"/>
        <v>2748000</v>
      </c>
    </row>
    <row r="31" spans="1:27" x14ac:dyDescent="0.25">
      <c r="A31" s="17">
        <v>4</v>
      </c>
      <c r="B31" s="17">
        <v>734</v>
      </c>
      <c r="C31" s="17">
        <v>127</v>
      </c>
      <c r="D31" s="17">
        <f t="shared" si="2"/>
        <v>734000</v>
      </c>
      <c r="E31" s="19">
        <f t="shared" si="2"/>
        <v>127000</v>
      </c>
      <c r="F31" s="18">
        <f t="shared" si="3"/>
        <v>1115000</v>
      </c>
    </row>
    <row r="32" spans="1:27" x14ac:dyDescent="0.25">
      <c r="A32" s="17">
        <v>5</v>
      </c>
      <c r="B32" s="17">
        <v>771</v>
      </c>
      <c r="C32" s="17">
        <v>62</v>
      </c>
      <c r="D32" s="17">
        <f t="shared" si="2"/>
        <v>771000</v>
      </c>
      <c r="E32" s="19">
        <f t="shared" si="2"/>
        <v>62000</v>
      </c>
      <c r="F32" s="18">
        <f t="shared" si="3"/>
        <v>957000</v>
      </c>
    </row>
    <row r="33" spans="1:6" x14ac:dyDescent="0.25">
      <c r="A33" s="17">
        <v>6</v>
      </c>
      <c r="B33" s="17">
        <v>906</v>
      </c>
      <c r="C33" s="17">
        <v>174</v>
      </c>
      <c r="D33" s="17">
        <f t="shared" si="2"/>
        <v>906000</v>
      </c>
      <c r="E33" s="19">
        <f t="shared" si="2"/>
        <v>174000</v>
      </c>
      <c r="F33" s="18">
        <f t="shared" si="3"/>
        <v>1428000</v>
      </c>
    </row>
    <row r="34" spans="1:6" x14ac:dyDescent="0.25">
      <c r="A34" s="17">
        <v>7</v>
      </c>
      <c r="B34" s="17">
        <v>1152</v>
      </c>
      <c r="C34" s="17">
        <v>75</v>
      </c>
      <c r="D34" s="17">
        <f t="shared" si="2"/>
        <v>1152000</v>
      </c>
      <c r="E34" s="19">
        <f t="shared" si="2"/>
        <v>75000</v>
      </c>
      <c r="F34" s="18">
        <f t="shared" si="3"/>
        <v>1377000</v>
      </c>
    </row>
    <row r="35" spans="1:6" x14ac:dyDescent="0.25">
      <c r="A35" s="17">
        <v>8</v>
      </c>
      <c r="B35" s="17">
        <v>1155</v>
      </c>
      <c r="C35" s="17">
        <v>533</v>
      </c>
      <c r="D35" s="17">
        <f t="shared" si="2"/>
        <v>1155000</v>
      </c>
      <c r="E35" s="19">
        <f t="shared" si="2"/>
        <v>533000</v>
      </c>
      <c r="F35" s="18">
        <f t="shared" si="3"/>
        <v>2754000</v>
      </c>
    </row>
    <row r="36" spans="1:6" x14ac:dyDescent="0.25">
      <c r="A36" s="17">
        <v>9</v>
      </c>
      <c r="B36" s="17">
        <v>1181</v>
      </c>
      <c r="C36" s="17">
        <v>166</v>
      </c>
      <c r="D36" s="17">
        <f t="shared" si="2"/>
        <v>1181000</v>
      </c>
      <c r="E36" s="19">
        <f t="shared" si="2"/>
        <v>166000</v>
      </c>
      <c r="F36" s="18">
        <f t="shared" si="3"/>
        <v>1679000</v>
      </c>
    </row>
    <row r="37" spans="1:6" x14ac:dyDescent="0.25">
      <c r="A37" s="17">
        <v>10</v>
      </c>
      <c r="B37" s="17">
        <v>1299</v>
      </c>
      <c r="C37" s="17">
        <v>1244</v>
      </c>
      <c r="D37" s="17">
        <f t="shared" si="2"/>
        <v>1299000</v>
      </c>
      <c r="E37" s="19">
        <f t="shared" si="2"/>
        <v>1244000</v>
      </c>
      <c r="F37" s="18">
        <f t="shared" si="3"/>
        <v>5031000</v>
      </c>
    </row>
  </sheetData>
  <mergeCells count="1">
    <mergeCell ref="O1:X1"/>
  </mergeCells>
  <pageMargins left="0.7" right="0.7" top="0.75" bottom="0.75" header="0.3" footer="0.3"/>
  <ignoredErrors>
    <ignoredError sqref="Y9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M26"/>
  <sheetViews>
    <sheetView topLeftCell="A4" workbookViewId="0">
      <selection activeCell="D25" sqref="D25"/>
    </sheetView>
  </sheetViews>
  <sheetFormatPr defaultRowHeight="15" x14ac:dyDescent="0.25"/>
  <cols>
    <col min="7" max="7" width="15" bestFit="1" customWidth="1"/>
    <col min="8" max="8" width="16.42578125" bestFit="1" customWidth="1"/>
  </cols>
  <sheetData>
    <row r="1" spans="2:13" x14ac:dyDescent="0.25">
      <c r="G1" t="s">
        <v>110</v>
      </c>
      <c r="H1" s="13" t="s">
        <v>83</v>
      </c>
    </row>
    <row r="2" spans="2:13" x14ac:dyDescent="0.25">
      <c r="G2" s="14">
        <v>2</v>
      </c>
      <c r="H2" s="20">
        <v>239</v>
      </c>
      <c r="I2">
        <v>151</v>
      </c>
      <c r="J2">
        <v>1</v>
      </c>
      <c r="K2">
        <f>I2*J2</f>
        <v>151</v>
      </c>
      <c r="L2">
        <f>K2</f>
        <v>151</v>
      </c>
      <c r="M2">
        <f>L2/H2</f>
        <v>0.63179916317991636</v>
      </c>
    </row>
    <row r="3" spans="2:13" x14ac:dyDescent="0.25">
      <c r="E3" s="17"/>
      <c r="G3" s="14">
        <v>1</v>
      </c>
      <c r="H3" s="20">
        <v>399</v>
      </c>
      <c r="I3">
        <v>241</v>
      </c>
      <c r="J3">
        <v>0.77769999999999995</v>
      </c>
      <c r="K3" s="17">
        <f t="shared" ref="K3:K11" si="0">I3*J3</f>
        <v>187.42569999999998</v>
      </c>
      <c r="L3">
        <f>K3+K2</f>
        <v>338.42570000000001</v>
      </c>
      <c r="M3" s="17">
        <f t="shared" ref="M3:M11" si="1">L3/H3</f>
        <v>0.84818471177944865</v>
      </c>
    </row>
    <row r="4" spans="2:13" x14ac:dyDescent="0.25">
      <c r="E4" s="17"/>
      <c r="G4" s="14">
        <v>5</v>
      </c>
      <c r="H4" s="20">
        <v>833</v>
      </c>
      <c r="I4">
        <v>62</v>
      </c>
      <c r="J4">
        <v>1</v>
      </c>
      <c r="K4" s="17">
        <f t="shared" si="0"/>
        <v>62</v>
      </c>
      <c r="L4">
        <f>K4+K3+K2</f>
        <v>400.42570000000001</v>
      </c>
      <c r="M4" s="17">
        <f t="shared" si="1"/>
        <v>0.4807031212484994</v>
      </c>
    </row>
    <row r="5" spans="2:13" x14ac:dyDescent="0.25">
      <c r="E5" s="17"/>
      <c r="G5" s="14">
        <v>4</v>
      </c>
      <c r="H5" s="20">
        <v>923</v>
      </c>
      <c r="I5">
        <v>127</v>
      </c>
      <c r="J5">
        <v>0.44440000000000002</v>
      </c>
      <c r="K5" s="17">
        <f t="shared" si="0"/>
        <v>56.438800000000001</v>
      </c>
      <c r="L5" s="17">
        <f>SUM(K2:K5)</f>
        <v>456.86450000000002</v>
      </c>
      <c r="M5" s="17">
        <f t="shared" si="1"/>
        <v>0.49497778981581803</v>
      </c>
    </row>
    <row r="6" spans="2:13" x14ac:dyDescent="0.25">
      <c r="E6" s="17"/>
      <c r="G6" s="14">
        <v>6</v>
      </c>
      <c r="H6" s="20">
        <v>1097</v>
      </c>
      <c r="I6">
        <v>174</v>
      </c>
      <c r="J6">
        <v>0.77769999999999995</v>
      </c>
      <c r="K6" s="17">
        <f t="shared" si="0"/>
        <v>135.31979999999999</v>
      </c>
      <c r="L6" s="17">
        <f>SUM(K2:K6)</f>
        <v>592.18430000000001</v>
      </c>
      <c r="M6" s="17">
        <f t="shared" si="1"/>
        <v>0.5398216043755697</v>
      </c>
    </row>
    <row r="7" spans="2:13" x14ac:dyDescent="0.25">
      <c r="E7" s="17"/>
      <c r="G7" s="14">
        <v>7</v>
      </c>
      <c r="H7" s="20">
        <v>1227</v>
      </c>
      <c r="I7">
        <v>75</v>
      </c>
      <c r="J7">
        <v>1</v>
      </c>
      <c r="K7" s="17">
        <f t="shared" si="0"/>
        <v>75</v>
      </c>
      <c r="L7" s="17">
        <f>SUM(K2:K7)</f>
        <v>667.18430000000001</v>
      </c>
      <c r="M7" s="17">
        <f t="shared" si="1"/>
        <v>0.54375248573757129</v>
      </c>
    </row>
    <row r="8" spans="2:13" x14ac:dyDescent="0.25">
      <c r="E8" s="17"/>
      <c r="G8" s="14">
        <v>9</v>
      </c>
      <c r="H8" s="20">
        <v>1393</v>
      </c>
      <c r="I8">
        <v>166</v>
      </c>
      <c r="J8">
        <v>0.44440000000000002</v>
      </c>
      <c r="K8" s="17">
        <f t="shared" si="0"/>
        <v>73.770400000000009</v>
      </c>
      <c r="L8" s="17">
        <f>SUM(K2:K8)</f>
        <v>740.9547</v>
      </c>
      <c r="M8" s="17">
        <f t="shared" si="1"/>
        <v>0.5319129217516152</v>
      </c>
    </row>
    <row r="9" spans="2:13" x14ac:dyDescent="0.25">
      <c r="E9" s="17"/>
      <c r="G9" s="14">
        <v>3</v>
      </c>
      <c r="H9" s="20">
        <v>2379</v>
      </c>
      <c r="I9">
        <v>850</v>
      </c>
      <c r="J9">
        <v>0.77769999999999995</v>
      </c>
      <c r="K9" s="17">
        <f>I9*J9</f>
        <v>661.04499999999996</v>
      </c>
      <c r="L9" s="17">
        <f>SUM(K2:K9)</f>
        <v>1401.9996999999998</v>
      </c>
      <c r="M9" s="17">
        <f t="shared" si="1"/>
        <v>0.58932311895754508</v>
      </c>
    </row>
    <row r="10" spans="2:13" x14ac:dyDescent="0.25">
      <c r="E10" s="17"/>
      <c r="G10" s="14">
        <v>8</v>
      </c>
      <c r="H10" s="20">
        <v>2386</v>
      </c>
      <c r="I10">
        <v>533</v>
      </c>
      <c r="J10">
        <v>1</v>
      </c>
      <c r="K10" s="17">
        <f t="shared" si="0"/>
        <v>533</v>
      </c>
      <c r="L10" s="17">
        <f>SUM(K2:K10)</f>
        <v>1934.9996999999998</v>
      </c>
      <c r="M10" s="17">
        <f t="shared" si="1"/>
        <v>0.81098059513830678</v>
      </c>
    </row>
    <row r="11" spans="2:13" x14ac:dyDescent="0.25">
      <c r="E11" s="17"/>
      <c r="G11" s="14">
        <v>10</v>
      </c>
      <c r="H11" s="20">
        <v>3630</v>
      </c>
      <c r="I11">
        <v>1244</v>
      </c>
      <c r="J11">
        <v>0.77769999999999995</v>
      </c>
      <c r="K11" s="17">
        <f t="shared" si="0"/>
        <v>967.45879999999988</v>
      </c>
      <c r="L11" s="17">
        <f>SUM(K2:K11)</f>
        <v>2902.4584999999997</v>
      </c>
      <c r="M11" s="17">
        <f t="shared" si="1"/>
        <v>0.79957534435261701</v>
      </c>
    </row>
    <row r="14" spans="2:13" x14ac:dyDescent="0.25">
      <c r="C14">
        <v>7000</v>
      </c>
    </row>
    <row r="15" spans="2:13" x14ac:dyDescent="0.25">
      <c r="B15">
        <v>1</v>
      </c>
      <c r="C15" s="19">
        <v>241000</v>
      </c>
      <c r="D15">
        <v>7</v>
      </c>
      <c r="E15">
        <f>C15*D15</f>
        <v>1687000</v>
      </c>
    </row>
    <row r="16" spans="2:13" x14ac:dyDescent="0.25">
      <c r="B16">
        <v>2</v>
      </c>
      <c r="C16" s="19">
        <v>151000</v>
      </c>
      <c r="D16">
        <v>9</v>
      </c>
      <c r="E16" s="17">
        <f t="shared" ref="E16:E24" si="2">C16*D16</f>
        <v>1359000</v>
      </c>
    </row>
    <row r="17" spans="2:8" x14ac:dyDescent="0.25">
      <c r="B17">
        <v>3</v>
      </c>
      <c r="C17" s="19">
        <v>850000</v>
      </c>
      <c r="D17">
        <v>7</v>
      </c>
      <c r="E17" s="17">
        <f t="shared" si="2"/>
        <v>5950000</v>
      </c>
    </row>
    <row r="18" spans="2:8" x14ac:dyDescent="0.25">
      <c r="B18">
        <v>4</v>
      </c>
      <c r="C18" s="19">
        <v>127000</v>
      </c>
      <c r="D18">
        <v>4</v>
      </c>
      <c r="E18" s="17">
        <f t="shared" si="2"/>
        <v>508000</v>
      </c>
    </row>
    <row r="19" spans="2:8" x14ac:dyDescent="0.25">
      <c r="B19">
        <v>5</v>
      </c>
      <c r="C19" s="19">
        <v>62000</v>
      </c>
      <c r="D19">
        <v>9</v>
      </c>
      <c r="E19" s="17">
        <f t="shared" si="2"/>
        <v>558000</v>
      </c>
    </row>
    <row r="20" spans="2:8" x14ac:dyDescent="0.25">
      <c r="B20">
        <v>6</v>
      </c>
      <c r="C20" s="19">
        <v>174000</v>
      </c>
      <c r="D20">
        <v>7</v>
      </c>
      <c r="E20" s="17">
        <f t="shared" si="2"/>
        <v>1218000</v>
      </c>
    </row>
    <row r="21" spans="2:8" x14ac:dyDescent="0.25">
      <c r="B21">
        <v>7</v>
      </c>
      <c r="C21" s="19">
        <v>75000</v>
      </c>
      <c r="D21">
        <v>9</v>
      </c>
      <c r="E21" s="17">
        <f t="shared" si="2"/>
        <v>675000</v>
      </c>
    </row>
    <row r="22" spans="2:8" x14ac:dyDescent="0.25">
      <c r="B22">
        <v>8</v>
      </c>
      <c r="C22" s="19">
        <v>533000</v>
      </c>
      <c r="D22">
        <v>9</v>
      </c>
      <c r="E22" s="17">
        <f t="shared" si="2"/>
        <v>4797000</v>
      </c>
    </row>
    <row r="23" spans="2:8" x14ac:dyDescent="0.25">
      <c r="B23">
        <v>9</v>
      </c>
      <c r="C23" s="19">
        <v>166000</v>
      </c>
      <c r="D23">
        <v>4</v>
      </c>
      <c r="E23" s="17">
        <f t="shared" si="2"/>
        <v>664000</v>
      </c>
    </row>
    <row r="24" spans="2:8" x14ac:dyDescent="0.25">
      <c r="B24">
        <v>10</v>
      </c>
      <c r="C24" s="19">
        <v>1244000</v>
      </c>
      <c r="D24">
        <v>7</v>
      </c>
      <c r="E24" s="17">
        <f t="shared" si="2"/>
        <v>8708000</v>
      </c>
    </row>
    <row r="25" spans="2:8" x14ac:dyDescent="0.25">
      <c r="C25">
        <f>SUM(C14:C24)</f>
        <v>3630000</v>
      </c>
      <c r="E25">
        <f>SUM(E15:E24)</f>
        <v>26124000</v>
      </c>
    </row>
    <row r="26" spans="2:8" x14ac:dyDescent="0.25">
      <c r="G26">
        <f>C25*9</f>
        <v>32670000</v>
      </c>
      <c r="H26">
        <f>E25/G26</f>
        <v>0.79963269054178143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3"/>
  <sheetViews>
    <sheetView workbookViewId="0">
      <selection activeCell="C16" sqref="C16"/>
    </sheetView>
  </sheetViews>
  <sheetFormatPr defaultRowHeight="15" x14ac:dyDescent="0.25"/>
  <cols>
    <col min="9" max="9" width="11.85546875" bestFit="1" customWidth="1"/>
    <col min="10" max="10" width="13.140625" bestFit="1" customWidth="1"/>
    <col min="11" max="11" width="16.28515625" bestFit="1" customWidth="1"/>
    <col min="12" max="12" width="9.7109375" bestFit="1" customWidth="1"/>
    <col min="13" max="13" width="15.42578125" bestFit="1" customWidth="1"/>
  </cols>
  <sheetData>
    <row r="1" spans="1:33" x14ac:dyDescent="0.25">
      <c r="A1">
        <v>1</v>
      </c>
      <c r="B1" s="17">
        <v>320</v>
      </c>
      <c r="C1" s="17">
        <v>2</v>
      </c>
      <c r="D1">
        <v>1.3</v>
      </c>
      <c r="E1">
        <f>E15*D1</f>
        <v>313300</v>
      </c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21" t="s">
        <v>108</v>
      </c>
      <c r="V1" s="21"/>
      <c r="W1" s="21"/>
      <c r="X1" s="21"/>
      <c r="Y1" s="21"/>
      <c r="Z1" s="21"/>
      <c r="AA1" s="21"/>
      <c r="AB1" s="21"/>
      <c r="AC1" s="21"/>
      <c r="AD1" s="21"/>
      <c r="AE1" s="17" t="s">
        <v>107</v>
      </c>
      <c r="AF1" s="17"/>
      <c r="AG1" s="17" t="s">
        <v>109</v>
      </c>
    </row>
    <row r="2" spans="1:33" x14ac:dyDescent="0.25">
      <c r="A2">
        <v>2</v>
      </c>
      <c r="B2" s="17">
        <v>692</v>
      </c>
      <c r="C2" s="17">
        <v>1</v>
      </c>
      <c r="D2">
        <v>4</v>
      </c>
      <c r="E2" s="17">
        <f>E16*D2</f>
        <v>604000</v>
      </c>
      <c r="I2" s="17" t="s">
        <v>53</v>
      </c>
      <c r="J2" s="17" t="s">
        <v>56</v>
      </c>
      <c r="K2" s="17" t="s">
        <v>54</v>
      </c>
      <c r="L2" s="17" t="s">
        <v>62</v>
      </c>
      <c r="M2" s="17" t="s">
        <v>59</v>
      </c>
      <c r="N2" s="17"/>
      <c r="O2" s="17"/>
      <c r="P2" s="17"/>
      <c r="Q2" s="17"/>
      <c r="R2" s="17"/>
      <c r="S2" s="17"/>
      <c r="T2" s="17"/>
      <c r="U2" s="17">
        <v>1</v>
      </c>
      <c r="V2" s="17">
        <v>2</v>
      </c>
      <c r="W2" s="17">
        <v>3</v>
      </c>
      <c r="X2" s="17">
        <v>4</v>
      </c>
      <c r="Y2" s="17">
        <v>5</v>
      </c>
      <c r="Z2" s="17">
        <v>6</v>
      </c>
      <c r="AA2" s="17">
        <v>7</v>
      </c>
      <c r="AB2" s="17">
        <v>8</v>
      </c>
      <c r="AC2" s="17">
        <v>9</v>
      </c>
      <c r="AD2" s="17">
        <v>10</v>
      </c>
      <c r="AE2" s="17"/>
      <c r="AF2" s="17"/>
      <c r="AG2" s="17"/>
    </row>
    <row r="3" spans="1:33" x14ac:dyDescent="0.25">
      <c r="A3">
        <v>3</v>
      </c>
      <c r="B3" s="17">
        <v>2748</v>
      </c>
      <c r="C3" s="17">
        <v>0</v>
      </c>
      <c r="D3">
        <v>3</v>
      </c>
      <c r="E3" s="17"/>
      <c r="I3" s="17">
        <v>7000</v>
      </c>
      <c r="J3" s="17">
        <v>1</v>
      </c>
      <c r="K3" s="17">
        <v>248000</v>
      </c>
      <c r="L3" s="17">
        <f t="shared" ref="L3:L17" si="0">I4-I3</f>
        <v>81000</v>
      </c>
      <c r="M3" s="17">
        <f>E15-L3</f>
        <v>160000</v>
      </c>
      <c r="N3" s="17"/>
      <c r="O3" s="17"/>
      <c r="P3" s="17">
        <v>1</v>
      </c>
      <c r="Q3" s="17"/>
      <c r="R3" s="17" t="s">
        <v>57</v>
      </c>
      <c r="S3" s="17"/>
      <c r="T3" s="17"/>
      <c r="U3" s="17">
        <f>F15-I3-E15</f>
        <v>72000</v>
      </c>
      <c r="V3" s="17"/>
      <c r="W3" s="17"/>
      <c r="X3" s="17"/>
      <c r="Y3" s="17"/>
      <c r="Z3" s="17"/>
      <c r="AA3" s="17"/>
      <c r="AB3" s="17"/>
      <c r="AC3" s="17"/>
      <c r="AD3" s="17"/>
      <c r="AE3" s="17">
        <v>0</v>
      </c>
      <c r="AF3" s="17">
        <v>0</v>
      </c>
      <c r="AG3" s="17">
        <f>IF(AF3&gt;=I4,0,1)</f>
        <v>1</v>
      </c>
    </row>
    <row r="4" spans="1:33" x14ac:dyDescent="0.25">
      <c r="A4">
        <v>4</v>
      </c>
      <c r="B4" s="17">
        <v>1115</v>
      </c>
      <c r="C4" s="17">
        <v>0</v>
      </c>
      <c r="D4">
        <v>3</v>
      </c>
      <c r="E4" s="17"/>
      <c r="I4" s="17">
        <v>88000</v>
      </c>
      <c r="J4" s="17">
        <v>1</v>
      </c>
      <c r="K4" s="17">
        <f>I4+M3</f>
        <v>248000</v>
      </c>
      <c r="L4" s="17">
        <f t="shared" si="0"/>
        <v>110000</v>
      </c>
      <c r="M4" s="17">
        <f>M3-L4</f>
        <v>50000</v>
      </c>
      <c r="N4" s="17"/>
      <c r="O4" s="17"/>
      <c r="P4" s="17" t="s">
        <v>112</v>
      </c>
      <c r="Q4" s="17"/>
      <c r="R4" s="17" t="s">
        <v>111</v>
      </c>
      <c r="S4" s="17"/>
      <c r="T4" s="17"/>
      <c r="U4" s="17">
        <f>F15-I4-M3</f>
        <v>72000</v>
      </c>
      <c r="V4" s="17">
        <f>F16-I4-E16</f>
        <v>453000</v>
      </c>
      <c r="W4" s="17"/>
      <c r="X4" s="17"/>
      <c r="Y4" s="17"/>
      <c r="Z4" s="17"/>
      <c r="AA4" s="17"/>
      <c r="AB4" s="17"/>
      <c r="AC4" s="17"/>
      <c r="AD4" s="17"/>
      <c r="AE4" s="17">
        <f>V4-U4</f>
        <v>381000</v>
      </c>
      <c r="AF4" s="17">
        <f>AE4+I4</f>
        <v>469000</v>
      </c>
      <c r="AG4" s="17">
        <f t="shared" ref="AG4:AG13" si="1">IF(AF4&gt;=I5,0,1)</f>
        <v>0</v>
      </c>
    </row>
    <row r="5" spans="1:33" x14ac:dyDescent="0.25">
      <c r="A5">
        <v>5</v>
      </c>
      <c r="B5" s="17">
        <v>851</v>
      </c>
      <c r="C5" s="17">
        <v>2</v>
      </c>
      <c r="D5">
        <v>1.3</v>
      </c>
      <c r="E5" s="17"/>
      <c r="I5" s="17">
        <v>198000</v>
      </c>
      <c r="J5" s="17">
        <v>1</v>
      </c>
      <c r="K5" s="17">
        <f>I5+M4</f>
        <v>248000</v>
      </c>
      <c r="L5" s="17">
        <f t="shared" si="0"/>
        <v>50000</v>
      </c>
      <c r="M5" s="17">
        <f>M4-L5</f>
        <v>0</v>
      </c>
      <c r="N5" s="17"/>
      <c r="O5" s="17"/>
      <c r="P5" s="17" t="s">
        <v>12</v>
      </c>
      <c r="Q5" s="17"/>
      <c r="R5" s="17" t="s">
        <v>61</v>
      </c>
      <c r="S5" s="17"/>
      <c r="T5" s="17"/>
      <c r="U5" s="17">
        <f>F15-I5-M4</f>
        <v>72000</v>
      </c>
      <c r="V5" s="17">
        <f>F16-I5-E16</f>
        <v>343000</v>
      </c>
      <c r="W5" s="17">
        <f>F17-I5-E17</f>
        <v>1700000</v>
      </c>
      <c r="X5" s="17"/>
      <c r="Y5" s="17"/>
      <c r="Z5" s="17"/>
      <c r="AA5" s="17"/>
      <c r="AB5" s="17"/>
      <c r="AC5" s="17"/>
      <c r="AD5" s="17"/>
      <c r="AE5" s="17">
        <f>V5-U5</f>
        <v>271000</v>
      </c>
      <c r="AF5" s="17">
        <f>I5+AE5</f>
        <v>469000</v>
      </c>
      <c r="AG5" s="17">
        <f t="shared" si="1"/>
        <v>0</v>
      </c>
    </row>
    <row r="6" spans="1:33" x14ac:dyDescent="0.25">
      <c r="A6">
        <v>6</v>
      </c>
      <c r="B6" s="17">
        <v>1602</v>
      </c>
      <c r="C6" s="17">
        <v>1</v>
      </c>
      <c r="D6">
        <v>4</v>
      </c>
      <c r="E6" s="17"/>
      <c r="I6" s="17">
        <v>248000</v>
      </c>
      <c r="J6" s="17">
        <v>2</v>
      </c>
      <c r="K6" s="17">
        <f>I6+E16</f>
        <v>399000</v>
      </c>
      <c r="L6" s="17">
        <f t="shared" si="0"/>
        <v>151000</v>
      </c>
      <c r="M6" s="17">
        <f>E16-L6</f>
        <v>0</v>
      </c>
      <c r="N6" s="17"/>
      <c r="O6" s="17"/>
      <c r="P6" s="17" t="s">
        <v>113</v>
      </c>
      <c r="Q6" s="17"/>
      <c r="R6" s="17" t="s">
        <v>64</v>
      </c>
      <c r="S6" s="17"/>
      <c r="T6" s="17"/>
      <c r="U6" s="17"/>
      <c r="V6" s="17">
        <f>F16-I6-E16</f>
        <v>293000</v>
      </c>
      <c r="W6" s="17">
        <f>F17-I6-E17</f>
        <v>1650000</v>
      </c>
      <c r="X6" s="17"/>
      <c r="Y6" s="17"/>
      <c r="Z6" s="17"/>
      <c r="AA6" s="17"/>
      <c r="AB6" s="17"/>
      <c r="AC6" s="17"/>
      <c r="AD6" s="17"/>
      <c r="AE6" s="17">
        <f>W6-V6</f>
        <v>1357000</v>
      </c>
      <c r="AF6" s="17">
        <f>AE6+I6</f>
        <v>1605000</v>
      </c>
      <c r="AG6" s="17">
        <f t="shared" si="1"/>
        <v>0</v>
      </c>
    </row>
    <row r="7" spans="1:33" x14ac:dyDescent="0.25">
      <c r="A7">
        <v>7</v>
      </c>
      <c r="B7" s="17">
        <v>1377</v>
      </c>
      <c r="C7" s="17">
        <v>0</v>
      </c>
      <c r="D7">
        <v>3</v>
      </c>
      <c r="E7" s="17"/>
      <c r="I7" s="17">
        <v>399000</v>
      </c>
      <c r="J7" s="17">
        <v>3</v>
      </c>
      <c r="K7" s="17">
        <f>I7+E17</f>
        <v>1249000</v>
      </c>
      <c r="L7" s="17">
        <f t="shared" si="0"/>
        <v>335000</v>
      </c>
      <c r="M7" s="17">
        <f>E17-L7</f>
        <v>515000</v>
      </c>
      <c r="N7" s="17"/>
      <c r="O7" s="17"/>
      <c r="P7" s="17">
        <v>3</v>
      </c>
      <c r="Q7" s="17"/>
      <c r="R7" s="17" t="s">
        <v>63</v>
      </c>
      <c r="S7" s="17"/>
      <c r="T7" s="17"/>
      <c r="U7" s="17"/>
      <c r="V7" s="17"/>
      <c r="W7" s="17">
        <f>F17-I7-E17</f>
        <v>1499000</v>
      </c>
      <c r="X7" s="17"/>
      <c r="Y7" s="17"/>
      <c r="Z7" s="17"/>
      <c r="AA7" s="17"/>
      <c r="AB7" s="17"/>
      <c r="AC7" s="17"/>
      <c r="AD7" s="17"/>
      <c r="AE7" s="17">
        <v>0</v>
      </c>
      <c r="AF7" s="17">
        <v>0</v>
      </c>
      <c r="AG7" s="17">
        <f t="shared" si="1"/>
        <v>1</v>
      </c>
    </row>
    <row r="8" spans="1:33" x14ac:dyDescent="0.25">
      <c r="A8">
        <v>8</v>
      </c>
      <c r="B8" s="17">
        <v>1847</v>
      </c>
      <c r="C8" s="17">
        <v>2</v>
      </c>
      <c r="D8">
        <v>1.3</v>
      </c>
      <c r="E8" s="17"/>
      <c r="I8" s="17">
        <v>734000</v>
      </c>
      <c r="J8" s="17">
        <v>4</v>
      </c>
      <c r="K8" s="17">
        <f>I8+E18</f>
        <v>861000</v>
      </c>
      <c r="L8" s="17">
        <f t="shared" si="0"/>
        <v>37000</v>
      </c>
      <c r="M8" s="17">
        <f>E18-L8</f>
        <v>90000</v>
      </c>
      <c r="N8" s="17"/>
      <c r="O8" s="17"/>
      <c r="P8" s="17" t="s">
        <v>17</v>
      </c>
      <c r="Q8" s="17"/>
      <c r="R8" s="17" t="s">
        <v>114</v>
      </c>
      <c r="S8" s="17"/>
      <c r="T8" s="17"/>
      <c r="U8" s="17"/>
      <c r="V8" s="17"/>
      <c r="W8" s="17">
        <f>F17-I8-M7</f>
        <v>1499000</v>
      </c>
      <c r="X8" s="17">
        <f>F18-I8-E18</f>
        <v>254000</v>
      </c>
      <c r="Y8" s="17"/>
      <c r="Z8" s="17"/>
      <c r="AA8" s="17"/>
      <c r="AB8" s="17"/>
      <c r="AC8" s="17"/>
      <c r="AD8" s="17"/>
      <c r="AE8" s="17">
        <f>W8-X8</f>
        <v>1245000</v>
      </c>
      <c r="AF8" s="17">
        <f>I8+AE8</f>
        <v>1979000</v>
      </c>
      <c r="AG8" s="17">
        <f t="shared" si="1"/>
        <v>0</v>
      </c>
    </row>
    <row r="9" spans="1:33" x14ac:dyDescent="0.25">
      <c r="A9">
        <v>9</v>
      </c>
      <c r="B9" s="17">
        <v>1845</v>
      </c>
      <c r="C9" s="17">
        <v>1</v>
      </c>
      <c r="D9">
        <v>4</v>
      </c>
      <c r="E9" s="17"/>
      <c r="I9" s="17">
        <v>771000</v>
      </c>
      <c r="J9" s="17">
        <v>5</v>
      </c>
      <c r="K9" s="17">
        <f>I9+E19</f>
        <v>833000</v>
      </c>
      <c r="L9" s="17">
        <f t="shared" si="0"/>
        <v>62000</v>
      </c>
      <c r="M9" s="17">
        <f>E19-L9</f>
        <v>0</v>
      </c>
      <c r="N9" s="17"/>
      <c r="O9" s="17"/>
      <c r="P9" s="17" t="s">
        <v>19</v>
      </c>
      <c r="Q9" s="17"/>
      <c r="R9" s="17" t="s">
        <v>115</v>
      </c>
      <c r="S9" s="17"/>
      <c r="T9" s="17"/>
      <c r="U9" s="17"/>
      <c r="V9" s="17"/>
      <c r="W9" s="17">
        <f>F17-I9-M7</f>
        <v>1462000</v>
      </c>
      <c r="X9" s="17">
        <f>F18-I9-M8</f>
        <v>254000</v>
      </c>
      <c r="Y9" s="17">
        <f>F19-I9-E19</f>
        <v>18000</v>
      </c>
      <c r="Z9" s="17"/>
      <c r="AA9" s="17"/>
      <c r="AB9" s="17"/>
      <c r="AC9" s="17"/>
      <c r="AD9" s="17"/>
      <c r="AE9" s="17">
        <f>X9-Y9</f>
        <v>236000</v>
      </c>
      <c r="AF9" s="17">
        <f>I9+AE9</f>
        <v>1007000</v>
      </c>
      <c r="AG9" s="17">
        <f t="shared" si="1"/>
        <v>0</v>
      </c>
    </row>
    <row r="10" spans="1:33" x14ac:dyDescent="0.25">
      <c r="A10">
        <v>10</v>
      </c>
      <c r="B10" s="17">
        <v>5031</v>
      </c>
      <c r="C10" s="17">
        <v>0</v>
      </c>
      <c r="D10">
        <v>3</v>
      </c>
      <c r="E10" s="17"/>
      <c r="I10" s="17">
        <v>833000</v>
      </c>
      <c r="J10" s="17">
        <v>4</v>
      </c>
      <c r="K10" s="17">
        <f>I10+M8</f>
        <v>923000</v>
      </c>
      <c r="L10" s="17">
        <f t="shared" si="0"/>
        <v>73000</v>
      </c>
      <c r="M10" s="17">
        <f>M8-L10</f>
        <v>17000</v>
      </c>
      <c r="N10" s="17"/>
      <c r="O10" s="17"/>
      <c r="P10" s="17" t="s">
        <v>17</v>
      </c>
      <c r="Q10" s="17"/>
      <c r="R10" s="17" t="s">
        <v>116</v>
      </c>
      <c r="S10" s="17"/>
      <c r="T10" s="17"/>
      <c r="U10" s="17"/>
      <c r="V10" s="17"/>
      <c r="W10" s="17">
        <f>F17-I10-M7</f>
        <v>1400000</v>
      </c>
      <c r="X10" s="17">
        <f>F18-I10-M8</f>
        <v>192000</v>
      </c>
      <c r="Y10" s="17"/>
      <c r="Z10" s="17"/>
      <c r="AA10" s="17"/>
      <c r="AB10" s="17"/>
      <c r="AC10" s="17"/>
      <c r="AD10" s="17"/>
      <c r="AE10" s="17">
        <f>W10-X10</f>
        <v>1208000</v>
      </c>
      <c r="AF10" s="17">
        <f>I10+AE10</f>
        <v>2041000</v>
      </c>
      <c r="AG10" s="17">
        <f t="shared" si="1"/>
        <v>0</v>
      </c>
    </row>
    <row r="11" spans="1:33" x14ac:dyDescent="0.25">
      <c r="I11" s="17">
        <v>906000</v>
      </c>
      <c r="J11" s="17">
        <v>4</v>
      </c>
      <c r="K11" s="17">
        <f>I11+M10</f>
        <v>923000</v>
      </c>
      <c r="L11" s="17">
        <f t="shared" si="0"/>
        <v>17000</v>
      </c>
      <c r="M11" s="17">
        <f>M10-L11</f>
        <v>0</v>
      </c>
      <c r="N11" s="17"/>
      <c r="O11" s="17"/>
      <c r="P11" s="17" t="s">
        <v>22</v>
      </c>
      <c r="Q11" s="17"/>
      <c r="R11" s="17" t="s">
        <v>117</v>
      </c>
      <c r="S11" s="17"/>
      <c r="T11" s="17"/>
      <c r="U11" s="17"/>
      <c r="V11" s="17"/>
      <c r="W11" s="17">
        <f>F17-I11-M7</f>
        <v>1327000</v>
      </c>
      <c r="X11" s="17">
        <f>F18-I11-M10</f>
        <v>192000</v>
      </c>
      <c r="Y11" s="17"/>
      <c r="Z11" s="17">
        <f>F20-I11-E20</f>
        <v>522000</v>
      </c>
      <c r="AA11" s="17"/>
      <c r="AB11" s="17"/>
      <c r="AC11" s="17"/>
      <c r="AD11" s="17"/>
      <c r="AE11" s="17">
        <f>Z11-X11</f>
        <v>330000</v>
      </c>
      <c r="AF11" s="17">
        <f>AE11+I11</f>
        <v>1236000</v>
      </c>
      <c r="AG11" s="17">
        <f t="shared" si="1"/>
        <v>0</v>
      </c>
    </row>
    <row r="12" spans="1:33" x14ac:dyDescent="0.25">
      <c r="I12" s="17">
        <v>923000</v>
      </c>
      <c r="J12" s="17">
        <v>6</v>
      </c>
      <c r="K12" s="17">
        <f>I12+E20</f>
        <v>1097000</v>
      </c>
      <c r="L12" s="17">
        <f t="shared" si="0"/>
        <v>174000</v>
      </c>
      <c r="M12" s="17">
        <f>E20-L12</f>
        <v>0</v>
      </c>
      <c r="N12" s="17"/>
      <c r="O12" s="17"/>
      <c r="P12" s="17" t="s">
        <v>24</v>
      </c>
      <c r="Q12" s="17"/>
      <c r="R12" s="17" t="s">
        <v>69</v>
      </c>
      <c r="S12" s="17"/>
      <c r="T12" s="17"/>
      <c r="U12" s="17"/>
      <c r="V12" s="17"/>
      <c r="W12" s="17">
        <f>F17-I12-M7</f>
        <v>1310000</v>
      </c>
      <c r="X12" s="17"/>
      <c r="Y12" s="17"/>
      <c r="Z12" s="17">
        <f>F20-I12-E20</f>
        <v>505000</v>
      </c>
      <c r="AA12" s="17"/>
      <c r="AB12" s="17"/>
      <c r="AC12" s="17"/>
      <c r="AD12" s="17"/>
      <c r="AE12" s="17">
        <f>W12-Z12</f>
        <v>805000</v>
      </c>
      <c r="AF12" s="17">
        <f>I12+AE12</f>
        <v>1728000</v>
      </c>
      <c r="AG12" s="17">
        <f t="shared" si="1"/>
        <v>0</v>
      </c>
    </row>
    <row r="13" spans="1:33" x14ac:dyDescent="0.25">
      <c r="C13" s="17"/>
      <c r="H13" s="17"/>
      <c r="I13" s="17">
        <f>K12</f>
        <v>1097000</v>
      </c>
      <c r="J13" s="17">
        <v>3</v>
      </c>
      <c r="K13" s="17">
        <f>I13+M7</f>
        <v>1612000</v>
      </c>
      <c r="L13" s="17">
        <f t="shared" si="0"/>
        <v>55000</v>
      </c>
      <c r="M13" s="17">
        <f>M7-L13</f>
        <v>460000</v>
      </c>
      <c r="N13" s="17"/>
      <c r="O13" s="17"/>
      <c r="P13" s="17">
        <v>3</v>
      </c>
      <c r="Q13" s="17"/>
      <c r="R13" s="17" t="s">
        <v>70</v>
      </c>
      <c r="S13" s="17"/>
      <c r="T13" s="17"/>
      <c r="U13" s="17"/>
      <c r="V13" s="17"/>
      <c r="W13" s="17">
        <f>F17-I13-M7</f>
        <v>1136000</v>
      </c>
      <c r="X13" s="17"/>
      <c r="Y13" s="17"/>
      <c r="Z13" s="17"/>
      <c r="AA13" s="17"/>
      <c r="AB13" s="17"/>
      <c r="AC13" s="17"/>
      <c r="AD13" s="17"/>
      <c r="AE13" s="17">
        <v>0</v>
      </c>
      <c r="AF13" s="17">
        <v>0</v>
      </c>
      <c r="AG13" s="17">
        <f t="shared" si="1"/>
        <v>1</v>
      </c>
    </row>
    <row r="14" spans="1:33" x14ac:dyDescent="0.25">
      <c r="A14" s="17"/>
      <c r="B14" s="17"/>
      <c r="C14" s="17"/>
      <c r="D14" s="17"/>
      <c r="E14" s="17" t="s">
        <v>5</v>
      </c>
      <c r="F14" s="17" t="s">
        <v>87</v>
      </c>
      <c r="H14" s="17"/>
      <c r="I14" s="17">
        <v>1152000</v>
      </c>
      <c r="J14" s="17">
        <v>7</v>
      </c>
      <c r="K14" s="17">
        <f>E21+I14</f>
        <v>1227000</v>
      </c>
      <c r="L14" s="17">
        <f t="shared" si="0"/>
        <v>3000</v>
      </c>
      <c r="M14" s="17">
        <f>E21-L14</f>
        <v>72000</v>
      </c>
      <c r="N14" s="17"/>
      <c r="O14" s="17"/>
      <c r="P14" s="17" t="s">
        <v>27</v>
      </c>
      <c r="Q14" s="17"/>
      <c r="R14" s="17" t="s">
        <v>71</v>
      </c>
      <c r="S14" s="17"/>
      <c r="T14" s="17"/>
      <c r="U14" s="17"/>
      <c r="V14" s="17"/>
      <c r="W14" s="17">
        <f>F17-I14-M13</f>
        <v>1136000</v>
      </c>
      <c r="X14" s="17"/>
      <c r="Y14" s="17"/>
      <c r="Z14" s="17"/>
      <c r="AA14" s="17">
        <f>F21-I14-E21</f>
        <v>150000</v>
      </c>
      <c r="AB14" s="17"/>
      <c r="AC14" s="17"/>
      <c r="AD14" s="17"/>
      <c r="AE14" s="17">
        <f>W14-AA14</f>
        <v>986000</v>
      </c>
      <c r="AF14" s="17">
        <f>I14+AE14</f>
        <v>2138000</v>
      </c>
      <c r="AG14" s="17"/>
    </row>
    <row r="15" spans="1:33" x14ac:dyDescent="0.25">
      <c r="A15" s="17">
        <v>1</v>
      </c>
      <c r="B15" s="17">
        <v>7</v>
      </c>
      <c r="C15" s="17">
        <v>241</v>
      </c>
      <c r="D15" s="17">
        <f>B15*1000</f>
        <v>7000</v>
      </c>
      <c r="E15" s="19">
        <f>C15*1000</f>
        <v>241000</v>
      </c>
      <c r="F15" s="18">
        <f>B1*1000</f>
        <v>320000</v>
      </c>
      <c r="H15" s="17">
        <f>D1*E15+(B15*1000)</f>
        <v>320300</v>
      </c>
      <c r="I15" s="17">
        <v>1155000</v>
      </c>
      <c r="J15" s="17">
        <v>7</v>
      </c>
      <c r="K15" s="17">
        <f>I15+M14</f>
        <v>1227000</v>
      </c>
      <c r="L15" s="17">
        <f t="shared" si="0"/>
        <v>9000</v>
      </c>
      <c r="M15" s="17">
        <f>M14-L15</f>
        <v>63000</v>
      </c>
      <c r="N15" s="17"/>
      <c r="O15" s="17"/>
      <c r="P15" s="17" t="s">
        <v>29</v>
      </c>
      <c r="Q15" s="17"/>
      <c r="R15" s="17" t="s">
        <v>72</v>
      </c>
      <c r="S15" s="17"/>
      <c r="T15" s="17"/>
      <c r="U15" s="17"/>
      <c r="V15" s="17"/>
      <c r="W15" s="17">
        <f>F17-I15-M13</f>
        <v>1133000</v>
      </c>
      <c r="X15" s="17"/>
      <c r="Y15" s="17"/>
      <c r="Z15" s="17"/>
      <c r="AA15" s="17">
        <f>F21-I15-M14</f>
        <v>150000</v>
      </c>
      <c r="AB15" s="17">
        <f>F22-E22-I15</f>
        <v>159000</v>
      </c>
      <c r="AC15" s="17"/>
      <c r="AD15" s="17"/>
      <c r="AE15" s="17">
        <f>AB15-AA15</f>
        <v>9000</v>
      </c>
      <c r="AF15" s="17">
        <f>I15+AE15</f>
        <v>1164000</v>
      </c>
      <c r="AG15" s="17"/>
    </row>
    <row r="16" spans="1:33" x14ac:dyDescent="0.25">
      <c r="A16" s="17">
        <v>2</v>
      </c>
      <c r="B16" s="17">
        <v>88</v>
      </c>
      <c r="C16" s="17">
        <v>151</v>
      </c>
      <c r="D16" s="17">
        <f t="shared" ref="D16:E24" si="2">B16*1000</f>
        <v>88000</v>
      </c>
      <c r="E16" s="19">
        <f t="shared" si="2"/>
        <v>151000</v>
      </c>
      <c r="F16" s="18">
        <f t="shared" ref="F16:F24" si="3">B2*1000</f>
        <v>692000</v>
      </c>
      <c r="H16" s="17">
        <f t="shared" ref="H16:H24" si="4">D2*E16+(B16*1000)</f>
        <v>692000</v>
      </c>
      <c r="I16" s="17">
        <f>AF15</f>
        <v>1164000</v>
      </c>
      <c r="J16" s="17">
        <v>7</v>
      </c>
      <c r="K16" s="17">
        <v>1227000</v>
      </c>
      <c r="L16" s="17">
        <f t="shared" si="0"/>
        <v>1000</v>
      </c>
      <c r="M16" s="17">
        <f>M15-L16</f>
        <v>62000</v>
      </c>
      <c r="N16" s="17"/>
      <c r="O16" s="17"/>
      <c r="P16" s="17" t="s">
        <v>29</v>
      </c>
      <c r="Q16" s="17"/>
      <c r="R16" s="17" t="s">
        <v>118</v>
      </c>
      <c r="S16" s="17"/>
      <c r="T16" s="17"/>
      <c r="U16" s="17"/>
      <c r="V16" s="17"/>
      <c r="W16" s="17">
        <f>F17-I16-M13</f>
        <v>1124000</v>
      </c>
      <c r="X16" s="17"/>
      <c r="Y16" s="17"/>
      <c r="Z16" s="17"/>
      <c r="AA16" s="17">
        <f>F21-I16-M15</f>
        <v>150000</v>
      </c>
      <c r="AB16" s="17">
        <f>F22-I16-E22</f>
        <v>150000</v>
      </c>
      <c r="AC16" s="17"/>
      <c r="AD16" s="17"/>
      <c r="AE16" s="17">
        <v>0</v>
      </c>
      <c r="AF16" s="17">
        <f>I16+1000</f>
        <v>1165000</v>
      </c>
      <c r="AG16" s="17"/>
    </row>
    <row r="17" spans="1:33" x14ac:dyDescent="0.25">
      <c r="A17" s="17">
        <v>3</v>
      </c>
      <c r="B17" s="17">
        <v>198</v>
      </c>
      <c r="C17" s="17">
        <v>850</v>
      </c>
      <c r="D17" s="17">
        <f t="shared" si="2"/>
        <v>198000</v>
      </c>
      <c r="E17" s="19">
        <f t="shared" si="2"/>
        <v>850000</v>
      </c>
      <c r="F17" s="18">
        <f t="shared" si="3"/>
        <v>2748000</v>
      </c>
      <c r="H17" s="17">
        <f t="shared" si="4"/>
        <v>2748000</v>
      </c>
      <c r="I17" s="17">
        <f>AF16</f>
        <v>1165000</v>
      </c>
      <c r="J17" s="17">
        <v>8</v>
      </c>
      <c r="K17">
        <f>I17+E22</f>
        <v>1698000</v>
      </c>
      <c r="L17" s="17">
        <f t="shared" si="0"/>
        <v>1000</v>
      </c>
      <c r="M17" s="17">
        <f>E22-L17</f>
        <v>532000</v>
      </c>
      <c r="N17" s="17"/>
      <c r="O17" s="17"/>
      <c r="P17" s="17" t="s">
        <v>29</v>
      </c>
      <c r="Q17" s="17"/>
      <c r="R17" s="17" t="s">
        <v>118</v>
      </c>
      <c r="S17" s="17"/>
      <c r="T17" s="17"/>
      <c r="U17" s="17"/>
      <c r="V17" s="17"/>
      <c r="W17" s="17">
        <f>F17-I17-M13</f>
        <v>1123000</v>
      </c>
      <c r="X17" s="17"/>
      <c r="Y17" s="17"/>
      <c r="Z17" s="17"/>
      <c r="AA17" s="17">
        <f>AA16</f>
        <v>150000</v>
      </c>
      <c r="AB17" s="17">
        <f>F22-I17-E22</f>
        <v>149000</v>
      </c>
      <c r="AC17" s="17"/>
      <c r="AD17" s="17"/>
      <c r="AE17" s="17">
        <f>AA17-AB17</f>
        <v>1000</v>
      </c>
      <c r="AF17" s="17">
        <f>AE17+I17</f>
        <v>1166000</v>
      </c>
      <c r="AG17" s="17"/>
    </row>
    <row r="18" spans="1:33" x14ac:dyDescent="0.25">
      <c r="A18" s="17">
        <v>4</v>
      </c>
      <c r="B18" s="17">
        <v>734</v>
      </c>
      <c r="C18" s="17">
        <v>127</v>
      </c>
      <c r="D18" s="17">
        <f t="shared" si="2"/>
        <v>734000</v>
      </c>
      <c r="E18" s="19">
        <f t="shared" si="2"/>
        <v>127000</v>
      </c>
      <c r="F18" s="18">
        <f t="shared" si="3"/>
        <v>1115000</v>
      </c>
      <c r="H18" s="17">
        <f t="shared" si="4"/>
        <v>1115000</v>
      </c>
      <c r="I18" s="17">
        <f>AF17</f>
        <v>1166000</v>
      </c>
      <c r="J18" s="17">
        <v>8</v>
      </c>
      <c r="K18" s="17">
        <f>I18+M17</f>
        <v>1698000</v>
      </c>
      <c r="L18" s="17">
        <f t="shared" ref="L18:L23" si="5">I19-I18</f>
        <v>1000</v>
      </c>
      <c r="M18" s="17">
        <f>M17-L18</f>
        <v>531000</v>
      </c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>
        <v>149000</v>
      </c>
      <c r="AB18" s="17">
        <v>149000</v>
      </c>
      <c r="AC18" s="17"/>
      <c r="AD18" s="17"/>
      <c r="AE18" s="17"/>
      <c r="AF18" s="17"/>
      <c r="AG18" s="17"/>
    </row>
    <row r="19" spans="1:33" x14ac:dyDescent="0.25">
      <c r="A19" s="17">
        <v>5</v>
      </c>
      <c r="B19" s="17">
        <v>771</v>
      </c>
      <c r="C19" s="17">
        <v>62</v>
      </c>
      <c r="D19" s="17">
        <f t="shared" si="2"/>
        <v>771000</v>
      </c>
      <c r="E19" s="19">
        <f t="shared" si="2"/>
        <v>62000</v>
      </c>
      <c r="F19" s="18">
        <f t="shared" si="3"/>
        <v>851000</v>
      </c>
      <c r="H19" s="17">
        <f t="shared" si="4"/>
        <v>851600</v>
      </c>
      <c r="I19" s="17">
        <v>1167000</v>
      </c>
      <c r="J19" s="17">
        <v>7</v>
      </c>
      <c r="K19" s="17">
        <f>I19+M16</f>
        <v>1229000</v>
      </c>
      <c r="L19" s="17">
        <f t="shared" si="5"/>
        <v>1000</v>
      </c>
      <c r="M19" s="17">
        <f>M16-L19</f>
        <v>61000</v>
      </c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>
        <v>149000</v>
      </c>
      <c r="AB19" s="17">
        <v>148000</v>
      </c>
      <c r="AC19" s="17"/>
      <c r="AD19" s="17"/>
      <c r="AE19" s="17"/>
      <c r="AF19" s="17"/>
      <c r="AG19" s="17"/>
    </row>
    <row r="20" spans="1:33" x14ac:dyDescent="0.25">
      <c r="A20" s="17">
        <v>6</v>
      </c>
      <c r="B20" s="17">
        <v>906</v>
      </c>
      <c r="C20" s="17">
        <v>174</v>
      </c>
      <c r="D20" s="17">
        <f t="shared" si="2"/>
        <v>906000</v>
      </c>
      <c r="E20" s="19">
        <f t="shared" si="2"/>
        <v>174000</v>
      </c>
      <c r="F20" s="18">
        <f t="shared" si="3"/>
        <v>1602000</v>
      </c>
      <c r="H20" s="17">
        <f t="shared" si="4"/>
        <v>1602000</v>
      </c>
      <c r="I20" s="17">
        <f>I19+1000</f>
        <v>1168000</v>
      </c>
      <c r="J20" s="17">
        <v>7</v>
      </c>
      <c r="K20" s="17">
        <f>K19</f>
        <v>1229000</v>
      </c>
      <c r="L20" s="17">
        <f t="shared" si="5"/>
        <v>1000</v>
      </c>
      <c r="M20" s="17">
        <f>M19-L20</f>
        <v>60000</v>
      </c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>
        <v>148000</v>
      </c>
      <c r="AB20" s="17">
        <v>148000</v>
      </c>
      <c r="AC20" s="17"/>
      <c r="AD20" s="17"/>
      <c r="AE20" s="17"/>
      <c r="AF20" s="17"/>
      <c r="AG20" s="17"/>
    </row>
    <row r="21" spans="1:33" x14ac:dyDescent="0.25">
      <c r="A21" s="17">
        <v>7</v>
      </c>
      <c r="B21" s="17">
        <v>1152</v>
      </c>
      <c r="C21" s="17">
        <v>75</v>
      </c>
      <c r="D21" s="17">
        <f t="shared" si="2"/>
        <v>1152000</v>
      </c>
      <c r="E21" s="19">
        <f t="shared" si="2"/>
        <v>75000</v>
      </c>
      <c r="F21" s="18">
        <f t="shared" si="3"/>
        <v>1377000</v>
      </c>
      <c r="H21" s="17">
        <f t="shared" si="4"/>
        <v>1377000</v>
      </c>
      <c r="I21" s="17">
        <f t="shared" ref="I21:I24" si="6">I20+1000</f>
        <v>1169000</v>
      </c>
      <c r="J21" s="17">
        <v>8</v>
      </c>
      <c r="K21" s="17">
        <f>I21+M18</f>
        <v>1700000</v>
      </c>
      <c r="L21" s="17">
        <f t="shared" si="5"/>
        <v>1000</v>
      </c>
      <c r="M21" s="17">
        <f>M18-L21</f>
        <v>530000</v>
      </c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>
        <v>148000</v>
      </c>
      <c r="AB21" s="17">
        <v>147000</v>
      </c>
      <c r="AC21" s="17"/>
      <c r="AD21" s="17"/>
      <c r="AE21" s="17"/>
      <c r="AF21" s="17"/>
      <c r="AG21" s="17"/>
    </row>
    <row r="22" spans="1:33" x14ac:dyDescent="0.25">
      <c r="A22" s="17">
        <v>8</v>
      </c>
      <c r="B22" s="17">
        <v>1155</v>
      </c>
      <c r="C22" s="17">
        <v>533</v>
      </c>
      <c r="D22" s="17">
        <f t="shared" si="2"/>
        <v>1155000</v>
      </c>
      <c r="E22" s="19">
        <f t="shared" si="2"/>
        <v>533000</v>
      </c>
      <c r="F22" s="18">
        <f t="shared" si="3"/>
        <v>1847000</v>
      </c>
      <c r="H22" s="17">
        <f t="shared" si="4"/>
        <v>1847900</v>
      </c>
      <c r="I22" s="17">
        <f t="shared" si="6"/>
        <v>1170000</v>
      </c>
      <c r="J22" s="17">
        <v>8</v>
      </c>
      <c r="K22" s="17">
        <v>1700000</v>
      </c>
      <c r="L22" s="17">
        <f t="shared" si="5"/>
        <v>1000</v>
      </c>
      <c r="M22" s="17">
        <f>M21-L22</f>
        <v>529000</v>
      </c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>
        <v>147000</v>
      </c>
      <c r="AB22" s="17">
        <v>147000</v>
      </c>
      <c r="AC22" s="17"/>
      <c r="AD22" s="17"/>
      <c r="AE22" s="17"/>
      <c r="AF22" s="17"/>
      <c r="AG22" s="17"/>
    </row>
    <row r="23" spans="1:33" x14ac:dyDescent="0.25">
      <c r="A23" s="17">
        <v>9</v>
      </c>
      <c r="B23" s="17">
        <v>1181</v>
      </c>
      <c r="C23" s="17">
        <v>166</v>
      </c>
      <c r="D23" s="17">
        <f t="shared" si="2"/>
        <v>1181000</v>
      </c>
      <c r="E23" s="19">
        <f t="shared" si="2"/>
        <v>166000</v>
      </c>
      <c r="F23" s="18">
        <f t="shared" si="3"/>
        <v>1845000</v>
      </c>
      <c r="H23" s="17">
        <f t="shared" si="4"/>
        <v>1845000</v>
      </c>
      <c r="I23" s="17">
        <f t="shared" si="6"/>
        <v>1171000</v>
      </c>
      <c r="J23" s="17">
        <v>7</v>
      </c>
      <c r="K23" s="17">
        <f>I23+M20</f>
        <v>1231000</v>
      </c>
      <c r="L23" s="17">
        <f t="shared" si="5"/>
        <v>1000</v>
      </c>
      <c r="M23" s="17">
        <f>M20-L23</f>
        <v>59000</v>
      </c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>
        <v>147000</v>
      </c>
      <c r="AB23" s="17">
        <v>146000</v>
      </c>
      <c r="AC23" s="17"/>
      <c r="AD23" s="17"/>
      <c r="AE23" s="17"/>
      <c r="AF23" s="17"/>
      <c r="AG23" s="17"/>
    </row>
    <row r="24" spans="1:33" x14ac:dyDescent="0.25">
      <c r="A24" s="17">
        <v>10</v>
      </c>
      <c r="B24" s="17">
        <v>1299</v>
      </c>
      <c r="C24" s="17">
        <v>1244</v>
      </c>
      <c r="D24" s="17">
        <f t="shared" si="2"/>
        <v>1299000</v>
      </c>
      <c r="E24" s="19">
        <f t="shared" si="2"/>
        <v>1244000</v>
      </c>
      <c r="F24" s="18">
        <f t="shared" si="3"/>
        <v>5031000</v>
      </c>
      <c r="H24" s="17">
        <f t="shared" si="4"/>
        <v>5031000</v>
      </c>
      <c r="I24" s="17">
        <f t="shared" si="6"/>
        <v>1172000</v>
      </c>
      <c r="J24" s="17">
        <v>7</v>
      </c>
      <c r="K24" s="17"/>
      <c r="L24" s="17">
        <v>1000</v>
      </c>
      <c r="M24" s="17">
        <f>M23-L24</f>
        <v>58000</v>
      </c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>
        <v>146000</v>
      </c>
      <c r="AB24" s="17">
        <v>146000</v>
      </c>
      <c r="AC24" s="17"/>
      <c r="AD24" s="17"/>
      <c r="AE24" s="17"/>
      <c r="AF24" s="17"/>
      <c r="AG24" s="17"/>
    </row>
    <row r="25" spans="1:33" x14ac:dyDescent="0.25"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>
        <v>146000</v>
      </c>
      <c r="AB25" s="17">
        <v>145000</v>
      </c>
      <c r="AC25" s="17"/>
      <c r="AD25" s="17"/>
      <c r="AE25" s="17"/>
      <c r="AF25" s="17"/>
      <c r="AG25" s="17"/>
    </row>
    <row r="26" spans="1:33" x14ac:dyDescent="0.25">
      <c r="I26">
        <v>1181000</v>
      </c>
      <c r="J26">
        <v>7</v>
      </c>
      <c r="L26">
        <f>I27-I26</f>
        <v>108000</v>
      </c>
      <c r="R26" t="s">
        <v>119</v>
      </c>
      <c r="AA26" s="17">
        <v>142000</v>
      </c>
      <c r="AB26">
        <v>141000</v>
      </c>
      <c r="AC26">
        <f>F23-I26-E23</f>
        <v>498000</v>
      </c>
    </row>
    <row r="27" spans="1:33" x14ac:dyDescent="0.25">
      <c r="I27">
        <v>1289000</v>
      </c>
      <c r="J27">
        <v>8</v>
      </c>
      <c r="P27" t="s">
        <v>33</v>
      </c>
      <c r="R27" t="s">
        <v>74</v>
      </c>
      <c r="AA27" s="17"/>
      <c r="AB27">
        <v>87000</v>
      </c>
      <c r="AC27">
        <f>AC26-L26</f>
        <v>390000</v>
      </c>
    </row>
    <row r="28" spans="1:33" x14ac:dyDescent="0.25">
      <c r="AA28" s="17"/>
    </row>
    <row r="29" spans="1:33" x14ac:dyDescent="0.25">
      <c r="AA29" s="17"/>
    </row>
    <row r="30" spans="1:33" x14ac:dyDescent="0.25">
      <c r="AA30" s="17"/>
    </row>
    <row r="31" spans="1:33" x14ac:dyDescent="0.25">
      <c r="AA31" s="17"/>
    </row>
    <row r="32" spans="1:33" x14ac:dyDescent="0.25">
      <c r="AA32" s="17"/>
    </row>
    <row r="33" spans="27:27" x14ac:dyDescent="0.25">
      <c r="AA33" s="17"/>
    </row>
  </sheetData>
  <mergeCells count="1">
    <mergeCell ref="U1:A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EDF</vt:lpstr>
      <vt:lpstr>LLF</vt:lpstr>
      <vt:lpstr>Job Rejection</vt:lpstr>
      <vt:lpstr>LLF Well</vt:lpstr>
      <vt:lpstr>SLAPrice</vt:lpstr>
      <vt:lpstr>Sheet1</vt:lpstr>
      <vt:lpstr>EDF!Print_Area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Anuar</dc:creator>
  <cp:lastModifiedBy>Anuar Lezama Barquet</cp:lastModifiedBy>
  <cp:lastPrinted>2011-09-14T17:01:23Z</cp:lastPrinted>
  <dcterms:created xsi:type="dcterms:W3CDTF">2011-09-13T21:53:11Z</dcterms:created>
  <dcterms:modified xsi:type="dcterms:W3CDTF">2011-11-04T05:51:53Z</dcterms:modified>
</cp:coreProperties>
</file>